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CA5E84C-0EAC-463D-9082-A8F7AF80FEE1}" xr6:coauthVersionLast="45" xr6:coauthVersionMax="45" xr10:uidLastSave="{00000000-0000-0000-0000-000000000000}"/>
  <bookViews>
    <workbookView xWindow="-120" yWindow="-120" windowWidth="20730" windowHeight="11160" tabRatio="693" activeTab="2" xr2:uid="{00000000-000D-0000-FFFF-FFFF00000000}"/>
  </bookViews>
  <sheets>
    <sheet name="summary" sheetId="17" r:id="rId1"/>
    <sheet name="Weekly Report" sheetId="23" r:id="rId2"/>
    <sheet name="san roque" sheetId="11" r:id="rId3"/>
    <sheet name="san juan" sheetId="12" r:id="rId4"/>
    <sheet name="sto. rosario" sheetId="21" r:id="rId5"/>
    <sheet name="sto. nino" sheetId="18" r:id="rId6"/>
    <sheet name="sta. monica" sheetId="19" r:id="rId7"/>
    <sheet name="sto. tomas" sheetId="13" r:id="rId8"/>
    <sheet name="hours" sheetId="22" state="hidden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D31" i="21"/>
  <c r="B37" i="13" l="1"/>
  <c r="B37" i="19"/>
  <c r="B37" i="21"/>
  <c r="B37" i="18"/>
  <c r="B22" i="18"/>
  <c r="B37" i="11"/>
  <c r="B37" i="12"/>
  <c r="A10" i="11" l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J41" i="19" l="1"/>
  <c r="I41" i="19"/>
  <c r="E41" i="19"/>
  <c r="D37" i="11" l="1"/>
  <c r="H37" i="11" s="1"/>
  <c r="I37" i="11" s="1"/>
  <c r="B38" i="11"/>
  <c r="D38" i="11" s="1"/>
  <c r="H38" i="11" s="1"/>
  <c r="I38" i="11" s="1"/>
  <c r="B39" i="11"/>
  <c r="D39" i="11" s="1"/>
  <c r="H39" i="11" s="1"/>
  <c r="I39" i="11" s="1"/>
  <c r="D40" i="11"/>
  <c r="H40" i="11" s="1"/>
  <c r="I40" i="11" s="1"/>
  <c r="D37" i="12"/>
  <c r="H37" i="12" s="1"/>
  <c r="I37" i="12" s="1"/>
  <c r="B38" i="12"/>
  <c r="D38" i="12" s="1"/>
  <c r="H38" i="12" s="1"/>
  <c r="I38" i="12" s="1"/>
  <c r="B39" i="12"/>
  <c r="D39" i="12" s="1"/>
  <c r="H39" i="12" s="1"/>
  <c r="I39" i="12" s="1"/>
  <c r="D40" i="12"/>
  <c r="H40" i="12" s="1"/>
  <c r="I40" i="12" s="1"/>
  <c r="D37" i="21"/>
  <c r="G37" i="21" s="1"/>
  <c r="H37" i="21" s="1"/>
  <c r="B38" i="21"/>
  <c r="D38" i="21" s="1"/>
  <c r="G38" i="21" s="1"/>
  <c r="H38" i="21" s="1"/>
  <c r="B39" i="21"/>
  <c r="D39" i="21" s="1"/>
  <c r="G39" i="21" s="1"/>
  <c r="H39" i="21" s="1"/>
  <c r="D40" i="21"/>
  <c r="G40" i="21" s="1"/>
  <c r="H40" i="21" s="1"/>
  <c r="D37" i="18"/>
  <c r="G37" i="18" s="1"/>
  <c r="H37" i="18" s="1"/>
  <c r="B38" i="18"/>
  <c r="D38" i="18" s="1"/>
  <c r="G38" i="18" s="1"/>
  <c r="H38" i="18" s="1"/>
  <c r="B39" i="18"/>
  <c r="D39" i="18" s="1"/>
  <c r="G39" i="18" s="1"/>
  <c r="H39" i="18" s="1"/>
  <c r="D40" i="18"/>
  <c r="G40" i="18" s="1"/>
  <c r="H40" i="18" s="1"/>
  <c r="D37" i="19"/>
  <c r="G37" i="19" s="1"/>
  <c r="H37" i="19" s="1"/>
  <c r="B38" i="19"/>
  <c r="D38" i="19" s="1"/>
  <c r="G38" i="19" s="1"/>
  <c r="H38" i="19" s="1"/>
  <c r="B39" i="19"/>
  <c r="D39" i="19" s="1"/>
  <c r="G39" i="19" s="1"/>
  <c r="H39" i="19" s="1"/>
  <c r="D40" i="19"/>
  <c r="G40" i="19" s="1"/>
  <c r="H40" i="19" s="1"/>
  <c r="D37" i="13"/>
  <c r="G37" i="13" s="1"/>
  <c r="B38" i="13"/>
  <c r="D38" i="13" s="1"/>
  <c r="G38" i="13" s="1"/>
  <c r="B39" i="13"/>
  <c r="D39" i="13" s="1"/>
  <c r="G39" i="13" s="1"/>
  <c r="D40" i="13"/>
  <c r="G40" i="13" s="1"/>
  <c r="B34" i="19" l="1"/>
  <c r="B35" i="19"/>
  <c r="B34" i="21"/>
  <c r="B35" i="21"/>
  <c r="B34" i="13"/>
  <c r="B35" i="13"/>
  <c r="B34" i="11"/>
  <c r="B35" i="11"/>
  <c r="B34" i="18"/>
  <c r="B35" i="18"/>
  <c r="B34" i="12"/>
  <c r="B35" i="12"/>
  <c r="H37" i="13" l="1"/>
  <c r="H38" i="13"/>
  <c r="H39" i="13"/>
  <c r="H40" i="13"/>
  <c r="N41" i="19" l="1"/>
  <c r="F20" i="17" s="1"/>
  <c r="M41" i="19"/>
  <c r="F19" i="17" s="1"/>
  <c r="I41" i="13"/>
  <c r="J41" i="13"/>
  <c r="K41" i="13"/>
  <c r="D19" i="17" s="1"/>
  <c r="L41" i="13"/>
  <c r="D20" i="17" s="1"/>
  <c r="I41" i="18"/>
  <c r="J41" i="18"/>
  <c r="F41" i="21"/>
  <c r="I41" i="21"/>
  <c r="J41" i="21"/>
  <c r="J41" i="12"/>
  <c r="K41" i="12"/>
  <c r="L41" i="12"/>
  <c r="C19" i="17" s="1"/>
  <c r="M41" i="12"/>
  <c r="C20" i="17" s="1"/>
  <c r="G41" i="11"/>
  <c r="J41" i="11"/>
  <c r="K41" i="11"/>
  <c r="L41" i="11"/>
  <c r="B19" i="17" s="1"/>
  <c r="M41" i="11"/>
  <c r="B20" i="17" s="1"/>
  <c r="H19" i="17" l="1"/>
  <c r="H20" i="17"/>
  <c r="B36" i="13" l="1"/>
  <c r="D36" i="13" s="1"/>
  <c r="G36" i="13" s="1"/>
  <c r="B36" i="12"/>
  <c r="D36" i="12" s="1"/>
  <c r="H36" i="12" s="1"/>
  <c r="I36" i="12" s="1"/>
  <c r="B36" i="11"/>
  <c r="D36" i="11" s="1"/>
  <c r="H36" i="11" s="1"/>
  <c r="I36" i="11" s="1"/>
  <c r="B33" i="19" l="1"/>
  <c r="B33" i="13"/>
  <c r="B33" i="18"/>
  <c r="B33" i="21"/>
  <c r="B33" i="12"/>
  <c r="B32" i="11"/>
  <c r="B33" i="11"/>
  <c r="B10" i="11"/>
  <c r="B11" i="11"/>
  <c r="B12" i="11"/>
  <c r="B13" i="11"/>
  <c r="D13" i="11" s="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D30" i="11" s="1"/>
  <c r="B31" i="11"/>
  <c r="D33" i="11" l="1"/>
  <c r="B31" i="19" l="1"/>
  <c r="D31" i="19" s="1"/>
  <c r="G31" i="19" s="1"/>
  <c r="H31" i="19" s="1"/>
  <c r="B32" i="19"/>
  <c r="D32" i="19" s="1"/>
  <c r="G32" i="19" s="1"/>
  <c r="H32" i="19" s="1"/>
  <c r="B31" i="13"/>
  <c r="D31" i="13" s="1"/>
  <c r="G31" i="13" s="1"/>
  <c r="H31" i="13" s="1"/>
  <c r="B32" i="13"/>
  <c r="D32" i="13" s="1"/>
  <c r="G32" i="13" s="1"/>
  <c r="H32" i="13" s="1"/>
  <c r="B31" i="18"/>
  <c r="D31" i="18" s="1"/>
  <c r="G31" i="18" s="1"/>
  <c r="H31" i="18" s="1"/>
  <c r="B32" i="18"/>
  <c r="D32" i="18" s="1"/>
  <c r="G32" i="18" s="1"/>
  <c r="H32" i="18" s="1"/>
  <c r="B31" i="21"/>
  <c r="G31" i="21" s="1"/>
  <c r="H31" i="21" s="1"/>
  <c r="B32" i="21"/>
  <c r="D32" i="21" s="1"/>
  <c r="G32" i="21" s="1"/>
  <c r="H32" i="21" s="1"/>
  <c r="B31" i="12"/>
  <c r="D31" i="12" s="1"/>
  <c r="H31" i="12" s="1"/>
  <c r="I31" i="12" s="1"/>
  <c r="B32" i="12"/>
  <c r="D32" i="12" s="1"/>
  <c r="H32" i="12" s="1"/>
  <c r="I32" i="12" s="1"/>
  <c r="D31" i="11"/>
  <c r="H31" i="11" s="1"/>
  <c r="I31" i="11" s="1"/>
  <c r="B10" i="19" l="1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D24" i="19" s="1"/>
  <c r="B25" i="19"/>
  <c r="B26" i="19"/>
  <c r="B27" i="19"/>
  <c r="B28" i="19"/>
  <c r="D28" i="19" s="1"/>
  <c r="B29" i="19"/>
  <c r="B30" i="19"/>
  <c r="B36" i="19"/>
  <c r="D36" i="19" s="1"/>
  <c r="G36" i="19" s="1"/>
  <c r="H36" i="19" s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10" i="18"/>
  <c r="B11" i="18"/>
  <c r="B12" i="18"/>
  <c r="B13" i="18"/>
  <c r="B14" i="18"/>
  <c r="B15" i="18"/>
  <c r="B16" i="18"/>
  <c r="B17" i="18"/>
  <c r="B18" i="18"/>
  <c r="B19" i="18"/>
  <c r="B20" i="18"/>
  <c r="B21" i="18"/>
  <c r="B23" i="18"/>
  <c r="B24" i="18"/>
  <c r="B25" i="18"/>
  <c r="B26" i="18"/>
  <c r="B27" i="18"/>
  <c r="B28" i="18"/>
  <c r="B29" i="18"/>
  <c r="B30" i="18"/>
  <c r="B36" i="18"/>
  <c r="D36" i="18" s="1"/>
  <c r="G36" i="18" s="1"/>
  <c r="H36" i="18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6" i="21"/>
  <c r="D36" i="21" s="1"/>
  <c r="G36" i="21" s="1"/>
  <c r="H36" i="21" s="1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D29" i="11"/>
  <c r="D32" i="11"/>
  <c r="H32" i="11" s="1"/>
  <c r="I32" i="11" s="1"/>
  <c r="D33" i="19" l="1"/>
  <c r="G33" i="19" s="1"/>
  <c r="H33" i="19" s="1"/>
  <c r="D33" i="13"/>
  <c r="G33" i="13" s="1"/>
  <c r="H33" i="13" s="1"/>
  <c r="D33" i="18"/>
  <c r="G33" i="18" s="1"/>
  <c r="H33" i="18" s="1"/>
  <c r="D33" i="21"/>
  <c r="G33" i="21" s="1"/>
  <c r="H33" i="21" s="1"/>
  <c r="H33" i="11"/>
  <c r="I33" i="11" s="1"/>
  <c r="D33" i="12"/>
  <c r="H33" i="12" s="1"/>
  <c r="I33" i="12" s="1"/>
  <c r="F164" i="22" l="1"/>
  <c r="F96" i="22"/>
  <c r="F132" i="22"/>
  <c r="F197" i="22"/>
  <c r="F66" i="22"/>
  <c r="F32" i="22"/>
  <c r="A163" i="22"/>
  <c r="C163" i="22" s="1"/>
  <c r="A164" i="22"/>
  <c r="C164" i="22" s="1"/>
  <c r="A157" i="22"/>
  <c r="C157" i="22" s="1"/>
  <c r="A158" i="22"/>
  <c r="C158" i="22" s="1"/>
  <c r="A159" i="22"/>
  <c r="C159" i="22" s="1"/>
  <c r="A160" i="22"/>
  <c r="D160" i="22" s="1"/>
  <c r="A161" i="22"/>
  <c r="D161" i="22" s="1"/>
  <c r="A162" i="22"/>
  <c r="C162" i="22" s="1"/>
  <c r="A134" i="22"/>
  <c r="C134" i="22" s="1"/>
  <c r="A135" i="22"/>
  <c r="C135" i="22" s="1"/>
  <c r="A136" i="22"/>
  <c r="C136" i="22" s="1"/>
  <c r="A137" i="22"/>
  <c r="C137" i="22" s="1"/>
  <c r="A138" i="22"/>
  <c r="C138" i="22" s="1"/>
  <c r="A139" i="22"/>
  <c r="C139" i="22" s="1"/>
  <c r="A140" i="22"/>
  <c r="C140" i="22" s="1"/>
  <c r="A141" i="22"/>
  <c r="D141" i="22" s="1"/>
  <c r="A142" i="22"/>
  <c r="C142" i="22" s="1"/>
  <c r="A143" i="22"/>
  <c r="C143" i="22" s="1"/>
  <c r="A144" i="22"/>
  <c r="C144" i="22" s="1"/>
  <c r="A145" i="22"/>
  <c r="D145" i="22" s="1"/>
  <c r="A146" i="22"/>
  <c r="C146" i="22" s="1"/>
  <c r="A147" i="22"/>
  <c r="C147" i="22" s="1"/>
  <c r="A148" i="22"/>
  <c r="C148" i="22" s="1"/>
  <c r="A149" i="22"/>
  <c r="D149" i="22" s="1"/>
  <c r="A150" i="22"/>
  <c r="C150" i="22" s="1"/>
  <c r="A151" i="22"/>
  <c r="C151" i="22" s="1"/>
  <c r="A152" i="22"/>
  <c r="D152" i="22" s="1"/>
  <c r="A153" i="22"/>
  <c r="C153" i="22" s="1"/>
  <c r="A154" i="22"/>
  <c r="C154" i="22" s="1"/>
  <c r="A155" i="22"/>
  <c r="C155" i="22" s="1"/>
  <c r="A156" i="22"/>
  <c r="C156" i="22" s="1"/>
  <c r="A133" i="22"/>
  <c r="D133" i="22" s="1"/>
  <c r="A96" i="22"/>
  <c r="C96" i="22" s="1"/>
  <c r="A97" i="22"/>
  <c r="C97" i="22" s="1"/>
  <c r="A98" i="22"/>
  <c r="C98" i="22" s="1"/>
  <c r="A68" i="22"/>
  <c r="C68" i="22" s="1"/>
  <c r="A69" i="22"/>
  <c r="C69" i="22" s="1"/>
  <c r="A70" i="22"/>
  <c r="C70" i="22" s="1"/>
  <c r="A71" i="22"/>
  <c r="D71" i="22" s="1"/>
  <c r="A72" i="22"/>
  <c r="C72" i="22" s="1"/>
  <c r="A73" i="22"/>
  <c r="C73" i="22" s="1"/>
  <c r="A74" i="22"/>
  <c r="C74" i="22" s="1"/>
  <c r="A75" i="22"/>
  <c r="C75" i="22" s="1"/>
  <c r="A76" i="22"/>
  <c r="C76" i="22" s="1"/>
  <c r="A77" i="22"/>
  <c r="C77" i="22" s="1"/>
  <c r="A78" i="22"/>
  <c r="C78" i="22" s="1"/>
  <c r="A79" i="22"/>
  <c r="D79" i="22" s="1"/>
  <c r="A80" i="22"/>
  <c r="C80" i="22" s="1"/>
  <c r="A81" i="22"/>
  <c r="C81" i="22" s="1"/>
  <c r="A82" i="22"/>
  <c r="C82" i="22" s="1"/>
  <c r="A83" i="22"/>
  <c r="D83" i="22" s="1"/>
  <c r="A84" i="22"/>
  <c r="C84" i="22" s="1"/>
  <c r="A85" i="22"/>
  <c r="C85" i="22" s="1"/>
  <c r="A86" i="22"/>
  <c r="D86" i="22" s="1"/>
  <c r="A87" i="22"/>
  <c r="D87" i="22" s="1"/>
  <c r="A88" i="22"/>
  <c r="C88" i="22" s="1"/>
  <c r="A89" i="22"/>
  <c r="C89" i="22" s="1"/>
  <c r="A90" i="22"/>
  <c r="C90" i="22" s="1"/>
  <c r="A91" i="22"/>
  <c r="C91" i="22" s="1"/>
  <c r="A92" i="22"/>
  <c r="C92" i="22" s="1"/>
  <c r="A93" i="22"/>
  <c r="C93" i="22" s="1"/>
  <c r="A94" i="22"/>
  <c r="D94" i="22" s="1"/>
  <c r="A95" i="22"/>
  <c r="D95" i="22" s="1"/>
  <c r="A67" i="22"/>
  <c r="D67" i="22" s="1"/>
  <c r="A128" i="22"/>
  <c r="C128" i="22" s="1"/>
  <c r="A129" i="22"/>
  <c r="C129" i="22" s="1"/>
  <c r="A130" i="22"/>
  <c r="C130" i="22" s="1"/>
  <c r="A131" i="22"/>
  <c r="D131" i="22" s="1"/>
  <c r="A121" i="22"/>
  <c r="C121" i="22" s="1"/>
  <c r="A122" i="22"/>
  <c r="C122" i="22" s="1"/>
  <c r="A123" i="22"/>
  <c r="C123" i="22" s="1"/>
  <c r="A124" i="22"/>
  <c r="D124" i="22" s="1"/>
  <c r="A125" i="22"/>
  <c r="C125" i="22" s="1"/>
  <c r="A126" i="22"/>
  <c r="C126" i="22" s="1"/>
  <c r="A127" i="22"/>
  <c r="C127" i="22" s="1"/>
  <c r="A111" i="22"/>
  <c r="C111" i="22" s="1"/>
  <c r="A112" i="22"/>
  <c r="D112" i="22" s="1"/>
  <c r="A113" i="22"/>
  <c r="C113" i="22" s="1"/>
  <c r="A114" i="22"/>
  <c r="C114" i="22" s="1"/>
  <c r="A115" i="22"/>
  <c r="C115" i="22" s="1"/>
  <c r="A116" i="22"/>
  <c r="D116" i="22" s="1"/>
  <c r="A117" i="22"/>
  <c r="C117" i="22" s="1"/>
  <c r="A118" i="22"/>
  <c r="C118" i="22" s="1"/>
  <c r="A119" i="22"/>
  <c r="C119" i="22" s="1"/>
  <c r="A120" i="22"/>
  <c r="D120" i="22" s="1"/>
  <c r="A101" i="22"/>
  <c r="C101" i="22" s="1"/>
  <c r="A102" i="22"/>
  <c r="C102" i="22" s="1"/>
  <c r="A103" i="22"/>
  <c r="C103" i="22" s="1"/>
  <c r="A104" i="22"/>
  <c r="C104" i="22" s="1"/>
  <c r="A105" i="22"/>
  <c r="C105" i="22" s="1"/>
  <c r="A106" i="22"/>
  <c r="C106" i="22" s="1"/>
  <c r="A107" i="22"/>
  <c r="C107" i="22" s="1"/>
  <c r="A108" i="22"/>
  <c r="D108" i="22" s="1"/>
  <c r="A109" i="22"/>
  <c r="C109" i="22" s="1"/>
  <c r="A110" i="22"/>
  <c r="C110" i="22" s="1"/>
  <c r="A100" i="22"/>
  <c r="C100" i="22" s="1"/>
  <c r="A166" i="22"/>
  <c r="C166" i="22" s="1"/>
  <c r="A167" i="22"/>
  <c r="C167" i="22" s="1"/>
  <c r="A168" i="22"/>
  <c r="D168" i="22" s="1"/>
  <c r="A169" i="22"/>
  <c r="C169" i="22" s="1"/>
  <c r="A170" i="22"/>
  <c r="C170" i="22" s="1"/>
  <c r="A171" i="22"/>
  <c r="C171" i="22" s="1"/>
  <c r="A172" i="22"/>
  <c r="C172" i="22" s="1"/>
  <c r="A173" i="22"/>
  <c r="C173" i="22" s="1"/>
  <c r="A174" i="22"/>
  <c r="C174" i="22" s="1"/>
  <c r="A175" i="22"/>
  <c r="C175" i="22" s="1"/>
  <c r="A176" i="22"/>
  <c r="D176" i="22" s="1"/>
  <c r="A177" i="22"/>
  <c r="C177" i="22" s="1"/>
  <c r="A178" i="22"/>
  <c r="C178" i="22" s="1"/>
  <c r="A179" i="22"/>
  <c r="C179" i="22" s="1"/>
  <c r="A180" i="22"/>
  <c r="C180" i="22" s="1"/>
  <c r="A181" i="22"/>
  <c r="C181" i="22" s="1"/>
  <c r="A182" i="22"/>
  <c r="C182" i="22" s="1"/>
  <c r="A183" i="22"/>
  <c r="C183" i="22" s="1"/>
  <c r="A184" i="22"/>
  <c r="D184" i="22" s="1"/>
  <c r="A185" i="22"/>
  <c r="C185" i="22" s="1"/>
  <c r="A186" i="22"/>
  <c r="C186" i="22" s="1"/>
  <c r="A187" i="22"/>
  <c r="C187" i="22" s="1"/>
  <c r="A188" i="22"/>
  <c r="C188" i="22" s="1"/>
  <c r="A189" i="22"/>
  <c r="C189" i="22" s="1"/>
  <c r="A190" i="22"/>
  <c r="C190" i="22" s="1"/>
  <c r="A191" i="22"/>
  <c r="C191" i="22" s="1"/>
  <c r="A192" i="22"/>
  <c r="D192" i="22" s="1"/>
  <c r="A193" i="22"/>
  <c r="C193" i="22" s="1"/>
  <c r="A194" i="22"/>
  <c r="C194" i="22" s="1"/>
  <c r="A195" i="22"/>
  <c r="C195" i="22" s="1"/>
  <c r="A196" i="22"/>
  <c r="C196" i="22" s="1"/>
  <c r="A165" i="22"/>
  <c r="C165" i="22" s="1"/>
  <c r="A64" i="22"/>
  <c r="C64" i="22" s="1"/>
  <c r="A65" i="22"/>
  <c r="C65" i="22" s="1"/>
  <c r="A56" i="22"/>
  <c r="C56" i="22" s="1"/>
  <c r="A57" i="22"/>
  <c r="C57" i="22" s="1"/>
  <c r="A58" i="22"/>
  <c r="C58" i="22" s="1"/>
  <c r="A59" i="22"/>
  <c r="C59" i="22" s="1"/>
  <c r="A60" i="22"/>
  <c r="C60" i="22" s="1"/>
  <c r="A61" i="22"/>
  <c r="C61" i="22" s="1"/>
  <c r="A62" i="22"/>
  <c r="C62" i="22" s="1"/>
  <c r="A63" i="22"/>
  <c r="C63" i="22" s="1"/>
  <c r="A37" i="22"/>
  <c r="D37" i="22" s="1"/>
  <c r="A38" i="22"/>
  <c r="C38" i="22" s="1"/>
  <c r="A39" i="22"/>
  <c r="C39" i="22" s="1"/>
  <c r="A40" i="22"/>
  <c r="C40" i="22" s="1"/>
  <c r="A41" i="22"/>
  <c r="C41" i="22" s="1"/>
  <c r="A42" i="22"/>
  <c r="C42" i="22" s="1"/>
  <c r="A43" i="22"/>
  <c r="C43" i="22" s="1"/>
  <c r="A44" i="22"/>
  <c r="C44" i="22" s="1"/>
  <c r="A45" i="22"/>
  <c r="D45" i="22" s="1"/>
  <c r="A46" i="22"/>
  <c r="C46" i="22" s="1"/>
  <c r="A47" i="22"/>
  <c r="C47" i="22" s="1"/>
  <c r="A48" i="22"/>
  <c r="C48" i="22" s="1"/>
  <c r="A49" i="22"/>
  <c r="C49" i="22" s="1"/>
  <c r="A50" i="22"/>
  <c r="C50" i="22" s="1"/>
  <c r="A51" i="22"/>
  <c r="C51" i="22" s="1"/>
  <c r="A52" i="22"/>
  <c r="C52" i="22" s="1"/>
  <c r="A53" i="22"/>
  <c r="D53" i="22" s="1"/>
  <c r="A54" i="22"/>
  <c r="C54" i="22" s="1"/>
  <c r="A55" i="22"/>
  <c r="C55" i="22" s="1"/>
  <c r="A35" i="22"/>
  <c r="C35" i="22" s="1"/>
  <c r="A36" i="22"/>
  <c r="C36" i="22" s="1"/>
  <c r="A34" i="22"/>
  <c r="C34" i="22" s="1"/>
  <c r="A31" i="22"/>
  <c r="C31" i="22" s="1"/>
  <c r="A32" i="22"/>
  <c r="C32" i="22" s="1"/>
  <c r="A3" i="22"/>
  <c r="C3" i="22" s="1"/>
  <c r="A4" i="22"/>
  <c r="C4" i="22" s="1"/>
  <c r="A5" i="22"/>
  <c r="C5" i="22" s="1"/>
  <c r="A6" i="22"/>
  <c r="C6" i="22" s="1"/>
  <c r="A7" i="22"/>
  <c r="C7" i="22" s="1"/>
  <c r="A8" i="22"/>
  <c r="C8" i="22" s="1"/>
  <c r="A9" i="22"/>
  <c r="C9" i="22" s="1"/>
  <c r="A10" i="22"/>
  <c r="C10" i="22" s="1"/>
  <c r="A11" i="22"/>
  <c r="C11" i="22" s="1"/>
  <c r="A12" i="22"/>
  <c r="C12" i="22" s="1"/>
  <c r="A13" i="22"/>
  <c r="C13" i="22" s="1"/>
  <c r="A14" i="22"/>
  <c r="C14" i="22" s="1"/>
  <c r="A15" i="22"/>
  <c r="C15" i="22" s="1"/>
  <c r="A16" i="22"/>
  <c r="C16" i="22" s="1"/>
  <c r="A17" i="22"/>
  <c r="C17" i="22" s="1"/>
  <c r="A18" i="22"/>
  <c r="C18" i="22" s="1"/>
  <c r="A19" i="22"/>
  <c r="C19" i="22" s="1"/>
  <c r="A20" i="22"/>
  <c r="C20" i="22" s="1"/>
  <c r="A21" i="22"/>
  <c r="C21" i="22" s="1"/>
  <c r="A22" i="22"/>
  <c r="C22" i="22" s="1"/>
  <c r="A23" i="22"/>
  <c r="C23" i="22" s="1"/>
  <c r="A24" i="22"/>
  <c r="C24" i="22" s="1"/>
  <c r="A25" i="22"/>
  <c r="C25" i="22" s="1"/>
  <c r="A26" i="22"/>
  <c r="C26" i="22" s="1"/>
  <c r="A27" i="22"/>
  <c r="C27" i="22" s="1"/>
  <c r="A28" i="22"/>
  <c r="C28" i="22" s="1"/>
  <c r="A29" i="22"/>
  <c r="C29" i="22" s="1"/>
  <c r="A30" i="22"/>
  <c r="C30" i="22" s="1"/>
  <c r="A2" i="22"/>
  <c r="C2" i="22" s="1"/>
  <c r="A1" i="22"/>
  <c r="C1" i="22" s="1"/>
  <c r="D128" i="22" l="1"/>
  <c r="D150" i="22"/>
  <c r="C152" i="22"/>
  <c r="D130" i="22"/>
  <c r="C141" i="22"/>
  <c r="C116" i="22"/>
  <c r="D136" i="22"/>
  <c r="C192" i="22"/>
  <c r="D98" i="22"/>
  <c r="D62" i="22"/>
  <c r="D88" i="22"/>
  <c r="C83" i="22"/>
  <c r="C160" i="22"/>
  <c r="D75" i="22"/>
  <c r="D1" i="22"/>
  <c r="D153" i="22"/>
  <c r="C145" i="22"/>
  <c r="D92" i="22"/>
  <c r="D68" i="22"/>
  <c r="D125" i="22"/>
  <c r="D104" i="22"/>
  <c r="C176" i="22"/>
  <c r="D43" i="22"/>
  <c r="D163" i="22"/>
  <c r="D144" i="22"/>
  <c r="D91" i="22"/>
  <c r="D81" i="22"/>
  <c r="C67" i="22"/>
  <c r="C120" i="22"/>
  <c r="D174" i="22"/>
  <c r="C37" i="22"/>
  <c r="D162" i="22"/>
  <c r="D134" i="22"/>
  <c r="D80" i="22"/>
  <c r="C131" i="22"/>
  <c r="D118" i="22"/>
  <c r="D101" i="22"/>
  <c r="C168" i="22"/>
  <c r="D25" i="22"/>
  <c r="D142" i="22"/>
  <c r="C133" i="22"/>
  <c r="D89" i="22"/>
  <c r="D76" i="22"/>
  <c r="D166" i="22"/>
  <c r="D17" i="22"/>
  <c r="D158" i="22"/>
  <c r="D9" i="22"/>
  <c r="D157" i="22"/>
  <c r="C149" i="22"/>
  <c r="D138" i="22"/>
  <c r="C86" i="22"/>
  <c r="D113" i="22"/>
  <c r="D190" i="22"/>
  <c r="C53" i="22"/>
  <c r="D146" i="22"/>
  <c r="D137" i="22"/>
  <c r="D96" i="22"/>
  <c r="D84" i="22"/>
  <c r="D73" i="22"/>
  <c r="D127" i="22"/>
  <c r="D109" i="22"/>
  <c r="C184" i="22"/>
  <c r="D51" i="22"/>
  <c r="D154" i="22"/>
  <c r="C94" i="22"/>
  <c r="D72" i="22"/>
  <c r="D106" i="22"/>
  <c r="D182" i="22"/>
  <c r="C45" i="22"/>
  <c r="C79" i="22"/>
  <c r="C124" i="22"/>
  <c r="C112" i="22"/>
  <c r="C108" i="22"/>
  <c r="D164" i="22"/>
  <c r="D156" i="22"/>
  <c r="D148" i="22"/>
  <c r="D140" i="22"/>
  <c r="D90" i="22"/>
  <c r="D82" i="22"/>
  <c r="D78" i="22"/>
  <c r="D74" i="22"/>
  <c r="D70" i="22"/>
  <c r="D123" i="22"/>
  <c r="D119" i="22"/>
  <c r="D115" i="22"/>
  <c r="D111" i="22"/>
  <c r="D107" i="22"/>
  <c r="D103" i="22"/>
  <c r="D196" i="22"/>
  <c r="D188" i="22"/>
  <c r="D180" i="22"/>
  <c r="D172" i="22"/>
  <c r="D65" i="22"/>
  <c r="D61" i="22"/>
  <c r="D57" i="22"/>
  <c r="D49" i="22"/>
  <c r="D41" i="22"/>
  <c r="D32" i="22"/>
  <c r="D28" i="22"/>
  <c r="D24" i="22"/>
  <c r="D20" i="22"/>
  <c r="D16" i="22"/>
  <c r="D12" i="22"/>
  <c r="D8" i="22"/>
  <c r="D4" i="22"/>
  <c r="C161" i="22"/>
  <c r="D159" i="22"/>
  <c r="D155" i="22"/>
  <c r="D151" i="22"/>
  <c r="D147" i="22"/>
  <c r="D143" i="22"/>
  <c r="D139" i="22"/>
  <c r="D135" i="22"/>
  <c r="D97" i="22"/>
  <c r="D93" i="22"/>
  <c r="D85" i="22"/>
  <c r="D77" i="22"/>
  <c r="D69" i="22"/>
  <c r="D122" i="22"/>
  <c r="D102" i="22"/>
  <c r="D195" i="22"/>
  <c r="D191" i="22"/>
  <c r="D187" i="22"/>
  <c r="D183" i="22"/>
  <c r="D179" i="22"/>
  <c r="D175" i="22"/>
  <c r="D171" i="22"/>
  <c r="D167" i="22"/>
  <c r="D64" i="22"/>
  <c r="D60" i="22"/>
  <c r="D56" i="22"/>
  <c r="D52" i="22"/>
  <c r="D48" i="22"/>
  <c r="D44" i="22"/>
  <c r="D40" i="22"/>
  <c r="D36" i="22"/>
  <c r="D31" i="22"/>
  <c r="D27" i="22"/>
  <c r="D23" i="22"/>
  <c r="D19" i="22"/>
  <c r="D15" i="22"/>
  <c r="D11" i="22"/>
  <c r="D7" i="22"/>
  <c r="D3" i="22"/>
  <c r="C95" i="22"/>
  <c r="C87" i="22"/>
  <c r="C71" i="22"/>
  <c r="D126" i="22"/>
  <c r="D114" i="22"/>
  <c r="D110" i="22"/>
  <c r="D129" i="22"/>
  <c r="D121" i="22"/>
  <c r="D117" i="22"/>
  <c r="D105" i="22"/>
  <c r="D194" i="22"/>
  <c r="D186" i="22"/>
  <c r="D178" i="22"/>
  <c r="D170" i="22"/>
  <c r="D63" i="22"/>
  <c r="D59" i="22"/>
  <c r="D55" i="22"/>
  <c r="D47" i="22"/>
  <c r="D2" i="22"/>
  <c r="D39" i="22"/>
  <c r="D35" i="22"/>
  <c r="D30" i="22"/>
  <c r="D26" i="22"/>
  <c r="D22" i="22"/>
  <c r="D18" i="22"/>
  <c r="D14" i="22"/>
  <c r="D10" i="22"/>
  <c r="D6" i="22"/>
  <c r="D100" i="22"/>
  <c r="D193" i="22"/>
  <c r="D189" i="22"/>
  <c r="D185" i="22"/>
  <c r="D181" i="22"/>
  <c r="D177" i="22"/>
  <c r="D173" i="22"/>
  <c r="D169" i="22"/>
  <c r="D165" i="22"/>
  <c r="D58" i="22"/>
  <c r="D54" i="22"/>
  <c r="D50" i="22"/>
  <c r="D46" i="22"/>
  <c r="D42" i="22"/>
  <c r="D38" i="22"/>
  <c r="D34" i="22"/>
  <c r="D29" i="22"/>
  <c r="D21" i="22"/>
  <c r="D13" i="22"/>
  <c r="D5" i="22"/>
  <c r="J42" i="19" l="1"/>
  <c r="I42" i="19"/>
  <c r="J42" i="13"/>
  <c r="I42" i="13"/>
  <c r="K42" i="12"/>
  <c r="J42" i="12"/>
  <c r="J42" i="18"/>
  <c r="I42" i="18"/>
  <c r="J42" i="21"/>
  <c r="I42" i="21"/>
  <c r="K42" i="11"/>
  <c r="J42" i="11"/>
  <c r="G13" i="17"/>
  <c r="F13" i="17"/>
  <c r="E13" i="17"/>
  <c r="D13" i="17"/>
  <c r="C13" i="17"/>
  <c r="B13" i="17"/>
  <c r="F41" i="19" l="1"/>
  <c r="F12" i="17" s="1"/>
  <c r="E42" i="18"/>
  <c r="E42" i="11"/>
  <c r="A10" i="13" l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C4" i="12"/>
  <c r="C4" i="13" s="1"/>
  <c r="C4" i="18" s="1"/>
  <c r="C4" i="19" s="1"/>
  <c r="C4" i="21" s="1"/>
  <c r="G41" i="12" l="1"/>
  <c r="C15" i="17" s="1"/>
  <c r="G43" i="11"/>
  <c r="C9" i="17" l="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G9" i="17" l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F41" i="11"/>
  <c r="B12" i="17" s="1"/>
  <c r="E9" i="17" l="1"/>
  <c r="F9" i="17"/>
  <c r="D18" i="11" l="1"/>
  <c r="D9" i="17" l="1"/>
  <c r="F41" i="13"/>
  <c r="F42" i="13" l="1"/>
  <c r="D12" i="17"/>
  <c r="B9" i="17"/>
  <c r="H9" i="17" s="1"/>
  <c r="D9" i="13"/>
  <c r="D29" i="19" l="1"/>
  <c r="G29" i="19" l="1"/>
  <c r="H29" i="19" s="1"/>
  <c r="G9" i="13" l="1"/>
  <c r="H9" i="13" s="1"/>
  <c r="D10" i="13"/>
  <c r="G10" i="13" s="1"/>
  <c r="H10" i="13" s="1"/>
  <c r="D11" i="13"/>
  <c r="G11" i="13" s="1"/>
  <c r="H11" i="13" s="1"/>
  <c r="D12" i="13"/>
  <c r="G12" i="13" s="1"/>
  <c r="H12" i="13" s="1"/>
  <c r="D13" i="13"/>
  <c r="G13" i="13" s="1"/>
  <c r="H13" i="13" s="1"/>
  <c r="D14" i="13"/>
  <c r="G14" i="13" s="1"/>
  <c r="H14" i="13" s="1"/>
  <c r="D15" i="13"/>
  <c r="G15" i="13" s="1"/>
  <c r="H15" i="13" s="1"/>
  <c r="D16" i="13"/>
  <c r="G16" i="13" s="1"/>
  <c r="H16" i="13" s="1"/>
  <c r="D17" i="13"/>
  <c r="G17" i="13" s="1"/>
  <c r="H17" i="13" s="1"/>
  <c r="D18" i="13"/>
  <c r="G18" i="13" s="1"/>
  <c r="H18" i="13" s="1"/>
  <c r="D19" i="13"/>
  <c r="D23" i="13"/>
  <c r="G23" i="13" s="1"/>
  <c r="H23" i="13" s="1"/>
  <c r="D24" i="13"/>
  <c r="G24" i="13" s="1"/>
  <c r="H24" i="13" s="1"/>
  <c r="D25" i="13"/>
  <c r="G25" i="13" s="1"/>
  <c r="H25" i="13" s="1"/>
  <c r="D26" i="13"/>
  <c r="G26" i="13" s="1"/>
  <c r="H26" i="13" s="1"/>
  <c r="D27" i="13"/>
  <c r="G27" i="13" s="1"/>
  <c r="H27" i="13" s="1"/>
  <c r="D28" i="13"/>
  <c r="G28" i="13" s="1"/>
  <c r="H28" i="13" s="1"/>
  <c r="D29" i="13"/>
  <c r="G29" i="13" s="1"/>
  <c r="H29" i="13" s="1"/>
  <c r="D30" i="13"/>
  <c r="G30" i="13" s="1"/>
  <c r="H30" i="13" s="1"/>
  <c r="D34" i="13"/>
  <c r="G34" i="13" s="1"/>
  <c r="H34" i="13" s="1"/>
  <c r="D35" i="13"/>
  <c r="G35" i="13" s="1"/>
  <c r="H35" i="13" s="1"/>
  <c r="H36" i="13"/>
  <c r="D9" i="19"/>
  <c r="G9" i="19" s="1"/>
  <c r="H9" i="19" s="1"/>
  <c r="D10" i="19"/>
  <c r="G10" i="19" s="1"/>
  <c r="H10" i="19" s="1"/>
  <c r="D11" i="19"/>
  <c r="G11" i="19" s="1"/>
  <c r="H11" i="19" s="1"/>
  <c r="D12" i="19"/>
  <c r="G12" i="19" s="1"/>
  <c r="H12" i="19" s="1"/>
  <c r="D13" i="19"/>
  <c r="G13" i="19" s="1"/>
  <c r="H13" i="19" s="1"/>
  <c r="D14" i="19"/>
  <c r="G14" i="19" s="1"/>
  <c r="H14" i="19" s="1"/>
  <c r="D15" i="19"/>
  <c r="G15" i="19" s="1"/>
  <c r="H15" i="19" s="1"/>
  <c r="D16" i="19"/>
  <c r="G16" i="19" s="1"/>
  <c r="H16" i="19" s="1"/>
  <c r="D17" i="19"/>
  <c r="G17" i="19" s="1"/>
  <c r="H17" i="19" s="1"/>
  <c r="D18" i="19"/>
  <c r="G18" i="19" s="1"/>
  <c r="H18" i="19" s="1"/>
  <c r="D19" i="19"/>
  <c r="G19" i="19" s="1"/>
  <c r="D20" i="19"/>
  <c r="G20" i="19" s="1"/>
  <c r="H20" i="19" s="1"/>
  <c r="D21" i="19"/>
  <c r="G21" i="19" s="1"/>
  <c r="H21" i="19" s="1"/>
  <c r="D22" i="19"/>
  <c r="G22" i="19" s="1"/>
  <c r="H22" i="19" s="1"/>
  <c r="D23" i="19"/>
  <c r="G23" i="19" s="1"/>
  <c r="H23" i="19" s="1"/>
  <c r="G24" i="19"/>
  <c r="H24" i="19" s="1"/>
  <c r="D25" i="19"/>
  <c r="G25" i="19" s="1"/>
  <c r="H25" i="19" s="1"/>
  <c r="D26" i="19"/>
  <c r="D27" i="19"/>
  <c r="G27" i="19" s="1"/>
  <c r="H27" i="19" s="1"/>
  <c r="G28" i="19"/>
  <c r="H28" i="19" s="1"/>
  <c r="D30" i="19"/>
  <c r="D34" i="19"/>
  <c r="G34" i="19" s="1"/>
  <c r="H34" i="19" s="1"/>
  <c r="D35" i="19"/>
  <c r="G35" i="19" s="1"/>
  <c r="H35" i="19" s="1"/>
  <c r="D9" i="21"/>
  <c r="G9" i="21" s="1"/>
  <c r="H9" i="21" s="1"/>
  <c r="D10" i="21"/>
  <c r="G10" i="21" s="1"/>
  <c r="H10" i="21" s="1"/>
  <c r="D11" i="21"/>
  <c r="G11" i="21" s="1"/>
  <c r="H11" i="21" s="1"/>
  <c r="D12" i="21"/>
  <c r="G12" i="21" s="1"/>
  <c r="H12" i="21" s="1"/>
  <c r="D13" i="21"/>
  <c r="G13" i="21" s="1"/>
  <c r="H13" i="21" s="1"/>
  <c r="D14" i="21"/>
  <c r="G14" i="21" s="1"/>
  <c r="H14" i="21" s="1"/>
  <c r="D15" i="21"/>
  <c r="G15" i="21" s="1"/>
  <c r="H15" i="21" s="1"/>
  <c r="D16" i="21"/>
  <c r="G16" i="21" s="1"/>
  <c r="H16" i="21" s="1"/>
  <c r="D17" i="21"/>
  <c r="G17" i="21" s="1"/>
  <c r="H17" i="21" s="1"/>
  <c r="D18" i="21"/>
  <c r="G18" i="21" s="1"/>
  <c r="H18" i="21" s="1"/>
  <c r="D19" i="21"/>
  <c r="G19" i="21" s="1"/>
  <c r="D20" i="21"/>
  <c r="G20" i="21" s="1"/>
  <c r="H20" i="21" s="1"/>
  <c r="D21" i="21"/>
  <c r="G21" i="21" s="1"/>
  <c r="H21" i="21" s="1"/>
  <c r="D22" i="21"/>
  <c r="G22" i="21" s="1"/>
  <c r="H22" i="21" s="1"/>
  <c r="D23" i="21"/>
  <c r="G23" i="21" s="1"/>
  <c r="H23" i="21" s="1"/>
  <c r="D24" i="21"/>
  <c r="G24" i="21" s="1"/>
  <c r="H24" i="21" s="1"/>
  <c r="D25" i="21"/>
  <c r="G25" i="21" s="1"/>
  <c r="H25" i="21" s="1"/>
  <c r="D26" i="21"/>
  <c r="D27" i="21"/>
  <c r="G27" i="21" s="1"/>
  <c r="H27" i="21" s="1"/>
  <c r="D28" i="21"/>
  <c r="G28" i="21" s="1"/>
  <c r="H28" i="21" s="1"/>
  <c r="D29" i="21"/>
  <c r="D30" i="21"/>
  <c r="G30" i="21" s="1"/>
  <c r="H30" i="21" s="1"/>
  <c r="D34" i="21"/>
  <c r="G34" i="21" s="1"/>
  <c r="H34" i="21" s="1"/>
  <c r="D35" i="21"/>
  <c r="G35" i="21" s="1"/>
  <c r="H35" i="21" s="1"/>
  <c r="D9" i="12"/>
  <c r="H9" i="12" s="1"/>
  <c r="I9" i="12" s="1"/>
  <c r="D10" i="12"/>
  <c r="H10" i="12" s="1"/>
  <c r="I10" i="12" s="1"/>
  <c r="D11" i="12"/>
  <c r="H11" i="12" s="1"/>
  <c r="I11" i="12" s="1"/>
  <c r="D12" i="12"/>
  <c r="H12" i="12" s="1"/>
  <c r="I12" i="12" s="1"/>
  <c r="D13" i="12"/>
  <c r="H13" i="12" s="1"/>
  <c r="I13" i="12" s="1"/>
  <c r="D14" i="12"/>
  <c r="H14" i="12" s="1"/>
  <c r="I14" i="12" s="1"/>
  <c r="D15" i="12"/>
  <c r="H15" i="12" s="1"/>
  <c r="I15" i="12" s="1"/>
  <c r="D16" i="12"/>
  <c r="H16" i="12" s="1"/>
  <c r="I16" i="12" s="1"/>
  <c r="D17" i="12"/>
  <c r="H17" i="12" s="1"/>
  <c r="I17" i="12" s="1"/>
  <c r="D18" i="12"/>
  <c r="H18" i="12" s="1"/>
  <c r="I18" i="12" s="1"/>
  <c r="D19" i="12"/>
  <c r="H19" i="12" s="1"/>
  <c r="D20" i="12"/>
  <c r="H20" i="12" s="1"/>
  <c r="I20" i="12" s="1"/>
  <c r="D21" i="12"/>
  <c r="H21" i="12" s="1"/>
  <c r="I21" i="12" s="1"/>
  <c r="D22" i="12"/>
  <c r="H22" i="12" s="1"/>
  <c r="I22" i="12" s="1"/>
  <c r="D23" i="12"/>
  <c r="H23" i="12" s="1"/>
  <c r="I23" i="12" s="1"/>
  <c r="D24" i="12"/>
  <c r="H24" i="12" s="1"/>
  <c r="I24" i="12" s="1"/>
  <c r="D25" i="12"/>
  <c r="H25" i="12" s="1"/>
  <c r="I25" i="12" s="1"/>
  <c r="D26" i="12"/>
  <c r="D27" i="12"/>
  <c r="H27" i="12" s="1"/>
  <c r="I27" i="12" s="1"/>
  <c r="H28" i="12"/>
  <c r="I28" i="12" s="1"/>
  <c r="D29" i="12"/>
  <c r="D30" i="12"/>
  <c r="H30" i="12" s="1"/>
  <c r="I30" i="12" s="1"/>
  <c r="D34" i="12"/>
  <c r="H34" i="12" s="1"/>
  <c r="I34" i="12" s="1"/>
  <c r="D35" i="12"/>
  <c r="H35" i="12" s="1"/>
  <c r="I35" i="12" s="1"/>
  <c r="D9" i="18"/>
  <c r="G9" i="18" s="1"/>
  <c r="H9" i="18" s="1"/>
  <c r="D10" i="18"/>
  <c r="G10" i="18" s="1"/>
  <c r="H10" i="18" s="1"/>
  <c r="D11" i="18"/>
  <c r="G11" i="18" s="1"/>
  <c r="H11" i="18" s="1"/>
  <c r="D12" i="18"/>
  <c r="G12" i="18" s="1"/>
  <c r="H12" i="18" s="1"/>
  <c r="D13" i="18"/>
  <c r="G13" i="18" s="1"/>
  <c r="H13" i="18" s="1"/>
  <c r="D14" i="18"/>
  <c r="G14" i="18" s="1"/>
  <c r="H14" i="18" s="1"/>
  <c r="D15" i="18"/>
  <c r="G15" i="18" s="1"/>
  <c r="H15" i="18" s="1"/>
  <c r="D16" i="18"/>
  <c r="G16" i="18" s="1"/>
  <c r="H16" i="18" s="1"/>
  <c r="D17" i="18"/>
  <c r="G17" i="18" s="1"/>
  <c r="H17" i="18" s="1"/>
  <c r="D18" i="18"/>
  <c r="G18" i="18" s="1"/>
  <c r="H18" i="18" s="1"/>
  <c r="D19" i="18"/>
  <c r="G19" i="18" s="1"/>
  <c r="D20" i="18"/>
  <c r="G20" i="18" s="1"/>
  <c r="H20" i="18" s="1"/>
  <c r="D21" i="18"/>
  <c r="G21" i="18" s="1"/>
  <c r="H21" i="18" s="1"/>
  <c r="D22" i="18"/>
  <c r="G22" i="18" s="1"/>
  <c r="H22" i="18" s="1"/>
  <c r="D23" i="18"/>
  <c r="G23" i="18" s="1"/>
  <c r="H23" i="18" s="1"/>
  <c r="D24" i="18"/>
  <c r="G24" i="18" s="1"/>
  <c r="H24" i="18" s="1"/>
  <c r="D25" i="18"/>
  <c r="G25" i="18" s="1"/>
  <c r="H25" i="18" s="1"/>
  <c r="D26" i="18"/>
  <c r="D27" i="18"/>
  <c r="G27" i="18" s="1"/>
  <c r="H27" i="18" s="1"/>
  <c r="D28" i="18"/>
  <c r="G28" i="18" s="1"/>
  <c r="H28" i="18" s="1"/>
  <c r="D29" i="18"/>
  <c r="D30" i="18"/>
  <c r="G30" i="18" s="1"/>
  <c r="H30" i="18" s="1"/>
  <c r="D34" i="18"/>
  <c r="G34" i="18" s="1"/>
  <c r="H34" i="18" s="1"/>
  <c r="D35" i="18"/>
  <c r="G35" i="18" s="1"/>
  <c r="H35" i="18" s="1"/>
  <c r="D9" i="11"/>
  <c r="H9" i="11" s="1"/>
  <c r="I9" i="11" s="1"/>
  <c r="D10" i="11"/>
  <c r="H10" i="11" s="1"/>
  <c r="I10" i="11" s="1"/>
  <c r="D11" i="11"/>
  <c r="H11" i="11" s="1"/>
  <c r="I11" i="11" s="1"/>
  <c r="D17" i="11"/>
  <c r="H17" i="11" s="1"/>
  <c r="I17" i="11" s="1"/>
  <c r="H18" i="11"/>
  <c r="I18" i="11" s="1"/>
  <c r="D19" i="11"/>
  <c r="H19" i="11" s="1"/>
  <c r="D20" i="11"/>
  <c r="H20" i="11" s="1"/>
  <c r="I20" i="11" s="1"/>
  <c r="D21" i="11"/>
  <c r="H21" i="11" s="1"/>
  <c r="I21" i="11" s="1"/>
  <c r="D22" i="11"/>
  <c r="H22" i="11" s="1"/>
  <c r="I22" i="11" s="1"/>
  <c r="D23" i="11"/>
  <c r="H23" i="11" s="1"/>
  <c r="I23" i="11" s="1"/>
  <c r="D24" i="11"/>
  <c r="H24" i="11" s="1"/>
  <c r="I24" i="11" s="1"/>
  <c r="D25" i="11"/>
  <c r="H25" i="11" s="1"/>
  <c r="D26" i="11"/>
  <c r="D27" i="11"/>
  <c r="H27" i="11" s="1"/>
  <c r="I27" i="11" s="1"/>
  <c r="D28" i="11"/>
  <c r="H28" i="11" s="1"/>
  <c r="I28" i="11" s="1"/>
  <c r="H30" i="11"/>
  <c r="I30" i="11" s="1"/>
  <c r="D34" i="11"/>
  <c r="H34" i="11" s="1"/>
  <c r="I34" i="11" s="1"/>
  <c r="D35" i="11"/>
  <c r="H35" i="11" s="1"/>
  <c r="I35" i="11" s="1"/>
  <c r="F10" i="17"/>
  <c r="E41" i="21"/>
  <c r="E41" i="12"/>
  <c r="C10" i="17" s="1"/>
  <c r="E41" i="13"/>
  <c r="E41" i="18"/>
  <c r="E41" i="11"/>
  <c r="D16" i="11"/>
  <c r="H16" i="11" s="1"/>
  <c r="I16" i="11" s="1"/>
  <c r="D15" i="11"/>
  <c r="H15" i="11" s="1"/>
  <c r="I15" i="11" s="1"/>
  <c r="D14" i="11"/>
  <c r="H14" i="11" s="1"/>
  <c r="I14" i="11" s="1"/>
  <c r="H13" i="11"/>
  <c r="I13" i="11" s="1"/>
  <c r="D12" i="11"/>
  <c r="H12" i="11" s="1"/>
  <c r="I12" i="11" s="1"/>
  <c r="F41" i="12"/>
  <c r="C12" i="17" s="1"/>
  <c r="D42" i="11"/>
  <c r="D20" i="13"/>
  <c r="G20" i="13" s="1"/>
  <c r="D21" i="13"/>
  <c r="G21" i="13" s="1"/>
  <c r="H21" i="13" s="1"/>
  <c r="F42" i="21"/>
  <c r="E42" i="21"/>
  <c r="F41" i="18"/>
  <c r="E12" i="17" s="1"/>
  <c r="G19" i="13" l="1"/>
  <c r="H19" i="13" s="1"/>
  <c r="I19" i="12"/>
  <c r="H19" i="19"/>
  <c r="H19" i="21"/>
  <c r="I19" i="11"/>
  <c r="H19" i="18"/>
  <c r="H20" i="13"/>
  <c r="H26" i="12"/>
  <c r="I26" i="12" s="1"/>
  <c r="H26" i="11"/>
  <c r="G26" i="19"/>
  <c r="H26" i="19" s="1"/>
  <c r="D6" i="19"/>
  <c r="G26" i="18"/>
  <c r="H26" i="18" s="1"/>
  <c r="D6" i="18"/>
  <c r="G26" i="21"/>
  <c r="H26" i="21" s="1"/>
  <c r="D6" i="21"/>
  <c r="D6" i="13"/>
  <c r="G10" i="17"/>
  <c r="G12" i="17"/>
  <c r="G29" i="21"/>
  <c r="H29" i="21" s="1"/>
  <c r="H29" i="11"/>
  <c r="I29" i="11" s="1"/>
  <c r="H29" i="12"/>
  <c r="I29" i="12" s="1"/>
  <c r="G30" i="19"/>
  <c r="H30" i="19" s="1"/>
  <c r="G29" i="18"/>
  <c r="H29" i="18" s="1"/>
  <c r="G42" i="21"/>
  <c r="D41" i="18"/>
  <c r="D43" i="18" s="1"/>
  <c r="E42" i="13"/>
  <c r="D22" i="13"/>
  <c r="F42" i="19"/>
  <c r="H13" i="17"/>
  <c r="F42" i="12"/>
  <c r="D41" i="21"/>
  <c r="E42" i="19"/>
  <c r="H12" i="17"/>
  <c r="H42" i="11"/>
  <c r="E42" i="12"/>
  <c r="D41" i="12"/>
  <c r="D43" i="12" s="1"/>
  <c r="I26" i="11"/>
  <c r="I25" i="11"/>
  <c r="D41" i="11"/>
  <c r="D43" i="11" s="1"/>
  <c r="E10" i="17"/>
  <c r="F42" i="18"/>
  <c r="B10" i="17"/>
  <c r="D41" i="13" l="1"/>
  <c r="D43" i="13" s="1"/>
  <c r="D16" i="17" s="1"/>
  <c r="G22" i="13"/>
  <c r="H22" i="13" s="1"/>
  <c r="G41" i="21"/>
  <c r="H41" i="11"/>
  <c r="H41" i="21"/>
  <c r="H41" i="19"/>
  <c r="G41" i="19"/>
  <c r="G42" i="19" s="1"/>
  <c r="H41" i="12"/>
  <c r="H42" i="12" s="1"/>
  <c r="I41" i="12"/>
  <c r="G41" i="18"/>
  <c r="G42" i="18" s="1"/>
  <c r="H41" i="18"/>
  <c r="I41" i="11"/>
  <c r="D43" i="21"/>
  <c r="G16" i="17" s="1"/>
  <c r="G17" i="17" s="1"/>
  <c r="H42" i="18"/>
  <c r="H42" i="21"/>
  <c r="B16" i="17"/>
  <c r="I42" i="11"/>
  <c r="E16" i="17"/>
  <c r="E17" i="17" s="1"/>
  <c r="D42" i="18"/>
  <c r="C16" i="17"/>
  <c r="D41" i="19"/>
  <c r="D43" i="19" s="1"/>
  <c r="D10" i="17"/>
  <c r="H10" i="17" s="1"/>
  <c r="D42" i="12"/>
  <c r="I42" i="12"/>
  <c r="G41" i="13" l="1"/>
  <c r="G42" i="13" s="1"/>
  <c r="H42" i="13"/>
  <c r="G14" i="17"/>
  <c r="G15" i="17" s="1"/>
  <c r="E14" i="17"/>
  <c r="E15" i="17" s="1"/>
  <c r="C17" i="17"/>
  <c r="C14" i="17"/>
  <c r="H42" i="19"/>
  <c r="F16" i="17"/>
  <c r="H16" i="17" s="1"/>
  <c r="D42" i="19"/>
  <c r="D17" i="17"/>
  <c r="D14" i="17"/>
  <c r="D15" i="17" s="1"/>
  <c r="H41" i="13"/>
  <c r="B14" i="17"/>
  <c r="B15" i="17" s="1"/>
  <c r="B17" i="17"/>
  <c r="F14" i="17" l="1"/>
  <c r="F15" i="17" s="1"/>
  <c r="H15" i="17" s="1"/>
  <c r="F17" i="17"/>
  <c r="H17" i="17" s="1"/>
  <c r="H1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<sst xmlns="http://schemas.openxmlformats.org/spreadsheetml/2006/main" count="244" uniqueCount="87">
  <si>
    <t>Pump</t>
  </si>
  <si>
    <t>PSI</t>
  </si>
  <si>
    <t>GPM</t>
  </si>
  <si>
    <t>DATE</t>
  </si>
  <si>
    <t>FM rdg.</t>
  </si>
  <si>
    <t>Total Prod.</t>
  </si>
  <si>
    <t>Total run</t>
  </si>
  <si>
    <t>Drain</t>
  </si>
  <si>
    <t>Flow Rate</t>
  </si>
  <si>
    <t>(start)</t>
  </si>
  <si>
    <t>(off)</t>
  </si>
  <si>
    <t>(cu.m)</t>
  </si>
  <si>
    <t>(hr)</t>
  </si>
  <si>
    <t>(min)</t>
  </si>
  <si>
    <t>Cu.m/hr</t>
  </si>
  <si>
    <t>Ave.</t>
  </si>
  <si>
    <t>Statistic Report on Line loss</t>
  </si>
  <si>
    <t>COMPARATIVE REPORT ON PUMP OPERATION</t>
  </si>
  <si>
    <t>Particulars</t>
  </si>
  <si>
    <t xml:space="preserve">Pump </t>
  </si>
  <si>
    <t xml:space="preserve">Summary </t>
  </si>
  <si>
    <t>No.1</t>
  </si>
  <si>
    <t>No.2</t>
  </si>
  <si>
    <t>No.3</t>
  </si>
  <si>
    <t>of Pumps</t>
  </si>
  <si>
    <t>No.of days oper.</t>
  </si>
  <si>
    <t>Ave.Oper.Hrs./day</t>
  </si>
  <si>
    <t>Oper.Hrs</t>
  </si>
  <si>
    <t>Flow on GPM</t>
  </si>
  <si>
    <t>Pump Drain in Cum3</t>
  </si>
  <si>
    <t>Prod.Output</t>
  </si>
  <si>
    <t>Ave.Cu.M/day</t>
  </si>
  <si>
    <t>SAN ROQUE</t>
  </si>
  <si>
    <t>SAN JUAN</t>
  </si>
  <si>
    <t>STO. TOMAS</t>
  </si>
  <si>
    <t>BCBI-SAN LUIS BRANCH</t>
  </si>
  <si>
    <t xml:space="preserve"> </t>
  </si>
  <si>
    <t>No.4</t>
  </si>
  <si>
    <t>STO. NINO</t>
  </si>
  <si>
    <t>Pump Drain in minutes</t>
  </si>
  <si>
    <t>STA. MONICA</t>
  </si>
  <si>
    <t>No.5</t>
  </si>
  <si>
    <t>STO. ROSARIO</t>
  </si>
  <si>
    <t>N0.6</t>
  </si>
  <si>
    <t>PUMP NO. 2</t>
  </si>
  <si>
    <t>Total</t>
  </si>
  <si>
    <t>Sto Tomas</t>
  </si>
  <si>
    <t>DAILY SUMMARY PUMP OUT-PUT REPORT</t>
  </si>
  <si>
    <r>
      <t>PUMP NO.</t>
    </r>
    <r>
      <rPr>
        <u/>
        <sz val="10"/>
        <rFont val="Arial Narrow"/>
        <family val="2"/>
      </rPr>
      <t xml:space="preserve"> 3</t>
    </r>
  </si>
  <si>
    <t>San Roque</t>
  </si>
  <si>
    <r>
      <t>PUMP NO.</t>
    </r>
    <r>
      <rPr>
        <u/>
        <sz val="10"/>
        <rFont val="Arial Narrow"/>
        <family val="2"/>
      </rPr>
      <t xml:space="preserve"> 1</t>
    </r>
  </si>
  <si>
    <r>
      <t>PUMP NO.</t>
    </r>
    <r>
      <rPr>
        <u/>
        <sz val="10"/>
        <rFont val="Arial Narrow"/>
        <family val="2"/>
      </rPr>
      <t xml:space="preserve"> 4</t>
    </r>
  </si>
  <si>
    <r>
      <t>PUMP NO.</t>
    </r>
    <r>
      <rPr>
        <u/>
        <sz val="10"/>
        <rFont val="Arial Narrow"/>
        <family val="2"/>
      </rPr>
      <t xml:space="preserve"> 5</t>
    </r>
  </si>
  <si>
    <r>
      <t>PUMP NO.</t>
    </r>
    <r>
      <rPr>
        <u/>
        <sz val="10"/>
        <rFont val="Arial Narrow"/>
        <family val="2"/>
      </rPr>
      <t xml:space="preserve"> 6</t>
    </r>
  </si>
  <si>
    <t>Sto Niño</t>
  </si>
  <si>
    <t>Sta Monica</t>
  </si>
  <si>
    <t>Sto Rosario</t>
  </si>
  <si>
    <t>San Juan</t>
  </si>
  <si>
    <t>Power Interruption</t>
  </si>
  <si>
    <t>(cubic)</t>
  </si>
  <si>
    <t>cubic</t>
  </si>
  <si>
    <t>Pressure</t>
  </si>
  <si>
    <t>highest</t>
  </si>
  <si>
    <t>lowest</t>
  </si>
  <si>
    <t>Total Production excluding pump drain</t>
  </si>
  <si>
    <t>Power interruption (cubic)</t>
  </si>
  <si>
    <t>Power interruption (hrs)</t>
  </si>
  <si>
    <t>Production</t>
  </si>
  <si>
    <t>PSI High</t>
  </si>
  <si>
    <t>PSI Low</t>
  </si>
  <si>
    <t>Operating Hours</t>
  </si>
  <si>
    <t>Sto Nino</t>
  </si>
  <si>
    <t>WEEKLY REPORT</t>
  </si>
  <si>
    <t>BCBI - SAN LUIS WATERWORKS</t>
  </si>
  <si>
    <t>Prepared by:</t>
  </si>
  <si>
    <t xml:space="preserve"> Rodolfo S. Capalungan Jr. </t>
  </si>
  <si>
    <t>Operation  Supervisor</t>
  </si>
  <si>
    <t>Reviewed by:</t>
  </si>
  <si>
    <t>Mc Berlin Rodriguez</t>
  </si>
  <si>
    <t>Branch Manager</t>
  </si>
  <si>
    <t>Average PSI High</t>
  </si>
  <si>
    <t>Average PSI Low</t>
  </si>
  <si>
    <t>For the Month of October 2019</t>
  </si>
  <si>
    <t>Generator</t>
  </si>
  <si>
    <t>Operating hours</t>
  </si>
  <si>
    <t>December 1-31,2019</t>
  </si>
  <si>
    <t>As of December 25-December 31 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</si>
</sst>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0_);_(* \(#,##0.0000\);_(* &quot;-&quot;??_);_(@_)"/>
    <numFmt numFmtId="167" formatCode="_(* #,##0.00_);_(* \(#,##0.00\);_(* &quot;-&quot;_);_(@_)"/>
    <numFmt numFmtId="168" formatCode="_(* #,##0.00_);_(* \(#,##0.00\);_(* &quot;-&quot;?_);_(@_)"/>
    <numFmt numFmtId="169" formatCode="_-* #,##0.0000_-;\-* #,##0.0000_-;_-* &quot;-&quot;????_-;_-@_-"/>
    <numFmt numFmtId="170" formatCode="_(* #,##0.000_);_(* \(#,##0.000\);_(* &quot;-&quot;??_);_(@_)"/>
    <numFmt numFmtId="171" formatCode="_-* #,##0.0000_-;\-* #,##0.0000_-;_-* &quot;-&quot;??_-;_-@_-"/>
    <numFmt numFmtId="172" formatCode="_-* #,##0_-;\-* #,##0_-;_-* &quot;-&quot;??_-;_-@_-"/>
    <numFmt numFmtId="173" formatCode="_(* #,##0.00_);_(* \(#,##0.00\);_(* &quot;-&quot;????_);_(@_)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b/>
      <sz val="10"/>
      <name val="Arial Narrow"/>
      <family val="2"/>
    </font>
    <font>
      <u/>
      <sz val="10"/>
      <name val="Arial Narrow"/>
      <family val="2"/>
    </font>
    <font>
      <sz val="10"/>
      <name val="Arial Narrow"/>
      <family val="2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name val="Arial Narrow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b/>
      <i/>
      <sz val="11"/>
      <name val="Arial Narrow"/>
      <family val="2"/>
    </font>
    <font>
      <b/>
      <i/>
      <sz val="10"/>
      <name val="Arial Narrow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79">
    <xf numFmtId="0" fontId="0" fillId="0" borderId="0" xfId="0"/>
    <xf numFmtId="0" fontId="13" fillId="0" borderId="0" xfId="0" applyFont="1" applyAlignment="1">
      <alignment horizontal="left"/>
    </xf>
    <xf numFmtId="0" fontId="14" fillId="0" borderId="0" xfId="0" applyFont="1"/>
    <xf numFmtId="0" fontId="17" fillId="0" borderId="0" xfId="0" applyFont="1"/>
    <xf numFmtId="0" fontId="18" fillId="0" borderId="0" xfId="0" applyFont="1"/>
    <xf numFmtId="43" fontId="17" fillId="0" borderId="1" xfId="103" applyNumberFormat="1" applyFont="1" applyFill="1" applyBorder="1"/>
    <xf numFmtId="43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/>
    <xf numFmtId="43" fontId="17" fillId="0" borderId="1" xfId="103" applyFont="1" applyBorder="1"/>
    <xf numFmtId="170" fontId="14" fillId="0" borderId="0" xfId="0" applyNumberFormat="1" applyFont="1"/>
    <xf numFmtId="0" fontId="20" fillId="0" borderId="0" xfId="0" applyFont="1"/>
    <xf numFmtId="0" fontId="20" fillId="0" borderId="0" xfId="0" applyFont="1" applyFill="1"/>
    <xf numFmtId="9" fontId="20" fillId="0" borderId="0" xfId="0" applyNumberFormat="1" applyFont="1" applyFill="1"/>
    <xf numFmtId="0" fontId="17" fillId="0" borderId="0" xfId="0" applyFont="1" applyFill="1"/>
    <xf numFmtId="165" fontId="17" fillId="0" borderId="0" xfId="0" applyNumberFormat="1" applyFont="1"/>
    <xf numFmtId="165" fontId="21" fillId="0" borderId="0" xfId="0" applyNumberFormat="1" applyFont="1" applyFill="1" applyBorder="1"/>
    <xf numFmtId="43" fontId="17" fillId="0" borderId="0" xfId="0" applyNumberFormat="1" applyFont="1"/>
    <xf numFmtId="0" fontId="17" fillId="0" borderId="1" xfId="0" applyFont="1" applyBorder="1"/>
    <xf numFmtId="0" fontId="17" fillId="0" borderId="1" xfId="0" applyFont="1" applyFill="1" applyBorder="1" applyAlignment="1">
      <alignment horizontal="right"/>
    </xf>
    <xf numFmtId="0" fontId="17" fillId="0" borderId="1" xfId="0" applyFont="1" applyBorder="1" applyAlignment="1">
      <alignment horizontal="right"/>
    </xf>
    <xf numFmtId="43" fontId="17" fillId="0" borderId="1" xfId="103" applyFont="1" applyBorder="1" applyAlignment="1">
      <alignment horizontal="right"/>
    </xf>
    <xf numFmtId="164" fontId="17" fillId="0" borderId="0" xfId="0" applyNumberFormat="1" applyFont="1"/>
    <xf numFmtId="169" fontId="14" fillId="0" borderId="0" xfId="0" applyNumberFormat="1" applyFont="1"/>
    <xf numFmtId="3" fontId="14" fillId="0" borderId="0" xfId="0" applyNumberFormat="1" applyFont="1"/>
    <xf numFmtId="2" fontId="17" fillId="0" borderId="1" xfId="0" applyNumberFormat="1" applyFont="1" applyFill="1" applyBorder="1" applyAlignment="1">
      <alignment horizontal="right"/>
    </xf>
    <xf numFmtId="2" fontId="17" fillId="0" borderId="1" xfId="0" applyNumberFormat="1" applyFont="1" applyBorder="1" applyAlignment="1">
      <alignment horizontal="right"/>
    </xf>
    <xf numFmtId="165" fontId="17" fillId="0" borderId="0" xfId="0" applyNumberFormat="1" applyFont="1" applyFill="1"/>
    <xf numFmtId="10" fontId="14" fillId="0" borderId="0" xfId="104" applyNumberFormat="1" applyFont="1"/>
    <xf numFmtId="43" fontId="17" fillId="0" borderId="1" xfId="0" applyNumberFormat="1" applyFont="1" applyFill="1" applyBorder="1" applyAlignment="1">
      <alignment horizontal="right"/>
    </xf>
    <xf numFmtId="43" fontId="17" fillId="0" borderId="1" xfId="0" applyNumberFormat="1" applyFont="1" applyBorder="1" applyAlignment="1">
      <alignment horizontal="right"/>
    </xf>
    <xf numFmtId="43" fontId="17" fillId="2" borderId="1" xfId="0" applyNumberFormat="1" applyFont="1" applyFill="1" applyBorder="1" applyAlignment="1">
      <alignment horizontal="right"/>
    </xf>
    <xf numFmtId="167" fontId="17" fillId="0" borderId="1" xfId="0" applyNumberFormat="1" applyFont="1" applyFill="1" applyBorder="1" applyAlignment="1">
      <alignment horizontal="right"/>
    </xf>
    <xf numFmtId="167" fontId="17" fillId="2" borderId="1" xfId="0" applyNumberFormat="1" applyFont="1" applyFill="1" applyBorder="1" applyAlignment="1">
      <alignment horizontal="right"/>
    </xf>
    <xf numFmtId="0" fontId="14" fillId="2" borderId="0" xfId="0" applyFont="1" applyFill="1"/>
    <xf numFmtId="168" fontId="17" fillId="0" borderId="1" xfId="0" applyNumberFormat="1" applyFont="1" applyFill="1" applyBorder="1" applyAlignment="1">
      <alignment horizontal="right"/>
    </xf>
    <xf numFmtId="168" fontId="17" fillId="0" borderId="1" xfId="0" applyNumberFormat="1" applyFont="1" applyBorder="1" applyAlignment="1">
      <alignment horizontal="right"/>
    </xf>
    <xf numFmtId="43" fontId="17" fillId="0" borderId="0" xfId="0" applyNumberFormat="1" applyFont="1" applyFill="1" applyBorder="1" applyAlignment="1">
      <alignment horizontal="right"/>
    </xf>
    <xf numFmtId="165" fontId="17" fillId="0" borderId="0" xfId="103" applyNumberFormat="1" applyFont="1"/>
    <xf numFmtId="43" fontId="17" fillId="0" borderId="1" xfId="103" applyFont="1" applyFill="1" applyBorder="1" applyAlignment="1">
      <alignment horizontal="right"/>
    </xf>
    <xf numFmtId="43" fontId="17" fillId="0" borderId="0" xfId="103" applyNumberFormat="1" applyFont="1" applyFill="1"/>
    <xf numFmtId="165" fontId="17" fillId="0" borderId="0" xfId="103" applyNumberFormat="1" applyFont="1" applyFill="1"/>
    <xf numFmtId="165" fontId="14" fillId="0" borderId="0" xfId="0" applyNumberFormat="1" applyFont="1" applyFill="1"/>
    <xf numFmtId="0" fontId="14" fillId="0" borderId="0" xfId="0" applyFont="1" applyFill="1"/>
    <xf numFmtId="173" fontId="14" fillId="0" borderId="0" xfId="0" applyNumberFormat="1" applyFont="1"/>
    <xf numFmtId="0" fontId="17" fillId="0" borderId="1" xfId="0" applyFont="1" applyFill="1" applyBorder="1"/>
    <xf numFmtId="43" fontId="17" fillId="0" borderId="1" xfId="103" applyFont="1" applyFill="1" applyBorder="1"/>
    <xf numFmtId="43" fontId="17" fillId="0" borderId="1" xfId="103" applyNumberFormat="1" applyFont="1" applyFill="1" applyBorder="1" applyAlignment="1">
      <alignment horizontal="center"/>
    </xf>
    <xf numFmtId="43" fontId="14" fillId="0" borderId="0" xfId="0" applyNumberFormat="1" applyFont="1" applyFill="1"/>
    <xf numFmtId="9" fontId="14" fillId="0" borderId="0" xfId="0" applyNumberFormat="1" applyFont="1"/>
    <xf numFmtId="0" fontId="24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4" fontId="24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15" fillId="0" borderId="0" xfId="0" applyFont="1" applyFill="1"/>
    <xf numFmtId="0" fontId="15" fillId="0" borderId="0" xfId="0" applyFont="1"/>
    <xf numFmtId="43" fontId="15" fillId="0" borderId="0" xfId="103" applyFont="1" applyFill="1"/>
    <xf numFmtId="166" fontId="15" fillId="0" borderId="0" xfId="103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0" fontId="17" fillId="0" borderId="0" xfId="104" applyNumberFormat="1" applyFont="1"/>
    <xf numFmtId="43" fontId="15" fillId="0" borderId="0" xfId="103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7" fillId="0" borderId="0" xfId="0" applyNumberFormat="1" applyFont="1" applyFill="1"/>
    <xf numFmtId="10" fontId="17" fillId="0" borderId="0" xfId="104" applyNumberFormat="1" applyFont="1" applyFill="1"/>
    <xf numFmtId="0" fontId="22" fillId="0" borderId="0" xfId="0" applyFont="1" applyFill="1" applyAlignment="1">
      <alignment horizontal="left"/>
    </xf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1" xfId="0" applyFont="1" applyFill="1" applyBorder="1" applyAlignment="1"/>
    <xf numFmtId="0" fontId="18" fillId="0" borderId="0" xfId="0" applyFont="1" applyFill="1"/>
    <xf numFmtId="0" fontId="14" fillId="0" borderId="3" xfId="0" applyFont="1" applyFill="1" applyBorder="1" applyAlignment="1"/>
    <xf numFmtId="165" fontId="17" fillId="0" borderId="1" xfId="103" applyNumberFormat="1" applyFont="1" applyFill="1" applyBorder="1"/>
    <xf numFmtId="0" fontId="25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171" fontId="14" fillId="0" borderId="1" xfId="0" applyNumberFormat="1" applyFont="1" applyFill="1" applyBorder="1" applyAlignment="1">
      <alignment horizontal="center"/>
    </xf>
    <xf numFmtId="43" fontId="18" fillId="0" borderId="0" xfId="103" applyFont="1" applyFill="1"/>
    <xf numFmtId="2" fontId="25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71" fontId="1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66" fontId="14" fillId="0" borderId="0" xfId="0" applyNumberFormat="1" applyFont="1" applyFill="1"/>
    <xf numFmtId="0" fontId="25" fillId="0" borderId="0" xfId="0" applyFont="1" applyFill="1"/>
    <xf numFmtId="43" fontId="25" fillId="0" borderId="0" xfId="0" applyNumberFormat="1" applyFont="1" applyFill="1"/>
    <xf numFmtId="0" fontId="26" fillId="0" borderId="2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0" xfId="0" applyFont="1" applyFill="1"/>
    <xf numFmtId="0" fontId="26" fillId="0" borderId="3" xfId="0" applyFont="1" applyFill="1" applyBorder="1" applyAlignment="1">
      <alignment horizontal="center"/>
    </xf>
    <xf numFmtId="0" fontId="25" fillId="0" borderId="1" xfId="0" applyFont="1" applyFill="1" applyBorder="1"/>
    <xf numFmtId="165" fontId="25" fillId="0" borderId="0" xfId="0" applyNumberFormat="1" applyFont="1" applyFill="1"/>
    <xf numFmtId="43" fontId="15" fillId="0" borderId="1" xfId="103" applyFont="1" applyFill="1" applyBorder="1"/>
    <xf numFmtId="43" fontId="15" fillId="0" borderId="1" xfId="103" applyNumberFormat="1" applyFont="1" applyFill="1" applyBorder="1"/>
    <xf numFmtId="16" fontId="14" fillId="0" borderId="0" xfId="0" applyNumberFormat="1" applyFont="1" applyFill="1"/>
    <xf numFmtId="0" fontId="14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left"/>
    </xf>
    <xf numFmtId="165" fontId="15" fillId="0" borderId="1" xfId="103" applyNumberFormat="1" applyFont="1" applyFill="1" applyBorder="1"/>
    <xf numFmtId="165" fontId="18" fillId="0" borderId="0" xfId="0" applyNumberFormat="1" applyFont="1" applyFill="1"/>
    <xf numFmtId="172" fontId="14" fillId="0" borderId="0" xfId="0" applyNumberFormat="1" applyFont="1" applyFill="1"/>
    <xf numFmtId="165" fontId="17" fillId="0" borderId="1" xfId="0" applyNumberFormat="1" applyFont="1" applyFill="1" applyBorder="1" applyAlignment="1">
      <alignment horizontal="right"/>
    </xf>
    <xf numFmtId="165" fontId="17" fillId="0" borderId="1" xfId="103" applyNumberFormat="1" applyFont="1" applyFill="1" applyBorder="1" applyAlignment="1">
      <alignment horizontal="right"/>
    </xf>
    <xf numFmtId="0" fontId="28" fillId="0" borderId="1" xfId="0" applyFont="1" applyFill="1" applyBorder="1"/>
    <xf numFmtId="0" fontId="29" fillId="0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43" fontId="29" fillId="0" borderId="1" xfId="103" applyFont="1" applyBorder="1" applyAlignment="1">
      <alignment horizontal="center"/>
    </xf>
    <xf numFmtId="165" fontId="29" fillId="0" borderId="0" xfId="0" applyNumberFormat="1" applyFont="1" applyFill="1" applyBorder="1" applyAlignment="1">
      <alignment horizontal="center"/>
    </xf>
    <xf numFmtId="165" fontId="15" fillId="0" borderId="0" xfId="0" applyNumberFormat="1" applyFont="1"/>
    <xf numFmtId="0" fontId="29" fillId="0" borderId="1" xfId="0" applyFont="1" applyBorder="1"/>
    <xf numFmtId="165" fontId="29" fillId="0" borderId="0" xfId="0" applyNumberFormat="1" applyFont="1" applyFill="1" applyBorder="1"/>
    <xf numFmtId="43" fontId="15" fillId="0" borderId="0" xfId="0" applyNumberFormat="1" applyFont="1"/>
    <xf numFmtId="43" fontId="0" fillId="0" borderId="0" xfId="103" applyFont="1"/>
    <xf numFmtId="43" fontId="0" fillId="3" borderId="0" xfId="103" applyFont="1" applyFill="1"/>
    <xf numFmtId="0" fontId="0" fillId="3" borderId="0" xfId="0" applyFill="1"/>
    <xf numFmtId="43" fontId="0" fillId="4" borderId="0" xfId="103" applyFont="1" applyFill="1"/>
    <xf numFmtId="0" fontId="0" fillId="4" borderId="0" xfId="0" applyFill="1"/>
    <xf numFmtId="43" fontId="0" fillId="5" borderId="0" xfId="103" applyFont="1" applyFill="1"/>
    <xf numFmtId="0" fontId="0" fillId="5" borderId="0" xfId="0" applyFill="1"/>
    <xf numFmtId="43" fontId="0" fillId="6" borderId="0" xfId="103" applyFont="1" applyFill="1"/>
    <xf numFmtId="0" fontId="0" fillId="6" borderId="0" xfId="0" applyFill="1"/>
    <xf numFmtId="43" fontId="0" fillId="7" borderId="0" xfId="103" applyFont="1" applyFill="1"/>
    <xf numFmtId="0" fontId="0" fillId="7" borderId="0" xfId="0" applyFill="1"/>
    <xf numFmtId="43" fontId="0" fillId="8" borderId="0" xfId="103" applyFont="1" applyFill="1"/>
    <xf numFmtId="0" fontId="0" fillId="8" borderId="0" xfId="0" applyFill="1"/>
    <xf numFmtId="43" fontId="13" fillId="0" borderId="0" xfId="103" applyFont="1" applyFill="1" applyAlignment="1">
      <alignment horizontal="center"/>
    </xf>
    <xf numFmtId="43" fontId="19" fillId="0" borderId="0" xfId="103" applyFont="1" applyFill="1"/>
    <xf numFmtId="43" fontId="15" fillId="0" borderId="1" xfId="103" applyFont="1" applyBorder="1" applyAlignment="1">
      <alignment horizontal="right"/>
    </xf>
    <xf numFmtId="43" fontId="15" fillId="2" borderId="1" xfId="103" applyFont="1" applyFill="1" applyBorder="1" applyAlignment="1">
      <alignment horizontal="right"/>
    </xf>
    <xf numFmtId="43" fontId="15" fillId="0" borderId="1" xfId="103" applyFont="1" applyFill="1" applyBorder="1" applyAlignment="1">
      <alignment horizontal="right"/>
    </xf>
    <xf numFmtId="43" fontId="18" fillId="0" borderId="0" xfId="103" applyFont="1"/>
    <xf numFmtId="43" fontId="23" fillId="0" borderId="0" xfId="103" applyFont="1" applyFill="1"/>
    <xf numFmtId="43" fontId="23" fillId="0" borderId="0" xfId="103" applyFont="1" applyFill="1" applyAlignment="1">
      <alignment horizontal="center"/>
    </xf>
    <xf numFmtId="43" fontId="14" fillId="0" borderId="0" xfId="103" applyFont="1" applyFill="1" applyAlignment="1">
      <alignment horizontal="center"/>
    </xf>
    <xf numFmtId="43" fontId="14" fillId="0" borderId="0" xfId="103" applyFont="1" applyFill="1"/>
    <xf numFmtId="43" fontId="18" fillId="0" borderId="1" xfId="103" applyFont="1" applyFill="1" applyBorder="1" applyAlignment="1">
      <alignment horizontal="center"/>
    </xf>
    <xf numFmtId="43" fontId="14" fillId="0" borderId="1" xfId="103" applyFont="1" applyFill="1" applyBorder="1" applyAlignment="1">
      <alignment horizontal="center"/>
    </xf>
    <xf numFmtId="43" fontId="14" fillId="0" borderId="0" xfId="103" applyFont="1" applyFill="1" applyBorder="1" applyAlignment="1">
      <alignment horizontal="center"/>
    </xf>
    <xf numFmtId="0" fontId="4" fillId="0" borderId="0" xfId="105"/>
    <xf numFmtId="0" fontId="4" fillId="0" borderId="0" xfId="105" applyAlignment="1">
      <alignment horizontal="center"/>
    </xf>
    <xf numFmtId="0" fontId="4" fillId="0" borderId="1" xfId="105" applyBorder="1" applyAlignment="1">
      <alignment horizontal="center"/>
    </xf>
    <xf numFmtId="0" fontId="4" fillId="0" borderId="1" xfId="105" applyBorder="1"/>
    <xf numFmtId="0" fontId="4" fillId="0" borderId="1" xfId="105" applyBorder="1" applyAlignment="1">
      <alignment horizontal="right"/>
    </xf>
    <xf numFmtId="0" fontId="30" fillId="0" borderId="1" xfId="105" applyFont="1" applyBorder="1" applyAlignment="1">
      <alignment horizontal="center"/>
    </xf>
    <xf numFmtId="0" fontId="30" fillId="0" borderId="0" xfId="105" applyFont="1"/>
    <xf numFmtId="0" fontId="30" fillId="0" borderId="1" xfId="105" applyFont="1" applyBorder="1" applyAlignment="1">
      <alignment horizontal="right"/>
    </xf>
    <xf numFmtId="0" fontId="3" fillId="0" borderId="1" xfId="105" applyFont="1" applyBorder="1"/>
    <xf numFmtId="0" fontId="2" fillId="0" borderId="0" xfId="105" applyFont="1"/>
    <xf numFmtId="0" fontId="2" fillId="0" borderId="0" xfId="105" applyFont="1" applyAlignment="1">
      <alignment horizontal="center"/>
    </xf>
    <xf numFmtId="2" fontId="4" fillId="0" borderId="1" xfId="105" applyNumberFormat="1" applyBorder="1" applyAlignment="1">
      <alignment horizontal="right"/>
    </xf>
    <xf numFmtId="1" fontId="4" fillId="0" borderId="1" xfId="105" applyNumberFormat="1" applyBorder="1" applyAlignment="1">
      <alignment horizontal="right"/>
    </xf>
    <xf numFmtId="165" fontId="4" fillId="0" borderId="1" xfId="103" applyNumberFormat="1" applyFont="1" applyBorder="1" applyAlignment="1">
      <alignment horizontal="right"/>
    </xf>
    <xf numFmtId="165" fontId="30" fillId="0" borderId="1" xfId="103" applyNumberFormat="1" applyFont="1" applyBorder="1" applyAlignment="1">
      <alignment horizontal="right"/>
    </xf>
    <xf numFmtId="0" fontId="18" fillId="0" borderId="1" xfId="0" applyFont="1" applyFill="1" applyBorder="1" applyAlignment="1">
      <alignment horizontal="center"/>
    </xf>
    <xf numFmtId="0" fontId="15" fillId="0" borderId="1" xfId="0" applyFont="1" applyBorder="1"/>
    <xf numFmtId="2" fontId="1" fillId="0" borderId="1" xfId="105" applyNumberFormat="1" applyFont="1" applyBorder="1" applyAlignment="1">
      <alignment horizontal="right"/>
    </xf>
    <xf numFmtId="1" fontId="30" fillId="0" borderId="1" xfId="105" applyNumberFormat="1" applyFont="1" applyBorder="1" applyAlignment="1">
      <alignment horizontal="right"/>
    </xf>
    <xf numFmtId="164" fontId="18" fillId="0" borderId="0" xfId="0" applyNumberFormat="1" applyFont="1" applyFill="1"/>
    <xf numFmtId="165" fontId="13" fillId="0" borderId="1" xfId="103" applyNumberFormat="1" applyFont="1" applyFill="1" applyBorder="1"/>
    <xf numFmtId="0" fontId="30" fillId="0" borderId="0" xfId="105" applyFont="1" applyAlignment="1">
      <alignment horizontal="center"/>
    </xf>
    <xf numFmtId="0" fontId="4" fillId="0" borderId="0" xfId="105" applyAlignment="1">
      <alignment horizont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</cellXfs>
  <cellStyles count="106">
    <cellStyle name="Comma" xfId="103" builtinId="3"/>
    <cellStyle name="Comma 2" xfId="19" xr:uid="{00000000-0005-0000-0000-000001000000}"/>
    <cellStyle name="Comma 3" xfId="22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 2" xfId="20" xr:uid="{00000000-0005-0000-0000-000063000000}"/>
    <cellStyle name="Normal" xfId="0" builtinId="0"/>
    <cellStyle name="Normal 2" xfId="17" xr:uid="{00000000-0005-0000-0000-000065000000}"/>
    <cellStyle name="Normal 3" xfId="105" xr:uid="{6AF5FA3E-38DB-4AF2-868E-A11DE8735087}"/>
    <cellStyle name="Percent" xfId="104" builtinId="5"/>
    <cellStyle name="Percent 2" xfId="18" xr:uid="{00000000-0005-0000-0000-000067000000}"/>
    <cellStyle name="Percent 3" xfId="21" xr:uid="{00000000-0005-0000-0000-00006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2" sqref="B12"/>
    </sheetView>
  </sheetViews>
  <sheetFormatPr defaultRowHeight="15.75" x14ac:dyDescent="0.25"/>
  <cols>
    <col min="1" max="1" width="24.25" style="2" customWidth="1"/>
    <col min="2" max="2" width="10.625" style="43" customWidth="1"/>
    <col min="3" max="3" width="11.375" style="2" customWidth="1"/>
    <col min="4" max="4" width="10.75" style="2" customWidth="1"/>
    <col min="5" max="5" width="11.5" style="43" customWidth="1"/>
    <col min="6" max="7" width="11.5" style="2" customWidth="1"/>
    <col min="8" max="8" width="11" style="136" customWidth="1"/>
    <col min="9" max="9" width="13.125" style="2" customWidth="1"/>
    <col min="10" max="10" width="12.5" style="2" customWidth="1"/>
    <col min="11" max="11" width="13.75" style="2" bestFit="1" customWidth="1"/>
    <col min="12" max="12" width="15.75" style="2" bestFit="1" customWidth="1"/>
    <col min="13" max="13" width="14.75" style="2" bestFit="1" customWidth="1"/>
    <col min="14" max="255" width="8.75" style="2"/>
    <col min="256" max="256" width="13" style="2" customWidth="1"/>
    <col min="257" max="257" width="10.625" style="2" customWidth="1"/>
    <col min="258" max="258" width="10.25" style="2" customWidth="1"/>
    <col min="259" max="262" width="9.75" style="2" customWidth="1"/>
    <col min="263" max="263" width="11.5" style="2" customWidth="1"/>
    <col min="264" max="265" width="11" style="2" customWidth="1"/>
    <col min="266" max="266" width="7.75" style="2" customWidth="1"/>
    <col min="267" max="267" width="9.75" style="2" bestFit="1" customWidth="1"/>
    <col min="268" max="511" width="8.75" style="2"/>
    <col min="512" max="512" width="13" style="2" customWidth="1"/>
    <col min="513" max="513" width="10.625" style="2" customWidth="1"/>
    <col min="514" max="514" width="10.25" style="2" customWidth="1"/>
    <col min="515" max="518" width="9.75" style="2" customWidth="1"/>
    <col min="519" max="519" width="11.5" style="2" customWidth="1"/>
    <col min="520" max="521" width="11" style="2" customWidth="1"/>
    <col min="522" max="522" width="7.75" style="2" customWidth="1"/>
    <col min="523" max="523" width="9.75" style="2" bestFit="1" customWidth="1"/>
    <col min="524" max="767" width="8.75" style="2"/>
    <col min="768" max="768" width="13" style="2" customWidth="1"/>
    <col min="769" max="769" width="10.625" style="2" customWidth="1"/>
    <col min="770" max="770" width="10.25" style="2" customWidth="1"/>
    <col min="771" max="774" width="9.75" style="2" customWidth="1"/>
    <col min="775" max="775" width="11.5" style="2" customWidth="1"/>
    <col min="776" max="777" width="11" style="2" customWidth="1"/>
    <col min="778" max="778" width="7.75" style="2" customWidth="1"/>
    <col min="779" max="779" width="9.75" style="2" bestFit="1" customWidth="1"/>
    <col min="780" max="1023" width="8.75" style="2"/>
    <col min="1024" max="1024" width="13" style="2" customWidth="1"/>
    <col min="1025" max="1025" width="10.625" style="2" customWidth="1"/>
    <col min="1026" max="1026" width="10.25" style="2" customWidth="1"/>
    <col min="1027" max="1030" width="9.75" style="2" customWidth="1"/>
    <col min="1031" max="1031" width="11.5" style="2" customWidth="1"/>
    <col min="1032" max="1033" width="11" style="2" customWidth="1"/>
    <col min="1034" max="1034" width="7.75" style="2" customWidth="1"/>
    <col min="1035" max="1035" width="9.75" style="2" bestFit="1" customWidth="1"/>
    <col min="1036" max="1279" width="8.75" style="2"/>
    <col min="1280" max="1280" width="13" style="2" customWidth="1"/>
    <col min="1281" max="1281" width="10.625" style="2" customWidth="1"/>
    <col min="1282" max="1282" width="10.25" style="2" customWidth="1"/>
    <col min="1283" max="1286" width="9.75" style="2" customWidth="1"/>
    <col min="1287" max="1287" width="11.5" style="2" customWidth="1"/>
    <col min="1288" max="1289" width="11" style="2" customWidth="1"/>
    <col min="1290" max="1290" width="7.75" style="2" customWidth="1"/>
    <col min="1291" max="1291" width="9.75" style="2" bestFit="1" customWidth="1"/>
    <col min="1292" max="1535" width="8.75" style="2"/>
    <col min="1536" max="1536" width="13" style="2" customWidth="1"/>
    <col min="1537" max="1537" width="10.625" style="2" customWidth="1"/>
    <col min="1538" max="1538" width="10.25" style="2" customWidth="1"/>
    <col min="1539" max="1542" width="9.75" style="2" customWidth="1"/>
    <col min="1543" max="1543" width="11.5" style="2" customWidth="1"/>
    <col min="1544" max="1545" width="11" style="2" customWidth="1"/>
    <col min="1546" max="1546" width="7.75" style="2" customWidth="1"/>
    <col min="1547" max="1547" width="9.75" style="2" bestFit="1" customWidth="1"/>
    <col min="1548" max="1791" width="8.75" style="2"/>
    <col min="1792" max="1792" width="13" style="2" customWidth="1"/>
    <col min="1793" max="1793" width="10.625" style="2" customWidth="1"/>
    <col min="1794" max="1794" width="10.25" style="2" customWidth="1"/>
    <col min="1795" max="1798" width="9.75" style="2" customWidth="1"/>
    <col min="1799" max="1799" width="11.5" style="2" customWidth="1"/>
    <col min="1800" max="1801" width="11" style="2" customWidth="1"/>
    <col min="1802" max="1802" width="7.75" style="2" customWidth="1"/>
    <col min="1803" max="1803" width="9.75" style="2" bestFit="1" customWidth="1"/>
    <col min="1804" max="2047" width="8.75" style="2"/>
    <col min="2048" max="2048" width="13" style="2" customWidth="1"/>
    <col min="2049" max="2049" width="10.625" style="2" customWidth="1"/>
    <col min="2050" max="2050" width="10.25" style="2" customWidth="1"/>
    <col min="2051" max="2054" width="9.75" style="2" customWidth="1"/>
    <col min="2055" max="2055" width="11.5" style="2" customWidth="1"/>
    <col min="2056" max="2057" width="11" style="2" customWidth="1"/>
    <col min="2058" max="2058" width="7.75" style="2" customWidth="1"/>
    <col min="2059" max="2059" width="9.75" style="2" bestFit="1" customWidth="1"/>
    <col min="2060" max="2303" width="8.75" style="2"/>
    <col min="2304" max="2304" width="13" style="2" customWidth="1"/>
    <col min="2305" max="2305" width="10.625" style="2" customWidth="1"/>
    <col min="2306" max="2306" width="10.25" style="2" customWidth="1"/>
    <col min="2307" max="2310" width="9.75" style="2" customWidth="1"/>
    <col min="2311" max="2311" width="11.5" style="2" customWidth="1"/>
    <col min="2312" max="2313" width="11" style="2" customWidth="1"/>
    <col min="2314" max="2314" width="7.75" style="2" customWidth="1"/>
    <col min="2315" max="2315" width="9.75" style="2" bestFit="1" customWidth="1"/>
    <col min="2316" max="2559" width="8.75" style="2"/>
    <col min="2560" max="2560" width="13" style="2" customWidth="1"/>
    <col min="2561" max="2561" width="10.625" style="2" customWidth="1"/>
    <col min="2562" max="2562" width="10.25" style="2" customWidth="1"/>
    <col min="2563" max="2566" width="9.75" style="2" customWidth="1"/>
    <col min="2567" max="2567" width="11.5" style="2" customWidth="1"/>
    <col min="2568" max="2569" width="11" style="2" customWidth="1"/>
    <col min="2570" max="2570" width="7.75" style="2" customWidth="1"/>
    <col min="2571" max="2571" width="9.75" style="2" bestFit="1" customWidth="1"/>
    <col min="2572" max="2815" width="8.75" style="2"/>
    <col min="2816" max="2816" width="13" style="2" customWidth="1"/>
    <col min="2817" max="2817" width="10.625" style="2" customWidth="1"/>
    <col min="2818" max="2818" width="10.25" style="2" customWidth="1"/>
    <col min="2819" max="2822" width="9.75" style="2" customWidth="1"/>
    <col min="2823" max="2823" width="11.5" style="2" customWidth="1"/>
    <col min="2824" max="2825" width="11" style="2" customWidth="1"/>
    <col min="2826" max="2826" width="7.75" style="2" customWidth="1"/>
    <col min="2827" max="2827" width="9.75" style="2" bestFit="1" customWidth="1"/>
    <col min="2828" max="3071" width="8.75" style="2"/>
    <col min="3072" max="3072" width="13" style="2" customWidth="1"/>
    <col min="3073" max="3073" width="10.625" style="2" customWidth="1"/>
    <col min="3074" max="3074" width="10.25" style="2" customWidth="1"/>
    <col min="3075" max="3078" width="9.75" style="2" customWidth="1"/>
    <col min="3079" max="3079" width="11.5" style="2" customWidth="1"/>
    <col min="3080" max="3081" width="11" style="2" customWidth="1"/>
    <col min="3082" max="3082" width="7.75" style="2" customWidth="1"/>
    <col min="3083" max="3083" width="9.75" style="2" bestFit="1" customWidth="1"/>
    <col min="3084" max="3327" width="8.75" style="2"/>
    <col min="3328" max="3328" width="13" style="2" customWidth="1"/>
    <col min="3329" max="3329" width="10.625" style="2" customWidth="1"/>
    <col min="3330" max="3330" width="10.25" style="2" customWidth="1"/>
    <col min="3331" max="3334" width="9.75" style="2" customWidth="1"/>
    <col min="3335" max="3335" width="11.5" style="2" customWidth="1"/>
    <col min="3336" max="3337" width="11" style="2" customWidth="1"/>
    <col min="3338" max="3338" width="7.75" style="2" customWidth="1"/>
    <col min="3339" max="3339" width="9.75" style="2" bestFit="1" customWidth="1"/>
    <col min="3340" max="3583" width="8.75" style="2"/>
    <col min="3584" max="3584" width="13" style="2" customWidth="1"/>
    <col min="3585" max="3585" width="10.625" style="2" customWidth="1"/>
    <col min="3586" max="3586" width="10.25" style="2" customWidth="1"/>
    <col min="3587" max="3590" width="9.75" style="2" customWidth="1"/>
    <col min="3591" max="3591" width="11.5" style="2" customWidth="1"/>
    <col min="3592" max="3593" width="11" style="2" customWidth="1"/>
    <col min="3594" max="3594" width="7.75" style="2" customWidth="1"/>
    <col min="3595" max="3595" width="9.75" style="2" bestFit="1" customWidth="1"/>
    <col min="3596" max="3839" width="8.75" style="2"/>
    <col min="3840" max="3840" width="13" style="2" customWidth="1"/>
    <col min="3841" max="3841" width="10.625" style="2" customWidth="1"/>
    <col min="3842" max="3842" width="10.25" style="2" customWidth="1"/>
    <col min="3843" max="3846" width="9.75" style="2" customWidth="1"/>
    <col min="3847" max="3847" width="11.5" style="2" customWidth="1"/>
    <col min="3848" max="3849" width="11" style="2" customWidth="1"/>
    <col min="3850" max="3850" width="7.75" style="2" customWidth="1"/>
    <col min="3851" max="3851" width="9.75" style="2" bestFit="1" customWidth="1"/>
    <col min="3852" max="4095" width="8.75" style="2"/>
    <col min="4096" max="4096" width="13" style="2" customWidth="1"/>
    <col min="4097" max="4097" width="10.625" style="2" customWidth="1"/>
    <col min="4098" max="4098" width="10.25" style="2" customWidth="1"/>
    <col min="4099" max="4102" width="9.75" style="2" customWidth="1"/>
    <col min="4103" max="4103" width="11.5" style="2" customWidth="1"/>
    <col min="4104" max="4105" width="11" style="2" customWidth="1"/>
    <col min="4106" max="4106" width="7.75" style="2" customWidth="1"/>
    <col min="4107" max="4107" width="9.75" style="2" bestFit="1" customWidth="1"/>
    <col min="4108" max="4351" width="8.75" style="2"/>
    <col min="4352" max="4352" width="13" style="2" customWidth="1"/>
    <col min="4353" max="4353" width="10.625" style="2" customWidth="1"/>
    <col min="4354" max="4354" width="10.25" style="2" customWidth="1"/>
    <col min="4355" max="4358" width="9.75" style="2" customWidth="1"/>
    <col min="4359" max="4359" width="11.5" style="2" customWidth="1"/>
    <col min="4360" max="4361" width="11" style="2" customWidth="1"/>
    <col min="4362" max="4362" width="7.75" style="2" customWidth="1"/>
    <col min="4363" max="4363" width="9.75" style="2" bestFit="1" customWidth="1"/>
    <col min="4364" max="4607" width="8.75" style="2"/>
    <col min="4608" max="4608" width="13" style="2" customWidth="1"/>
    <col min="4609" max="4609" width="10.625" style="2" customWidth="1"/>
    <col min="4610" max="4610" width="10.25" style="2" customWidth="1"/>
    <col min="4611" max="4614" width="9.75" style="2" customWidth="1"/>
    <col min="4615" max="4615" width="11.5" style="2" customWidth="1"/>
    <col min="4616" max="4617" width="11" style="2" customWidth="1"/>
    <col min="4618" max="4618" width="7.75" style="2" customWidth="1"/>
    <col min="4619" max="4619" width="9.75" style="2" bestFit="1" customWidth="1"/>
    <col min="4620" max="4863" width="8.75" style="2"/>
    <col min="4864" max="4864" width="13" style="2" customWidth="1"/>
    <col min="4865" max="4865" width="10.625" style="2" customWidth="1"/>
    <col min="4866" max="4866" width="10.25" style="2" customWidth="1"/>
    <col min="4867" max="4870" width="9.75" style="2" customWidth="1"/>
    <col min="4871" max="4871" width="11.5" style="2" customWidth="1"/>
    <col min="4872" max="4873" width="11" style="2" customWidth="1"/>
    <col min="4874" max="4874" width="7.75" style="2" customWidth="1"/>
    <col min="4875" max="4875" width="9.75" style="2" bestFit="1" customWidth="1"/>
    <col min="4876" max="5119" width="8.75" style="2"/>
    <col min="5120" max="5120" width="13" style="2" customWidth="1"/>
    <col min="5121" max="5121" width="10.625" style="2" customWidth="1"/>
    <col min="5122" max="5122" width="10.25" style="2" customWidth="1"/>
    <col min="5123" max="5126" width="9.75" style="2" customWidth="1"/>
    <col min="5127" max="5127" width="11.5" style="2" customWidth="1"/>
    <col min="5128" max="5129" width="11" style="2" customWidth="1"/>
    <col min="5130" max="5130" width="7.75" style="2" customWidth="1"/>
    <col min="5131" max="5131" width="9.75" style="2" bestFit="1" customWidth="1"/>
    <col min="5132" max="5375" width="8.75" style="2"/>
    <col min="5376" max="5376" width="13" style="2" customWidth="1"/>
    <col min="5377" max="5377" width="10.625" style="2" customWidth="1"/>
    <col min="5378" max="5378" width="10.25" style="2" customWidth="1"/>
    <col min="5379" max="5382" width="9.75" style="2" customWidth="1"/>
    <col min="5383" max="5383" width="11.5" style="2" customWidth="1"/>
    <col min="5384" max="5385" width="11" style="2" customWidth="1"/>
    <col min="5386" max="5386" width="7.75" style="2" customWidth="1"/>
    <col min="5387" max="5387" width="9.75" style="2" bestFit="1" customWidth="1"/>
    <col min="5388" max="5631" width="8.75" style="2"/>
    <col min="5632" max="5632" width="13" style="2" customWidth="1"/>
    <col min="5633" max="5633" width="10.625" style="2" customWidth="1"/>
    <col min="5634" max="5634" width="10.25" style="2" customWidth="1"/>
    <col min="5635" max="5638" width="9.75" style="2" customWidth="1"/>
    <col min="5639" max="5639" width="11.5" style="2" customWidth="1"/>
    <col min="5640" max="5641" width="11" style="2" customWidth="1"/>
    <col min="5642" max="5642" width="7.75" style="2" customWidth="1"/>
    <col min="5643" max="5643" width="9.75" style="2" bestFit="1" customWidth="1"/>
    <col min="5644" max="5887" width="8.75" style="2"/>
    <col min="5888" max="5888" width="13" style="2" customWidth="1"/>
    <col min="5889" max="5889" width="10.625" style="2" customWidth="1"/>
    <col min="5890" max="5890" width="10.25" style="2" customWidth="1"/>
    <col min="5891" max="5894" width="9.75" style="2" customWidth="1"/>
    <col min="5895" max="5895" width="11.5" style="2" customWidth="1"/>
    <col min="5896" max="5897" width="11" style="2" customWidth="1"/>
    <col min="5898" max="5898" width="7.75" style="2" customWidth="1"/>
    <col min="5899" max="5899" width="9.75" style="2" bestFit="1" customWidth="1"/>
    <col min="5900" max="6143" width="8.75" style="2"/>
    <col min="6144" max="6144" width="13" style="2" customWidth="1"/>
    <col min="6145" max="6145" width="10.625" style="2" customWidth="1"/>
    <col min="6146" max="6146" width="10.25" style="2" customWidth="1"/>
    <col min="6147" max="6150" width="9.75" style="2" customWidth="1"/>
    <col min="6151" max="6151" width="11.5" style="2" customWidth="1"/>
    <col min="6152" max="6153" width="11" style="2" customWidth="1"/>
    <col min="6154" max="6154" width="7.75" style="2" customWidth="1"/>
    <col min="6155" max="6155" width="9.75" style="2" bestFit="1" customWidth="1"/>
    <col min="6156" max="6399" width="8.75" style="2"/>
    <col min="6400" max="6400" width="13" style="2" customWidth="1"/>
    <col min="6401" max="6401" width="10.625" style="2" customWidth="1"/>
    <col min="6402" max="6402" width="10.25" style="2" customWidth="1"/>
    <col min="6403" max="6406" width="9.75" style="2" customWidth="1"/>
    <col min="6407" max="6407" width="11.5" style="2" customWidth="1"/>
    <col min="6408" max="6409" width="11" style="2" customWidth="1"/>
    <col min="6410" max="6410" width="7.75" style="2" customWidth="1"/>
    <col min="6411" max="6411" width="9.75" style="2" bestFit="1" customWidth="1"/>
    <col min="6412" max="6655" width="8.75" style="2"/>
    <col min="6656" max="6656" width="13" style="2" customWidth="1"/>
    <col min="6657" max="6657" width="10.625" style="2" customWidth="1"/>
    <col min="6658" max="6658" width="10.25" style="2" customWidth="1"/>
    <col min="6659" max="6662" width="9.75" style="2" customWidth="1"/>
    <col min="6663" max="6663" width="11.5" style="2" customWidth="1"/>
    <col min="6664" max="6665" width="11" style="2" customWidth="1"/>
    <col min="6666" max="6666" width="7.75" style="2" customWidth="1"/>
    <col min="6667" max="6667" width="9.75" style="2" bestFit="1" customWidth="1"/>
    <col min="6668" max="6911" width="8.75" style="2"/>
    <col min="6912" max="6912" width="13" style="2" customWidth="1"/>
    <col min="6913" max="6913" width="10.625" style="2" customWidth="1"/>
    <col min="6914" max="6914" width="10.25" style="2" customWidth="1"/>
    <col min="6915" max="6918" width="9.75" style="2" customWidth="1"/>
    <col min="6919" max="6919" width="11.5" style="2" customWidth="1"/>
    <col min="6920" max="6921" width="11" style="2" customWidth="1"/>
    <col min="6922" max="6922" width="7.75" style="2" customWidth="1"/>
    <col min="6923" max="6923" width="9.75" style="2" bestFit="1" customWidth="1"/>
    <col min="6924" max="7167" width="8.75" style="2"/>
    <col min="7168" max="7168" width="13" style="2" customWidth="1"/>
    <col min="7169" max="7169" width="10.625" style="2" customWidth="1"/>
    <col min="7170" max="7170" width="10.25" style="2" customWidth="1"/>
    <col min="7171" max="7174" width="9.75" style="2" customWidth="1"/>
    <col min="7175" max="7175" width="11.5" style="2" customWidth="1"/>
    <col min="7176" max="7177" width="11" style="2" customWidth="1"/>
    <col min="7178" max="7178" width="7.75" style="2" customWidth="1"/>
    <col min="7179" max="7179" width="9.75" style="2" bestFit="1" customWidth="1"/>
    <col min="7180" max="7423" width="8.75" style="2"/>
    <col min="7424" max="7424" width="13" style="2" customWidth="1"/>
    <col min="7425" max="7425" width="10.625" style="2" customWidth="1"/>
    <col min="7426" max="7426" width="10.25" style="2" customWidth="1"/>
    <col min="7427" max="7430" width="9.75" style="2" customWidth="1"/>
    <col min="7431" max="7431" width="11.5" style="2" customWidth="1"/>
    <col min="7432" max="7433" width="11" style="2" customWidth="1"/>
    <col min="7434" max="7434" width="7.75" style="2" customWidth="1"/>
    <col min="7435" max="7435" width="9.75" style="2" bestFit="1" customWidth="1"/>
    <col min="7436" max="7679" width="8.75" style="2"/>
    <col min="7680" max="7680" width="13" style="2" customWidth="1"/>
    <col min="7681" max="7681" width="10.625" style="2" customWidth="1"/>
    <col min="7682" max="7682" width="10.25" style="2" customWidth="1"/>
    <col min="7683" max="7686" width="9.75" style="2" customWidth="1"/>
    <col min="7687" max="7687" width="11.5" style="2" customWidth="1"/>
    <col min="7688" max="7689" width="11" style="2" customWidth="1"/>
    <col min="7690" max="7690" width="7.75" style="2" customWidth="1"/>
    <col min="7691" max="7691" width="9.75" style="2" bestFit="1" customWidth="1"/>
    <col min="7692" max="7935" width="8.75" style="2"/>
    <col min="7936" max="7936" width="13" style="2" customWidth="1"/>
    <col min="7937" max="7937" width="10.625" style="2" customWidth="1"/>
    <col min="7938" max="7938" width="10.25" style="2" customWidth="1"/>
    <col min="7939" max="7942" width="9.75" style="2" customWidth="1"/>
    <col min="7943" max="7943" width="11.5" style="2" customWidth="1"/>
    <col min="7944" max="7945" width="11" style="2" customWidth="1"/>
    <col min="7946" max="7946" width="7.75" style="2" customWidth="1"/>
    <col min="7947" max="7947" width="9.75" style="2" bestFit="1" customWidth="1"/>
    <col min="7948" max="8191" width="8.75" style="2"/>
    <col min="8192" max="8192" width="13" style="2" customWidth="1"/>
    <col min="8193" max="8193" width="10.625" style="2" customWidth="1"/>
    <col min="8194" max="8194" width="10.25" style="2" customWidth="1"/>
    <col min="8195" max="8198" width="9.75" style="2" customWidth="1"/>
    <col min="8199" max="8199" width="11.5" style="2" customWidth="1"/>
    <col min="8200" max="8201" width="11" style="2" customWidth="1"/>
    <col min="8202" max="8202" width="7.75" style="2" customWidth="1"/>
    <col min="8203" max="8203" width="9.75" style="2" bestFit="1" customWidth="1"/>
    <col min="8204" max="8447" width="8.75" style="2"/>
    <col min="8448" max="8448" width="13" style="2" customWidth="1"/>
    <col min="8449" max="8449" width="10.625" style="2" customWidth="1"/>
    <col min="8450" max="8450" width="10.25" style="2" customWidth="1"/>
    <col min="8451" max="8454" width="9.75" style="2" customWidth="1"/>
    <col min="8455" max="8455" width="11.5" style="2" customWidth="1"/>
    <col min="8456" max="8457" width="11" style="2" customWidth="1"/>
    <col min="8458" max="8458" width="7.75" style="2" customWidth="1"/>
    <col min="8459" max="8459" width="9.75" style="2" bestFit="1" customWidth="1"/>
    <col min="8460" max="8703" width="8.75" style="2"/>
    <col min="8704" max="8704" width="13" style="2" customWidth="1"/>
    <col min="8705" max="8705" width="10.625" style="2" customWidth="1"/>
    <col min="8706" max="8706" width="10.25" style="2" customWidth="1"/>
    <col min="8707" max="8710" width="9.75" style="2" customWidth="1"/>
    <col min="8711" max="8711" width="11.5" style="2" customWidth="1"/>
    <col min="8712" max="8713" width="11" style="2" customWidth="1"/>
    <col min="8714" max="8714" width="7.75" style="2" customWidth="1"/>
    <col min="8715" max="8715" width="9.75" style="2" bestFit="1" customWidth="1"/>
    <col min="8716" max="8959" width="8.75" style="2"/>
    <col min="8960" max="8960" width="13" style="2" customWidth="1"/>
    <col min="8961" max="8961" width="10.625" style="2" customWidth="1"/>
    <col min="8962" max="8962" width="10.25" style="2" customWidth="1"/>
    <col min="8963" max="8966" width="9.75" style="2" customWidth="1"/>
    <col min="8967" max="8967" width="11.5" style="2" customWidth="1"/>
    <col min="8968" max="8969" width="11" style="2" customWidth="1"/>
    <col min="8970" max="8970" width="7.75" style="2" customWidth="1"/>
    <col min="8971" max="8971" width="9.75" style="2" bestFit="1" customWidth="1"/>
    <col min="8972" max="9215" width="8.75" style="2"/>
    <col min="9216" max="9216" width="13" style="2" customWidth="1"/>
    <col min="9217" max="9217" width="10.625" style="2" customWidth="1"/>
    <col min="9218" max="9218" width="10.25" style="2" customWidth="1"/>
    <col min="9219" max="9222" width="9.75" style="2" customWidth="1"/>
    <col min="9223" max="9223" width="11.5" style="2" customWidth="1"/>
    <col min="9224" max="9225" width="11" style="2" customWidth="1"/>
    <col min="9226" max="9226" width="7.75" style="2" customWidth="1"/>
    <col min="9227" max="9227" width="9.75" style="2" bestFit="1" customWidth="1"/>
    <col min="9228" max="9471" width="8.75" style="2"/>
    <col min="9472" max="9472" width="13" style="2" customWidth="1"/>
    <col min="9473" max="9473" width="10.625" style="2" customWidth="1"/>
    <col min="9474" max="9474" width="10.25" style="2" customWidth="1"/>
    <col min="9475" max="9478" width="9.75" style="2" customWidth="1"/>
    <col min="9479" max="9479" width="11.5" style="2" customWidth="1"/>
    <col min="9480" max="9481" width="11" style="2" customWidth="1"/>
    <col min="9482" max="9482" width="7.75" style="2" customWidth="1"/>
    <col min="9483" max="9483" width="9.75" style="2" bestFit="1" customWidth="1"/>
    <col min="9484" max="9727" width="8.75" style="2"/>
    <col min="9728" max="9728" width="13" style="2" customWidth="1"/>
    <col min="9729" max="9729" width="10.625" style="2" customWidth="1"/>
    <col min="9730" max="9730" width="10.25" style="2" customWidth="1"/>
    <col min="9731" max="9734" width="9.75" style="2" customWidth="1"/>
    <col min="9735" max="9735" width="11.5" style="2" customWidth="1"/>
    <col min="9736" max="9737" width="11" style="2" customWidth="1"/>
    <col min="9738" max="9738" width="7.75" style="2" customWidth="1"/>
    <col min="9739" max="9739" width="9.75" style="2" bestFit="1" customWidth="1"/>
    <col min="9740" max="9983" width="8.75" style="2"/>
    <col min="9984" max="9984" width="13" style="2" customWidth="1"/>
    <col min="9985" max="9985" width="10.625" style="2" customWidth="1"/>
    <col min="9986" max="9986" width="10.25" style="2" customWidth="1"/>
    <col min="9987" max="9990" width="9.75" style="2" customWidth="1"/>
    <col min="9991" max="9991" width="11.5" style="2" customWidth="1"/>
    <col min="9992" max="9993" width="11" style="2" customWidth="1"/>
    <col min="9994" max="9994" width="7.75" style="2" customWidth="1"/>
    <col min="9995" max="9995" width="9.75" style="2" bestFit="1" customWidth="1"/>
    <col min="9996" max="10239" width="8.75" style="2"/>
    <col min="10240" max="10240" width="13" style="2" customWidth="1"/>
    <col min="10241" max="10241" width="10.625" style="2" customWidth="1"/>
    <col min="10242" max="10242" width="10.25" style="2" customWidth="1"/>
    <col min="10243" max="10246" width="9.75" style="2" customWidth="1"/>
    <col min="10247" max="10247" width="11.5" style="2" customWidth="1"/>
    <col min="10248" max="10249" width="11" style="2" customWidth="1"/>
    <col min="10250" max="10250" width="7.75" style="2" customWidth="1"/>
    <col min="10251" max="10251" width="9.75" style="2" bestFit="1" customWidth="1"/>
    <col min="10252" max="10495" width="8.75" style="2"/>
    <col min="10496" max="10496" width="13" style="2" customWidth="1"/>
    <col min="10497" max="10497" width="10.625" style="2" customWidth="1"/>
    <col min="10498" max="10498" width="10.25" style="2" customWidth="1"/>
    <col min="10499" max="10502" width="9.75" style="2" customWidth="1"/>
    <col min="10503" max="10503" width="11.5" style="2" customWidth="1"/>
    <col min="10504" max="10505" width="11" style="2" customWidth="1"/>
    <col min="10506" max="10506" width="7.75" style="2" customWidth="1"/>
    <col min="10507" max="10507" width="9.75" style="2" bestFit="1" customWidth="1"/>
    <col min="10508" max="10751" width="8.75" style="2"/>
    <col min="10752" max="10752" width="13" style="2" customWidth="1"/>
    <col min="10753" max="10753" width="10.625" style="2" customWidth="1"/>
    <col min="10754" max="10754" width="10.25" style="2" customWidth="1"/>
    <col min="10755" max="10758" width="9.75" style="2" customWidth="1"/>
    <col min="10759" max="10759" width="11.5" style="2" customWidth="1"/>
    <col min="10760" max="10761" width="11" style="2" customWidth="1"/>
    <col min="10762" max="10762" width="7.75" style="2" customWidth="1"/>
    <col min="10763" max="10763" width="9.75" style="2" bestFit="1" customWidth="1"/>
    <col min="10764" max="11007" width="8.75" style="2"/>
    <col min="11008" max="11008" width="13" style="2" customWidth="1"/>
    <col min="11009" max="11009" width="10.625" style="2" customWidth="1"/>
    <col min="11010" max="11010" width="10.25" style="2" customWidth="1"/>
    <col min="11011" max="11014" width="9.75" style="2" customWidth="1"/>
    <col min="11015" max="11015" width="11.5" style="2" customWidth="1"/>
    <col min="11016" max="11017" width="11" style="2" customWidth="1"/>
    <col min="11018" max="11018" width="7.75" style="2" customWidth="1"/>
    <col min="11019" max="11019" width="9.75" style="2" bestFit="1" customWidth="1"/>
    <col min="11020" max="11263" width="8.75" style="2"/>
    <col min="11264" max="11264" width="13" style="2" customWidth="1"/>
    <col min="11265" max="11265" width="10.625" style="2" customWidth="1"/>
    <col min="11266" max="11266" width="10.25" style="2" customWidth="1"/>
    <col min="11267" max="11270" width="9.75" style="2" customWidth="1"/>
    <col min="11271" max="11271" width="11.5" style="2" customWidth="1"/>
    <col min="11272" max="11273" width="11" style="2" customWidth="1"/>
    <col min="11274" max="11274" width="7.75" style="2" customWidth="1"/>
    <col min="11275" max="11275" width="9.75" style="2" bestFit="1" customWidth="1"/>
    <col min="11276" max="11519" width="8.75" style="2"/>
    <col min="11520" max="11520" width="13" style="2" customWidth="1"/>
    <col min="11521" max="11521" width="10.625" style="2" customWidth="1"/>
    <col min="11522" max="11522" width="10.25" style="2" customWidth="1"/>
    <col min="11523" max="11526" width="9.75" style="2" customWidth="1"/>
    <col min="11527" max="11527" width="11.5" style="2" customWidth="1"/>
    <col min="11528" max="11529" width="11" style="2" customWidth="1"/>
    <col min="11530" max="11530" width="7.75" style="2" customWidth="1"/>
    <col min="11531" max="11531" width="9.75" style="2" bestFit="1" customWidth="1"/>
    <col min="11532" max="11775" width="8.75" style="2"/>
    <col min="11776" max="11776" width="13" style="2" customWidth="1"/>
    <col min="11777" max="11777" width="10.625" style="2" customWidth="1"/>
    <col min="11778" max="11778" width="10.25" style="2" customWidth="1"/>
    <col min="11779" max="11782" width="9.75" style="2" customWidth="1"/>
    <col min="11783" max="11783" width="11.5" style="2" customWidth="1"/>
    <col min="11784" max="11785" width="11" style="2" customWidth="1"/>
    <col min="11786" max="11786" width="7.75" style="2" customWidth="1"/>
    <col min="11787" max="11787" width="9.75" style="2" bestFit="1" customWidth="1"/>
    <col min="11788" max="12031" width="8.75" style="2"/>
    <col min="12032" max="12032" width="13" style="2" customWidth="1"/>
    <col min="12033" max="12033" width="10.625" style="2" customWidth="1"/>
    <col min="12034" max="12034" width="10.25" style="2" customWidth="1"/>
    <col min="12035" max="12038" width="9.75" style="2" customWidth="1"/>
    <col min="12039" max="12039" width="11.5" style="2" customWidth="1"/>
    <col min="12040" max="12041" width="11" style="2" customWidth="1"/>
    <col min="12042" max="12042" width="7.75" style="2" customWidth="1"/>
    <col min="12043" max="12043" width="9.75" style="2" bestFit="1" customWidth="1"/>
    <col min="12044" max="12287" width="8.75" style="2"/>
    <col min="12288" max="12288" width="13" style="2" customWidth="1"/>
    <col min="12289" max="12289" width="10.625" style="2" customWidth="1"/>
    <col min="12290" max="12290" width="10.25" style="2" customWidth="1"/>
    <col min="12291" max="12294" width="9.75" style="2" customWidth="1"/>
    <col min="12295" max="12295" width="11.5" style="2" customWidth="1"/>
    <col min="12296" max="12297" width="11" style="2" customWidth="1"/>
    <col min="12298" max="12298" width="7.75" style="2" customWidth="1"/>
    <col min="12299" max="12299" width="9.75" style="2" bestFit="1" customWidth="1"/>
    <col min="12300" max="12543" width="8.75" style="2"/>
    <col min="12544" max="12544" width="13" style="2" customWidth="1"/>
    <col min="12545" max="12545" width="10.625" style="2" customWidth="1"/>
    <col min="12546" max="12546" width="10.25" style="2" customWidth="1"/>
    <col min="12547" max="12550" width="9.75" style="2" customWidth="1"/>
    <col min="12551" max="12551" width="11.5" style="2" customWidth="1"/>
    <col min="12552" max="12553" width="11" style="2" customWidth="1"/>
    <col min="12554" max="12554" width="7.75" style="2" customWidth="1"/>
    <col min="12555" max="12555" width="9.75" style="2" bestFit="1" customWidth="1"/>
    <col min="12556" max="12799" width="8.75" style="2"/>
    <col min="12800" max="12800" width="13" style="2" customWidth="1"/>
    <col min="12801" max="12801" width="10.625" style="2" customWidth="1"/>
    <col min="12802" max="12802" width="10.25" style="2" customWidth="1"/>
    <col min="12803" max="12806" width="9.75" style="2" customWidth="1"/>
    <col min="12807" max="12807" width="11.5" style="2" customWidth="1"/>
    <col min="12808" max="12809" width="11" style="2" customWidth="1"/>
    <col min="12810" max="12810" width="7.75" style="2" customWidth="1"/>
    <col min="12811" max="12811" width="9.75" style="2" bestFit="1" customWidth="1"/>
    <col min="12812" max="13055" width="8.75" style="2"/>
    <col min="13056" max="13056" width="13" style="2" customWidth="1"/>
    <col min="13057" max="13057" width="10.625" style="2" customWidth="1"/>
    <col min="13058" max="13058" width="10.25" style="2" customWidth="1"/>
    <col min="13059" max="13062" width="9.75" style="2" customWidth="1"/>
    <col min="13063" max="13063" width="11.5" style="2" customWidth="1"/>
    <col min="13064" max="13065" width="11" style="2" customWidth="1"/>
    <col min="13066" max="13066" width="7.75" style="2" customWidth="1"/>
    <col min="13067" max="13067" width="9.75" style="2" bestFit="1" customWidth="1"/>
    <col min="13068" max="13311" width="8.75" style="2"/>
    <col min="13312" max="13312" width="13" style="2" customWidth="1"/>
    <col min="13313" max="13313" width="10.625" style="2" customWidth="1"/>
    <col min="13314" max="13314" width="10.25" style="2" customWidth="1"/>
    <col min="13315" max="13318" width="9.75" style="2" customWidth="1"/>
    <col min="13319" max="13319" width="11.5" style="2" customWidth="1"/>
    <col min="13320" max="13321" width="11" style="2" customWidth="1"/>
    <col min="13322" max="13322" width="7.75" style="2" customWidth="1"/>
    <col min="13323" max="13323" width="9.75" style="2" bestFit="1" customWidth="1"/>
    <col min="13324" max="13567" width="8.75" style="2"/>
    <col min="13568" max="13568" width="13" style="2" customWidth="1"/>
    <col min="13569" max="13569" width="10.625" style="2" customWidth="1"/>
    <col min="13570" max="13570" width="10.25" style="2" customWidth="1"/>
    <col min="13571" max="13574" width="9.75" style="2" customWidth="1"/>
    <col min="13575" max="13575" width="11.5" style="2" customWidth="1"/>
    <col min="13576" max="13577" width="11" style="2" customWidth="1"/>
    <col min="13578" max="13578" width="7.75" style="2" customWidth="1"/>
    <col min="13579" max="13579" width="9.75" style="2" bestFit="1" customWidth="1"/>
    <col min="13580" max="13823" width="8.75" style="2"/>
    <col min="13824" max="13824" width="13" style="2" customWidth="1"/>
    <col min="13825" max="13825" width="10.625" style="2" customWidth="1"/>
    <col min="13826" max="13826" width="10.25" style="2" customWidth="1"/>
    <col min="13827" max="13830" width="9.75" style="2" customWidth="1"/>
    <col min="13831" max="13831" width="11.5" style="2" customWidth="1"/>
    <col min="13832" max="13833" width="11" style="2" customWidth="1"/>
    <col min="13834" max="13834" width="7.75" style="2" customWidth="1"/>
    <col min="13835" max="13835" width="9.75" style="2" bestFit="1" customWidth="1"/>
    <col min="13836" max="14079" width="8.75" style="2"/>
    <col min="14080" max="14080" width="13" style="2" customWidth="1"/>
    <col min="14081" max="14081" width="10.625" style="2" customWidth="1"/>
    <col min="14082" max="14082" width="10.25" style="2" customWidth="1"/>
    <col min="14083" max="14086" width="9.75" style="2" customWidth="1"/>
    <col min="14087" max="14087" width="11.5" style="2" customWidth="1"/>
    <col min="14088" max="14089" width="11" style="2" customWidth="1"/>
    <col min="14090" max="14090" width="7.75" style="2" customWidth="1"/>
    <col min="14091" max="14091" width="9.75" style="2" bestFit="1" customWidth="1"/>
    <col min="14092" max="14335" width="8.75" style="2"/>
    <col min="14336" max="14336" width="13" style="2" customWidth="1"/>
    <col min="14337" max="14337" width="10.625" style="2" customWidth="1"/>
    <col min="14338" max="14338" width="10.25" style="2" customWidth="1"/>
    <col min="14339" max="14342" width="9.75" style="2" customWidth="1"/>
    <col min="14343" max="14343" width="11.5" style="2" customWidth="1"/>
    <col min="14344" max="14345" width="11" style="2" customWidth="1"/>
    <col min="14346" max="14346" width="7.75" style="2" customWidth="1"/>
    <col min="14347" max="14347" width="9.75" style="2" bestFit="1" customWidth="1"/>
    <col min="14348" max="14591" width="8.75" style="2"/>
    <col min="14592" max="14592" width="13" style="2" customWidth="1"/>
    <col min="14593" max="14593" width="10.625" style="2" customWidth="1"/>
    <col min="14594" max="14594" width="10.25" style="2" customWidth="1"/>
    <col min="14595" max="14598" width="9.75" style="2" customWidth="1"/>
    <col min="14599" max="14599" width="11.5" style="2" customWidth="1"/>
    <col min="14600" max="14601" width="11" style="2" customWidth="1"/>
    <col min="14602" max="14602" width="7.75" style="2" customWidth="1"/>
    <col min="14603" max="14603" width="9.75" style="2" bestFit="1" customWidth="1"/>
    <col min="14604" max="14847" width="8.75" style="2"/>
    <col min="14848" max="14848" width="13" style="2" customWidth="1"/>
    <col min="14849" max="14849" width="10.625" style="2" customWidth="1"/>
    <col min="14850" max="14850" width="10.25" style="2" customWidth="1"/>
    <col min="14851" max="14854" width="9.75" style="2" customWidth="1"/>
    <col min="14855" max="14855" width="11.5" style="2" customWidth="1"/>
    <col min="14856" max="14857" width="11" style="2" customWidth="1"/>
    <col min="14858" max="14858" width="7.75" style="2" customWidth="1"/>
    <col min="14859" max="14859" width="9.75" style="2" bestFit="1" customWidth="1"/>
    <col min="14860" max="15103" width="8.75" style="2"/>
    <col min="15104" max="15104" width="13" style="2" customWidth="1"/>
    <col min="15105" max="15105" width="10.625" style="2" customWidth="1"/>
    <col min="15106" max="15106" width="10.25" style="2" customWidth="1"/>
    <col min="15107" max="15110" width="9.75" style="2" customWidth="1"/>
    <col min="15111" max="15111" width="11.5" style="2" customWidth="1"/>
    <col min="15112" max="15113" width="11" style="2" customWidth="1"/>
    <col min="15114" max="15114" width="7.75" style="2" customWidth="1"/>
    <col min="15115" max="15115" width="9.75" style="2" bestFit="1" customWidth="1"/>
    <col min="15116" max="15359" width="8.75" style="2"/>
    <col min="15360" max="15360" width="13" style="2" customWidth="1"/>
    <col min="15361" max="15361" width="10.625" style="2" customWidth="1"/>
    <col min="15362" max="15362" width="10.25" style="2" customWidth="1"/>
    <col min="15363" max="15366" width="9.75" style="2" customWidth="1"/>
    <col min="15367" max="15367" width="11.5" style="2" customWidth="1"/>
    <col min="15368" max="15369" width="11" style="2" customWidth="1"/>
    <col min="15370" max="15370" width="7.75" style="2" customWidth="1"/>
    <col min="15371" max="15371" width="9.75" style="2" bestFit="1" customWidth="1"/>
    <col min="15372" max="15615" width="8.75" style="2"/>
    <col min="15616" max="15616" width="13" style="2" customWidth="1"/>
    <col min="15617" max="15617" width="10.625" style="2" customWidth="1"/>
    <col min="15618" max="15618" width="10.25" style="2" customWidth="1"/>
    <col min="15619" max="15622" width="9.75" style="2" customWidth="1"/>
    <col min="15623" max="15623" width="11.5" style="2" customWidth="1"/>
    <col min="15624" max="15625" width="11" style="2" customWidth="1"/>
    <col min="15626" max="15626" width="7.75" style="2" customWidth="1"/>
    <col min="15627" max="15627" width="9.75" style="2" bestFit="1" customWidth="1"/>
    <col min="15628" max="15871" width="8.75" style="2"/>
    <col min="15872" max="15872" width="13" style="2" customWidth="1"/>
    <col min="15873" max="15873" width="10.625" style="2" customWidth="1"/>
    <col min="15874" max="15874" width="10.25" style="2" customWidth="1"/>
    <col min="15875" max="15878" width="9.75" style="2" customWidth="1"/>
    <col min="15879" max="15879" width="11.5" style="2" customWidth="1"/>
    <col min="15880" max="15881" width="11" style="2" customWidth="1"/>
    <col min="15882" max="15882" width="7.75" style="2" customWidth="1"/>
    <col min="15883" max="15883" width="9.75" style="2" bestFit="1" customWidth="1"/>
    <col min="15884" max="16127" width="8.75" style="2"/>
    <col min="16128" max="16128" width="13" style="2" customWidth="1"/>
    <col min="16129" max="16129" width="10.625" style="2" customWidth="1"/>
    <col min="16130" max="16130" width="10.25" style="2" customWidth="1"/>
    <col min="16131" max="16134" width="9.75" style="2" customWidth="1"/>
    <col min="16135" max="16135" width="11.5" style="2" customWidth="1"/>
    <col min="16136" max="16137" width="11" style="2" customWidth="1"/>
    <col min="16138" max="16138" width="7.75" style="2" customWidth="1"/>
    <col min="16139" max="16139" width="9.75" style="2" bestFit="1" customWidth="1"/>
    <col min="16140" max="16384" width="8.75" style="2"/>
  </cols>
  <sheetData>
    <row r="1" spans="1:33" x14ac:dyDescent="0.25">
      <c r="A1" s="1" t="s">
        <v>16</v>
      </c>
      <c r="B1" s="50"/>
      <c r="C1" s="51"/>
      <c r="D1" s="51"/>
      <c r="E1" s="50"/>
      <c r="F1" s="51"/>
      <c r="G1" s="51"/>
      <c r="H1" s="131"/>
      <c r="I1" s="50"/>
      <c r="J1" s="51"/>
      <c r="K1" s="51"/>
    </row>
    <row r="2" spans="1:33" x14ac:dyDescent="0.25">
      <c r="A2" s="1" t="s">
        <v>82</v>
      </c>
      <c r="B2" s="50"/>
      <c r="C2" s="51"/>
      <c r="D2" s="51"/>
      <c r="E2" s="50"/>
      <c r="F2" s="51"/>
      <c r="G2" s="51"/>
      <c r="H2" s="131"/>
      <c r="I2" s="52"/>
      <c r="J2" s="51"/>
      <c r="K2" s="51"/>
    </row>
    <row r="3" spans="1:33" ht="16.5" x14ac:dyDescent="0.3">
      <c r="A3" s="11"/>
      <c r="B3" s="12"/>
      <c r="C3" s="11"/>
      <c r="D3" s="11"/>
      <c r="E3" s="12"/>
      <c r="F3" s="11" t="s">
        <v>36</v>
      </c>
      <c r="G3" s="11"/>
      <c r="H3" s="132"/>
      <c r="I3" s="13"/>
      <c r="J3" s="11"/>
      <c r="K3" s="11"/>
    </row>
    <row r="4" spans="1:33" x14ac:dyDescent="0.25">
      <c r="A4" s="3"/>
      <c r="B4" s="14"/>
      <c r="C4" s="3"/>
      <c r="D4" s="3"/>
      <c r="E4" s="14"/>
      <c r="F4" s="3"/>
      <c r="G4" s="3"/>
      <c r="H4" s="56"/>
      <c r="I4" s="14"/>
      <c r="J4" s="3"/>
      <c r="K4" s="3"/>
    </row>
    <row r="5" spans="1:33" s="4" customFormat="1" ht="16.5" x14ac:dyDescent="0.3">
      <c r="A5" s="53" t="s">
        <v>17</v>
      </c>
      <c r="B5" s="54"/>
      <c r="C5" s="55"/>
      <c r="D5" s="55"/>
      <c r="E5" s="54"/>
      <c r="F5" s="55"/>
      <c r="G5" s="55"/>
      <c r="H5" s="56"/>
      <c r="I5" s="57"/>
      <c r="J5" s="55"/>
      <c r="K5" s="55"/>
    </row>
    <row r="6" spans="1:33" s="63" customFormat="1" x14ac:dyDescent="0.25">
      <c r="A6" s="58"/>
      <c r="B6" s="59" t="s">
        <v>49</v>
      </c>
      <c r="C6" s="58" t="s">
        <v>57</v>
      </c>
      <c r="D6" s="59" t="s">
        <v>46</v>
      </c>
      <c r="E6" s="59" t="s">
        <v>54</v>
      </c>
      <c r="F6" s="58" t="s">
        <v>55</v>
      </c>
      <c r="G6" s="58" t="s">
        <v>56</v>
      </c>
      <c r="H6" s="61"/>
      <c r="I6" s="62"/>
      <c r="J6" s="58"/>
      <c r="K6" s="58"/>
    </row>
    <row r="7" spans="1:33" s="4" customFormat="1" ht="16.5" x14ac:dyDescent="0.3">
      <c r="A7" s="109" t="s">
        <v>18</v>
      </c>
      <c r="B7" s="110" t="s">
        <v>19</v>
      </c>
      <c r="C7" s="111" t="s">
        <v>0</v>
      </c>
      <c r="D7" s="111" t="s">
        <v>0</v>
      </c>
      <c r="E7" s="110" t="s">
        <v>0</v>
      </c>
      <c r="F7" s="111" t="s">
        <v>0</v>
      </c>
      <c r="G7" s="111" t="s">
        <v>0</v>
      </c>
      <c r="H7" s="112" t="s">
        <v>20</v>
      </c>
      <c r="I7" s="113"/>
      <c r="J7" s="114"/>
      <c r="K7" s="55"/>
    </row>
    <row r="8" spans="1:33" s="4" customFormat="1" x14ac:dyDescent="0.25">
      <c r="A8" s="115"/>
      <c r="B8" s="110" t="s">
        <v>21</v>
      </c>
      <c r="C8" s="111" t="s">
        <v>22</v>
      </c>
      <c r="D8" s="111" t="s">
        <v>23</v>
      </c>
      <c r="E8" s="110" t="s">
        <v>37</v>
      </c>
      <c r="F8" s="111" t="s">
        <v>41</v>
      </c>
      <c r="G8" s="111" t="s">
        <v>43</v>
      </c>
      <c r="H8" s="112" t="s">
        <v>24</v>
      </c>
      <c r="I8" s="116"/>
      <c r="J8" s="117"/>
    </row>
    <row r="9" spans="1:33" x14ac:dyDescent="0.25">
      <c r="A9" s="18" t="s">
        <v>25</v>
      </c>
      <c r="B9" s="19">
        <f>+COUNT('san roque'!A9:A41)</f>
        <v>31</v>
      </c>
      <c r="C9" s="20">
        <f>+COUNT('san juan'!A9:A40)</f>
        <v>31</v>
      </c>
      <c r="D9" s="20">
        <f>+COUNT('sto. tomas'!A9:A40)</f>
        <v>31</v>
      </c>
      <c r="E9" s="19">
        <f>+COUNT('sto. nino'!A9:A40)</f>
        <v>31</v>
      </c>
      <c r="F9" s="20">
        <f>+COUNT('sta. monica'!A9:A39)</f>
        <v>31</v>
      </c>
      <c r="G9" s="20">
        <f>+COUNT('sto. rosario'!A9:A39)</f>
        <v>31</v>
      </c>
      <c r="H9" s="133">
        <f>+AVERAGE(B9:G9)</f>
        <v>31</v>
      </c>
      <c r="I9" s="16"/>
      <c r="J9" s="15"/>
      <c r="K9" s="22"/>
      <c r="L9" s="23"/>
      <c r="M9" s="24"/>
    </row>
    <row r="10" spans="1:33" x14ac:dyDescent="0.25">
      <c r="A10" s="18" t="s">
        <v>26</v>
      </c>
      <c r="B10" s="25">
        <f t="shared" ref="B10:G10" si="0">B11/B9</f>
        <v>0</v>
      </c>
      <c r="C10" s="26">
        <f t="shared" si="0"/>
        <v>0</v>
      </c>
      <c r="D10" s="26">
        <f t="shared" si="0"/>
        <v>0</v>
      </c>
      <c r="E10" s="25">
        <f t="shared" si="0"/>
        <v>0</v>
      </c>
      <c r="F10" s="26">
        <f t="shared" si="0"/>
        <v>0</v>
      </c>
      <c r="G10" s="26">
        <f t="shared" si="0"/>
        <v>0</v>
      </c>
      <c r="H10" s="133">
        <f>+AVERAGE(B10:G10)</f>
        <v>0</v>
      </c>
      <c r="I10" s="27"/>
      <c r="J10" s="15"/>
      <c r="K10" s="15"/>
      <c r="L10" s="15"/>
      <c r="M10" s="24"/>
      <c r="N10" s="28"/>
    </row>
    <row r="11" spans="1:33" x14ac:dyDescent="0.25">
      <c r="A11" s="18" t="s">
        <v>27</v>
      </c>
      <c r="B11" s="29"/>
      <c r="C11" s="30"/>
      <c r="D11" s="30"/>
      <c r="E11" s="29"/>
      <c r="F11" s="9"/>
      <c r="G11" s="9"/>
      <c r="H11" s="133"/>
      <c r="J11" s="16"/>
      <c r="K11" s="16"/>
      <c r="L11" s="16"/>
    </row>
    <row r="12" spans="1:33" s="34" customFormat="1" x14ac:dyDescent="0.25">
      <c r="A12" s="18" t="s">
        <v>39</v>
      </c>
      <c r="B12" s="29">
        <f>+'san roque'!F41</f>
        <v>149</v>
      </c>
      <c r="C12" s="31">
        <f>+'san juan'!F41</f>
        <v>208</v>
      </c>
      <c r="D12" s="31">
        <f>+'sto. tomas'!F41</f>
        <v>183</v>
      </c>
      <c r="E12" s="32">
        <f>+'sto. nino'!F41</f>
        <v>155</v>
      </c>
      <c r="F12" s="33">
        <f>+'sta. monica'!F41</f>
        <v>4</v>
      </c>
      <c r="G12" s="33">
        <f>+'sto. rosario'!E41</f>
        <v>685.54</v>
      </c>
      <c r="H12" s="134">
        <f>SUM(B12:F12)</f>
        <v>699</v>
      </c>
      <c r="I12" s="16"/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18" t="s">
        <v>1</v>
      </c>
      <c r="B13" s="29">
        <f>+AVERAGE('san roque'!J9:K40)</f>
        <v>86.758064516129039</v>
      </c>
      <c r="C13" s="26">
        <f>+AVERAGE('san juan'!J9:K40)</f>
        <v>46.967741935483872</v>
      </c>
      <c r="D13" s="30">
        <f>+AVERAGE('sto. tomas'!I9:J40)</f>
        <v>53.41935483870968</v>
      </c>
      <c r="E13" s="25">
        <f>+AVERAGE('sta. monica'!I9:J40)</f>
        <v>76.225806451612897</v>
      </c>
      <c r="F13" s="26">
        <f>+AVERAGE('sta. monica'!I9:J40)</f>
        <v>76.225806451612897</v>
      </c>
      <c r="G13" s="26">
        <f>+AVERAGE('sto. rosario'!I9:J40)</f>
        <v>53.741935483870968</v>
      </c>
      <c r="H13" s="133">
        <f>SUM(B13:F13)/5</f>
        <v>67.91935483870968</v>
      </c>
      <c r="I13" s="16"/>
      <c r="J13" s="16"/>
      <c r="K13" s="22"/>
    </row>
    <row r="14" spans="1:33" x14ac:dyDescent="0.25">
      <c r="A14" s="18" t="s">
        <v>28</v>
      </c>
      <c r="B14" s="35" t="e">
        <f t="shared" ref="B14:G14" si="1">B16/B11*264.2/60</f>
        <v>#DIV/0!</v>
      </c>
      <c r="C14" s="36" t="e">
        <f t="shared" si="1"/>
        <v>#DIV/0!</v>
      </c>
      <c r="D14" s="36" t="e">
        <f t="shared" si="1"/>
        <v>#DIV/0!</v>
      </c>
      <c r="E14" s="35" t="e">
        <f t="shared" si="1"/>
        <v>#DIV/0!</v>
      </c>
      <c r="F14" s="36" t="e">
        <f t="shared" si="1"/>
        <v>#DIV/0!</v>
      </c>
      <c r="G14" s="36" t="e">
        <f t="shared" si="1"/>
        <v>#DIV/0!</v>
      </c>
      <c r="H14" s="133" t="e">
        <f>(B14+C14+D14+E14+F14)/5</f>
        <v>#DIV/0!</v>
      </c>
      <c r="I14" s="37"/>
      <c r="J14" s="17"/>
      <c r="K14" s="38"/>
      <c r="L14" s="7"/>
      <c r="M14" s="7"/>
      <c r="N14" s="7"/>
      <c r="O14" s="7"/>
    </row>
    <row r="15" spans="1:33" x14ac:dyDescent="0.25">
      <c r="A15" s="18" t="s">
        <v>29</v>
      </c>
      <c r="B15" s="39" t="e">
        <f t="shared" ref="B15:G15" si="2">B14/264.2*B12</f>
        <v>#DIV/0!</v>
      </c>
      <c r="C15" s="21">
        <f>+'san juan'!G41</f>
        <v>146</v>
      </c>
      <c r="D15" s="21" t="e">
        <f t="shared" si="2"/>
        <v>#DIV/0!</v>
      </c>
      <c r="E15" s="39" t="e">
        <f t="shared" si="2"/>
        <v>#DIV/0!</v>
      </c>
      <c r="F15" s="21" t="e">
        <f t="shared" si="2"/>
        <v>#DIV/0!</v>
      </c>
      <c r="G15" s="21" t="e">
        <f t="shared" si="2"/>
        <v>#DIV/0!</v>
      </c>
      <c r="H15" s="133" t="e">
        <f>SUM(B15:F15)</f>
        <v>#DIV/0!</v>
      </c>
      <c r="I15" s="40"/>
      <c r="J15" s="17"/>
      <c r="K15" s="15"/>
      <c r="L15" s="6"/>
      <c r="M15" s="7"/>
      <c r="N15" s="7"/>
      <c r="O15" s="28"/>
    </row>
    <row r="16" spans="1:33" s="43" customFormat="1" x14ac:dyDescent="0.25">
      <c r="A16" s="45" t="s">
        <v>30</v>
      </c>
      <c r="B16" s="107">
        <f>'san roque'!D43</f>
        <v>49795</v>
      </c>
      <c r="C16" s="108">
        <f>'san juan'!D43</f>
        <v>25443</v>
      </c>
      <c r="D16" s="107">
        <f>'sto. tomas'!D43</f>
        <v>36229</v>
      </c>
      <c r="E16" s="108">
        <f>+'sto. nino'!D43</f>
        <v>27416</v>
      </c>
      <c r="F16" s="108">
        <f>'sta. monica'!D43</f>
        <v>48838</v>
      </c>
      <c r="G16" s="108">
        <f>+'sto. rosario'!D43</f>
        <v>22516</v>
      </c>
      <c r="H16" s="135">
        <f>SUM(B16:G16)</f>
        <v>210237</v>
      </c>
      <c r="I16" s="41"/>
      <c r="J16" s="64"/>
      <c r="K16" s="65"/>
      <c r="L16" s="42"/>
      <c r="N16" s="42"/>
      <c r="P16" s="42"/>
    </row>
    <row r="17" spans="1:14" x14ac:dyDescent="0.25">
      <c r="A17" s="18" t="s">
        <v>31</v>
      </c>
      <c r="B17" s="39">
        <f t="shared" ref="B17:G17" si="3">B16/B9</f>
        <v>1606.2903225806451</v>
      </c>
      <c r="C17" s="21">
        <f t="shared" si="3"/>
        <v>820.74193548387098</v>
      </c>
      <c r="D17" s="21">
        <f t="shared" si="3"/>
        <v>1168.6774193548388</v>
      </c>
      <c r="E17" s="39">
        <f t="shared" si="3"/>
        <v>884.38709677419354</v>
      </c>
      <c r="F17" s="21">
        <f t="shared" si="3"/>
        <v>1575.4193548387098</v>
      </c>
      <c r="G17" s="21">
        <f t="shared" si="3"/>
        <v>726.32258064516134</v>
      </c>
      <c r="H17" s="133">
        <f>SUM(B17:G17)</f>
        <v>6781.8387096774186</v>
      </c>
      <c r="I17" s="27"/>
      <c r="J17" s="60"/>
      <c r="K17" s="15"/>
      <c r="L17" s="44"/>
      <c r="M17" s="7"/>
      <c r="N17" s="7"/>
    </row>
    <row r="18" spans="1:14" x14ac:dyDescent="0.25">
      <c r="A18" s="160" t="s">
        <v>83</v>
      </c>
      <c r="B18" s="21"/>
      <c r="C18" s="21"/>
      <c r="D18" s="21"/>
      <c r="E18" s="21"/>
      <c r="F18" s="21"/>
      <c r="G18" s="21"/>
      <c r="H18" s="133"/>
      <c r="I18" s="7"/>
      <c r="K18" s="7"/>
      <c r="L18" s="10"/>
      <c r="M18" s="7"/>
    </row>
    <row r="19" spans="1:14" x14ac:dyDescent="0.25">
      <c r="A19" s="18" t="s">
        <v>84</v>
      </c>
      <c r="B19" s="21">
        <f>+'san roque'!L41</f>
        <v>0.12</v>
      </c>
      <c r="C19" s="21">
        <f>+'san juan'!L41</f>
        <v>0</v>
      </c>
      <c r="D19" s="21">
        <f>+'sto. tomas'!K41</f>
        <v>0</v>
      </c>
      <c r="E19" s="21"/>
      <c r="F19" s="21">
        <f>+'sta. monica'!M41</f>
        <v>0.59</v>
      </c>
      <c r="G19" s="21"/>
      <c r="H19" s="133">
        <f>SUM(B19:G19)</f>
        <v>0.71</v>
      </c>
      <c r="K19" s="7"/>
      <c r="M19" s="7"/>
    </row>
    <row r="20" spans="1:14" x14ac:dyDescent="0.25">
      <c r="A20" s="18" t="s">
        <v>30</v>
      </c>
      <c r="B20" s="21">
        <f>+'san roque'!M41</f>
        <v>23</v>
      </c>
      <c r="C20" s="21">
        <f>+'san juan'!M41</f>
        <v>0</v>
      </c>
      <c r="D20" s="21">
        <f>+'sto. tomas'!L41</f>
        <v>0</v>
      </c>
      <c r="E20" s="21"/>
      <c r="F20" s="21">
        <f>+'sta. monica'!N41</f>
        <v>75</v>
      </c>
      <c r="G20" s="21"/>
      <c r="H20" s="133">
        <f>SUM(B20:G20)</f>
        <v>98</v>
      </c>
      <c r="K20" s="7"/>
      <c r="L20" s="7"/>
      <c r="M20" s="28"/>
    </row>
    <row r="21" spans="1:14" x14ac:dyDescent="0.25">
      <c r="E21" s="42"/>
      <c r="F21" s="7"/>
      <c r="K21" s="7"/>
      <c r="M21" s="7"/>
    </row>
    <row r="22" spans="1:14" x14ac:dyDescent="0.25">
      <c r="K22" s="7"/>
      <c r="L22" s="7"/>
      <c r="M22" s="28"/>
    </row>
    <row r="23" spans="1:14" x14ac:dyDescent="0.25">
      <c r="K23" s="8"/>
    </row>
    <row r="24" spans="1:14" x14ac:dyDescent="0.25">
      <c r="K24" s="7"/>
    </row>
    <row r="25" spans="1:14" x14ac:dyDescent="0.25">
      <c r="I25" s="49"/>
      <c r="K25" s="7"/>
    </row>
    <row r="26" spans="1:14" x14ac:dyDescent="0.25">
      <c r="K26" s="7"/>
    </row>
    <row r="27" spans="1:14" x14ac:dyDescent="0.25">
      <c r="K27" s="7"/>
    </row>
    <row r="29" spans="1:14" x14ac:dyDescent="0.25">
      <c r="K29" s="7"/>
      <c r="L29" s="7"/>
    </row>
  </sheetData>
  <pageMargins left="0.7" right="0.7" top="0.75" bottom="0.75" header="0.3" footer="0.3"/>
  <pageSetup orientation="portrait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4901-BDF6-4AF0-9BF2-9CF1726E3E9D}">
  <dimension ref="A1:K18"/>
  <sheetViews>
    <sheetView workbookViewId="0">
      <selection activeCell="B6" sqref="B6"/>
    </sheetView>
  </sheetViews>
  <sheetFormatPr defaultRowHeight="15" x14ac:dyDescent="0.25"/>
  <cols>
    <col min="1" max="1" width="23.25" style="144" customWidth="1"/>
    <col min="2" max="7" width="10.125" style="144" customWidth="1"/>
    <col min="8" max="8" width="9.25" style="150" bestFit="1" customWidth="1"/>
    <col min="9" max="16384" width="9" style="144"/>
  </cols>
  <sheetData>
    <row r="1" spans="1:11" s="150" customFormat="1" x14ac:dyDescent="0.25">
      <c r="A1" s="150" t="s">
        <v>73</v>
      </c>
    </row>
    <row r="2" spans="1:11" s="150" customFormat="1" x14ac:dyDescent="0.25">
      <c r="A2" s="150" t="s">
        <v>72</v>
      </c>
    </row>
    <row r="3" spans="1:11" s="150" customFormat="1" x14ac:dyDescent="0.25">
      <c r="A3" s="150" t="s">
        <v>86</v>
      </c>
    </row>
    <row r="5" spans="1:11" s="145" customFormat="1" x14ac:dyDescent="0.25">
      <c r="A5" s="146"/>
      <c r="B5" s="149" t="s">
        <v>49</v>
      </c>
      <c r="C5" s="149" t="s">
        <v>57</v>
      </c>
      <c r="D5" s="149" t="s">
        <v>46</v>
      </c>
      <c r="E5" s="149" t="s">
        <v>71</v>
      </c>
      <c r="F5" s="149" t="s">
        <v>55</v>
      </c>
      <c r="G5" s="149" t="s">
        <v>56</v>
      </c>
      <c r="H5" s="149" t="s">
        <v>45</v>
      </c>
      <c r="K5" s="154"/>
    </row>
    <row r="6" spans="1:11" x14ac:dyDescent="0.25">
      <c r="A6" s="147" t="s">
        <v>70</v>
      </c>
      <c r="B6" s="155"/>
      <c r="C6" s="161"/>
      <c r="D6" s="155"/>
      <c r="E6" s="148"/>
      <c r="F6" s="148"/>
      <c r="G6" s="155"/>
      <c r="H6" s="151"/>
    </row>
    <row r="7" spans="1:11" x14ac:dyDescent="0.25">
      <c r="A7" s="147" t="s">
        <v>69</v>
      </c>
      <c r="B7" s="156"/>
      <c r="C7" s="148"/>
      <c r="D7" s="156"/>
      <c r="E7" s="148"/>
      <c r="F7" s="148"/>
      <c r="G7" s="156"/>
      <c r="H7" s="151"/>
    </row>
    <row r="8" spans="1:11" x14ac:dyDescent="0.25">
      <c r="A8" s="147" t="s">
        <v>68</v>
      </c>
      <c r="B8" s="156"/>
      <c r="C8" s="148"/>
      <c r="D8" s="156"/>
      <c r="E8" s="148"/>
      <c r="F8" s="148"/>
      <c r="G8" s="156"/>
      <c r="H8" s="151"/>
    </row>
    <row r="9" spans="1:11" x14ac:dyDescent="0.25">
      <c r="A9" s="152" t="s">
        <v>81</v>
      </c>
      <c r="B9" s="156"/>
      <c r="C9" s="148"/>
      <c r="D9" s="156"/>
      <c r="E9" s="148"/>
      <c r="F9" s="148"/>
      <c r="G9" s="156"/>
      <c r="H9" s="151"/>
    </row>
    <row r="10" spans="1:11" x14ac:dyDescent="0.25">
      <c r="A10" s="152" t="s">
        <v>80</v>
      </c>
      <c r="B10" s="156"/>
      <c r="C10" s="148"/>
      <c r="D10" s="156"/>
      <c r="E10" s="148"/>
      <c r="F10" s="148"/>
      <c r="G10" s="156"/>
      <c r="H10" s="151"/>
    </row>
    <row r="11" spans="1:11" x14ac:dyDescent="0.25">
      <c r="A11" s="147" t="s">
        <v>67</v>
      </c>
      <c r="B11" s="157"/>
      <c r="C11" s="157"/>
      <c r="D11" s="157"/>
      <c r="E11" s="157"/>
      <c r="F11" s="157"/>
      <c r="G11" s="157"/>
      <c r="H11" s="158"/>
    </row>
    <row r="12" spans="1:11" x14ac:dyDescent="0.25">
      <c r="A12" s="147" t="s">
        <v>66</v>
      </c>
      <c r="B12" s="156"/>
      <c r="C12" s="156"/>
      <c r="D12" s="156"/>
      <c r="E12" s="148"/>
      <c r="F12" s="148"/>
      <c r="G12" s="156"/>
      <c r="H12" s="162"/>
      <c r="K12" s="153"/>
    </row>
    <row r="13" spans="1:11" x14ac:dyDescent="0.25">
      <c r="A13" s="147" t="s">
        <v>65</v>
      </c>
      <c r="B13" s="156"/>
      <c r="C13" s="148"/>
      <c r="D13" s="156"/>
      <c r="E13" s="148"/>
      <c r="F13" s="148"/>
      <c r="G13" s="156"/>
      <c r="H13" s="158"/>
    </row>
    <row r="15" spans="1:11" x14ac:dyDescent="0.25">
      <c r="A15" s="166" t="s">
        <v>74</v>
      </c>
      <c r="B15" s="166"/>
      <c r="F15" s="166" t="s">
        <v>77</v>
      </c>
      <c r="G15" s="166"/>
      <c r="H15" s="166"/>
    </row>
    <row r="17" spans="1:8" s="150" customFormat="1" x14ac:dyDescent="0.25">
      <c r="A17" s="165" t="s">
        <v>75</v>
      </c>
      <c r="B17" s="165"/>
      <c r="F17" s="165" t="s">
        <v>78</v>
      </c>
      <c r="G17" s="165"/>
      <c r="H17" s="165"/>
    </row>
    <row r="18" spans="1:8" x14ac:dyDescent="0.25">
      <c r="A18" s="166" t="s">
        <v>76</v>
      </c>
      <c r="B18" s="166"/>
      <c r="F18" s="166" t="s">
        <v>79</v>
      </c>
      <c r="G18" s="166"/>
      <c r="H18" s="166"/>
    </row>
  </sheetData>
  <mergeCells count="6">
    <mergeCell ref="F17:H17"/>
    <mergeCell ref="F18:H18"/>
    <mergeCell ref="F15:H15"/>
    <mergeCell ref="A15:B15"/>
    <mergeCell ref="A17:B17"/>
    <mergeCell ref="A18:B18"/>
  </mergeCells>
  <pageMargins left="1.26" right="0.7" top="1.87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O50"/>
  <sheetViews>
    <sheetView tabSelected="1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5.75" x14ac:dyDescent="0.25"/>
  <cols>
    <col min="1" max="1" width="5.375" style="43" customWidth="1"/>
    <col min="2" max="3" width="10" style="43" customWidth="1"/>
    <col min="4" max="4" width="10.75" style="43" customWidth="1"/>
    <col min="5" max="5" width="7.625" style="43" customWidth="1"/>
    <col min="6" max="6" width="8.25" style="43" customWidth="1"/>
    <col min="7" max="7" width="8.75" style="70" hidden="1" customWidth="1"/>
    <col min="8" max="8" width="9" style="43" customWidth="1"/>
    <col min="9" max="9" width="7.75" style="43" customWidth="1"/>
    <col min="10" max="11" width="8.25" style="71" customWidth="1"/>
    <col min="12" max="12" width="8.25" style="140" customWidth="1"/>
    <col min="13" max="13" width="8.25" style="71" customWidth="1"/>
    <col min="14" max="14" width="8.75" style="43"/>
    <col min="15" max="15" width="9.25" style="43" bestFit="1" customWidth="1"/>
    <col min="16" max="217" width="8.75" style="43"/>
    <col min="218" max="218" width="3.25" style="43" customWidth="1"/>
    <col min="219" max="219" width="7.75" style="43" customWidth="1"/>
    <col min="220" max="221" width="10" style="43" customWidth="1"/>
    <col min="222" max="222" width="9.25" style="43" customWidth="1"/>
    <col min="223" max="223" width="7.625" style="43" customWidth="1"/>
    <col min="224" max="225" width="8.25" style="43" customWidth="1"/>
    <col min="226" max="226" width="7.5" style="43" customWidth="1"/>
    <col min="227" max="227" width="8.75" style="43"/>
    <col min="228" max="228" width="8.125" style="43" bestFit="1" customWidth="1"/>
    <col min="229" max="229" width="8.75" style="43"/>
    <col min="230" max="230" width="8.125" style="43" bestFit="1" customWidth="1"/>
    <col min="231" max="473" width="8.75" style="43"/>
    <col min="474" max="474" width="3.25" style="43" customWidth="1"/>
    <col min="475" max="475" width="7.75" style="43" customWidth="1"/>
    <col min="476" max="477" width="10" style="43" customWidth="1"/>
    <col min="478" max="478" width="9.25" style="43" customWidth="1"/>
    <col min="479" max="479" width="7.625" style="43" customWidth="1"/>
    <col min="480" max="481" width="8.25" style="43" customWidth="1"/>
    <col min="482" max="482" width="7.5" style="43" customWidth="1"/>
    <col min="483" max="483" width="8.75" style="43"/>
    <col min="484" max="484" width="8.125" style="43" bestFit="1" customWidth="1"/>
    <col min="485" max="485" width="8.75" style="43"/>
    <col min="486" max="486" width="8.125" style="43" bestFit="1" customWidth="1"/>
    <col min="487" max="729" width="8.75" style="43"/>
    <col min="730" max="730" width="3.25" style="43" customWidth="1"/>
    <col min="731" max="731" width="7.75" style="43" customWidth="1"/>
    <col min="732" max="733" width="10" style="43" customWidth="1"/>
    <col min="734" max="734" width="9.25" style="43" customWidth="1"/>
    <col min="735" max="735" width="7.625" style="43" customWidth="1"/>
    <col min="736" max="737" width="8.25" style="43" customWidth="1"/>
    <col min="738" max="738" width="7.5" style="43" customWidth="1"/>
    <col min="739" max="739" width="8.75" style="43"/>
    <col min="740" max="740" width="8.125" style="43" bestFit="1" customWidth="1"/>
    <col min="741" max="741" width="8.75" style="43"/>
    <col min="742" max="742" width="8.125" style="43" bestFit="1" customWidth="1"/>
    <col min="743" max="985" width="8.75" style="43"/>
    <col min="986" max="986" width="3.25" style="43" customWidth="1"/>
    <col min="987" max="987" width="7.75" style="43" customWidth="1"/>
    <col min="988" max="989" width="10" style="43" customWidth="1"/>
    <col min="990" max="990" width="9.25" style="43" customWidth="1"/>
    <col min="991" max="991" width="7.625" style="43" customWidth="1"/>
    <col min="992" max="993" width="8.25" style="43" customWidth="1"/>
    <col min="994" max="994" width="7.5" style="43" customWidth="1"/>
    <col min="995" max="995" width="8.75" style="43"/>
    <col min="996" max="996" width="8.125" style="43" bestFit="1" customWidth="1"/>
    <col min="997" max="997" width="8.75" style="43"/>
    <col min="998" max="998" width="8.125" style="43" bestFit="1" customWidth="1"/>
    <col min="999" max="1241" width="8.75" style="43"/>
    <col min="1242" max="1242" width="3.25" style="43" customWidth="1"/>
    <col min="1243" max="1243" width="7.75" style="43" customWidth="1"/>
    <col min="1244" max="1245" width="10" style="43" customWidth="1"/>
    <col min="1246" max="1246" width="9.25" style="43" customWidth="1"/>
    <col min="1247" max="1247" width="7.625" style="43" customWidth="1"/>
    <col min="1248" max="1249" width="8.25" style="43" customWidth="1"/>
    <col min="1250" max="1250" width="7.5" style="43" customWidth="1"/>
    <col min="1251" max="1251" width="8.75" style="43"/>
    <col min="1252" max="1252" width="8.125" style="43" bestFit="1" customWidth="1"/>
    <col min="1253" max="1253" width="8.75" style="43"/>
    <col min="1254" max="1254" width="8.125" style="43" bestFit="1" customWidth="1"/>
    <col min="1255" max="1497" width="8.75" style="43"/>
    <col min="1498" max="1498" width="3.25" style="43" customWidth="1"/>
    <col min="1499" max="1499" width="7.75" style="43" customWidth="1"/>
    <col min="1500" max="1501" width="10" style="43" customWidth="1"/>
    <col min="1502" max="1502" width="9.25" style="43" customWidth="1"/>
    <col min="1503" max="1503" width="7.625" style="43" customWidth="1"/>
    <col min="1504" max="1505" width="8.25" style="43" customWidth="1"/>
    <col min="1506" max="1506" width="7.5" style="43" customWidth="1"/>
    <col min="1507" max="1507" width="8.75" style="43"/>
    <col min="1508" max="1508" width="8.125" style="43" bestFit="1" customWidth="1"/>
    <col min="1509" max="1509" width="8.75" style="43"/>
    <col min="1510" max="1510" width="8.125" style="43" bestFit="1" customWidth="1"/>
    <col min="1511" max="1753" width="8.75" style="43"/>
    <col min="1754" max="1754" width="3.25" style="43" customWidth="1"/>
    <col min="1755" max="1755" width="7.75" style="43" customWidth="1"/>
    <col min="1756" max="1757" width="10" style="43" customWidth="1"/>
    <col min="1758" max="1758" width="9.25" style="43" customWidth="1"/>
    <col min="1759" max="1759" width="7.625" style="43" customWidth="1"/>
    <col min="1760" max="1761" width="8.25" style="43" customWidth="1"/>
    <col min="1762" max="1762" width="7.5" style="43" customWidth="1"/>
    <col min="1763" max="1763" width="8.75" style="43"/>
    <col min="1764" max="1764" width="8.125" style="43" bestFit="1" customWidth="1"/>
    <col min="1765" max="1765" width="8.75" style="43"/>
    <col min="1766" max="1766" width="8.125" style="43" bestFit="1" customWidth="1"/>
    <col min="1767" max="2009" width="8.75" style="43"/>
    <col min="2010" max="2010" width="3.25" style="43" customWidth="1"/>
    <col min="2011" max="2011" width="7.75" style="43" customWidth="1"/>
    <col min="2012" max="2013" width="10" style="43" customWidth="1"/>
    <col min="2014" max="2014" width="9.25" style="43" customWidth="1"/>
    <col min="2015" max="2015" width="7.625" style="43" customWidth="1"/>
    <col min="2016" max="2017" width="8.25" style="43" customWidth="1"/>
    <col min="2018" max="2018" width="7.5" style="43" customWidth="1"/>
    <col min="2019" max="2019" width="8.75" style="43"/>
    <col min="2020" max="2020" width="8.125" style="43" bestFit="1" customWidth="1"/>
    <col min="2021" max="2021" width="8.75" style="43"/>
    <col min="2022" max="2022" width="8.125" style="43" bestFit="1" customWidth="1"/>
    <col min="2023" max="2265" width="8.75" style="43"/>
    <col min="2266" max="2266" width="3.25" style="43" customWidth="1"/>
    <col min="2267" max="2267" width="7.75" style="43" customWidth="1"/>
    <col min="2268" max="2269" width="10" style="43" customWidth="1"/>
    <col min="2270" max="2270" width="9.25" style="43" customWidth="1"/>
    <col min="2271" max="2271" width="7.625" style="43" customWidth="1"/>
    <col min="2272" max="2273" width="8.25" style="43" customWidth="1"/>
    <col min="2274" max="2274" width="7.5" style="43" customWidth="1"/>
    <col min="2275" max="2275" width="8.75" style="43"/>
    <col min="2276" max="2276" width="8.125" style="43" bestFit="1" customWidth="1"/>
    <col min="2277" max="2277" width="8.75" style="43"/>
    <col min="2278" max="2278" width="8.125" style="43" bestFit="1" customWidth="1"/>
    <col min="2279" max="2521" width="8.75" style="43"/>
    <col min="2522" max="2522" width="3.25" style="43" customWidth="1"/>
    <col min="2523" max="2523" width="7.75" style="43" customWidth="1"/>
    <col min="2524" max="2525" width="10" style="43" customWidth="1"/>
    <col min="2526" max="2526" width="9.25" style="43" customWidth="1"/>
    <col min="2527" max="2527" width="7.625" style="43" customWidth="1"/>
    <col min="2528" max="2529" width="8.25" style="43" customWidth="1"/>
    <col min="2530" max="2530" width="7.5" style="43" customWidth="1"/>
    <col min="2531" max="2531" width="8.75" style="43"/>
    <col min="2532" max="2532" width="8.125" style="43" bestFit="1" customWidth="1"/>
    <col min="2533" max="2533" width="8.75" style="43"/>
    <col min="2534" max="2534" width="8.125" style="43" bestFit="1" customWidth="1"/>
    <col min="2535" max="2777" width="8.75" style="43"/>
    <col min="2778" max="2778" width="3.25" style="43" customWidth="1"/>
    <col min="2779" max="2779" width="7.75" style="43" customWidth="1"/>
    <col min="2780" max="2781" width="10" style="43" customWidth="1"/>
    <col min="2782" max="2782" width="9.25" style="43" customWidth="1"/>
    <col min="2783" max="2783" width="7.625" style="43" customWidth="1"/>
    <col min="2784" max="2785" width="8.25" style="43" customWidth="1"/>
    <col min="2786" max="2786" width="7.5" style="43" customWidth="1"/>
    <col min="2787" max="2787" width="8.75" style="43"/>
    <col min="2788" max="2788" width="8.125" style="43" bestFit="1" customWidth="1"/>
    <col min="2789" max="2789" width="8.75" style="43"/>
    <col min="2790" max="2790" width="8.125" style="43" bestFit="1" customWidth="1"/>
    <col min="2791" max="3033" width="8.75" style="43"/>
    <col min="3034" max="3034" width="3.25" style="43" customWidth="1"/>
    <col min="3035" max="3035" width="7.75" style="43" customWidth="1"/>
    <col min="3036" max="3037" width="10" style="43" customWidth="1"/>
    <col min="3038" max="3038" width="9.25" style="43" customWidth="1"/>
    <col min="3039" max="3039" width="7.625" style="43" customWidth="1"/>
    <col min="3040" max="3041" width="8.25" style="43" customWidth="1"/>
    <col min="3042" max="3042" width="7.5" style="43" customWidth="1"/>
    <col min="3043" max="3043" width="8.75" style="43"/>
    <col min="3044" max="3044" width="8.125" style="43" bestFit="1" customWidth="1"/>
    <col min="3045" max="3045" width="8.75" style="43"/>
    <col min="3046" max="3046" width="8.125" style="43" bestFit="1" customWidth="1"/>
    <col min="3047" max="3289" width="8.75" style="43"/>
    <col min="3290" max="3290" width="3.25" style="43" customWidth="1"/>
    <col min="3291" max="3291" width="7.75" style="43" customWidth="1"/>
    <col min="3292" max="3293" width="10" style="43" customWidth="1"/>
    <col min="3294" max="3294" width="9.25" style="43" customWidth="1"/>
    <col min="3295" max="3295" width="7.625" style="43" customWidth="1"/>
    <col min="3296" max="3297" width="8.25" style="43" customWidth="1"/>
    <col min="3298" max="3298" width="7.5" style="43" customWidth="1"/>
    <col min="3299" max="3299" width="8.75" style="43"/>
    <col min="3300" max="3300" width="8.125" style="43" bestFit="1" customWidth="1"/>
    <col min="3301" max="3301" width="8.75" style="43"/>
    <col min="3302" max="3302" width="8.125" style="43" bestFit="1" customWidth="1"/>
    <col min="3303" max="3545" width="8.75" style="43"/>
    <col min="3546" max="3546" width="3.25" style="43" customWidth="1"/>
    <col min="3547" max="3547" width="7.75" style="43" customWidth="1"/>
    <col min="3548" max="3549" width="10" style="43" customWidth="1"/>
    <col min="3550" max="3550" width="9.25" style="43" customWidth="1"/>
    <col min="3551" max="3551" width="7.625" style="43" customWidth="1"/>
    <col min="3552" max="3553" width="8.25" style="43" customWidth="1"/>
    <col min="3554" max="3554" width="7.5" style="43" customWidth="1"/>
    <col min="3555" max="3555" width="8.75" style="43"/>
    <col min="3556" max="3556" width="8.125" style="43" bestFit="1" customWidth="1"/>
    <col min="3557" max="3557" width="8.75" style="43"/>
    <col min="3558" max="3558" width="8.125" style="43" bestFit="1" customWidth="1"/>
    <col min="3559" max="3801" width="8.75" style="43"/>
    <col min="3802" max="3802" width="3.25" style="43" customWidth="1"/>
    <col min="3803" max="3803" width="7.75" style="43" customWidth="1"/>
    <col min="3804" max="3805" width="10" style="43" customWidth="1"/>
    <col min="3806" max="3806" width="9.25" style="43" customWidth="1"/>
    <col min="3807" max="3807" width="7.625" style="43" customWidth="1"/>
    <col min="3808" max="3809" width="8.25" style="43" customWidth="1"/>
    <col min="3810" max="3810" width="7.5" style="43" customWidth="1"/>
    <col min="3811" max="3811" width="8.75" style="43"/>
    <col min="3812" max="3812" width="8.125" style="43" bestFit="1" customWidth="1"/>
    <col min="3813" max="3813" width="8.75" style="43"/>
    <col min="3814" max="3814" width="8.125" style="43" bestFit="1" customWidth="1"/>
    <col min="3815" max="4057" width="8.75" style="43"/>
    <col min="4058" max="4058" width="3.25" style="43" customWidth="1"/>
    <col min="4059" max="4059" width="7.75" style="43" customWidth="1"/>
    <col min="4060" max="4061" width="10" style="43" customWidth="1"/>
    <col min="4062" max="4062" width="9.25" style="43" customWidth="1"/>
    <col min="4063" max="4063" width="7.625" style="43" customWidth="1"/>
    <col min="4064" max="4065" width="8.25" style="43" customWidth="1"/>
    <col min="4066" max="4066" width="7.5" style="43" customWidth="1"/>
    <col min="4067" max="4067" width="8.75" style="43"/>
    <col min="4068" max="4068" width="8.125" style="43" bestFit="1" customWidth="1"/>
    <col min="4069" max="4069" width="8.75" style="43"/>
    <col min="4070" max="4070" width="8.125" style="43" bestFit="1" customWidth="1"/>
    <col min="4071" max="4313" width="8.75" style="43"/>
    <col min="4314" max="4314" width="3.25" style="43" customWidth="1"/>
    <col min="4315" max="4315" width="7.75" style="43" customWidth="1"/>
    <col min="4316" max="4317" width="10" style="43" customWidth="1"/>
    <col min="4318" max="4318" width="9.25" style="43" customWidth="1"/>
    <col min="4319" max="4319" width="7.625" style="43" customWidth="1"/>
    <col min="4320" max="4321" width="8.25" style="43" customWidth="1"/>
    <col min="4322" max="4322" width="7.5" style="43" customWidth="1"/>
    <col min="4323" max="4323" width="8.75" style="43"/>
    <col min="4324" max="4324" width="8.125" style="43" bestFit="1" customWidth="1"/>
    <col min="4325" max="4325" width="8.75" style="43"/>
    <col min="4326" max="4326" width="8.125" style="43" bestFit="1" customWidth="1"/>
    <col min="4327" max="4569" width="8.75" style="43"/>
    <col min="4570" max="4570" width="3.25" style="43" customWidth="1"/>
    <col min="4571" max="4571" width="7.75" style="43" customWidth="1"/>
    <col min="4572" max="4573" width="10" style="43" customWidth="1"/>
    <col min="4574" max="4574" width="9.25" style="43" customWidth="1"/>
    <col min="4575" max="4575" width="7.625" style="43" customWidth="1"/>
    <col min="4576" max="4577" width="8.25" style="43" customWidth="1"/>
    <col min="4578" max="4578" width="7.5" style="43" customWidth="1"/>
    <col min="4579" max="4579" width="8.75" style="43"/>
    <col min="4580" max="4580" width="8.125" style="43" bestFit="1" customWidth="1"/>
    <col min="4581" max="4581" width="8.75" style="43"/>
    <col min="4582" max="4582" width="8.125" style="43" bestFit="1" customWidth="1"/>
    <col min="4583" max="4825" width="8.75" style="43"/>
    <col min="4826" max="4826" width="3.25" style="43" customWidth="1"/>
    <col min="4827" max="4827" width="7.75" style="43" customWidth="1"/>
    <col min="4828" max="4829" width="10" style="43" customWidth="1"/>
    <col min="4830" max="4830" width="9.25" style="43" customWidth="1"/>
    <col min="4831" max="4831" width="7.625" style="43" customWidth="1"/>
    <col min="4832" max="4833" width="8.25" style="43" customWidth="1"/>
    <col min="4834" max="4834" width="7.5" style="43" customWidth="1"/>
    <col min="4835" max="4835" width="8.75" style="43"/>
    <col min="4836" max="4836" width="8.125" style="43" bestFit="1" customWidth="1"/>
    <col min="4837" max="4837" width="8.75" style="43"/>
    <col min="4838" max="4838" width="8.125" style="43" bestFit="1" customWidth="1"/>
    <col min="4839" max="5081" width="8.75" style="43"/>
    <col min="5082" max="5082" width="3.25" style="43" customWidth="1"/>
    <col min="5083" max="5083" width="7.75" style="43" customWidth="1"/>
    <col min="5084" max="5085" width="10" style="43" customWidth="1"/>
    <col min="5086" max="5086" width="9.25" style="43" customWidth="1"/>
    <col min="5087" max="5087" width="7.625" style="43" customWidth="1"/>
    <col min="5088" max="5089" width="8.25" style="43" customWidth="1"/>
    <col min="5090" max="5090" width="7.5" style="43" customWidth="1"/>
    <col min="5091" max="5091" width="8.75" style="43"/>
    <col min="5092" max="5092" width="8.125" style="43" bestFit="1" customWidth="1"/>
    <col min="5093" max="5093" width="8.75" style="43"/>
    <col min="5094" max="5094" width="8.125" style="43" bestFit="1" customWidth="1"/>
    <col min="5095" max="5337" width="8.75" style="43"/>
    <col min="5338" max="5338" width="3.25" style="43" customWidth="1"/>
    <col min="5339" max="5339" width="7.75" style="43" customWidth="1"/>
    <col min="5340" max="5341" width="10" style="43" customWidth="1"/>
    <col min="5342" max="5342" width="9.25" style="43" customWidth="1"/>
    <col min="5343" max="5343" width="7.625" style="43" customWidth="1"/>
    <col min="5344" max="5345" width="8.25" style="43" customWidth="1"/>
    <col min="5346" max="5346" width="7.5" style="43" customWidth="1"/>
    <col min="5347" max="5347" width="8.75" style="43"/>
    <col min="5348" max="5348" width="8.125" style="43" bestFit="1" customWidth="1"/>
    <col min="5349" max="5349" width="8.75" style="43"/>
    <col min="5350" max="5350" width="8.125" style="43" bestFit="1" customWidth="1"/>
    <col min="5351" max="5593" width="8.75" style="43"/>
    <col min="5594" max="5594" width="3.25" style="43" customWidth="1"/>
    <col min="5595" max="5595" width="7.75" style="43" customWidth="1"/>
    <col min="5596" max="5597" width="10" style="43" customWidth="1"/>
    <col min="5598" max="5598" width="9.25" style="43" customWidth="1"/>
    <col min="5599" max="5599" width="7.625" style="43" customWidth="1"/>
    <col min="5600" max="5601" width="8.25" style="43" customWidth="1"/>
    <col min="5602" max="5602" width="7.5" style="43" customWidth="1"/>
    <col min="5603" max="5603" width="8.75" style="43"/>
    <col min="5604" max="5604" width="8.125" style="43" bestFit="1" customWidth="1"/>
    <col min="5605" max="5605" width="8.75" style="43"/>
    <col min="5606" max="5606" width="8.125" style="43" bestFit="1" customWidth="1"/>
    <col min="5607" max="5849" width="8.75" style="43"/>
    <col min="5850" max="5850" width="3.25" style="43" customWidth="1"/>
    <col min="5851" max="5851" width="7.75" style="43" customWidth="1"/>
    <col min="5852" max="5853" width="10" style="43" customWidth="1"/>
    <col min="5854" max="5854" width="9.25" style="43" customWidth="1"/>
    <col min="5855" max="5855" width="7.625" style="43" customWidth="1"/>
    <col min="5856" max="5857" width="8.25" style="43" customWidth="1"/>
    <col min="5858" max="5858" width="7.5" style="43" customWidth="1"/>
    <col min="5859" max="5859" width="8.75" style="43"/>
    <col min="5860" max="5860" width="8.125" style="43" bestFit="1" customWidth="1"/>
    <col min="5861" max="5861" width="8.75" style="43"/>
    <col min="5862" max="5862" width="8.125" style="43" bestFit="1" customWidth="1"/>
    <col min="5863" max="6105" width="8.75" style="43"/>
    <col min="6106" max="6106" width="3.25" style="43" customWidth="1"/>
    <col min="6107" max="6107" width="7.75" style="43" customWidth="1"/>
    <col min="6108" max="6109" width="10" style="43" customWidth="1"/>
    <col min="6110" max="6110" width="9.25" style="43" customWidth="1"/>
    <col min="6111" max="6111" width="7.625" style="43" customWidth="1"/>
    <col min="6112" max="6113" width="8.25" style="43" customWidth="1"/>
    <col min="6114" max="6114" width="7.5" style="43" customWidth="1"/>
    <col min="6115" max="6115" width="8.75" style="43"/>
    <col min="6116" max="6116" width="8.125" style="43" bestFit="1" customWidth="1"/>
    <col min="6117" max="6117" width="8.75" style="43"/>
    <col min="6118" max="6118" width="8.125" style="43" bestFit="1" customWidth="1"/>
    <col min="6119" max="6361" width="8.75" style="43"/>
    <col min="6362" max="6362" width="3.25" style="43" customWidth="1"/>
    <col min="6363" max="6363" width="7.75" style="43" customWidth="1"/>
    <col min="6364" max="6365" width="10" style="43" customWidth="1"/>
    <col min="6366" max="6366" width="9.25" style="43" customWidth="1"/>
    <col min="6367" max="6367" width="7.625" style="43" customWidth="1"/>
    <col min="6368" max="6369" width="8.25" style="43" customWidth="1"/>
    <col min="6370" max="6370" width="7.5" style="43" customWidth="1"/>
    <col min="6371" max="6371" width="8.75" style="43"/>
    <col min="6372" max="6372" width="8.125" style="43" bestFit="1" customWidth="1"/>
    <col min="6373" max="6373" width="8.75" style="43"/>
    <col min="6374" max="6374" width="8.125" style="43" bestFit="1" customWidth="1"/>
    <col min="6375" max="6617" width="8.75" style="43"/>
    <col min="6618" max="6618" width="3.25" style="43" customWidth="1"/>
    <col min="6619" max="6619" width="7.75" style="43" customWidth="1"/>
    <col min="6620" max="6621" width="10" style="43" customWidth="1"/>
    <col min="6622" max="6622" width="9.25" style="43" customWidth="1"/>
    <col min="6623" max="6623" width="7.625" style="43" customWidth="1"/>
    <col min="6624" max="6625" width="8.25" style="43" customWidth="1"/>
    <col min="6626" max="6626" width="7.5" style="43" customWidth="1"/>
    <col min="6627" max="6627" width="8.75" style="43"/>
    <col min="6628" max="6628" width="8.125" style="43" bestFit="1" customWidth="1"/>
    <col min="6629" max="6629" width="8.75" style="43"/>
    <col min="6630" max="6630" width="8.125" style="43" bestFit="1" customWidth="1"/>
    <col min="6631" max="6873" width="8.75" style="43"/>
    <col min="6874" max="6874" width="3.25" style="43" customWidth="1"/>
    <col min="6875" max="6875" width="7.75" style="43" customWidth="1"/>
    <col min="6876" max="6877" width="10" style="43" customWidth="1"/>
    <col min="6878" max="6878" width="9.25" style="43" customWidth="1"/>
    <col min="6879" max="6879" width="7.625" style="43" customWidth="1"/>
    <col min="6880" max="6881" width="8.25" style="43" customWidth="1"/>
    <col min="6882" max="6882" width="7.5" style="43" customWidth="1"/>
    <col min="6883" max="6883" width="8.75" style="43"/>
    <col min="6884" max="6884" width="8.125" style="43" bestFit="1" customWidth="1"/>
    <col min="6885" max="6885" width="8.75" style="43"/>
    <col min="6886" max="6886" width="8.125" style="43" bestFit="1" customWidth="1"/>
    <col min="6887" max="7129" width="8.75" style="43"/>
    <col min="7130" max="7130" width="3.25" style="43" customWidth="1"/>
    <col min="7131" max="7131" width="7.75" style="43" customWidth="1"/>
    <col min="7132" max="7133" width="10" style="43" customWidth="1"/>
    <col min="7134" max="7134" width="9.25" style="43" customWidth="1"/>
    <col min="7135" max="7135" width="7.625" style="43" customWidth="1"/>
    <col min="7136" max="7137" width="8.25" style="43" customWidth="1"/>
    <col min="7138" max="7138" width="7.5" style="43" customWidth="1"/>
    <col min="7139" max="7139" width="8.75" style="43"/>
    <col min="7140" max="7140" width="8.125" style="43" bestFit="1" customWidth="1"/>
    <col min="7141" max="7141" width="8.75" style="43"/>
    <col min="7142" max="7142" width="8.125" style="43" bestFit="1" customWidth="1"/>
    <col min="7143" max="7385" width="8.75" style="43"/>
    <col min="7386" max="7386" width="3.25" style="43" customWidth="1"/>
    <col min="7387" max="7387" width="7.75" style="43" customWidth="1"/>
    <col min="7388" max="7389" width="10" style="43" customWidth="1"/>
    <col min="7390" max="7390" width="9.25" style="43" customWidth="1"/>
    <col min="7391" max="7391" width="7.625" style="43" customWidth="1"/>
    <col min="7392" max="7393" width="8.25" style="43" customWidth="1"/>
    <col min="7394" max="7394" width="7.5" style="43" customWidth="1"/>
    <col min="7395" max="7395" width="8.75" style="43"/>
    <col min="7396" max="7396" width="8.125" style="43" bestFit="1" customWidth="1"/>
    <col min="7397" max="7397" width="8.75" style="43"/>
    <col min="7398" max="7398" width="8.125" style="43" bestFit="1" customWidth="1"/>
    <col min="7399" max="7641" width="8.75" style="43"/>
    <col min="7642" max="7642" width="3.25" style="43" customWidth="1"/>
    <col min="7643" max="7643" width="7.75" style="43" customWidth="1"/>
    <col min="7644" max="7645" width="10" style="43" customWidth="1"/>
    <col min="7646" max="7646" width="9.25" style="43" customWidth="1"/>
    <col min="7647" max="7647" width="7.625" style="43" customWidth="1"/>
    <col min="7648" max="7649" width="8.25" style="43" customWidth="1"/>
    <col min="7650" max="7650" width="7.5" style="43" customWidth="1"/>
    <col min="7651" max="7651" width="8.75" style="43"/>
    <col min="7652" max="7652" width="8.125" style="43" bestFit="1" customWidth="1"/>
    <col min="7653" max="7653" width="8.75" style="43"/>
    <col min="7654" max="7654" width="8.125" style="43" bestFit="1" customWidth="1"/>
    <col min="7655" max="7897" width="8.75" style="43"/>
    <col min="7898" max="7898" width="3.25" style="43" customWidth="1"/>
    <col min="7899" max="7899" width="7.75" style="43" customWidth="1"/>
    <col min="7900" max="7901" width="10" style="43" customWidth="1"/>
    <col min="7902" max="7902" width="9.25" style="43" customWidth="1"/>
    <col min="7903" max="7903" width="7.625" style="43" customWidth="1"/>
    <col min="7904" max="7905" width="8.25" style="43" customWidth="1"/>
    <col min="7906" max="7906" width="7.5" style="43" customWidth="1"/>
    <col min="7907" max="7907" width="8.75" style="43"/>
    <col min="7908" max="7908" width="8.125" style="43" bestFit="1" customWidth="1"/>
    <col min="7909" max="7909" width="8.75" style="43"/>
    <col min="7910" max="7910" width="8.125" style="43" bestFit="1" customWidth="1"/>
    <col min="7911" max="8153" width="8.75" style="43"/>
    <col min="8154" max="8154" width="3.25" style="43" customWidth="1"/>
    <col min="8155" max="8155" width="7.75" style="43" customWidth="1"/>
    <col min="8156" max="8157" width="10" style="43" customWidth="1"/>
    <col min="8158" max="8158" width="9.25" style="43" customWidth="1"/>
    <col min="8159" max="8159" width="7.625" style="43" customWidth="1"/>
    <col min="8160" max="8161" width="8.25" style="43" customWidth="1"/>
    <col min="8162" max="8162" width="7.5" style="43" customWidth="1"/>
    <col min="8163" max="8163" width="8.75" style="43"/>
    <col min="8164" max="8164" width="8.125" style="43" bestFit="1" customWidth="1"/>
    <col min="8165" max="8165" width="8.75" style="43"/>
    <col min="8166" max="8166" width="8.125" style="43" bestFit="1" customWidth="1"/>
    <col min="8167" max="8409" width="8.75" style="43"/>
    <col min="8410" max="8410" width="3.25" style="43" customWidth="1"/>
    <col min="8411" max="8411" width="7.75" style="43" customWidth="1"/>
    <col min="8412" max="8413" width="10" style="43" customWidth="1"/>
    <col min="8414" max="8414" width="9.25" style="43" customWidth="1"/>
    <col min="8415" max="8415" width="7.625" style="43" customWidth="1"/>
    <col min="8416" max="8417" width="8.25" style="43" customWidth="1"/>
    <col min="8418" max="8418" width="7.5" style="43" customWidth="1"/>
    <col min="8419" max="8419" width="8.75" style="43"/>
    <col min="8420" max="8420" width="8.125" style="43" bestFit="1" customWidth="1"/>
    <col min="8421" max="8421" width="8.75" style="43"/>
    <col min="8422" max="8422" width="8.125" style="43" bestFit="1" customWidth="1"/>
    <col min="8423" max="8665" width="8.75" style="43"/>
    <col min="8666" max="8666" width="3.25" style="43" customWidth="1"/>
    <col min="8667" max="8667" width="7.75" style="43" customWidth="1"/>
    <col min="8668" max="8669" width="10" style="43" customWidth="1"/>
    <col min="8670" max="8670" width="9.25" style="43" customWidth="1"/>
    <col min="8671" max="8671" width="7.625" style="43" customWidth="1"/>
    <col min="8672" max="8673" width="8.25" style="43" customWidth="1"/>
    <col min="8674" max="8674" width="7.5" style="43" customWidth="1"/>
    <col min="8675" max="8675" width="8.75" style="43"/>
    <col min="8676" max="8676" width="8.125" style="43" bestFit="1" customWidth="1"/>
    <col min="8677" max="8677" width="8.75" style="43"/>
    <col min="8678" max="8678" width="8.125" style="43" bestFit="1" customWidth="1"/>
    <col min="8679" max="8921" width="8.75" style="43"/>
    <col min="8922" max="8922" width="3.25" style="43" customWidth="1"/>
    <col min="8923" max="8923" width="7.75" style="43" customWidth="1"/>
    <col min="8924" max="8925" width="10" style="43" customWidth="1"/>
    <col min="8926" max="8926" width="9.25" style="43" customWidth="1"/>
    <col min="8927" max="8927" width="7.625" style="43" customWidth="1"/>
    <col min="8928" max="8929" width="8.25" style="43" customWidth="1"/>
    <col min="8930" max="8930" width="7.5" style="43" customWidth="1"/>
    <col min="8931" max="8931" width="8.75" style="43"/>
    <col min="8932" max="8932" width="8.125" style="43" bestFit="1" customWidth="1"/>
    <col min="8933" max="8933" width="8.75" style="43"/>
    <col min="8934" max="8934" width="8.125" style="43" bestFit="1" customWidth="1"/>
    <col min="8935" max="9177" width="8.75" style="43"/>
    <col min="9178" max="9178" width="3.25" style="43" customWidth="1"/>
    <col min="9179" max="9179" width="7.75" style="43" customWidth="1"/>
    <col min="9180" max="9181" width="10" style="43" customWidth="1"/>
    <col min="9182" max="9182" width="9.25" style="43" customWidth="1"/>
    <col min="9183" max="9183" width="7.625" style="43" customWidth="1"/>
    <col min="9184" max="9185" width="8.25" style="43" customWidth="1"/>
    <col min="9186" max="9186" width="7.5" style="43" customWidth="1"/>
    <col min="9187" max="9187" width="8.75" style="43"/>
    <col min="9188" max="9188" width="8.125" style="43" bestFit="1" customWidth="1"/>
    <col min="9189" max="9189" width="8.75" style="43"/>
    <col min="9190" max="9190" width="8.125" style="43" bestFit="1" customWidth="1"/>
    <col min="9191" max="9433" width="8.75" style="43"/>
    <col min="9434" max="9434" width="3.25" style="43" customWidth="1"/>
    <col min="9435" max="9435" width="7.75" style="43" customWidth="1"/>
    <col min="9436" max="9437" width="10" style="43" customWidth="1"/>
    <col min="9438" max="9438" width="9.25" style="43" customWidth="1"/>
    <col min="9439" max="9439" width="7.625" style="43" customWidth="1"/>
    <col min="9440" max="9441" width="8.25" style="43" customWidth="1"/>
    <col min="9442" max="9442" width="7.5" style="43" customWidth="1"/>
    <col min="9443" max="9443" width="8.75" style="43"/>
    <col min="9444" max="9444" width="8.125" style="43" bestFit="1" customWidth="1"/>
    <col min="9445" max="9445" width="8.75" style="43"/>
    <col min="9446" max="9446" width="8.125" style="43" bestFit="1" customWidth="1"/>
    <col min="9447" max="9689" width="8.75" style="43"/>
    <col min="9690" max="9690" width="3.25" style="43" customWidth="1"/>
    <col min="9691" max="9691" width="7.75" style="43" customWidth="1"/>
    <col min="9692" max="9693" width="10" style="43" customWidth="1"/>
    <col min="9694" max="9694" width="9.25" style="43" customWidth="1"/>
    <col min="9695" max="9695" width="7.625" style="43" customWidth="1"/>
    <col min="9696" max="9697" width="8.25" style="43" customWidth="1"/>
    <col min="9698" max="9698" width="7.5" style="43" customWidth="1"/>
    <col min="9699" max="9699" width="8.75" style="43"/>
    <col min="9700" max="9700" width="8.125" style="43" bestFit="1" customWidth="1"/>
    <col min="9701" max="9701" width="8.75" style="43"/>
    <col min="9702" max="9702" width="8.125" style="43" bestFit="1" customWidth="1"/>
    <col min="9703" max="9945" width="8.75" style="43"/>
    <col min="9946" max="9946" width="3.25" style="43" customWidth="1"/>
    <col min="9947" max="9947" width="7.75" style="43" customWidth="1"/>
    <col min="9948" max="9949" width="10" style="43" customWidth="1"/>
    <col min="9950" max="9950" width="9.25" style="43" customWidth="1"/>
    <col min="9951" max="9951" width="7.625" style="43" customWidth="1"/>
    <col min="9952" max="9953" width="8.25" style="43" customWidth="1"/>
    <col min="9954" max="9954" width="7.5" style="43" customWidth="1"/>
    <col min="9955" max="9955" width="8.75" style="43"/>
    <col min="9956" max="9956" width="8.125" style="43" bestFit="1" customWidth="1"/>
    <col min="9957" max="9957" width="8.75" style="43"/>
    <col min="9958" max="9958" width="8.125" style="43" bestFit="1" customWidth="1"/>
    <col min="9959" max="10201" width="8.75" style="43"/>
    <col min="10202" max="10202" width="3.25" style="43" customWidth="1"/>
    <col min="10203" max="10203" width="7.75" style="43" customWidth="1"/>
    <col min="10204" max="10205" width="10" style="43" customWidth="1"/>
    <col min="10206" max="10206" width="9.25" style="43" customWidth="1"/>
    <col min="10207" max="10207" width="7.625" style="43" customWidth="1"/>
    <col min="10208" max="10209" width="8.25" style="43" customWidth="1"/>
    <col min="10210" max="10210" width="7.5" style="43" customWidth="1"/>
    <col min="10211" max="10211" width="8.75" style="43"/>
    <col min="10212" max="10212" width="8.125" style="43" bestFit="1" customWidth="1"/>
    <col min="10213" max="10213" width="8.75" style="43"/>
    <col min="10214" max="10214" width="8.125" style="43" bestFit="1" customWidth="1"/>
    <col min="10215" max="10457" width="8.75" style="43"/>
    <col min="10458" max="10458" width="3.25" style="43" customWidth="1"/>
    <col min="10459" max="10459" width="7.75" style="43" customWidth="1"/>
    <col min="10460" max="10461" width="10" style="43" customWidth="1"/>
    <col min="10462" max="10462" width="9.25" style="43" customWidth="1"/>
    <col min="10463" max="10463" width="7.625" style="43" customWidth="1"/>
    <col min="10464" max="10465" width="8.25" style="43" customWidth="1"/>
    <col min="10466" max="10466" width="7.5" style="43" customWidth="1"/>
    <col min="10467" max="10467" width="8.75" style="43"/>
    <col min="10468" max="10468" width="8.125" style="43" bestFit="1" customWidth="1"/>
    <col min="10469" max="10469" width="8.75" style="43"/>
    <col min="10470" max="10470" width="8.125" style="43" bestFit="1" customWidth="1"/>
    <col min="10471" max="10713" width="8.75" style="43"/>
    <col min="10714" max="10714" width="3.25" style="43" customWidth="1"/>
    <col min="10715" max="10715" width="7.75" style="43" customWidth="1"/>
    <col min="10716" max="10717" width="10" style="43" customWidth="1"/>
    <col min="10718" max="10718" width="9.25" style="43" customWidth="1"/>
    <col min="10719" max="10719" width="7.625" style="43" customWidth="1"/>
    <col min="10720" max="10721" width="8.25" style="43" customWidth="1"/>
    <col min="10722" max="10722" width="7.5" style="43" customWidth="1"/>
    <col min="10723" max="10723" width="8.75" style="43"/>
    <col min="10724" max="10724" width="8.125" style="43" bestFit="1" customWidth="1"/>
    <col min="10725" max="10725" width="8.75" style="43"/>
    <col min="10726" max="10726" width="8.125" style="43" bestFit="1" customWidth="1"/>
    <col min="10727" max="10969" width="8.75" style="43"/>
    <col min="10970" max="10970" width="3.25" style="43" customWidth="1"/>
    <col min="10971" max="10971" width="7.75" style="43" customWidth="1"/>
    <col min="10972" max="10973" width="10" style="43" customWidth="1"/>
    <col min="10974" max="10974" width="9.25" style="43" customWidth="1"/>
    <col min="10975" max="10975" width="7.625" style="43" customWidth="1"/>
    <col min="10976" max="10977" width="8.25" style="43" customWidth="1"/>
    <col min="10978" max="10978" width="7.5" style="43" customWidth="1"/>
    <col min="10979" max="10979" width="8.75" style="43"/>
    <col min="10980" max="10980" width="8.125" style="43" bestFit="1" customWidth="1"/>
    <col min="10981" max="10981" width="8.75" style="43"/>
    <col min="10982" max="10982" width="8.125" style="43" bestFit="1" customWidth="1"/>
    <col min="10983" max="11225" width="8.75" style="43"/>
    <col min="11226" max="11226" width="3.25" style="43" customWidth="1"/>
    <col min="11227" max="11227" width="7.75" style="43" customWidth="1"/>
    <col min="11228" max="11229" width="10" style="43" customWidth="1"/>
    <col min="11230" max="11230" width="9.25" style="43" customWidth="1"/>
    <col min="11231" max="11231" width="7.625" style="43" customWidth="1"/>
    <col min="11232" max="11233" width="8.25" style="43" customWidth="1"/>
    <col min="11234" max="11234" width="7.5" style="43" customWidth="1"/>
    <col min="11235" max="11235" width="8.75" style="43"/>
    <col min="11236" max="11236" width="8.125" style="43" bestFit="1" customWidth="1"/>
    <col min="11237" max="11237" width="8.75" style="43"/>
    <col min="11238" max="11238" width="8.125" style="43" bestFit="1" customWidth="1"/>
    <col min="11239" max="11481" width="8.75" style="43"/>
    <col min="11482" max="11482" width="3.25" style="43" customWidth="1"/>
    <col min="11483" max="11483" width="7.75" style="43" customWidth="1"/>
    <col min="11484" max="11485" width="10" style="43" customWidth="1"/>
    <col min="11486" max="11486" width="9.25" style="43" customWidth="1"/>
    <col min="11487" max="11487" width="7.625" style="43" customWidth="1"/>
    <col min="11488" max="11489" width="8.25" style="43" customWidth="1"/>
    <col min="11490" max="11490" width="7.5" style="43" customWidth="1"/>
    <col min="11491" max="11491" width="8.75" style="43"/>
    <col min="11492" max="11492" width="8.125" style="43" bestFit="1" customWidth="1"/>
    <col min="11493" max="11493" width="8.75" style="43"/>
    <col min="11494" max="11494" width="8.125" style="43" bestFit="1" customWidth="1"/>
    <col min="11495" max="11737" width="8.75" style="43"/>
    <col min="11738" max="11738" width="3.25" style="43" customWidth="1"/>
    <col min="11739" max="11739" width="7.75" style="43" customWidth="1"/>
    <col min="11740" max="11741" width="10" style="43" customWidth="1"/>
    <col min="11742" max="11742" width="9.25" style="43" customWidth="1"/>
    <col min="11743" max="11743" width="7.625" style="43" customWidth="1"/>
    <col min="11744" max="11745" width="8.25" style="43" customWidth="1"/>
    <col min="11746" max="11746" width="7.5" style="43" customWidth="1"/>
    <col min="11747" max="11747" width="8.75" style="43"/>
    <col min="11748" max="11748" width="8.125" style="43" bestFit="1" customWidth="1"/>
    <col min="11749" max="11749" width="8.75" style="43"/>
    <col min="11750" max="11750" width="8.125" style="43" bestFit="1" customWidth="1"/>
    <col min="11751" max="11993" width="8.75" style="43"/>
    <col min="11994" max="11994" width="3.25" style="43" customWidth="1"/>
    <col min="11995" max="11995" width="7.75" style="43" customWidth="1"/>
    <col min="11996" max="11997" width="10" style="43" customWidth="1"/>
    <col min="11998" max="11998" width="9.25" style="43" customWidth="1"/>
    <col min="11999" max="11999" width="7.625" style="43" customWidth="1"/>
    <col min="12000" max="12001" width="8.25" style="43" customWidth="1"/>
    <col min="12002" max="12002" width="7.5" style="43" customWidth="1"/>
    <col min="12003" max="12003" width="8.75" style="43"/>
    <col min="12004" max="12004" width="8.125" style="43" bestFit="1" customWidth="1"/>
    <col min="12005" max="12005" width="8.75" style="43"/>
    <col min="12006" max="12006" width="8.125" style="43" bestFit="1" customWidth="1"/>
    <col min="12007" max="12249" width="8.75" style="43"/>
    <col min="12250" max="12250" width="3.25" style="43" customWidth="1"/>
    <col min="12251" max="12251" width="7.75" style="43" customWidth="1"/>
    <col min="12252" max="12253" width="10" style="43" customWidth="1"/>
    <col min="12254" max="12254" width="9.25" style="43" customWidth="1"/>
    <col min="12255" max="12255" width="7.625" style="43" customWidth="1"/>
    <col min="12256" max="12257" width="8.25" style="43" customWidth="1"/>
    <col min="12258" max="12258" width="7.5" style="43" customWidth="1"/>
    <col min="12259" max="12259" width="8.75" style="43"/>
    <col min="12260" max="12260" width="8.125" style="43" bestFit="1" customWidth="1"/>
    <col min="12261" max="12261" width="8.75" style="43"/>
    <col min="12262" max="12262" width="8.125" style="43" bestFit="1" customWidth="1"/>
    <col min="12263" max="12505" width="8.75" style="43"/>
    <col min="12506" max="12506" width="3.25" style="43" customWidth="1"/>
    <col min="12507" max="12507" width="7.75" style="43" customWidth="1"/>
    <col min="12508" max="12509" width="10" style="43" customWidth="1"/>
    <col min="12510" max="12510" width="9.25" style="43" customWidth="1"/>
    <col min="12511" max="12511" width="7.625" style="43" customWidth="1"/>
    <col min="12512" max="12513" width="8.25" style="43" customWidth="1"/>
    <col min="12514" max="12514" width="7.5" style="43" customWidth="1"/>
    <col min="12515" max="12515" width="8.75" style="43"/>
    <col min="12516" max="12516" width="8.125" style="43" bestFit="1" customWidth="1"/>
    <col min="12517" max="12517" width="8.75" style="43"/>
    <col min="12518" max="12518" width="8.125" style="43" bestFit="1" customWidth="1"/>
    <col min="12519" max="12761" width="8.75" style="43"/>
    <col min="12762" max="12762" width="3.25" style="43" customWidth="1"/>
    <col min="12763" max="12763" width="7.75" style="43" customWidth="1"/>
    <col min="12764" max="12765" width="10" style="43" customWidth="1"/>
    <col min="12766" max="12766" width="9.25" style="43" customWidth="1"/>
    <col min="12767" max="12767" width="7.625" style="43" customWidth="1"/>
    <col min="12768" max="12769" width="8.25" style="43" customWidth="1"/>
    <col min="12770" max="12770" width="7.5" style="43" customWidth="1"/>
    <col min="12771" max="12771" width="8.75" style="43"/>
    <col min="12772" max="12772" width="8.125" style="43" bestFit="1" customWidth="1"/>
    <col min="12773" max="12773" width="8.75" style="43"/>
    <col min="12774" max="12774" width="8.125" style="43" bestFit="1" customWidth="1"/>
    <col min="12775" max="13017" width="8.75" style="43"/>
    <col min="13018" max="13018" width="3.25" style="43" customWidth="1"/>
    <col min="13019" max="13019" width="7.75" style="43" customWidth="1"/>
    <col min="13020" max="13021" width="10" style="43" customWidth="1"/>
    <col min="13022" max="13022" width="9.25" style="43" customWidth="1"/>
    <col min="13023" max="13023" width="7.625" style="43" customWidth="1"/>
    <col min="13024" max="13025" width="8.25" style="43" customWidth="1"/>
    <col min="13026" max="13026" width="7.5" style="43" customWidth="1"/>
    <col min="13027" max="13027" width="8.75" style="43"/>
    <col min="13028" max="13028" width="8.125" style="43" bestFit="1" customWidth="1"/>
    <col min="13029" max="13029" width="8.75" style="43"/>
    <col min="13030" max="13030" width="8.125" style="43" bestFit="1" customWidth="1"/>
    <col min="13031" max="13273" width="8.75" style="43"/>
    <col min="13274" max="13274" width="3.25" style="43" customWidth="1"/>
    <col min="13275" max="13275" width="7.75" style="43" customWidth="1"/>
    <col min="13276" max="13277" width="10" style="43" customWidth="1"/>
    <col min="13278" max="13278" width="9.25" style="43" customWidth="1"/>
    <col min="13279" max="13279" width="7.625" style="43" customWidth="1"/>
    <col min="13280" max="13281" width="8.25" style="43" customWidth="1"/>
    <col min="13282" max="13282" width="7.5" style="43" customWidth="1"/>
    <col min="13283" max="13283" width="8.75" style="43"/>
    <col min="13284" max="13284" width="8.125" style="43" bestFit="1" customWidth="1"/>
    <col min="13285" max="13285" width="8.75" style="43"/>
    <col min="13286" max="13286" width="8.125" style="43" bestFit="1" customWidth="1"/>
    <col min="13287" max="13529" width="8.75" style="43"/>
    <col min="13530" max="13530" width="3.25" style="43" customWidth="1"/>
    <col min="13531" max="13531" width="7.75" style="43" customWidth="1"/>
    <col min="13532" max="13533" width="10" style="43" customWidth="1"/>
    <col min="13534" max="13534" width="9.25" style="43" customWidth="1"/>
    <col min="13535" max="13535" width="7.625" style="43" customWidth="1"/>
    <col min="13536" max="13537" width="8.25" style="43" customWidth="1"/>
    <col min="13538" max="13538" width="7.5" style="43" customWidth="1"/>
    <col min="13539" max="13539" width="8.75" style="43"/>
    <col min="13540" max="13540" width="8.125" style="43" bestFit="1" customWidth="1"/>
    <col min="13541" max="13541" width="8.75" style="43"/>
    <col min="13542" max="13542" width="8.125" style="43" bestFit="1" customWidth="1"/>
    <col min="13543" max="13785" width="8.75" style="43"/>
    <col min="13786" max="13786" width="3.25" style="43" customWidth="1"/>
    <col min="13787" max="13787" width="7.75" style="43" customWidth="1"/>
    <col min="13788" max="13789" width="10" style="43" customWidth="1"/>
    <col min="13790" max="13790" width="9.25" style="43" customWidth="1"/>
    <col min="13791" max="13791" width="7.625" style="43" customWidth="1"/>
    <col min="13792" max="13793" width="8.25" style="43" customWidth="1"/>
    <col min="13794" max="13794" width="7.5" style="43" customWidth="1"/>
    <col min="13795" max="13795" width="8.75" style="43"/>
    <col min="13796" max="13796" width="8.125" style="43" bestFit="1" customWidth="1"/>
    <col min="13797" max="13797" width="8.75" style="43"/>
    <col min="13798" max="13798" width="8.125" style="43" bestFit="1" customWidth="1"/>
    <col min="13799" max="14041" width="8.75" style="43"/>
    <col min="14042" max="14042" width="3.25" style="43" customWidth="1"/>
    <col min="14043" max="14043" width="7.75" style="43" customWidth="1"/>
    <col min="14044" max="14045" width="10" style="43" customWidth="1"/>
    <col min="14046" max="14046" width="9.25" style="43" customWidth="1"/>
    <col min="14047" max="14047" width="7.625" style="43" customWidth="1"/>
    <col min="14048" max="14049" width="8.25" style="43" customWidth="1"/>
    <col min="14050" max="14050" width="7.5" style="43" customWidth="1"/>
    <col min="14051" max="14051" width="8.75" style="43"/>
    <col min="14052" max="14052" width="8.125" style="43" bestFit="1" customWidth="1"/>
    <col min="14053" max="14053" width="8.75" style="43"/>
    <col min="14054" max="14054" width="8.125" style="43" bestFit="1" customWidth="1"/>
    <col min="14055" max="14297" width="8.75" style="43"/>
    <col min="14298" max="14298" width="3.25" style="43" customWidth="1"/>
    <col min="14299" max="14299" width="7.75" style="43" customWidth="1"/>
    <col min="14300" max="14301" width="10" style="43" customWidth="1"/>
    <col min="14302" max="14302" width="9.25" style="43" customWidth="1"/>
    <col min="14303" max="14303" width="7.625" style="43" customWidth="1"/>
    <col min="14304" max="14305" width="8.25" style="43" customWidth="1"/>
    <col min="14306" max="14306" width="7.5" style="43" customWidth="1"/>
    <col min="14307" max="14307" width="8.75" style="43"/>
    <col min="14308" max="14308" width="8.125" style="43" bestFit="1" customWidth="1"/>
    <col min="14309" max="14309" width="8.75" style="43"/>
    <col min="14310" max="14310" width="8.125" style="43" bestFit="1" customWidth="1"/>
    <col min="14311" max="14553" width="8.75" style="43"/>
    <col min="14554" max="14554" width="3.25" style="43" customWidth="1"/>
    <col min="14555" max="14555" width="7.75" style="43" customWidth="1"/>
    <col min="14556" max="14557" width="10" style="43" customWidth="1"/>
    <col min="14558" max="14558" width="9.25" style="43" customWidth="1"/>
    <col min="14559" max="14559" width="7.625" style="43" customWidth="1"/>
    <col min="14560" max="14561" width="8.25" style="43" customWidth="1"/>
    <col min="14562" max="14562" width="7.5" style="43" customWidth="1"/>
    <col min="14563" max="14563" width="8.75" style="43"/>
    <col min="14564" max="14564" width="8.125" style="43" bestFit="1" customWidth="1"/>
    <col min="14565" max="14565" width="8.75" style="43"/>
    <col min="14566" max="14566" width="8.125" style="43" bestFit="1" customWidth="1"/>
    <col min="14567" max="14809" width="8.75" style="43"/>
    <col min="14810" max="14810" width="3.25" style="43" customWidth="1"/>
    <col min="14811" max="14811" width="7.75" style="43" customWidth="1"/>
    <col min="14812" max="14813" width="10" style="43" customWidth="1"/>
    <col min="14814" max="14814" width="9.25" style="43" customWidth="1"/>
    <col min="14815" max="14815" width="7.625" style="43" customWidth="1"/>
    <col min="14816" max="14817" width="8.25" style="43" customWidth="1"/>
    <col min="14818" max="14818" width="7.5" style="43" customWidth="1"/>
    <col min="14819" max="14819" width="8.75" style="43"/>
    <col min="14820" max="14820" width="8.125" style="43" bestFit="1" customWidth="1"/>
    <col min="14821" max="14821" width="8.75" style="43"/>
    <col min="14822" max="14822" width="8.125" style="43" bestFit="1" customWidth="1"/>
    <col min="14823" max="15065" width="8.75" style="43"/>
    <col min="15066" max="15066" width="3.25" style="43" customWidth="1"/>
    <col min="15067" max="15067" width="7.75" style="43" customWidth="1"/>
    <col min="15068" max="15069" width="10" style="43" customWidth="1"/>
    <col min="15070" max="15070" width="9.25" style="43" customWidth="1"/>
    <col min="15071" max="15071" width="7.625" style="43" customWidth="1"/>
    <col min="15072" max="15073" width="8.25" style="43" customWidth="1"/>
    <col min="15074" max="15074" width="7.5" style="43" customWidth="1"/>
    <col min="15075" max="15075" width="8.75" style="43"/>
    <col min="15076" max="15076" width="8.125" style="43" bestFit="1" customWidth="1"/>
    <col min="15077" max="15077" width="8.75" style="43"/>
    <col min="15078" max="15078" width="8.125" style="43" bestFit="1" customWidth="1"/>
    <col min="15079" max="15321" width="8.75" style="43"/>
    <col min="15322" max="15322" width="3.25" style="43" customWidth="1"/>
    <col min="15323" max="15323" width="7.75" style="43" customWidth="1"/>
    <col min="15324" max="15325" width="10" style="43" customWidth="1"/>
    <col min="15326" max="15326" width="9.25" style="43" customWidth="1"/>
    <col min="15327" max="15327" width="7.625" style="43" customWidth="1"/>
    <col min="15328" max="15329" width="8.25" style="43" customWidth="1"/>
    <col min="15330" max="15330" width="7.5" style="43" customWidth="1"/>
    <col min="15331" max="15331" width="8.75" style="43"/>
    <col min="15332" max="15332" width="8.125" style="43" bestFit="1" customWidth="1"/>
    <col min="15333" max="15333" width="8.75" style="43"/>
    <col min="15334" max="15334" width="8.125" style="43" bestFit="1" customWidth="1"/>
    <col min="15335" max="15577" width="8.75" style="43"/>
    <col min="15578" max="15578" width="3.25" style="43" customWidth="1"/>
    <col min="15579" max="15579" width="7.75" style="43" customWidth="1"/>
    <col min="15580" max="15581" width="10" style="43" customWidth="1"/>
    <col min="15582" max="15582" width="9.25" style="43" customWidth="1"/>
    <col min="15583" max="15583" width="7.625" style="43" customWidth="1"/>
    <col min="15584" max="15585" width="8.25" style="43" customWidth="1"/>
    <col min="15586" max="15586" width="7.5" style="43" customWidth="1"/>
    <col min="15587" max="15587" width="8.75" style="43"/>
    <col min="15588" max="15588" width="8.125" style="43" bestFit="1" customWidth="1"/>
    <col min="15589" max="15589" width="8.75" style="43"/>
    <col min="15590" max="15590" width="8.125" style="43" bestFit="1" customWidth="1"/>
    <col min="15591" max="15833" width="8.75" style="43"/>
    <col min="15834" max="15834" width="3.25" style="43" customWidth="1"/>
    <col min="15835" max="15835" width="7.75" style="43" customWidth="1"/>
    <col min="15836" max="15837" width="10" style="43" customWidth="1"/>
    <col min="15838" max="15838" width="9.25" style="43" customWidth="1"/>
    <col min="15839" max="15839" width="7.625" style="43" customWidth="1"/>
    <col min="15840" max="15841" width="8.25" style="43" customWidth="1"/>
    <col min="15842" max="15842" width="7.5" style="43" customWidth="1"/>
    <col min="15843" max="15843" width="8.75" style="43"/>
    <col min="15844" max="15844" width="8.125" style="43" bestFit="1" customWidth="1"/>
    <col min="15845" max="15845" width="8.75" style="43"/>
    <col min="15846" max="15846" width="8.125" style="43" bestFit="1" customWidth="1"/>
    <col min="15847" max="16089" width="8.75" style="43"/>
    <col min="16090" max="16090" width="3.25" style="43" customWidth="1"/>
    <col min="16091" max="16091" width="7.75" style="43" customWidth="1"/>
    <col min="16092" max="16093" width="10" style="43" customWidth="1"/>
    <col min="16094" max="16094" width="9.25" style="43" customWidth="1"/>
    <col min="16095" max="16095" width="7.625" style="43" customWidth="1"/>
    <col min="16096" max="16097" width="8.25" style="43" customWidth="1"/>
    <col min="16098" max="16098" width="7.5" style="43" customWidth="1"/>
    <col min="16099" max="16099" width="8.75" style="43"/>
    <col min="16100" max="16100" width="8.125" style="43" bestFit="1" customWidth="1"/>
    <col min="16101" max="16101" width="8.75" style="43"/>
    <col min="16102" max="16102" width="8.125" style="43" bestFit="1" customWidth="1"/>
    <col min="16103" max="16384" width="8.75" style="43"/>
  </cols>
  <sheetData>
    <row r="1" spans="1:15" s="67" customFormat="1" ht="18" x14ac:dyDescent="0.25">
      <c r="A1" s="66" t="s">
        <v>35</v>
      </c>
      <c r="C1" s="68"/>
      <c r="D1" s="68"/>
      <c r="E1" s="68"/>
      <c r="F1" s="68"/>
      <c r="H1" s="68"/>
      <c r="I1" s="68"/>
      <c r="J1" s="69"/>
      <c r="K1" s="69"/>
      <c r="L1" s="137"/>
      <c r="M1" s="69"/>
    </row>
    <row r="2" spans="1:15" s="67" customFormat="1" ht="18" x14ac:dyDescent="0.25">
      <c r="A2" s="66" t="s">
        <v>47</v>
      </c>
      <c r="B2" s="68"/>
      <c r="C2" s="68"/>
      <c r="D2" s="68"/>
      <c r="E2" s="68"/>
      <c r="F2" s="68"/>
      <c r="H2" s="68"/>
      <c r="I2" s="68"/>
      <c r="J2" s="69"/>
      <c r="L2" s="138"/>
      <c r="M2" s="68"/>
    </row>
    <row r="3" spans="1:15" x14ac:dyDescent="0.25">
      <c r="K3" s="48"/>
      <c r="L3" s="139"/>
      <c r="O3" s="48"/>
    </row>
    <row r="4" spans="1:15" x14ac:dyDescent="0.25">
      <c r="A4" s="43" t="s">
        <v>50</v>
      </c>
      <c r="C4" s="14" t="s">
        <v>85</v>
      </c>
      <c r="F4" s="42"/>
      <c r="K4" s="43"/>
      <c r="L4" s="139"/>
    </row>
    <row r="5" spans="1:15" ht="17.25" customHeight="1" x14ac:dyDescent="0.25">
      <c r="A5" s="43" t="s">
        <v>32</v>
      </c>
    </row>
    <row r="6" spans="1:15" x14ac:dyDescent="0.25">
      <c r="D6" s="48"/>
    </row>
    <row r="7" spans="1:15" s="75" customFormat="1" x14ac:dyDescent="0.25">
      <c r="A7" s="167" t="s">
        <v>3</v>
      </c>
      <c r="B7" s="72" t="s">
        <v>4</v>
      </c>
      <c r="C7" s="72" t="s">
        <v>4</v>
      </c>
      <c r="D7" s="72" t="s">
        <v>5</v>
      </c>
      <c r="E7" s="72" t="s">
        <v>6</v>
      </c>
      <c r="F7" s="73" t="s">
        <v>7</v>
      </c>
      <c r="G7" s="72" t="s">
        <v>7</v>
      </c>
      <c r="H7" s="74" t="s">
        <v>8</v>
      </c>
      <c r="I7" s="169" t="s">
        <v>2</v>
      </c>
      <c r="J7" s="172" t="s">
        <v>61</v>
      </c>
      <c r="K7" s="173"/>
      <c r="L7" s="171" t="s">
        <v>58</v>
      </c>
      <c r="M7" s="171"/>
    </row>
    <row r="8" spans="1:15" s="75" customFormat="1" x14ac:dyDescent="0.25">
      <c r="A8" s="168"/>
      <c r="B8" s="72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2" t="s">
        <v>60</v>
      </c>
      <c r="H8" s="72" t="s">
        <v>14</v>
      </c>
      <c r="I8" s="170"/>
      <c r="J8" s="72" t="s">
        <v>63</v>
      </c>
      <c r="K8" s="72" t="s">
        <v>62</v>
      </c>
      <c r="L8" s="141" t="s">
        <v>12</v>
      </c>
      <c r="M8" s="72" t="s">
        <v>59</v>
      </c>
    </row>
    <row r="9" spans="1:15" x14ac:dyDescent="0.25">
      <c r="A9" s="76">
        <v>4</v>
      </c>
      <c r="B9" s="77">
        <v>436103</v>
      </c>
      <c r="C9" s="77">
        <v>437511</v>
      </c>
      <c r="D9" s="5">
        <f t="shared" ref="D9:D40" si="0">C9-B9</f>
        <v>1408</v>
      </c>
      <c r="E9" s="5">
        <v>22</v>
      </c>
      <c r="F9" s="47">
        <v>5</v>
      </c>
      <c r="G9" s="78"/>
      <c r="H9" s="5">
        <f>D9/E9</f>
        <v>64</v>
      </c>
      <c r="I9" s="5">
        <f t="shared" ref="I9:I40" si="1">H9*264.2/60</f>
        <v>281.81333333333333</v>
      </c>
      <c r="J9" s="77">
        <v>65</v>
      </c>
      <c r="K9" s="77">
        <v>116</v>
      </c>
      <c r="L9" s="46"/>
      <c r="M9" s="77"/>
    </row>
    <row r="10" spans="1:15" x14ac:dyDescent="0.25">
      <c r="A10" s="76">
        <f t="shared" ref="A10:A30" si="2">+A9+1</f>
        <v>5</v>
      </c>
      <c r="B10" s="77">
        <f t="shared" ref="B10:B39" si="3">+C9</f>
        <v>437511</v>
      </c>
      <c r="C10" s="77">
        <v>438882</v>
      </c>
      <c r="D10" s="5">
        <f t="shared" si="0"/>
        <v>1371</v>
      </c>
      <c r="E10" s="5">
        <v>22.03</v>
      </c>
      <c r="F10" s="47">
        <v>5</v>
      </c>
      <c r="G10" s="78"/>
      <c r="H10" s="5">
        <f>D10/E10</f>
        <v>62.233318202451201</v>
      </c>
      <c r="I10" s="5">
        <f t="shared" si="1"/>
        <v>274.03404448479347</v>
      </c>
      <c r="J10" s="77">
        <v>60</v>
      </c>
      <c r="K10" s="77">
        <v>109</v>
      </c>
      <c r="L10" s="46"/>
      <c r="M10" s="77"/>
      <c r="O10" s="48"/>
    </row>
    <row r="11" spans="1:15" x14ac:dyDescent="0.25">
      <c r="A11" s="76">
        <f t="shared" si="2"/>
        <v>6</v>
      </c>
      <c r="B11" s="77">
        <f t="shared" si="3"/>
        <v>438882</v>
      </c>
      <c r="C11" s="77">
        <v>440427</v>
      </c>
      <c r="D11" s="5">
        <f t="shared" si="0"/>
        <v>1545</v>
      </c>
      <c r="E11" s="5">
        <v>21.56</v>
      </c>
      <c r="F11" s="47">
        <v>5</v>
      </c>
      <c r="G11" s="78"/>
      <c r="H11" s="5">
        <f t="shared" ref="H11:H22" si="4">D11/E11</f>
        <v>71.660482374768094</v>
      </c>
      <c r="I11" s="5">
        <f t="shared" si="1"/>
        <v>315.54499072356219</v>
      </c>
      <c r="J11" s="77">
        <v>55</v>
      </c>
      <c r="K11" s="77">
        <v>112</v>
      </c>
      <c r="L11" s="46">
        <v>0.12</v>
      </c>
      <c r="M11" s="77">
        <v>23</v>
      </c>
    </row>
    <row r="12" spans="1:15" x14ac:dyDescent="0.25">
      <c r="A12" s="76">
        <f t="shared" si="2"/>
        <v>7</v>
      </c>
      <c r="B12" s="77">
        <f t="shared" si="3"/>
        <v>440427</v>
      </c>
      <c r="C12" s="77">
        <v>442003</v>
      </c>
      <c r="D12" s="5">
        <f t="shared" si="0"/>
        <v>1576</v>
      </c>
      <c r="E12" s="5">
        <v>22.15</v>
      </c>
      <c r="F12" s="47">
        <v>4</v>
      </c>
      <c r="G12" s="78"/>
      <c r="H12" s="5">
        <f t="shared" si="4"/>
        <v>71.151241534988714</v>
      </c>
      <c r="I12" s="5">
        <f t="shared" si="1"/>
        <v>313.30263355906692</v>
      </c>
      <c r="J12" s="77">
        <v>60</v>
      </c>
      <c r="K12" s="77">
        <v>112</v>
      </c>
      <c r="L12" s="46"/>
      <c r="M12" s="77"/>
      <c r="O12" s="48"/>
    </row>
    <row r="13" spans="1:15" x14ac:dyDescent="0.25">
      <c r="A13" s="76">
        <f t="shared" si="2"/>
        <v>8</v>
      </c>
      <c r="B13" s="77">
        <f t="shared" si="3"/>
        <v>442003</v>
      </c>
      <c r="C13" s="77">
        <v>443641</v>
      </c>
      <c r="D13" s="5">
        <f t="shared" si="0"/>
        <v>1638</v>
      </c>
      <c r="E13" s="5">
        <v>22.08</v>
      </c>
      <c r="F13" s="47">
        <v>5</v>
      </c>
      <c r="G13" s="78"/>
      <c r="H13" s="5">
        <f t="shared" si="4"/>
        <v>74.184782608695656</v>
      </c>
      <c r="I13" s="5">
        <f t="shared" si="1"/>
        <v>326.66032608695656</v>
      </c>
      <c r="J13" s="77">
        <v>55</v>
      </c>
      <c r="K13" s="77">
        <v>110</v>
      </c>
      <c r="L13" s="46"/>
      <c r="M13" s="77"/>
    </row>
    <row r="14" spans="1:15" x14ac:dyDescent="0.25">
      <c r="A14" s="76">
        <f t="shared" si="2"/>
        <v>9</v>
      </c>
      <c r="B14" s="77">
        <f t="shared" si="3"/>
        <v>443641</v>
      </c>
      <c r="C14" s="77">
        <v>445194</v>
      </c>
      <c r="D14" s="5">
        <f t="shared" si="0"/>
        <v>1553</v>
      </c>
      <c r="E14" s="5">
        <v>21.5</v>
      </c>
      <c r="F14" s="47">
        <v>5</v>
      </c>
      <c r="G14" s="78"/>
      <c r="H14" s="5">
        <f t="shared" si="4"/>
        <v>72.232558139534888</v>
      </c>
      <c r="I14" s="5">
        <f t="shared" si="1"/>
        <v>318.06403100775191</v>
      </c>
      <c r="J14" s="77">
        <v>62</v>
      </c>
      <c r="K14" s="77">
        <v>112</v>
      </c>
      <c r="L14" s="46"/>
      <c r="M14" s="77"/>
    </row>
    <row r="15" spans="1:15" x14ac:dyDescent="0.25">
      <c r="A15" s="76">
        <f t="shared" si="2"/>
        <v>10</v>
      </c>
      <c r="B15" s="77">
        <f t="shared" si="3"/>
        <v>445194</v>
      </c>
      <c r="C15" s="77">
        <v>446712</v>
      </c>
      <c r="D15" s="5">
        <f t="shared" si="0"/>
        <v>1518</v>
      </c>
      <c r="E15" s="5">
        <v>22.02</v>
      </c>
      <c r="F15" s="47">
        <v>5</v>
      </c>
      <c r="G15" s="78"/>
      <c r="H15" s="5">
        <f t="shared" si="4"/>
        <v>68.937329700272485</v>
      </c>
      <c r="I15" s="5">
        <f t="shared" si="1"/>
        <v>303.55404178019978</v>
      </c>
      <c r="J15" s="77">
        <v>60</v>
      </c>
      <c r="K15" s="77">
        <v>118</v>
      </c>
      <c r="L15" s="46"/>
      <c r="M15" s="77"/>
    </row>
    <row r="16" spans="1:15" x14ac:dyDescent="0.25">
      <c r="A16" s="76">
        <f t="shared" si="2"/>
        <v>11</v>
      </c>
      <c r="B16" s="77">
        <f t="shared" si="3"/>
        <v>446712</v>
      </c>
      <c r="C16" s="77">
        <v>448307</v>
      </c>
      <c r="D16" s="5">
        <f t="shared" si="0"/>
        <v>1595</v>
      </c>
      <c r="E16" s="5">
        <v>22.07</v>
      </c>
      <c r="F16" s="47">
        <v>5</v>
      </c>
      <c r="G16" s="78"/>
      <c r="H16" s="5">
        <f t="shared" si="4"/>
        <v>72.27004984141368</v>
      </c>
      <c r="I16" s="5">
        <f t="shared" si="1"/>
        <v>318.22911946835825</v>
      </c>
      <c r="J16" s="77">
        <v>64</v>
      </c>
      <c r="K16" s="77">
        <v>118</v>
      </c>
      <c r="L16" s="46"/>
      <c r="M16" s="77"/>
    </row>
    <row r="17" spans="1:13" x14ac:dyDescent="0.25">
      <c r="A17" s="76">
        <f t="shared" si="2"/>
        <v>12</v>
      </c>
      <c r="B17" s="77">
        <f t="shared" si="3"/>
        <v>448307</v>
      </c>
      <c r="C17" s="77">
        <v>449841</v>
      </c>
      <c r="D17" s="5">
        <f t="shared" si="0"/>
        <v>1534</v>
      </c>
      <c r="E17" s="5">
        <v>22.13</v>
      </c>
      <c r="F17" s="47">
        <v>5</v>
      </c>
      <c r="G17" s="78"/>
      <c r="H17" s="5">
        <f t="shared" si="4"/>
        <v>69.317668323542705</v>
      </c>
      <c r="I17" s="5">
        <f t="shared" si="1"/>
        <v>305.22879951799968</v>
      </c>
      <c r="J17" s="77">
        <v>53</v>
      </c>
      <c r="K17" s="77">
        <v>118</v>
      </c>
      <c r="L17" s="46"/>
      <c r="M17" s="77"/>
    </row>
    <row r="18" spans="1:13" x14ac:dyDescent="0.25">
      <c r="A18" s="76">
        <f t="shared" si="2"/>
        <v>13</v>
      </c>
      <c r="B18" s="77">
        <f t="shared" si="3"/>
        <v>449841</v>
      </c>
      <c r="C18" s="77">
        <v>451360</v>
      </c>
      <c r="D18" s="5">
        <f t="shared" si="0"/>
        <v>1519</v>
      </c>
      <c r="E18" s="5">
        <v>21.42</v>
      </c>
      <c r="F18" s="47">
        <v>5</v>
      </c>
      <c r="G18" s="78"/>
      <c r="H18" s="5">
        <f t="shared" si="4"/>
        <v>70.915032679738559</v>
      </c>
      <c r="I18" s="5">
        <f t="shared" si="1"/>
        <v>312.26252723311541</v>
      </c>
      <c r="J18" s="77">
        <v>55</v>
      </c>
      <c r="K18" s="77">
        <v>118</v>
      </c>
      <c r="L18" s="46"/>
      <c r="M18" s="77"/>
    </row>
    <row r="19" spans="1:13" x14ac:dyDescent="0.25">
      <c r="A19" s="76">
        <f t="shared" si="2"/>
        <v>14</v>
      </c>
      <c r="B19" s="77">
        <f t="shared" si="3"/>
        <v>451360</v>
      </c>
      <c r="C19" s="77">
        <v>453057</v>
      </c>
      <c r="D19" s="5">
        <f t="shared" si="0"/>
        <v>1697</v>
      </c>
      <c r="E19" s="5">
        <v>22</v>
      </c>
      <c r="F19" s="47">
        <v>3</v>
      </c>
      <c r="G19" s="78"/>
      <c r="H19" s="5">
        <f t="shared" si="4"/>
        <v>77.13636363636364</v>
      </c>
      <c r="I19" s="5">
        <f t="shared" si="1"/>
        <v>339.65712121212124</v>
      </c>
      <c r="J19" s="77">
        <v>55</v>
      </c>
      <c r="K19" s="77">
        <v>115</v>
      </c>
      <c r="L19" s="46"/>
      <c r="M19" s="77"/>
    </row>
    <row r="20" spans="1:13" x14ac:dyDescent="0.25">
      <c r="A20" s="76">
        <f t="shared" si="2"/>
        <v>15</v>
      </c>
      <c r="B20" s="77">
        <f t="shared" si="3"/>
        <v>453057</v>
      </c>
      <c r="C20" s="77">
        <v>454712</v>
      </c>
      <c r="D20" s="5">
        <f t="shared" si="0"/>
        <v>1655</v>
      </c>
      <c r="E20" s="5">
        <v>21.52</v>
      </c>
      <c r="F20" s="47">
        <v>5</v>
      </c>
      <c r="G20" s="78"/>
      <c r="H20" s="5">
        <f>D20/E20</f>
        <v>76.905204460966544</v>
      </c>
      <c r="I20" s="5">
        <f t="shared" si="1"/>
        <v>338.63925030978936</v>
      </c>
      <c r="J20" s="77">
        <v>55</v>
      </c>
      <c r="K20" s="77">
        <v>115</v>
      </c>
      <c r="L20" s="46"/>
      <c r="M20" s="77"/>
    </row>
    <row r="21" spans="1:13" x14ac:dyDescent="0.25">
      <c r="A21" s="76">
        <f t="shared" si="2"/>
        <v>16</v>
      </c>
      <c r="B21" s="77">
        <f t="shared" si="3"/>
        <v>454712</v>
      </c>
      <c r="C21" s="77">
        <v>456314</v>
      </c>
      <c r="D21" s="5">
        <f t="shared" si="0"/>
        <v>1602</v>
      </c>
      <c r="E21" s="5">
        <v>21.58</v>
      </c>
      <c r="F21" s="47">
        <v>5</v>
      </c>
      <c r="G21" s="78"/>
      <c r="H21" s="5">
        <f t="shared" si="4"/>
        <v>74.23540315106581</v>
      </c>
      <c r="I21" s="5">
        <f t="shared" si="1"/>
        <v>326.88322520852648</v>
      </c>
      <c r="J21" s="77">
        <v>60</v>
      </c>
      <c r="K21" s="77">
        <v>110</v>
      </c>
      <c r="L21" s="46"/>
      <c r="M21" s="77"/>
    </row>
    <row r="22" spans="1:13" x14ac:dyDescent="0.25">
      <c r="A22" s="76">
        <f t="shared" si="2"/>
        <v>17</v>
      </c>
      <c r="B22" s="77">
        <f t="shared" si="3"/>
        <v>456314</v>
      </c>
      <c r="C22" s="77">
        <v>457910</v>
      </c>
      <c r="D22" s="5">
        <f t="shared" si="0"/>
        <v>1596</v>
      </c>
      <c r="E22" s="5">
        <v>21.45</v>
      </c>
      <c r="F22" s="47">
        <v>5</v>
      </c>
      <c r="G22" s="78"/>
      <c r="H22" s="5">
        <f t="shared" si="4"/>
        <v>74.405594405594414</v>
      </c>
      <c r="I22" s="5">
        <f t="shared" si="1"/>
        <v>327.63263403263403</v>
      </c>
      <c r="J22" s="77">
        <v>60</v>
      </c>
      <c r="K22" s="77">
        <v>116</v>
      </c>
      <c r="L22" s="46"/>
      <c r="M22" s="77"/>
    </row>
    <row r="23" spans="1:13" x14ac:dyDescent="0.25">
      <c r="A23" s="76">
        <f t="shared" si="2"/>
        <v>18</v>
      </c>
      <c r="B23" s="77">
        <f t="shared" si="3"/>
        <v>457910</v>
      </c>
      <c r="C23" s="77">
        <v>459547</v>
      </c>
      <c r="D23" s="5">
        <f t="shared" si="0"/>
        <v>1637</v>
      </c>
      <c r="E23" s="5">
        <v>21.56</v>
      </c>
      <c r="F23" s="47">
        <v>5</v>
      </c>
      <c r="G23" s="78"/>
      <c r="H23" s="5">
        <f>D23/E23</f>
        <v>75.927643784786653</v>
      </c>
      <c r="I23" s="5">
        <f t="shared" si="1"/>
        <v>334.33472479901053</v>
      </c>
      <c r="J23" s="77">
        <v>60</v>
      </c>
      <c r="K23" s="77">
        <v>116</v>
      </c>
      <c r="L23" s="46"/>
      <c r="M23" s="77"/>
    </row>
    <row r="24" spans="1:13" x14ac:dyDescent="0.25">
      <c r="A24" s="76">
        <f t="shared" si="2"/>
        <v>19</v>
      </c>
      <c r="B24" s="77">
        <f t="shared" si="3"/>
        <v>459547</v>
      </c>
      <c r="C24" s="77">
        <v>461250</v>
      </c>
      <c r="D24" s="5">
        <f t="shared" si="0"/>
        <v>1703</v>
      </c>
      <c r="E24" s="5">
        <v>21.5</v>
      </c>
      <c r="F24" s="47">
        <v>5</v>
      </c>
      <c r="G24" s="78"/>
      <c r="H24" s="5">
        <f t="shared" ref="H24:H40" si="5">D24/E24</f>
        <v>79.20930232558139</v>
      </c>
      <c r="I24" s="5">
        <f t="shared" si="1"/>
        <v>348.78496124031</v>
      </c>
      <c r="J24" s="77">
        <v>60</v>
      </c>
      <c r="K24" s="77">
        <v>110</v>
      </c>
      <c r="L24" s="46"/>
      <c r="M24" s="77"/>
    </row>
    <row r="25" spans="1:13" x14ac:dyDescent="0.25">
      <c r="A25" s="76">
        <f t="shared" si="2"/>
        <v>20</v>
      </c>
      <c r="B25" s="77">
        <f t="shared" si="3"/>
        <v>461250</v>
      </c>
      <c r="C25" s="77">
        <v>462906</v>
      </c>
      <c r="D25" s="5">
        <f t="shared" si="0"/>
        <v>1656</v>
      </c>
      <c r="E25" s="5">
        <v>21.43</v>
      </c>
      <c r="F25" s="47">
        <v>5</v>
      </c>
      <c r="G25" s="78"/>
      <c r="H25" s="5">
        <f t="shared" si="5"/>
        <v>77.274848343443765</v>
      </c>
      <c r="I25" s="5">
        <f t="shared" si="1"/>
        <v>340.26691553896404</v>
      </c>
      <c r="J25" s="77">
        <v>50</v>
      </c>
      <c r="K25" s="77">
        <v>120</v>
      </c>
      <c r="L25" s="46"/>
      <c r="M25" s="77"/>
    </row>
    <row r="26" spans="1:13" x14ac:dyDescent="0.25">
      <c r="A26" s="76">
        <f t="shared" si="2"/>
        <v>21</v>
      </c>
      <c r="B26" s="77">
        <f t="shared" si="3"/>
        <v>462906</v>
      </c>
      <c r="C26" s="77">
        <v>464590</v>
      </c>
      <c r="D26" s="5">
        <f t="shared" si="0"/>
        <v>1684</v>
      </c>
      <c r="E26" s="5">
        <v>22.15</v>
      </c>
      <c r="F26" s="47">
        <v>3</v>
      </c>
      <c r="G26" s="78"/>
      <c r="H26" s="5">
        <f t="shared" si="5"/>
        <v>76.027088036117391</v>
      </c>
      <c r="I26" s="5">
        <f>H25*264.2/60</f>
        <v>340.26691553896404</v>
      </c>
      <c r="J26" s="77">
        <v>55</v>
      </c>
      <c r="K26" s="77">
        <v>116</v>
      </c>
      <c r="L26" s="46"/>
      <c r="M26" s="77"/>
    </row>
    <row r="27" spans="1:13" x14ac:dyDescent="0.25">
      <c r="A27" s="76">
        <f t="shared" si="2"/>
        <v>22</v>
      </c>
      <c r="B27" s="77">
        <f t="shared" si="3"/>
        <v>464590</v>
      </c>
      <c r="C27" s="77">
        <v>466272</v>
      </c>
      <c r="D27" s="5">
        <f t="shared" si="0"/>
        <v>1682</v>
      </c>
      <c r="E27" s="5">
        <v>22.22</v>
      </c>
      <c r="F27" s="47">
        <v>5</v>
      </c>
      <c r="G27" s="78"/>
      <c r="H27" s="5">
        <f t="shared" si="5"/>
        <v>75.697569756975696</v>
      </c>
      <c r="I27" s="5">
        <f t="shared" si="1"/>
        <v>333.32163216321629</v>
      </c>
      <c r="J27" s="77">
        <v>55</v>
      </c>
      <c r="K27" s="77">
        <v>116</v>
      </c>
      <c r="L27" s="46"/>
      <c r="M27" s="77"/>
    </row>
    <row r="28" spans="1:13" x14ac:dyDescent="0.25">
      <c r="A28" s="76">
        <f t="shared" si="2"/>
        <v>23</v>
      </c>
      <c r="B28" s="77">
        <f t="shared" si="3"/>
        <v>466272</v>
      </c>
      <c r="C28" s="77">
        <v>467949</v>
      </c>
      <c r="D28" s="5">
        <f t="shared" si="0"/>
        <v>1677</v>
      </c>
      <c r="E28" s="5">
        <v>22.03</v>
      </c>
      <c r="F28" s="47">
        <v>5</v>
      </c>
      <c r="G28" s="78"/>
      <c r="H28" s="5">
        <f t="shared" si="5"/>
        <v>76.123467998184296</v>
      </c>
      <c r="I28" s="5">
        <f t="shared" si="1"/>
        <v>335.19700408533816</v>
      </c>
      <c r="J28" s="77">
        <v>55</v>
      </c>
      <c r="K28" s="77">
        <v>116</v>
      </c>
      <c r="L28" s="46"/>
      <c r="M28" s="77"/>
    </row>
    <row r="29" spans="1:13" x14ac:dyDescent="0.25">
      <c r="A29" s="76">
        <f t="shared" si="2"/>
        <v>24</v>
      </c>
      <c r="B29" s="77">
        <f t="shared" si="3"/>
        <v>467949</v>
      </c>
      <c r="C29" s="77">
        <v>469611</v>
      </c>
      <c r="D29" s="5">
        <f t="shared" si="0"/>
        <v>1662</v>
      </c>
      <c r="E29" s="5">
        <v>22.21</v>
      </c>
      <c r="F29" s="47">
        <v>5</v>
      </c>
      <c r="G29" s="78"/>
      <c r="H29" s="5">
        <f t="shared" si="5"/>
        <v>74.831157136425034</v>
      </c>
      <c r="I29" s="5">
        <f t="shared" si="1"/>
        <v>329.50652859072488</v>
      </c>
      <c r="J29" s="77">
        <v>55</v>
      </c>
      <c r="K29" s="77">
        <v>118</v>
      </c>
      <c r="L29" s="46"/>
      <c r="M29" s="77"/>
    </row>
    <row r="30" spans="1:13" x14ac:dyDescent="0.25">
      <c r="A30" s="76">
        <f t="shared" si="2"/>
        <v>25</v>
      </c>
      <c r="B30" s="77">
        <f t="shared" si="3"/>
        <v>469611</v>
      </c>
      <c r="C30" s="77">
        <v>471207</v>
      </c>
      <c r="D30" s="5">
        <f t="shared" si="0"/>
        <v>1596</v>
      </c>
      <c r="E30" s="5">
        <v>22.09</v>
      </c>
      <c r="F30" s="47">
        <v>5</v>
      </c>
      <c r="G30" s="78"/>
      <c r="H30" s="5">
        <f t="shared" si="5"/>
        <v>72.249886826618379</v>
      </c>
      <c r="I30" s="5">
        <f t="shared" si="1"/>
        <v>318.14033499320959</v>
      </c>
      <c r="J30" s="77">
        <v>60</v>
      </c>
      <c r="K30" s="77">
        <v>118</v>
      </c>
      <c r="L30" s="46"/>
      <c r="M30" s="77"/>
    </row>
    <row r="31" spans="1:13" x14ac:dyDescent="0.25">
      <c r="A31" s="76">
        <v>26</v>
      </c>
      <c r="B31" s="77">
        <f t="shared" si="3"/>
        <v>471207</v>
      </c>
      <c r="C31" s="77">
        <v>472804</v>
      </c>
      <c r="D31" s="5">
        <f t="shared" si="0"/>
        <v>1597</v>
      </c>
      <c r="E31" s="5">
        <v>22.01</v>
      </c>
      <c r="F31" s="47">
        <v>5</v>
      </c>
      <c r="G31" s="78"/>
      <c r="H31" s="5">
        <f t="shared" si="5"/>
        <v>72.557928214447969</v>
      </c>
      <c r="I31" s="5">
        <f t="shared" si="1"/>
        <v>319.49674390428589</v>
      </c>
      <c r="J31" s="77">
        <v>60</v>
      </c>
      <c r="K31" s="77">
        <v>116</v>
      </c>
      <c r="L31" s="46"/>
      <c r="M31" s="77"/>
    </row>
    <row r="32" spans="1:13" x14ac:dyDescent="0.25">
      <c r="A32" s="76">
        <v>27</v>
      </c>
      <c r="B32" s="77">
        <f t="shared" si="3"/>
        <v>472804</v>
      </c>
      <c r="C32" s="77">
        <v>474439</v>
      </c>
      <c r="D32" s="5">
        <f t="shared" si="0"/>
        <v>1635</v>
      </c>
      <c r="E32" s="5">
        <v>21.56</v>
      </c>
      <c r="F32" s="47">
        <v>5</v>
      </c>
      <c r="G32" s="78"/>
      <c r="H32" s="5">
        <f t="shared" si="5"/>
        <v>75.834879406307977</v>
      </c>
      <c r="I32" s="5">
        <f t="shared" si="1"/>
        <v>333.92625231910944</v>
      </c>
      <c r="J32" s="77">
        <v>55</v>
      </c>
      <c r="K32" s="77">
        <v>116</v>
      </c>
      <c r="L32" s="46"/>
      <c r="M32" s="77"/>
    </row>
    <row r="33" spans="1:13" x14ac:dyDescent="0.25">
      <c r="A33" s="76">
        <v>28</v>
      </c>
      <c r="B33" s="77">
        <f t="shared" si="3"/>
        <v>474439</v>
      </c>
      <c r="C33" s="77">
        <v>476044</v>
      </c>
      <c r="D33" s="5">
        <f t="shared" si="0"/>
        <v>1605</v>
      </c>
      <c r="E33" s="5">
        <v>22.26</v>
      </c>
      <c r="F33" s="47">
        <v>4</v>
      </c>
      <c r="G33" s="78"/>
      <c r="H33" s="5">
        <f t="shared" ref="H33" si="6">D33/E33</f>
        <v>72.10242587601077</v>
      </c>
      <c r="I33" s="5">
        <f t="shared" ref="I33" si="7">H33*264.2/60</f>
        <v>317.49101527403405</v>
      </c>
      <c r="J33" s="77">
        <v>65</v>
      </c>
      <c r="K33" s="77">
        <v>118</v>
      </c>
      <c r="L33" s="46"/>
      <c r="M33" s="77"/>
    </row>
    <row r="34" spans="1:13" x14ac:dyDescent="0.25">
      <c r="A34" s="76">
        <v>29</v>
      </c>
      <c r="B34" s="77">
        <f>+C33</f>
        <v>476044</v>
      </c>
      <c r="C34" s="77">
        <v>477692</v>
      </c>
      <c r="D34" s="5">
        <f t="shared" si="0"/>
        <v>1648</v>
      </c>
      <c r="E34" s="5">
        <v>21.58</v>
      </c>
      <c r="F34" s="47">
        <v>5</v>
      </c>
      <c r="G34" s="78"/>
      <c r="H34" s="5">
        <f t="shared" si="5"/>
        <v>76.367006487488425</v>
      </c>
      <c r="I34" s="5">
        <f t="shared" si="1"/>
        <v>336.26938523324065</v>
      </c>
      <c r="J34" s="77">
        <v>55</v>
      </c>
      <c r="K34" s="77">
        <v>118</v>
      </c>
      <c r="L34" s="46"/>
      <c r="M34" s="77"/>
    </row>
    <row r="35" spans="1:13" x14ac:dyDescent="0.25">
      <c r="A35" s="76">
        <v>30</v>
      </c>
      <c r="B35" s="77">
        <f t="shared" si="3"/>
        <v>477692</v>
      </c>
      <c r="C35" s="77">
        <v>479336</v>
      </c>
      <c r="D35" s="5">
        <f t="shared" si="0"/>
        <v>1644</v>
      </c>
      <c r="E35" s="5">
        <v>22.11</v>
      </c>
      <c r="F35" s="47">
        <v>5</v>
      </c>
      <c r="G35" s="78"/>
      <c r="H35" s="5">
        <f t="shared" si="5"/>
        <v>74.355495251017643</v>
      </c>
      <c r="I35" s="5">
        <f t="shared" si="1"/>
        <v>327.41203075531433</v>
      </c>
      <c r="J35" s="77">
        <v>50</v>
      </c>
      <c r="K35" s="77">
        <v>118</v>
      </c>
      <c r="L35" s="46"/>
      <c r="M35" s="77"/>
    </row>
    <row r="36" spans="1:13" x14ac:dyDescent="0.25">
      <c r="A36" s="76">
        <v>31</v>
      </c>
      <c r="B36" s="77">
        <f t="shared" si="3"/>
        <v>479336</v>
      </c>
      <c r="C36" s="77">
        <v>480952</v>
      </c>
      <c r="D36" s="5">
        <f t="shared" si="0"/>
        <v>1616</v>
      </c>
      <c r="E36" s="5">
        <v>21.58</v>
      </c>
      <c r="F36" s="47">
        <v>5</v>
      </c>
      <c r="G36" s="78"/>
      <c r="H36" s="5">
        <f t="shared" si="5"/>
        <v>74.884151992585728</v>
      </c>
      <c r="I36" s="5">
        <f t="shared" si="1"/>
        <v>329.73988260735246</v>
      </c>
      <c r="J36" s="77">
        <v>60</v>
      </c>
      <c r="K36" s="77">
        <v>118</v>
      </c>
      <c r="L36" s="46"/>
      <c r="M36" s="77"/>
    </row>
    <row r="37" spans="1:13" x14ac:dyDescent="0.25">
      <c r="A37" s="76">
        <v>1</v>
      </c>
      <c r="B37" s="77">
        <f t="shared" si="3"/>
        <v>480952</v>
      </c>
      <c r="C37" s="77">
        <v>482642</v>
      </c>
      <c r="D37" s="5">
        <f t="shared" si="0"/>
        <v>1690</v>
      </c>
      <c r="E37" s="5">
        <v>22.01</v>
      </c>
      <c r="F37" s="47">
        <v>5</v>
      </c>
      <c r="G37" s="78"/>
      <c r="H37" s="5">
        <f t="shared" si="5"/>
        <v>76.783280327124032</v>
      </c>
      <c r="I37" s="5">
        <f t="shared" si="1"/>
        <v>338.10237770710285</v>
      </c>
      <c r="J37" s="77">
        <v>55</v>
      </c>
      <c r="K37" s="77">
        <v>118</v>
      </c>
      <c r="L37" s="46"/>
      <c r="M37" s="77"/>
    </row>
    <row r="38" spans="1:13" x14ac:dyDescent="0.25">
      <c r="A38" s="76">
        <v>2</v>
      </c>
      <c r="B38" s="77">
        <f t="shared" si="3"/>
        <v>482642</v>
      </c>
      <c r="C38" s="77">
        <v>484277</v>
      </c>
      <c r="D38" s="5">
        <f t="shared" si="0"/>
        <v>1635</v>
      </c>
      <c r="E38" s="5">
        <v>22</v>
      </c>
      <c r="F38" s="47">
        <v>5</v>
      </c>
      <c r="G38" s="78"/>
      <c r="H38" s="5">
        <f t="shared" si="5"/>
        <v>74.318181818181813</v>
      </c>
      <c r="I38" s="5">
        <f t="shared" si="1"/>
        <v>327.24772727272722</v>
      </c>
      <c r="J38" s="77">
        <v>60</v>
      </c>
      <c r="K38" s="77">
        <v>116</v>
      </c>
      <c r="L38" s="46"/>
      <c r="M38" s="77"/>
    </row>
    <row r="39" spans="1:13" x14ac:dyDescent="0.25">
      <c r="A39" s="76">
        <v>3</v>
      </c>
      <c r="B39" s="77">
        <f t="shared" si="3"/>
        <v>484277</v>
      </c>
      <c r="C39" s="77">
        <v>485898</v>
      </c>
      <c r="D39" s="5">
        <f t="shared" si="0"/>
        <v>1621</v>
      </c>
      <c r="E39" s="46">
        <v>21.55</v>
      </c>
      <c r="F39" s="47">
        <v>5</v>
      </c>
      <c r="G39" s="78"/>
      <c r="H39" s="5">
        <f t="shared" si="5"/>
        <v>75.220417633410676</v>
      </c>
      <c r="I39" s="5">
        <f t="shared" si="1"/>
        <v>331.22057231245168</v>
      </c>
      <c r="J39" s="77">
        <v>65</v>
      </c>
      <c r="K39" s="77">
        <v>118</v>
      </c>
      <c r="L39" s="46"/>
      <c r="M39" s="77"/>
    </row>
    <row r="40" spans="1:13" x14ac:dyDescent="0.25">
      <c r="A40" s="76"/>
      <c r="B40" s="77"/>
      <c r="C40" s="77"/>
      <c r="D40" s="5">
        <f t="shared" si="0"/>
        <v>0</v>
      </c>
      <c r="E40" s="46"/>
      <c r="F40" s="46"/>
      <c r="G40" s="78"/>
      <c r="H40" s="5" t="e">
        <f t="shared" si="5"/>
        <v>#DIV/0!</v>
      </c>
      <c r="I40" s="5" t="e">
        <f t="shared" si="1"/>
        <v>#DIV/0!</v>
      </c>
      <c r="J40" s="77"/>
      <c r="K40" s="77"/>
      <c r="L40" s="46"/>
      <c r="M40" s="77"/>
    </row>
    <row r="41" spans="1:13" x14ac:dyDescent="0.25">
      <c r="A41" s="79" t="s">
        <v>45</v>
      </c>
      <c r="B41" s="46"/>
      <c r="C41" s="77"/>
      <c r="D41" s="5">
        <f t="shared" ref="D41:M41" si="8">SUM(D9:D40)</f>
        <v>49795</v>
      </c>
      <c r="E41" s="46">
        <f t="shared" si="8"/>
        <v>677.35999999999979</v>
      </c>
      <c r="F41" s="46">
        <f t="shared" si="8"/>
        <v>149</v>
      </c>
      <c r="G41" s="46">
        <f t="shared" si="8"/>
        <v>0</v>
      </c>
      <c r="H41" s="46" t="e">
        <f t="shared" si="8"/>
        <v>#DIV/0!</v>
      </c>
      <c r="I41" s="46" t="e">
        <f t="shared" si="8"/>
        <v>#DIV/0!</v>
      </c>
      <c r="J41" s="46">
        <f t="shared" si="8"/>
        <v>1794</v>
      </c>
      <c r="K41" s="46">
        <f t="shared" si="8"/>
        <v>3585</v>
      </c>
      <c r="L41" s="46">
        <f t="shared" si="8"/>
        <v>0.12</v>
      </c>
      <c r="M41" s="46">
        <f t="shared" si="8"/>
        <v>23</v>
      </c>
    </row>
    <row r="42" spans="1:13" x14ac:dyDescent="0.25">
      <c r="A42" s="80" t="s">
        <v>15</v>
      </c>
      <c r="B42" s="46"/>
      <c r="C42" s="46"/>
      <c r="D42" s="46">
        <f>D39/31</f>
        <v>52.29032258064516</v>
      </c>
      <c r="E42" s="46">
        <f>+AVERAGE(E9:E39)</f>
        <v>21.850322580645155</v>
      </c>
      <c r="F42" s="46"/>
      <c r="G42" s="78"/>
      <c r="H42" s="5">
        <f>H39/31</f>
        <v>2.4264650849487315</v>
      </c>
      <c r="I42" s="5">
        <f>D41/E41*264.2/60</f>
        <v>323.70376658399283</v>
      </c>
      <c r="J42" s="5">
        <f>+AVERAGE(J9:J41)</f>
        <v>112.125</v>
      </c>
      <c r="K42" s="5">
        <f>+AVERAGE(K9:K41)</f>
        <v>224.0625</v>
      </c>
      <c r="L42" s="142"/>
      <c r="M42" s="82"/>
    </row>
    <row r="43" spans="1:13" x14ac:dyDescent="0.25">
      <c r="A43" s="75" t="s">
        <v>64</v>
      </c>
      <c r="D43" s="83">
        <f>+D41</f>
        <v>49795</v>
      </c>
      <c r="G43" s="84">
        <f>SUM(G7:G42)</f>
        <v>0</v>
      </c>
      <c r="H43" s="48"/>
      <c r="J43" s="85"/>
      <c r="K43" s="85"/>
      <c r="L43" s="143"/>
      <c r="M43" s="85"/>
    </row>
    <row r="44" spans="1:13" x14ac:dyDescent="0.25">
      <c r="B44" s="42"/>
      <c r="H44" s="43" t="s">
        <v>36</v>
      </c>
      <c r="J44" s="87"/>
      <c r="K44" s="87"/>
      <c r="M44" s="87"/>
    </row>
    <row r="45" spans="1:13" x14ac:dyDescent="0.25">
      <c r="D45" s="42"/>
      <c r="H45" s="48"/>
      <c r="J45" s="85"/>
      <c r="K45" s="85"/>
      <c r="M45" s="85"/>
    </row>
    <row r="46" spans="1:13" x14ac:dyDescent="0.25">
      <c r="C46" s="42"/>
      <c r="D46" s="42"/>
      <c r="H46" s="48"/>
      <c r="J46" s="88"/>
      <c r="K46" s="88"/>
      <c r="M46" s="88"/>
    </row>
    <row r="47" spans="1:13" x14ac:dyDescent="0.25">
      <c r="C47" s="42"/>
    </row>
    <row r="48" spans="1:13" x14ac:dyDescent="0.25">
      <c r="C48" s="42"/>
      <c r="M48" s="71" t="s">
        <v>36</v>
      </c>
    </row>
    <row r="49" spans="3:3" x14ac:dyDescent="0.25">
      <c r="C49" s="42"/>
    </row>
    <row r="50" spans="3:3" x14ac:dyDescent="0.25">
      <c r="C50" s="89"/>
    </row>
  </sheetData>
  <mergeCells count="4">
    <mergeCell ref="A7:A8"/>
    <mergeCell ref="I7:I8"/>
    <mergeCell ref="L7:M7"/>
    <mergeCell ref="J7:K7"/>
  </mergeCells>
  <phoneticPr fontId="27" type="noConversion"/>
  <pageMargins left="0.70866141732283472" right="0.70866141732283472" top="0.74803149606299213" bottom="0.74803149606299213" header="0.31496062992125984" footer="0.31496062992125984"/>
  <pageSetup scale="90" orientation="portrait" horizontalDpi="30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M56"/>
  <sheetViews>
    <sheetView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5.75" x14ac:dyDescent="0.25"/>
  <cols>
    <col min="1" max="1" width="5.25" style="43" customWidth="1"/>
    <col min="2" max="3" width="10" style="43" customWidth="1"/>
    <col min="4" max="4" width="10.625" style="43" bestFit="1" customWidth="1"/>
    <col min="5" max="5" width="8.5" style="43" customWidth="1"/>
    <col min="6" max="7" width="8.25" style="43" customWidth="1"/>
    <col min="8" max="8" width="9" style="43" customWidth="1"/>
    <col min="9" max="9" width="8.125" style="43" customWidth="1"/>
    <col min="10" max="11" width="8.25" style="71" customWidth="1"/>
    <col min="12" max="12" width="8.25" style="43" customWidth="1"/>
    <col min="13" max="13" width="8.25" style="71" customWidth="1"/>
    <col min="14" max="233" width="8.75" style="43"/>
    <col min="234" max="234" width="3.25" style="43" customWidth="1"/>
    <col min="235" max="235" width="7.75" style="43" customWidth="1"/>
    <col min="236" max="237" width="10" style="43" customWidth="1"/>
    <col min="238" max="238" width="9.25" style="43" customWidth="1"/>
    <col min="239" max="239" width="7.625" style="43" customWidth="1"/>
    <col min="240" max="241" width="8.25" style="43" customWidth="1"/>
    <col min="242" max="242" width="7.5" style="43" customWidth="1"/>
    <col min="243" max="243" width="8.75" style="43"/>
    <col min="244" max="244" width="8.125" style="43" bestFit="1" customWidth="1"/>
    <col min="245" max="245" width="8.75" style="43"/>
    <col min="246" max="246" width="8.125" style="43" bestFit="1" customWidth="1"/>
    <col min="247" max="489" width="8.75" style="43"/>
    <col min="490" max="490" width="3.25" style="43" customWidth="1"/>
    <col min="491" max="491" width="7.75" style="43" customWidth="1"/>
    <col min="492" max="493" width="10" style="43" customWidth="1"/>
    <col min="494" max="494" width="9.25" style="43" customWidth="1"/>
    <col min="495" max="495" width="7.625" style="43" customWidth="1"/>
    <col min="496" max="497" width="8.25" style="43" customWidth="1"/>
    <col min="498" max="498" width="7.5" style="43" customWidth="1"/>
    <col min="499" max="499" width="8.75" style="43"/>
    <col min="500" max="500" width="8.125" style="43" bestFit="1" customWidth="1"/>
    <col min="501" max="501" width="8.75" style="43"/>
    <col min="502" max="502" width="8.125" style="43" bestFit="1" customWidth="1"/>
    <col min="503" max="745" width="8.75" style="43"/>
    <col min="746" max="746" width="3.25" style="43" customWidth="1"/>
    <col min="747" max="747" width="7.75" style="43" customWidth="1"/>
    <col min="748" max="749" width="10" style="43" customWidth="1"/>
    <col min="750" max="750" width="9.25" style="43" customWidth="1"/>
    <col min="751" max="751" width="7.625" style="43" customWidth="1"/>
    <col min="752" max="753" width="8.25" style="43" customWidth="1"/>
    <col min="754" max="754" width="7.5" style="43" customWidth="1"/>
    <col min="755" max="755" width="8.75" style="43"/>
    <col min="756" max="756" width="8.125" style="43" bestFit="1" customWidth="1"/>
    <col min="757" max="757" width="8.75" style="43"/>
    <col min="758" max="758" width="8.125" style="43" bestFit="1" customWidth="1"/>
    <col min="759" max="1001" width="8.75" style="43"/>
    <col min="1002" max="1002" width="3.25" style="43" customWidth="1"/>
    <col min="1003" max="1003" width="7.75" style="43" customWidth="1"/>
    <col min="1004" max="1005" width="10" style="43" customWidth="1"/>
    <col min="1006" max="1006" width="9.25" style="43" customWidth="1"/>
    <col min="1007" max="1007" width="7.625" style="43" customWidth="1"/>
    <col min="1008" max="1009" width="8.25" style="43" customWidth="1"/>
    <col min="1010" max="1010" width="7.5" style="43" customWidth="1"/>
    <col min="1011" max="1011" width="8.75" style="43"/>
    <col min="1012" max="1012" width="8.125" style="43" bestFit="1" customWidth="1"/>
    <col min="1013" max="1013" width="8.75" style="43"/>
    <col min="1014" max="1014" width="8.125" style="43" bestFit="1" customWidth="1"/>
    <col min="1015" max="1257" width="8.75" style="43"/>
    <col min="1258" max="1258" width="3.25" style="43" customWidth="1"/>
    <col min="1259" max="1259" width="7.75" style="43" customWidth="1"/>
    <col min="1260" max="1261" width="10" style="43" customWidth="1"/>
    <col min="1262" max="1262" width="9.25" style="43" customWidth="1"/>
    <col min="1263" max="1263" width="7.625" style="43" customWidth="1"/>
    <col min="1264" max="1265" width="8.25" style="43" customWidth="1"/>
    <col min="1266" max="1266" width="7.5" style="43" customWidth="1"/>
    <col min="1267" max="1267" width="8.75" style="43"/>
    <col min="1268" max="1268" width="8.125" style="43" bestFit="1" customWidth="1"/>
    <col min="1269" max="1269" width="8.75" style="43"/>
    <col min="1270" max="1270" width="8.125" style="43" bestFit="1" customWidth="1"/>
    <col min="1271" max="1513" width="8.75" style="43"/>
    <col min="1514" max="1514" width="3.25" style="43" customWidth="1"/>
    <col min="1515" max="1515" width="7.75" style="43" customWidth="1"/>
    <col min="1516" max="1517" width="10" style="43" customWidth="1"/>
    <col min="1518" max="1518" width="9.25" style="43" customWidth="1"/>
    <col min="1519" max="1519" width="7.625" style="43" customWidth="1"/>
    <col min="1520" max="1521" width="8.25" style="43" customWidth="1"/>
    <col min="1522" max="1522" width="7.5" style="43" customWidth="1"/>
    <col min="1523" max="1523" width="8.75" style="43"/>
    <col min="1524" max="1524" width="8.125" style="43" bestFit="1" customWidth="1"/>
    <col min="1525" max="1525" width="8.75" style="43"/>
    <col min="1526" max="1526" width="8.125" style="43" bestFit="1" customWidth="1"/>
    <col min="1527" max="1769" width="8.75" style="43"/>
    <col min="1770" max="1770" width="3.25" style="43" customWidth="1"/>
    <col min="1771" max="1771" width="7.75" style="43" customWidth="1"/>
    <col min="1772" max="1773" width="10" style="43" customWidth="1"/>
    <col min="1774" max="1774" width="9.25" style="43" customWidth="1"/>
    <col min="1775" max="1775" width="7.625" style="43" customWidth="1"/>
    <col min="1776" max="1777" width="8.25" style="43" customWidth="1"/>
    <col min="1778" max="1778" width="7.5" style="43" customWidth="1"/>
    <col min="1779" max="1779" width="8.75" style="43"/>
    <col min="1780" max="1780" width="8.125" style="43" bestFit="1" customWidth="1"/>
    <col min="1781" max="1781" width="8.75" style="43"/>
    <col min="1782" max="1782" width="8.125" style="43" bestFit="1" customWidth="1"/>
    <col min="1783" max="2025" width="8.75" style="43"/>
    <col min="2026" max="2026" width="3.25" style="43" customWidth="1"/>
    <col min="2027" max="2027" width="7.75" style="43" customWidth="1"/>
    <col min="2028" max="2029" width="10" style="43" customWidth="1"/>
    <col min="2030" max="2030" width="9.25" style="43" customWidth="1"/>
    <col min="2031" max="2031" width="7.625" style="43" customWidth="1"/>
    <col min="2032" max="2033" width="8.25" style="43" customWidth="1"/>
    <col min="2034" max="2034" width="7.5" style="43" customWidth="1"/>
    <col min="2035" max="2035" width="8.75" style="43"/>
    <col min="2036" max="2036" width="8.125" style="43" bestFit="1" customWidth="1"/>
    <col min="2037" max="2037" width="8.75" style="43"/>
    <col min="2038" max="2038" width="8.125" style="43" bestFit="1" customWidth="1"/>
    <col min="2039" max="2281" width="8.75" style="43"/>
    <col min="2282" max="2282" width="3.25" style="43" customWidth="1"/>
    <col min="2283" max="2283" width="7.75" style="43" customWidth="1"/>
    <col min="2284" max="2285" width="10" style="43" customWidth="1"/>
    <col min="2286" max="2286" width="9.25" style="43" customWidth="1"/>
    <col min="2287" max="2287" width="7.625" style="43" customWidth="1"/>
    <col min="2288" max="2289" width="8.25" style="43" customWidth="1"/>
    <col min="2290" max="2290" width="7.5" style="43" customWidth="1"/>
    <col min="2291" max="2291" width="8.75" style="43"/>
    <col min="2292" max="2292" width="8.125" style="43" bestFit="1" customWidth="1"/>
    <col min="2293" max="2293" width="8.75" style="43"/>
    <col min="2294" max="2294" width="8.125" style="43" bestFit="1" customWidth="1"/>
    <col min="2295" max="2537" width="8.75" style="43"/>
    <col min="2538" max="2538" width="3.25" style="43" customWidth="1"/>
    <col min="2539" max="2539" width="7.75" style="43" customWidth="1"/>
    <col min="2540" max="2541" width="10" style="43" customWidth="1"/>
    <col min="2542" max="2542" width="9.25" style="43" customWidth="1"/>
    <col min="2543" max="2543" width="7.625" style="43" customWidth="1"/>
    <col min="2544" max="2545" width="8.25" style="43" customWidth="1"/>
    <col min="2546" max="2546" width="7.5" style="43" customWidth="1"/>
    <col min="2547" max="2547" width="8.75" style="43"/>
    <col min="2548" max="2548" width="8.125" style="43" bestFit="1" customWidth="1"/>
    <col min="2549" max="2549" width="8.75" style="43"/>
    <col min="2550" max="2550" width="8.125" style="43" bestFit="1" customWidth="1"/>
    <col min="2551" max="2793" width="8.75" style="43"/>
    <col min="2794" max="2794" width="3.25" style="43" customWidth="1"/>
    <col min="2795" max="2795" width="7.75" style="43" customWidth="1"/>
    <col min="2796" max="2797" width="10" style="43" customWidth="1"/>
    <col min="2798" max="2798" width="9.25" style="43" customWidth="1"/>
    <col min="2799" max="2799" width="7.625" style="43" customWidth="1"/>
    <col min="2800" max="2801" width="8.25" style="43" customWidth="1"/>
    <col min="2802" max="2802" width="7.5" style="43" customWidth="1"/>
    <col min="2803" max="2803" width="8.75" style="43"/>
    <col min="2804" max="2804" width="8.125" style="43" bestFit="1" customWidth="1"/>
    <col min="2805" max="2805" width="8.75" style="43"/>
    <col min="2806" max="2806" width="8.125" style="43" bestFit="1" customWidth="1"/>
    <col min="2807" max="3049" width="8.75" style="43"/>
    <col min="3050" max="3050" width="3.25" style="43" customWidth="1"/>
    <col min="3051" max="3051" width="7.75" style="43" customWidth="1"/>
    <col min="3052" max="3053" width="10" style="43" customWidth="1"/>
    <col min="3054" max="3054" width="9.25" style="43" customWidth="1"/>
    <col min="3055" max="3055" width="7.625" style="43" customWidth="1"/>
    <col min="3056" max="3057" width="8.25" style="43" customWidth="1"/>
    <col min="3058" max="3058" width="7.5" style="43" customWidth="1"/>
    <col min="3059" max="3059" width="8.75" style="43"/>
    <col min="3060" max="3060" width="8.125" style="43" bestFit="1" customWidth="1"/>
    <col min="3061" max="3061" width="8.75" style="43"/>
    <col min="3062" max="3062" width="8.125" style="43" bestFit="1" customWidth="1"/>
    <col min="3063" max="3305" width="8.75" style="43"/>
    <col min="3306" max="3306" width="3.25" style="43" customWidth="1"/>
    <col min="3307" max="3307" width="7.75" style="43" customWidth="1"/>
    <col min="3308" max="3309" width="10" style="43" customWidth="1"/>
    <col min="3310" max="3310" width="9.25" style="43" customWidth="1"/>
    <col min="3311" max="3311" width="7.625" style="43" customWidth="1"/>
    <col min="3312" max="3313" width="8.25" style="43" customWidth="1"/>
    <col min="3314" max="3314" width="7.5" style="43" customWidth="1"/>
    <col min="3315" max="3315" width="8.75" style="43"/>
    <col min="3316" max="3316" width="8.125" style="43" bestFit="1" customWidth="1"/>
    <col min="3317" max="3317" width="8.75" style="43"/>
    <col min="3318" max="3318" width="8.125" style="43" bestFit="1" customWidth="1"/>
    <col min="3319" max="3561" width="8.75" style="43"/>
    <col min="3562" max="3562" width="3.25" style="43" customWidth="1"/>
    <col min="3563" max="3563" width="7.75" style="43" customWidth="1"/>
    <col min="3564" max="3565" width="10" style="43" customWidth="1"/>
    <col min="3566" max="3566" width="9.25" style="43" customWidth="1"/>
    <col min="3567" max="3567" width="7.625" style="43" customWidth="1"/>
    <col min="3568" max="3569" width="8.25" style="43" customWidth="1"/>
    <col min="3570" max="3570" width="7.5" style="43" customWidth="1"/>
    <col min="3571" max="3571" width="8.75" style="43"/>
    <col min="3572" max="3572" width="8.125" style="43" bestFit="1" customWidth="1"/>
    <col min="3573" max="3573" width="8.75" style="43"/>
    <col min="3574" max="3574" width="8.125" style="43" bestFit="1" customWidth="1"/>
    <col min="3575" max="3817" width="8.75" style="43"/>
    <col min="3818" max="3818" width="3.25" style="43" customWidth="1"/>
    <col min="3819" max="3819" width="7.75" style="43" customWidth="1"/>
    <col min="3820" max="3821" width="10" style="43" customWidth="1"/>
    <col min="3822" max="3822" width="9.25" style="43" customWidth="1"/>
    <col min="3823" max="3823" width="7.625" style="43" customWidth="1"/>
    <col min="3824" max="3825" width="8.25" style="43" customWidth="1"/>
    <col min="3826" max="3826" width="7.5" style="43" customWidth="1"/>
    <col min="3827" max="3827" width="8.75" style="43"/>
    <col min="3828" max="3828" width="8.125" style="43" bestFit="1" customWidth="1"/>
    <col min="3829" max="3829" width="8.75" style="43"/>
    <col min="3830" max="3830" width="8.125" style="43" bestFit="1" customWidth="1"/>
    <col min="3831" max="4073" width="8.75" style="43"/>
    <col min="4074" max="4074" width="3.25" style="43" customWidth="1"/>
    <col min="4075" max="4075" width="7.75" style="43" customWidth="1"/>
    <col min="4076" max="4077" width="10" style="43" customWidth="1"/>
    <col min="4078" max="4078" width="9.25" style="43" customWidth="1"/>
    <col min="4079" max="4079" width="7.625" style="43" customWidth="1"/>
    <col min="4080" max="4081" width="8.25" style="43" customWidth="1"/>
    <col min="4082" max="4082" width="7.5" style="43" customWidth="1"/>
    <col min="4083" max="4083" width="8.75" style="43"/>
    <col min="4084" max="4084" width="8.125" style="43" bestFit="1" customWidth="1"/>
    <col min="4085" max="4085" width="8.75" style="43"/>
    <col min="4086" max="4086" width="8.125" style="43" bestFit="1" customWidth="1"/>
    <col min="4087" max="4329" width="8.75" style="43"/>
    <col min="4330" max="4330" width="3.25" style="43" customWidth="1"/>
    <col min="4331" max="4331" width="7.75" style="43" customWidth="1"/>
    <col min="4332" max="4333" width="10" style="43" customWidth="1"/>
    <col min="4334" max="4334" width="9.25" style="43" customWidth="1"/>
    <col min="4335" max="4335" width="7.625" style="43" customWidth="1"/>
    <col min="4336" max="4337" width="8.25" style="43" customWidth="1"/>
    <col min="4338" max="4338" width="7.5" style="43" customWidth="1"/>
    <col min="4339" max="4339" width="8.75" style="43"/>
    <col min="4340" max="4340" width="8.125" style="43" bestFit="1" customWidth="1"/>
    <col min="4341" max="4341" width="8.75" style="43"/>
    <col min="4342" max="4342" width="8.125" style="43" bestFit="1" customWidth="1"/>
    <col min="4343" max="4585" width="8.75" style="43"/>
    <col min="4586" max="4586" width="3.25" style="43" customWidth="1"/>
    <col min="4587" max="4587" width="7.75" style="43" customWidth="1"/>
    <col min="4588" max="4589" width="10" style="43" customWidth="1"/>
    <col min="4590" max="4590" width="9.25" style="43" customWidth="1"/>
    <col min="4591" max="4591" width="7.625" style="43" customWidth="1"/>
    <col min="4592" max="4593" width="8.25" style="43" customWidth="1"/>
    <col min="4594" max="4594" width="7.5" style="43" customWidth="1"/>
    <col min="4595" max="4595" width="8.75" style="43"/>
    <col min="4596" max="4596" width="8.125" style="43" bestFit="1" customWidth="1"/>
    <col min="4597" max="4597" width="8.75" style="43"/>
    <col min="4598" max="4598" width="8.125" style="43" bestFit="1" customWidth="1"/>
    <col min="4599" max="4841" width="8.75" style="43"/>
    <col min="4842" max="4842" width="3.25" style="43" customWidth="1"/>
    <col min="4843" max="4843" width="7.75" style="43" customWidth="1"/>
    <col min="4844" max="4845" width="10" style="43" customWidth="1"/>
    <col min="4846" max="4846" width="9.25" style="43" customWidth="1"/>
    <col min="4847" max="4847" width="7.625" style="43" customWidth="1"/>
    <col min="4848" max="4849" width="8.25" style="43" customWidth="1"/>
    <col min="4850" max="4850" width="7.5" style="43" customWidth="1"/>
    <col min="4851" max="4851" width="8.75" style="43"/>
    <col min="4852" max="4852" width="8.125" style="43" bestFit="1" customWidth="1"/>
    <col min="4853" max="4853" width="8.75" style="43"/>
    <col min="4854" max="4854" width="8.125" style="43" bestFit="1" customWidth="1"/>
    <col min="4855" max="5097" width="8.75" style="43"/>
    <col min="5098" max="5098" width="3.25" style="43" customWidth="1"/>
    <col min="5099" max="5099" width="7.75" style="43" customWidth="1"/>
    <col min="5100" max="5101" width="10" style="43" customWidth="1"/>
    <col min="5102" max="5102" width="9.25" style="43" customWidth="1"/>
    <col min="5103" max="5103" width="7.625" style="43" customWidth="1"/>
    <col min="5104" max="5105" width="8.25" style="43" customWidth="1"/>
    <col min="5106" max="5106" width="7.5" style="43" customWidth="1"/>
    <col min="5107" max="5107" width="8.75" style="43"/>
    <col min="5108" max="5108" width="8.125" style="43" bestFit="1" customWidth="1"/>
    <col min="5109" max="5109" width="8.75" style="43"/>
    <col min="5110" max="5110" width="8.125" style="43" bestFit="1" customWidth="1"/>
    <col min="5111" max="5353" width="8.75" style="43"/>
    <col min="5354" max="5354" width="3.25" style="43" customWidth="1"/>
    <col min="5355" max="5355" width="7.75" style="43" customWidth="1"/>
    <col min="5356" max="5357" width="10" style="43" customWidth="1"/>
    <col min="5358" max="5358" width="9.25" style="43" customWidth="1"/>
    <col min="5359" max="5359" width="7.625" style="43" customWidth="1"/>
    <col min="5360" max="5361" width="8.25" style="43" customWidth="1"/>
    <col min="5362" max="5362" width="7.5" style="43" customWidth="1"/>
    <col min="5363" max="5363" width="8.75" style="43"/>
    <col min="5364" max="5364" width="8.125" style="43" bestFit="1" customWidth="1"/>
    <col min="5365" max="5365" width="8.75" style="43"/>
    <col min="5366" max="5366" width="8.125" style="43" bestFit="1" customWidth="1"/>
    <col min="5367" max="5609" width="8.75" style="43"/>
    <col min="5610" max="5610" width="3.25" style="43" customWidth="1"/>
    <col min="5611" max="5611" width="7.75" style="43" customWidth="1"/>
    <col min="5612" max="5613" width="10" style="43" customWidth="1"/>
    <col min="5614" max="5614" width="9.25" style="43" customWidth="1"/>
    <col min="5615" max="5615" width="7.625" style="43" customWidth="1"/>
    <col min="5616" max="5617" width="8.25" style="43" customWidth="1"/>
    <col min="5618" max="5618" width="7.5" style="43" customWidth="1"/>
    <col min="5619" max="5619" width="8.75" style="43"/>
    <col min="5620" max="5620" width="8.125" style="43" bestFit="1" customWidth="1"/>
    <col min="5621" max="5621" width="8.75" style="43"/>
    <col min="5622" max="5622" width="8.125" style="43" bestFit="1" customWidth="1"/>
    <col min="5623" max="5865" width="8.75" style="43"/>
    <col min="5866" max="5866" width="3.25" style="43" customWidth="1"/>
    <col min="5867" max="5867" width="7.75" style="43" customWidth="1"/>
    <col min="5868" max="5869" width="10" style="43" customWidth="1"/>
    <col min="5870" max="5870" width="9.25" style="43" customWidth="1"/>
    <col min="5871" max="5871" width="7.625" style="43" customWidth="1"/>
    <col min="5872" max="5873" width="8.25" style="43" customWidth="1"/>
    <col min="5874" max="5874" width="7.5" style="43" customWidth="1"/>
    <col min="5875" max="5875" width="8.75" style="43"/>
    <col min="5876" max="5876" width="8.125" style="43" bestFit="1" customWidth="1"/>
    <col min="5877" max="5877" width="8.75" style="43"/>
    <col min="5878" max="5878" width="8.125" style="43" bestFit="1" customWidth="1"/>
    <col min="5879" max="6121" width="8.75" style="43"/>
    <col min="6122" max="6122" width="3.25" style="43" customWidth="1"/>
    <col min="6123" max="6123" width="7.75" style="43" customWidth="1"/>
    <col min="6124" max="6125" width="10" style="43" customWidth="1"/>
    <col min="6126" max="6126" width="9.25" style="43" customWidth="1"/>
    <col min="6127" max="6127" width="7.625" style="43" customWidth="1"/>
    <col min="6128" max="6129" width="8.25" style="43" customWidth="1"/>
    <col min="6130" max="6130" width="7.5" style="43" customWidth="1"/>
    <col min="6131" max="6131" width="8.75" style="43"/>
    <col min="6132" max="6132" width="8.125" style="43" bestFit="1" customWidth="1"/>
    <col min="6133" max="6133" width="8.75" style="43"/>
    <col min="6134" max="6134" width="8.125" style="43" bestFit="1" customWidth="1"/>
    <col min="6135" max="6377" width="8.75" style="43"/>
    <col min="6378" max="6378" width="3.25" style="43" customWidth="1"/>
    <col min="6379" max="6379" width="7.75" style="43" customWidth="1"/>
    <col min="6380" max="6381" width="10" style="43" customWidth="1"/>
    <col min="6382" max="6382" width="9.25" style="43" customWidth="1"/>
    <col min="6383" max="6383" width="7.625" style="43" customWidth="1"/>
    <col min="6384" max="6385" width="8.25" style="43" customWidth="1"/>
    <col min="6386" max="6386" width="7.5" style="43" customWidth="1"/>
    <col min="6387" max="6387" width="8.75" style="43"/>
    <col min="6388" max="6388" width="8.125" style="43" bestFit="1" customWidth="1"/>
    <col min="6389" max="6389" width="8.75" style="43"/>
    <col min="6390" max="6390" width="8.125" style="43" bestFit="1" customWidth="1"/>
    <col min="6391" max="6633" width="8.75" style="43"/>
    <col min="6634" max="6634" width="3.25" style="43" customWidth="1"/>
    <col min="6635" max="6635" width="7.75" style="43" customWidth="1"/>
    <col min="6636" max="6637" width="10" style="43" customWidth="1"/>
    <col min="6638" max="6638" width="9.25" style="43" customWidth="1"/>
    <col min="6639" max="6639" width="7.625" style="43" customWidth="1"/>
    <col min="6640" max="6641" width="8.25" style="43" customWidth="1"/>
    <col min="6642" max="6642" width="7.5" style="43" customWidth="1"/>
    <col min="6643" max="6643" width="8.75" style="43"/>
    <col min="6644" max="6644" width="8.125" style="43" bestFit="1" customWidth="1"/>
    <col min="6645" max="6645" width="8.75" style="43"/>
    <col min="6646" max="6646" width="8.125" style="43" bestFit="1" customWidth="1"/>
    <col min="6647" max="6889" width="8.75" style="43"/>
    <col min="6890" max="6890" width="3.25" style="43" customWidth="1"/>
    <col min="6891" max="6891" width="7.75" style="43" customWidth="1"/>
    <col min="6892" max="6893" width="10" style="43" customWidth="1"/>
    <col min="6894" max="6894" width="9.25" style="43" customWidth="1"/>
    <col min="6895" max="6895" width="7.625" style="43" customWidth="1"/>
    <col min="6896" max="6897" width="8.25" style="43" customWidth="1"/>
    <col min="6898" max="6898" width="7.5" style="43" customWidth="1"/>
    <col min="6899" max="6899" width="8.75" style="43"/>
    <col min="6900" max="6900" width="8.125" style="43" bestFit="1" customWidth="1"/>
    <col min="6901" max="6901" width="8.75" style="43"/>
    <col min="6902" max="6902" width="8.125" style="43" bestFit="1" customWidth="1"/>
    <col min="6903" max="7145" width="8.75" style="43"/>
    <col min="7146" max="7146" width="3.25" style="43" customWidth="1"/>
    <col min="7147" max="7147" width="7.75" style="43" customWidth="1"/>
    <col min="7148" max="7149" width="10" style="43" customWidth="1"/>
    <col min="7150" max="7150" width="9.25" style="43" customWidth="1"/>
    <col min="7151" max="7151" width="7.625" style="43" customWidth="1"/>
    <col min="7152" max="7153" width="8.25" style="43" customWidth="1"/>
    <col min="7154" max="7154" width="7.5" style="43" customWidth="1"/>
    <col min="7155" max="7155" width="8.75" style="43"/>
    <col min="7156" max="7156" width="8.125" style="43" bestFit="1" customWidth="1"/>
    <col min="7157" max="7157" width="8.75" style="43"/>
    <col min="7158" max="7158" width="8.125" style="43" bestFit="1" customWidth="1"/>
    <col min="7159" max="7401" width="8.75" style="43"/>
    <col min="7402" max="7402" width="3.25" style="43" customWidth="1"/>
    <col min="7403" max="7403" width="7.75" style="43" customWidth="1"/>
    <col min="7404" max="7405" width="10" style="43" customWidth="1"/>
    <col min="7406" max="7406" width="9.25" style="43" customWidth="1"/>
    <col min="7407" max="7407" width="7.625" style="43" customWidth="1"/>
    <col min="7408" max="7409" width="8.25" style="43" customWidth="1"/>
    <col min="7410" max="7410" width="7.5" style="43" customWidth="1"/>
    <col min="7411" max="7411" width="8.75" style="43"/>
    <col min="7412" max="7412" width="8.125" style="43" bestFit="1" customWidth="1"/>
    <col min="7413" max="7413" width="8.75" style="43"/>
    <col min="7414" max="7414" width="8.125" style="43" bestFit="1" customWidth="1"/>
    <col min="7415" max="7657" width="8.75" style="43"/>
    <col min="7658" max="7658" width="3.25" style="43" customWidth="1"/>
    <col min="7659" max="7659" width="7.75" style="43" customWidth="1"/>
    <col min="7660" max="7661" width="10" style="43" customWidth="1"/>
    <col min="7662" max="7662" width="9.25" style="43" customWidth="1"/>
    <col min="7663" max="7663" width="7.625" style="43" customWidth="1"/>
    <col min="7664" max="7665" width="8.25" style="43" customWidth="1"/>
    <col min="7666" max="7666" width="7.5" style="43" customWidth="1"/>
    <col min="7667" max="7667" width="8.75" style="43"/>
    <col min="7668" max="7668" width="8.125" style="43" bestFit="1" customWidth="1"/>
    <col min="7669" max="7669" width="8.75" style="43"/>
    <col min="7670" max="7670" width="8.125" style="43" bestFit="1" customWidth="1"/>
    <col min="7671" max="7913" width="8.75" style="43"/>
    <col min="7914" max="7914" width="3.25" style="43" customWidth="1"/>
    <col min="7915" max="7915" width="7.75" style="43" customWidth="1"/>
    <col min="7916" max="7917" width="10" style="43" customWidth="1"/>
    <col min="7918" max="7918" width="9.25" style="43" customWidth="1"/>
    <col min="7919" max="7919" width="7.625" style="43" customWidth="1"/>
    <col min="7920" max="7921" width="8.25" style="43" customWidth="1"/>
    <col min="7922" max="7922" width="7.5" style="43" customWidth="1"/>
    <col min="7923" max="7923" width="8.75" style="43"/>
    <col min="7924" max="7924" width="8.125" style="43" bestFit="1" customWidth="1"/>
    <col min="7925" max="7925" width="8.75" style="43"/>
    <col min="7926" max="7926" width="8.125" style="43" bestFit="1" customWidth="1"/>
    <col min="7927" max="8169" width="8.75" style="43"/>
    <col min="8170" max="8170" width="3.25" style="43" customWidth="1"/>
    <col min="8171" max="8171" width="7.75" style="43" customWidth="1"/>
    <col min="8172" max="8173" width="10" style="43" customWidth="1"/>
    <col min="8174" max="8174" width="9.25" style="43" customWidth="1"/>
    <col min="8175" max="8175" width="7.625" style="43" customWidth="1"/>
    <col min="8176" max="8177" width="8.25" style="43" customWidth="1"/>
    <col min="8178" max="8178" width="7.5" style="43" customWidth="1"/>
    <col min="8179" max="8179" width="8.75" style="43"/>
    <col min="8180" max="8180" width="8.125" style="43" bestFit="1" customWidth="1"/>
    <col min="8181" max="8181" width="8.75" style="43"/>
    <col min="8182" max="8182" width="8.125" style="43" bestFit="1" customWidth="1"/>
    <col min="8183" max="8425" width="8.75" style="43"/>
    <col min="8426" max="8426" width="3.25" style="43" customWidth="1"/>
    <col min="8427" max="8427" width="7.75" style="43" customWidth="1"/>
    <col min="8428" max="8429" width="10" style="43" customWidth="1"/>
    <col min="8430" max="8430" width="9.25" style="43" customWidth="1"/>
    <col min="8431" max="8431" width="7.625" style="43" customWidth="1"/>
    <col min="8432" max="8433" width="8.25" style="43" customWidth="1"/>
    <col min="8434" max="8434" width="7.5" style="43" customWidth="1"/>
    <col min="8435" max="8435" width="8.75" style="43"/>
    <col min="8436" max="8436" width="8.125" style="43" bestFit="1" customWidth="1"/>
    <col min="8437" max="8437" width="8.75" style="43"/>
    <col min="8438" max="8438" width="8.125" style="43" bestFit="1" customWidth="1"/>
    <col min="8439" max="8681" width="8.75" style="43"/>
    <col min="8682" max="8682" width="3.25" style="43" customWidth="1"/>
    <col min="8683" max="8683" width="7.75" style="43" customWidth="1"/>
    <col min="8684" max="8685" width="10" style="43" customWidth="1"/>
    <col min="8686" max="8686" width="9.25" style="43" customWidth="1"/>
    <col min="8687" max="8687" width="7.625" style="43" customWidth="1"/>
    <col min="8688" max="8689" width="8.25" style="43" customWidth="1"/>
    <col min="8690" max="8690" width="7.5" style="43" customWidth="1"/>
    <col min="8691" max="8691" width="8.75" style="43"/>
    <col min="8692" max="8692" width="8.125" style="43" bestFit="1" customWidth="1"/>
    <col min="8693" max="8693" width="8.75" style="43"/>
    <col min="8694" max="8694" width="8.125" style="43" bestFit="1" customWidth="1"/>
    <col min="8695" max="8937" width="8.75" style="43"/>
    <col min="8938" max="8938" width="3.25" style="43" customWidth="1"/>
    <col min="8939" max="8939" width="7.75" style="43" customWidth="1"/>
    <col min="8940" max="8941" width="10" style="43" customWidth="1"/>
    <col min="8942" max="8942" width="9.25" style="43" customWidth="1"/>
    <col min="8943" max="8943" width="7.625" style="43" customWidth="1"/>
    <col min="8944" max="8945" width="8.25" style="43" customWidth="1"/>
    <col min="8946" max="8946" width="7.5" style="43" customWidth="1"/>
    <col min="8947" max="8947" width="8.75" style="43"/>
    <col min="8948" max="8948" width="8.125" style="43" bestFit="1" customWidth="1"/>
    <col min="8949" max="8949" width="8.75" style="43"/>
    <col min="8950" max="8950" width="8.125" style="43" bestFit="1" customWidth="1"/>
    <col min="8951" max="9193" width="8.75" style="43"/>
    <col min="9194" max="9194" width="3.25" style="43" customWidth="1"/>
    <col min="9195" max="9195" width="7.75" style="43" customWidth="1"/>
    <col min="9196" max="9197" width="10" style="43" customWidth="1"/>
    <col min="9198" max="9198" width="9.25" style="43" customWidth="1"/>
    <col min="9199" max="9199" width="7.625" style="43" customWidth="1"/>
    <col min="9200" max="9201" width="8.25" style="43" customWidth="1"/>
    <col min="9202" max="9202" width="7.5" style="43" customWidth="1"/>
    <col min="9203" max="9203" width="8.75" style="43"/>
    <col min="9204" max="9204" width="8.125" style="43" bestFit="1" customWidth="1"/>
    <col min="9205" max="9205" width="8.75" style="43"/>
    <col min="9206" max="9206" width="8.125" style="43" bestFit="1" customWidth="1"/>
    <col min="9207" max="9449" width="8.75" style="43"/>
    <col min="9450" max="9450" width="3.25" style="43" customWidth="1"/>
    <col min="9451" max="9451" width="7.75" style="43" customWidth="1"/>
    <col min="9452" max="9453" width="10" style="43" customWidth="1"/>
    <col min="9454" max="9454" width="9.25" style="43" customWidth="1"/>
    <col min="9455" max="9455" width="7.625" style="43" customWidth="1"/>
    <col min="9456" max="9457" width="8.25" style="43" customWidth="1"/>
    <col min="9458" max="9458" width="7.5" style="43" customWidth="1"/>
    <col min="9459" max="9459" width="8.75" style="43"/>
    <col min="9460" max="9460" width="8.125" style="43" bestFit="1" customWidth="1"/>
    <col min="9461" max="9461" width="8.75" style="43"/>
    <col min="9462" max="9462" width="8.125" style="43" bestFit="1" customWidth="1"/>
    <col min="9463" max="9705" width="8.75" style="43"/>
    <col min="9706" max="9706" width="3.25" style="43" customWidth="1"/>
    <col min="9707" max="9707" width="7.75" style="43" customWidth="1"/>
    <col min="9708" max="9709" width="10" style="43" customWidth="1"/>
    <col min="9710" max="9710" width="9.25" style="43" customWidth="1"/>
    <col min="9711" max="9711" width="7.625" style="43" customWidth="1"/>
    <col min="9712" max="9713" width="8.25" style="43" customWidth="1"/>
    <col min="9714" max="9714" width="7.5" style="43" customWidth="1"/>
    <col min="9715" max="9715" width="8.75" style="43"/>
    <col min="9716" max="9716" width="8.125" style="43" bestFit="1" customWidth="1"/>
    <col min="9717" max="9717" width="8.75" style="43"/>
    <col min="9718" max="9718" width="8.125" style="43" bestFit="1" customWidth="1"/>
    <col min="9719" max="9961" width="8.75" style="43"/>
    <col min="9962" max="9962" width="3.25" style="43" customWidth="1"/>
    <col min="9963" max="9963" width="7.75" style="43" customWidth="1"/>
    <col min="9964" max="9965" width="10" style="43" customWidth="1"/>
    <col min="9966" max="9966" width="9.25" style="43" customWidth="1"/>
    <col min="9967" max="9967" width="7.625" style="43" customWidth="1"/>
    <col min="9968" max="9969" width="8.25" style="43" customWidth="1"/>
    <col min="9970" max="9970" width="7.5" style="43" customWidth="1"/>
    <col min="9971" max="9971" width="8.75" style="43"/>
    <col min="9972" max="9972" width="8.125" style="43" bestFit="1" customWidth="1"/>
    <col min="9973" max="9973" width="8.75" style="43"/>
    <col min="9974" max="9974" width="8.125" style="43" bestFit="1" customWidth="1"/>
    <col min="9975" max="10217" width="8.75" style="43"/>
    <col min="10218" max="10218" width="3.25" style="43" customWidth="1"/>
    <col min="10219" max="10219" width="7.75" style="43" customWidth="1"/>
    <col min="10220" max="10221" width="10" style="43" customWidth="1"/>
    <col min="10222" max="10222" width="9.25" style="43" customWidth="1"/>
    <col min="10223" max="10223" width="7.625" style="43" customWidth="1"/>
    <col min="10224" max="10225" width="8.25" style="43" customWidth="1"/>
    <col min="10226" max="10226" width="7.5" style="43" customWidth="1"/>
    <col min="10227" max="10227" width="8.75" style="43"/>
    <col min="10228" max="10228" width="8.125" style="43" bestFit="1" customWidth="1"/>
    <col min="10229" max="10229" width="8.75" style="43"/>
    <col min="10230" max="10230" width="8.125" style="43" bestFit="1" customWidth="1"/>
    <col min="10231" max="10473" width="8.75" style="43"/>
    <col min="10474" max="10474" width="3.25" style="43" customWidth="1"/>
    <col min="10475" max="10475" width="7.75" style="43" customWidth="1"/>
    <col min="10476" max="10477" width="10" style="43" customWidth="1"/>
    <col min="10478" max="10478" width="9.25" style="43" customWidth="1"/>
    <col min="10479" max="10479" width="7.625" style="43" customWidth="1"/>
    <col min="10480" max="10481" width="8.25" style="43" customWidth="1"/>
    <col min="10482" max="10482" width="7.5" style="43" customWidth="1"/>
    <col min="10483" max="10483" width="8.75" style="43"/>
    <col min="10484" max="10484" width="8.125" style="43" bestFit="1" customWidth="1"/>
    <col min="10485" max="10485" width="8.75" style="43"/>
    <col min="10486" max="10486" width="8.125" style="43" bestFit="1" customWidth="1"/>
    <col min="10487" max="10729" width="8.75" style="43"/>
    <col min="10730" max="10730" width="3.25" style="43" customWidth="1"/>
    <col min="10731" max="10731" width="7.75" style="43" customWidth="1"/>
    <col min="10732" max="10733" width="10" style="43" customWidth="1"/>
    <col min="10734" max="10734" width="9.25" style="43" customWidth="1"/>
    <col min="10735" max="10735" width="7.625" style="43" customWidth="1"/>
    <col min="10736" max="10737" width="8.25" style="43" customWidth="1"/>
    <col min="10738" max="10738" width="7.5" style="43" customWidth="1"/>
    <col min="10739" max="10739" width="8.75" style="43"/>
    <col min="10740" max="10740" width="8.125" style="43" bestFit="1" customWidth="1"/>
    <col min="10741" max="10741" width="8.75" style="43"/>
    <col min="10742" max="10742" width="8.125" style="43" bestFit="1" customWidth="1"/>
    <col min="10743" max="10985" width="8.75" style="43"/>
    <col min="10986" max="10986" width="3.25" style="43" customWidth="1"/>
    <col min="10987" max="10987" width="7.75" style="43" customWidth="1"/>
    <col min="10988" max="10989" width="10" style="43" customWidth="1"/>
    <col min="10990" max="10990" width="9.25" style="43" customWidth="1"/>
    <col min="10991" max="10991" width="7.625" style="43" customWidth="1"/>
    <col min="10992" max="10993" width="8.25" style="43" customWidth="1"/>
    <col min="10994" max="10994" width="7.5" style="43" customWidth="1"/>
    <col min="10995" max="10995" width="8.75" style="43"/>
    <col min="10996" max="10996" width="8.125" style="43" bestFit="1" customWidth="1"/>
    <col min="10997" max="10997" width="8.75" style="43"/>
    <col min="10998" max="10998" width="8.125" style="43" bestFit="1" customWidth="1"/>
    <col min="10999" max="11241" width="8.75" style="43"/>
    <col min="11242" max="11242" width="3.25" style="43" customWidth="1"/>
    <col min="11243" max="11243" width="7.75" style="43" customWidth="1"/>
    <col min="11244" max="11245" width="10" style="43" customWidth="1"/>
    <col min="11246" max="11246" width="9.25" style="43" customWidth="1"/>
    <col min="11247" max="11247" width="7.625" style="43" customWidth="1"/>
    <col min="11248" max="11249" width="8.25" style="43" customWidth="1"/>
    <col min="11250" max="11250" width="7.5" style="43" customWidth="1"/>
    <col min="11251" max="11251" width="8.75" style="43"/>
    <col min="11252" max="11252" width="8.125" style="43" bestFit="1" customWidth="1"/>
    <col min="11253" max="11253" width="8.75" style="43"/>
    <col min="11254" max="11254" width="8.125" style="43" bestFit="1" customWidth="1"/>
    <col min="11255" max="11497" width="8.75" style="43"/>
    <col min="11498" max="11498" width="3.25" style="43" customWidth="1"/>
    <col min="11499" max="11499" width="7.75" style="43" customWidth="1"/>
    <col min="11500" max="11501" width="10" style="43" customWidth="1"/>
    <col min="11502" max="11502" width="9.25" style="43" customWidth="1"/>
    <col min="11503" max="11503" width="7.625" style="43" customWidth="1"/>
    <col min="11504" max="11505" width="8.25" style="43" customWidth="1"/>
    <col min="11506" max="11506" width="7.5" style="43" customWidth="1"/>
    <col min="11507" max="11507" width="8.75" style="43"/>
    <col min="11508" max="11508" width="8.125" style="43" bestFit="1" customWidth="1"/>
    <col min="11509" max="11509" width="8.75" style="43"/>
    <col min="11510" max="11510" width="8.125" style="43" bestFit="1" customWidth="1"/>
    <col min="11511" max="11753" width="8.75" style="43"/>
    <col min="11754" max="11754" width="3.25" style="43" customWidth="1"/>
    <col min="11755" max="11755" width="7.75" style="43" customWidth="1"/>
    <col min="11756" max="11757" width="10" style="43" customWidth="1"/>
    <col min="11758" max="11758" width="9.25" style="43" customWidth="1"/>
    <col min="11759" max="11759" width="7.625" style="43" customWidth="1"/>
    <col min="11760" max="11761" width="8.25" style="43" customWidth="1"/>
    <col min="11762" max="11762" width="7.5" style="43" customWidth="1"/>
    <col min="11763" max="11763" width="8.75" style="43"/>
    <col min="11764" max="11764" width="8.125" style="43" bestFit="1" customWidth="1"/>
    <col min="11765" max="11765" width="8.75" style="43"/>
    <col min="11766" max="11766" width="8.125" style="43" bestFit="1" customWidth="1"/>
    <col min="11767" max="12009" width="8.75" style="43"/>
    <col min="12010" max="12010" width="3.25" style="43" customWidth="1"/>
    <col min="12011" max="12011" width="7.75" style="43" customWidth="1"/>
    <col min="12012" max="12013" width="10" style="43" customWidth="1"/>
    <col min="12014" max="12014" width="9.25" style="43" customWidth="1"/>
    <col min="12015" max="12015" width="7.625" style="43" customWidth="1"/>
    <col min="12016" max="12017" width="8.25" style="43" customWidth="1"/>
    <col min="12018" max="12018" width="7.5" style="43" customWidth="1"/>
    <col min="12019" max="12019" width="8.75" style="43"/>
    <col min="12020" max="12020" width="8.125" style="43" bestFit="1" customWidth="1"/>
    <col min="12021" max="12021" width="8.75" style="43"/>
    <col min="12022" max="12022" width="8.125" style="43" bestFit="1" customWidth="1"/>
    <col min="12023" max="12265" width="8.75" style="43"/>
    <col min="12266" max="12266" width="3.25" style="43" customWidth="1"/>
    <col min="12267" max="12267" width="7.75" style="43" customWidth="1"/>
    <col min="12268" max="12269" width="10" style="43" customWidth="1"/>
    <col min="12270" max="12270" width="9.25" style="43" customWidth="1"/>
    <col min="12271" max="12271" width="7.625" style="43" customWidth="1"/>
    <col min="12272" max="12273" width="8.25" style="43" customWidth="1"/>
    <col min="12274" max="12274" width="7.5" style="43" customWidth="1"/>
    <col min="12275" max="12275" width="8.75" style="43"/>
    <col min="12276" max="12276" width="8.125" style="43" bestFit="1" customWidth="1"/>
    <col min="12277" max="12277" width="8.75" style="43"/>
    <col min="12278" max="12278" width="8.125" style="43" bestFit="1" customWidth="1"/>
    <col min="12279" max="12521" width="8.75" style="43"/>
    <col min="12522" max="12522" width="3.25" style="43" customWidth="1"/>
    <col min="12523" max="12523" width="7.75" style="43" customWidth="1"/>
    <col min="12524" max="12525" width="10" style="43" customWidth="1"/>
    <col min="12526" max="12526" width="9.25" style="43" customWidth="1"/>
    <col min="12527" max="12527" width="7.625" style="43" customWidth="1"/>
    <col min="12528" max="12529" width="8.25" style="43" customWidth="1"/>
    <col min="12530" max="12530" width="7.5" style="43" customWidth="1"/>
    <col min="12531" max="12531" width="8.75" style="43"/>
    <col min="12532" max="12532" width="8.125" style="43" bestFit="1" customWidth="1"/>
    <col min="12533" max="12533" width="8.75" style="43"/>
    <col min="12534" max="12534" width="8.125" style="43" bestFit="1" customWidth="1"/>
    <col min="12535" max="12777" width="8.75" style="43"/>
    <col min="12778" max="12778" width="3.25" style="43" customWidth="1"/>
    <col min="12779" max="12779" width="7.75" style="43" customWidth="1"/>
    <col min="12780" max="12781" width="10" style="43" customWidth="1"/>
    <col min="12782" max="12782" width="9.25" style="43" customWidth="1"/>
    <col min="12783" max="12783" width="7.625" style="43" customWidth="1"/>
    <col min="12784" max="12785" width="8.25" style="43" customWidth="1"/>
    <col min="12786" max="12786" width="7.5" style="43" customWidth="1"/>
    <col min="12787" max="12787" width="8.75" style="43"/>
    <col min="12788" max="12788" width="8.125" style="43" bestFit="1" customWidth="1"/>
    <col min="12789" max="12789" width="8.75" style="43"/>
    <col min="12790" max="12790" width="8.125" style="43" bestFit="1" customWidth="1"/>
    <col min="12791" max="13033" width="8.75" style="43"/>
    <col min="13034" max="13034" width="3.25" style="43" customWidth="1"/>
    <col min="13035" max="13035" width="7.75" style="43" customWidth="1"/>
    <col min="13036" max="13037" width="10" style="43" customWidth="1"/>
    <col min="13038" max="13038" width="9.25" style="43" customWidth="1"/>
    <col min="13039" max="13039" width="7.625" style="43" customWidth="1"/>
    <col min="13040" max="13041" width="8.25" style="43" customWidth="1"/>
    <col min="13042" max="13042" width="7.5" style="43" customWidth="1"/>
    <col min="13043" max="13043" width="8.75" style="43"/>
    <col min="13044" max="13044" width="8.125" style="43" bestFit="1" customWidth="1"/>
    <col min="13045" max="13045" width="8.75" style="43"/>
    <col min="13046" max="13046" width="8.125" style="43" bestFit="1" customWidth="1"/>
    <col min="13047" max="13289" width="8.75" style="43"/>
    <col min="13290" max="13290" width="3.25" style="43" customWidth="1"/>
    <col min="13291" max="13291" width="7.75" style="43" customWidth="1"/>
    <col min="13292" max="13293" width="10" style="43" customWidth="1"/>
    <col min="13294" max="13294" width="9.25" style="43" customWidth="1"/>
    <col min="13295" max="13295" width="7.625" style="43" customWidth="1"/>
    <col min="13296" max="13297" width="8.25" style="43" customWidth="1"/>
    <col min="13298" max="13298" width="7.5" style="43" customWidth="1"/>
    <col min="13299" max="13299" width="8.75" style="43"/>
    <col min="13300" max="13300" width="8.125" style="43" bestFit="1" customWidth="1"/>
    <col min="13301" max="13301" width="8.75" style="43"/>
    <col min="13302" max="13302" width="8.125" style="43" bestFit="1" customWidth="1"/>
    <col min="13303" max="13545" width="8.75" style="43"/>
    <col min="13546" max="13546" width="3.25" style="43" customWidth="1"/>
    <col min="13547" max="13547" width="7.75" style="43" customWidth="1"/>
    <col min="13548" max="13549" width="10" style="43" customWidth="1"/>
    <col min="13550" max="13550" width="9.25" style="43" customWidth="1"/>
    <col min="13551" max="13551" width="7.625" style="43" customWidth="1"/>
    <col min="13552" max="13553" width="8.25" style="43" customWidth="1"/>
    <col min="13554" max="13554" width="7.5" style="43" customWidth="1"/>
    <col min="13555" max="13555" width="8.75" style="43"/>
    <col min="13556" max="13556" width="8.125" style="43" bestFit="1" customWidth="1"/>
    <col min="13557" max="13557" width="8.75" style="43"/>
    <col min="13558" max="13558" width="8.125" style="43" bestFit="1" customWidth="1"/>
    <col min="13559" max="13801" width="8.75" style="43"/>
    <col min="13802" max="13802" width="3.25" style="43" customWidth="1"/>
    <col min="13803" max="13803" width="7.75" style="43" customWidth="1"/>
    <col min="13804" max="13805" width="10" style="43" customWidth="1"/>
    <col min="13806" max="13806" width="9.25" style="43" customWidth="1"/>
    <col min="13807" max="13807" width="7.625" style="43" customWidth="1"/>
    <col min="13808" max="13809" width="8.25" style="43" customWidth="1"/>
    <col min="13810" max="13810" width="7.5" style="43" customWidth="1"/>
    <col min="13811" max="13811" width="8.75" style="43"/>
    <col min="13812" max="13812" width="8.125" style="43" bestFit="1" customWidth="1"/>
    <col min="13813" max="13813" width="8.75" style="43"/>
    <col min="13814" max="13814" width="8.125" style="43" bestFit="1" customWidth="1"/>
    <col min="13815" max="14057" width="8.75" style="43"/>
    <col min="14058" max="14058" width="3.25" style="43" customWidth="1"/>
    <col min="14059" max="14059" width="7.75" style="43" customWidth="1"/>
    <col min="14060" max="14061" width="10" style="43" customWidth="1"/>
    <col min="14062" max="14062" width="9.25" style="43" customWidth="1"/>
    <col min="14063" max="14063" width="7.625" style="43" customWidth="1"/>
    <col min="14064" max="14065" width="8.25" style="43" customWidth="1"/>
    <col min="14066" max="14066" width="7.5" style="43" customWidth="1"/>
    <col min="14067" max="14067" width="8.75" style="43"/>
    <col min="14068" max="14068" width="8.125" style="43" bestFit="1" customWidth="1"/>
    <col min="14069" max="14069" width="8.75" style="43"/>
    <col min="14070" max="14070" width="8.125" style="43" bestFit="1" customWidth="1"/>
    <col min="14071" max="14313" width="8.75" style="43"/>
    <col min="14314" max="14314" width="3.25" style="43" customWidth="1"/>
    <col min="14315" max="14315" width="7.75" style="43" customWidth="1"/>
    <col min="14316" max="14317" width="10" style="43" customWidth="1"/>
    <col min="14318" max="14318" width="9.25" style="43" customWidth="1"/>
    <col min="14319" max="14319" width="7.625" style="43" customWidth="1"/>
    <col min="14320" max="14321" width="8.25" style="43" customWidth="1"/>
    <col min="14322" max="14322" width="7.5" style="43" customWidth="1"/>
    <col min="14323" max="14323" width="8.75" style="43"/>
    <col min="14324" max="14324" width="8.125" style="43" bestFit="1" customWidth="1"/>
    <col min="14325" max="14325" width="8.75" style="43"/>
    <col min="14326" max="14326" width="8.125" style="43" bestFit="1" customWidth="1"/>
    <col min="14327" max="14569" width="8.75" style="43"/>
    <col min="14570" max="14570" width="3.25" style="43" customWidth="1"/>
    <col min="14571" max="14571" width="7.75" style="43" customWidth="1"/>
    <col min="14572" max="14573" width="10" style="43" customWidth="1"/>
    <col min="14574" max="14574" width="9.25" style="43" customWidth="1"/>
    <col min="14575" max="14575" width="7.625" style="43" customWidth="1"/>
    <col min="14576" max="14577" width="8.25" style="43" customWidth="1"/>
    <col min="14578" max="14578" width="7.5" style="43" customWidth="1"/>
    <col min="14579" max="14579" width="8.75" style="43"/>
    <col min="14580" max="14580" width="8.125" style="43" bestFit="1" customWidth="1"/>
    <col min="14581" max="14581" width="8.75" style="43"/>
    <col min="14582" max="14582" width="8.125" style="43" bestFit="1" customWidth="1"/>
    <col min="14583" max="14825" width="8.75" style="43"/>
    <col min="14826" max="14826" width="3.25" style="43" customWidth="1"/>
    <col min="14827" max="14827" width="7.75" style="43" customWidth="1"/>
    <col min="14828" max="14829" width="10" style="43" customWidth="1"/>
    <col min="14830" max="14830" width="9.25" style="43" customWidth="1"/>
    <col min="14831" max="14831" width="7.625" style="43" customWidth="1"/>
    <col min="14832" max="14833" width="8.25" style="43" customWidth="1"/>
    <col min="14834" max="14834" width="7.5" style="43" customWidth="1"/>
    <col min="14835" max="14835" width="8.75" style="43"/>
    <col min="14836" max="14836" width="8.125" style="43" bestFit="1" customWidth="1"/>
    <col min="14837" max="14837" width="8.75" style="43"/>
    <col min="14838" max="14838" width="8.125" style="43" bestFit="1" customWidth="1"/>
    <col min="14839" max="15081" width="8.75" style="43"/>
    <col min="15082" max="15082" width="3.25" style="43" customWidth="1"/>
    <col min="15083" max="15083" width="7.75" style="43" customWidth="1"/>
    <col min="15084" max="15085" width="10" style="43" customWidth="1"/>
    <col min="15086" max="15086" width="9.25" style="43" customWidth="1"/>
    <col min="15087" max="15087" width="7.625" style="43" customWidth="1"/>
    <col min="15088" max="15089" width="8.25" style="43" customWidth="1"/>
    <col min="15090" max="15090" width="7.5" style="43" customWidth="1"/>
    <col min="15091" max="15091" width="8.75" style="43"/>
    <col min="15092" max="15092" width="8.125" style="43" bestFit="1" customWidth="1"/>
    <col min="15093" max="15093" width="8.75" style="43"/>
    <col min="15094" max="15094" width="8.125" style="43" bestFit="1" customWidth="1"/>
    <col min="15095" max="15337" width="8.75" style="43"/>
    <col min="15338" max="15338" width="3.25" style="43" customWidth="1"/>
    <col min="15339" max="15339" width="7.75" style="43" customWidth="1"/>
    <col min="15340" max="15341" width="10" style="43" customWidth="1"/>
    <col min="15342" max="15342" width="9.25" style="43" customWidth="1"/>
    <col min="15343" max="15343" width="7.625" style="43" customWidth="1"/>
    <col min="15344" max="15345" width="8.25" style="43" customWidth="1"/>
    <col min="15346" max="15346" width="7.5" style="43" customWidth="1"/>
    <col min="15347" max="15347" width="8.75" style="43"/>
    <col min="15348" max="15348" width="8.125" style="43" bestFit="1" customWidth="1"/>
    <col min="15349" max="15349" width="8.75" style="43"/>
    <col min="15350" max="15350" width="8.125" style="43" bestFit="1" customWidth="1"/>
    <col min="15351" max="15593" width="8.75" style="43"/>
    <col min="15594" max="15594" width="3.25" style="43" customWidth="1"/>
    <col min="15595" max="15595" width="7.75" style="43" customWidth="1"/>
    <col min="15596" max="15597" width="10" style="43" customWidth="1"/>
    <col min="15598" max="15598" width="9.25" style="43" customWidth="1"/>
    <col min="15599" max="15599" width="7.625" style="43" customWidth="1"/>
    <col min="15600" max="15601" width="8.25" style="43" customWidth="1"/>
    <col min="15602" max="15602" width="7.5" style="43" customWidth="1"/>
    <col min="15603" max="15603" width="8.75" style="43"/>
    <col min="15604" max="15604" width="8.125" style="43" bestFit="1" customWidth="1"/>
    <col min="15605" max="15605" width="8.75" style="43"/>
    <col min="15606" max="15606" width="8.125" style="43" bestFit="1" customWidth="1"/>
    <col min="15607" max="15849" width="8.75" style="43"/>
    <col min="15850" max="15850" width="3.25" style="43" customWidth="1"/>
    <col min="15851" max="15851" width="7.75" style="43" customWidth="1"/>
    <col min="15852" max="15853" width="10" style="43" customWidth="1"/>
    <col min="15854" max="15854" width="9.25" style="43" customWidth="1"/>
    <col min="15855" max="15855" width="7.625" style="43" customWidth="1"/>
    <col min="15856" max="15857" width="8.25" style="43" customWidth="1"/>
    <col min="15858" max="15858" width="7.5" style="43" customWidth="1"/>
    <col min="15859" max="15859" width="8.75" style="43"/>
    <col min="15860" max="15860" width="8.125" style="43" bestFit="1" customWidth="1"/>
    <col min="15861" max="15861" width="8.75" style="43"/>
    <col min="15862" max="15862" width="8.125" style="43" bestFit="1" customWidth="1"/>
    <col min="15863" max="16105" width="8.75" style="43"/>
    <col min="16106" max="16106" width="3.25" style="43" customWidth="1"/>
    <col min="16107" max="16107" width="7.75" style="43" customWidth="1"/>
    <col min="16108" max="16109" width="10" style="43" customWidth="1"/>
    <col min="16110" max="16110" width="9.25" style="43" customWidth="1"/>
    <col min="16111" max="16111" width="7.625" style="43" customWidth="1"/>
    <col min="16112" max="16113" width="8.25" style="43" customWidth="1"/>
    <col min="16114" max="16114" width="7.5" style="43" customWidth="1"/>
    <col min="16115" max="16115" width="8.75" style="43"/>
    <col min="16116" max="16116" width="8.125" style="43" bestFit="1" customWidth="1"/>
    <col min="16117" max="16117" width="8.75" style="43"/>
    <col min="16118" max="16118" width="8.125" style="43" bestFit="1" customWidth="1"/>
    <col min="16119" max="16384" width="8.75" style="43"/>
  </cols>
  <sheetData>
    <row r="1" spans="1:13" s="67" customFormat="1" ht="18" x14ac:dyDescent="0.25">
      <c r="A1" s="66" t="s">
        <v>35</v>
      </c>
      <c r="C1" s="68"/>
      <c r="D1" s="68"/>
      <c r="E1" s="68"/>
      <c r="F1" s="68"/>
      <c r="G1" s="68"/>
      <c r="H1" s="68"/>
      <c r="I1" s="68"/>
      <c r="J1" s="69"/>
      <c r="K1" s="69"/>
      <c r="M1" s="69"/>
    </row>
    <row r="2" spans="1:13" s="67" customFormat="1" ht="18" x14ac:dyDescent="0.25">
      <c r="A2" s="66" t="s">
        <v>47</v>
      </c>
      <c r="B2" s="68"/>
      <c r="C2" s="68"/>
      <c r="D2" s="68"/>
      <c r="E2" s="68"/>
      <c r="F2" s="68"/>
      <c r="G2" s="68"/>
      <c r="H2" s="68"/>
      <c r="I2" s="68"/>
      <c r="J2" s="69"/>
      <c r="K2" s="69"/>
      <c r="M2" s="69"/>
    </row>
    <row r="4" spans="1:13" x14ac:dyDescent="0.25">
      <c r="A4" s="43" t="s">
        <v>44</v>
      </c>
      <c r="C4" s="14" t="str">
        <f>+'san roque'!C4</f>
        <v>December 1-31,2019</v>
      </c>
      <c r="F4" s="43" t="s">
        <v>36</v>
      </c>
    </row>
    <row r="5" spans="1:13" x14ac:dyDescent="0.25">
      <c r="A5" s="43" t="s">
        <v>33</v>
      </c>
      <c r="I5" s="43" t="s">
        <v>36</v>
      </c>
    </row>
    <row r="6" spans="1:13" x14ac:dyDescent="0.25">
      <c r="D6" s="48"/>
    </row>
    <row r="7" spans="1:13" s="75" customFormat="1" x14ac:dyDescent="0.25">
      <c r="A7" s="174" t="s">
        <v>3</v>
      </c>
      <c r="B7" s="72" t="s">
        <v>4</v>
      </c>
      <c r="C7" s="72" t="s">
        <v>4</v>
      </c>
      <c r="D7" s="72" t="s">
        <v>5</v>
      </c>
      <c r="E7" s="72" t="s">
        <v>6</v>
      </c>
      <c r="F7" s="172" t="s">
        <v>7</v>
      </c>
      <c r="G7" s="173"/>
      <c r="H7" s="74" t="s">
        <v>8</v>
      </c>
      <c r="I7" s="169" t="s">
        <v>2</v>
      </c>
      <c r="J7" s="172" t="s">
        <v>61</v>
      </c>
      <c r="K7" s="173"/>
      <c r="L7" s="171" t="s">
        <v>58</v>
      </c>
      <c r="M7" s="171"/>
    </row>
    <row r="8" spans="1:13" s="75" customFormat="1" x14ac:dyDescent="0.25">
      <c r="A8" s="174"/>
      <c r="B8" s="72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2" t="s">
        <v>60</v>
      </c>
      <c r="H8" s="72" t="s">
        <v>14</v>
      </c>
      <c r="I8" s="170"/>
      <c r="J8" s="72" t="s">
        <v>63</v>
      </c>
      <c r="K8" s="72" t="s">
        <v>62</v>
      </c>
      <c r="L8" s="72" t="s">
        <v>12</v>
      </c>
      <c r="M8" s="72" t="s">
        <v>59</v>
      </c>
    </row>
    <row r="9" spans="1:13" x14ac:dyDescent="0.25">
      <c r="A9" s="80">
        <v>4</v>
      </c>
      <c r="B9" s="77">
        <v>480221</v>
      </c>
      <c r="C9" s="77">
        <v>480939</v>
      </c>
      <c r="D9" s="5">
        <f t="shared" ref="D9:D11" si="0">C9-B9</f>
        <v>718</v>
      </c>
      <c r="E9" s="5">
        <v>16.239999999999998</v>
      </c>
      <c r="F9" s="5">
        <v>5</v>
      </c>
      <c r="G9" s="5">
        <v>3</v>
      </c>
      <c r="H9" s="5">
        <f t="shared" ref="H9:H40" si="1">D9/E9</f>
        <v>44.211822660098527</v>
      </c>
      <c r="I9" s="5">
        <f t="shared" ref="I9:I40" si="2">H9*264.2/60</f>
        <v>194.67939244663384</v>
      </c>
      <c r="J9" s="77">
        <v>22</v>
      </c>
      <c r="K9" s="77">
        <v>80</v>
      </c>
      <c r="L9" s="77"/>
      <c r="M9" s="77"/>
    </row>
    <row r="10" spans="1:13" x14ac:dyDescent="0.25">
      <c r="A10" s="80">
        <f t="shared" ref="A10:A28" si="3">+A9+1</f>
        <v>5</v>
      </c>
      <c r="B10" s="77">
        <f t="shared" ref="B10:B39" si="4">+C9</f>
        <v>480939</v>
      </c>
      <c r="C10" s="77">
        <v>481666</v>
      </c>
      <c r="D10" s="5">
        <f t="shared" si="0"/>
        <v>727</v>
      </c>
      <c r="E10" s="5">
        <v>16.55</v>
      </c>
      <c r="F10" s="5">
        <v>5</v>
      </c>
      <c r="G10" s="5">
        <v>3</v>
      </c>
      <c r="H10" s="5">
        <f t="shared" si="1"/>
        <v>43.927492447129907</v>
      </c>
      <c r="I10" s="5">
        <f t="shared" si="2"/>
        <v>193.42739174219534</v>
      </c>
      <c r="J10" s="77">
        <v>28</v>
      </c>
      <c r="K10" s="77">
        <v>60</v>
      </c>
      <c r="L10" s="77"/>
      <c r="M10" s="77"/>
    </row>
    <row r="11" spans="1:13" x14ac:dyDescent="0.25">
      <c r="A11" s="80">
        <f t="shared" si="3"/>
        <v>6</v>
      </c>
      <c r="B11" s="77">
        <f t="shared" si="4"/>
        <v>481666</v>
      </c>
      <c r="C11" s="77">
        <v>482430</v>
      </c>
      <c r="D11" s="5">
        <f t="shared" si="0"/>
        <v>764</v>
      </c>
      <c r="E11" s="5">
        <v>16.57</v>
      </c>
      <c r="F11" s="5">
        <v>5</v>
      </c>
      <c r="G11" s="5">
        <v>3</v>
      </c>
      <c r="H11" s="5">
        <f t="shared" si="1"/>
        <v>46.107423053711528</v>
      </c>
      <c r="I11" s="5">
        <f t="shared" si="2"/>
        <v>203.02635284650975</v>
      </c>
      <c r="J11" s="77">
        <v>26</v>
      </c>
      <c r="K11" s="77">
        <v>66</v>
      </c>
      <c r="L11" s="77"/>
      <c r="M11" s="77"/>
    </row>
    <row r="12" spans="1:13" x14ac:dyDescent="0.25">
      <c r="A12" s="80">
        <f t="shared" si="3"/>
        <v>7</v>
      </c>
      <c r="B12" s="77">
        <f t="shared" si="4"/>
        <v>482430</v>
      </c>
      <c r="C12" s="77">
        <v>483235</v>
      </c>
      <c r="D12" s="5">
        <f>C12-B12</f>
        <v>805</v>
      </c>
      <c r="E12" s="5">
        <v>16.3</v>
      </c>
      <c r="F12" s="5">
        <v>6</v>
      </c>
      <c r="G12" s="5">
        <v>4</v>
      </c>
      <c r="H12" s="5">
        <f t="shared" si="1"/>
        <v>49.386503067484661</v>
      </c>
      <c r="I12" s="5">
        <f t="shared" si="2"/>
        <v>217.46523517382411</v>
      </c>
      <c r="J12" s="77">
        <v>20</v>
      </c>
      <c r="K12" s="77">
        <v>60</v>
      </c>
      <c r="L12" s="5"/>
      <c r="M12" s="77"/>
    </row>
    <row r="13" spans="1:13" x14ac:dyDescent="0.25">
      <c r="A13" s="80">
        <f t="shared" si="3"/>
        <v>8</v>
      </c>
      <c r="B13" s="77">
        <f t="shared" si="4"/>
        <v>483235</v>
      </c>
      <c r="C13" s="77">
        <v>484065</v>
      </c>
      <c r="D13" s="5">
        <f>C13-B13</f>
        <v>830</v>
      </c>
      <c r="E13" s="5">
        <v>16.52</v>
      </c>
      <c r="F13" s="5">
        <v>5</v>
      </c>
      <c r="G13" s="5">
        <v>3</v>
      </c>
      <c r="H13" s="5">
        <f t="shared" si="1"/>
        <v>50.242130750605327</v>
      </c>
      <c r="I13" s="5">
        <f t="shared" si="2"/>
        <v>221.23284907183213</v>
      </c>
      <c r="J13" s="77">
        <v>20</v>
      </c>
      <c r="K13" s="77">
        <v>58</v>
      </c>
      <c r="L13" s="77"/>
      <c r="M13" s="77"/>
    </row>
    <row r="14" spans="1:13" x14ac:dyDescent="0.25">
      <c r="A14" s="80">
        <f t="shared" si="3"/>
        <v>9</v>
      </c>
      <c r="B14" s="77">
        <f t="shared" si="4"/>
        <v>484065</v>
      </c>
      <c r="C14" s="77">
        <v>484862</v>
      </c>
      <c r="D14" s="5">
        <f>C14-B14</f>
        <v>797</v>
      </c>
      <c r="E14" s="5">
        <v>17.149999999999999</v>
      </c>
      <c r="F14" s="5">
        <v>5</v>
      </c>
      <c r="G14" s="5">
        <v>3</v>
      </c>
      <c r="H14" s="5">
        <f t="shared" si="1"/>
        <v>46.47230320699709</v>
      </c>
      <c r="I14" s="5">
        <f t="shared" si="2"/>
        <v>204.63304178814386</v>
      </c>
      <c r="J14" s="77">
        <v>30</v>
      </c>
      <c r="K14" s="77">
        <v>70</v>
      </c>
      <c r="L14" s="77"/>
      <c r="M14" s="77"/>
    </row>
    <row r="15" spans="1:13" x14ac:dyDescent="0.25">
      <c r="A15" s="80">
        <f t="shared" si="3"/>
        <v>10</v>
      </c>
      <c r="B15" s="77">
        <f t="shared" si="4"/>
        <v>484862</v>
      </c>
      <c r="C15" s="77">
        <v>485698</v>
      </c>
      <c r="D15" s="5">
        <f>C15-B15</f>
        <v>836</v>
      </c>
      <c r="E15" s="5">
        <v>17.38</v>
      </c>
      <c r="F15" s="5">
        <v>6</v>
      </c>
      <c r="G15" s="5">
        <v>4</v>
      </c>
      <c r="H15" s="5">
        <f t="shared" si="1"/>
        <v>48.101265822784811</v>
      </c>
      <c r="I15" s="5">
        <f t="shared" si="2"/>
        <v>211.80590717299577</v>
      </c>
      <c r="J15" s="77">
        <v>24</v>
      </c>
      <c r="K15" s="77">
        <v>70</v>
      </c>
      <c r="L15" s="77"/>
      <c r="M15" s="77"/>
    </row>
    <row r="16" spans="1:13" x14ac:dyDescent="0.25">
      <c r="A16" s="80">
        <f t="shared" si="3"/>
        <v>11</v>
      </c>
      <c r="B16" s="77">
        <f t="shared" si="4"/>
        <v>485698</v>
      </c>
      <c r="C16" s="77">
        <v>486496</v>
      </c>
      <c r="D16" s="5">
        <f>C16-B16</f>
        <v>798</v>
      </c>
      <c r="E16" s="5">
        <v>17.100000000000001</v>
      </c>
      <c r="F16" s="5">
        <v>6</v>
      </c>
      <c r="G16" s="5">
        <v>4</v>
      </c>
      <c r="H16" s="5">
        <f t="shared" si="1"/>
        <v>46.666666666666664</v>
      </c>
      <c r="I16" s="5">
        <f t="shared" si="2"/>
        <v>205.48888888888888</v>
      </c>
      <c r="J16" s="77">
        <v>24</v>
      </c>
      <c r="K16" s="77">
        <v>76</v>
      </c>
      <c r="L16" s="5"/>
      <c r="M16" s="77"/>
    </row>
    <row r="17" spans="1:13" x14ac:dyDescent="0.25">
      <c r="A17" s="80">
        <f t="shared" si="3"/>
        <v>12</v>
      </c>
      <c r="B17" s="77">
        <f t="shared" si="4"/>
        <v>486496</v>
      </c>
      <c r="C17" s="77">
        <v>487258</v>
      </c>
      <c r="D17" s="5">
        <f t="shared" ref="D17:D40" si="5">C17-B17</f>
        <v>762</v>
      </c>
      <c r="E17" s="5">
        <v>16.45</v>
      </c>
      <c r="F17" s="5">
        <v>5</v>
      </c>
      <c r="G17" s="5">
        <v>3</v>
      </c>
      <c r="H17" s="5">
        <f t="shared" si="1"/>
        <v>46.322188449848028</v>
      </c>
      <c r="I17" s="5">
        <f t="shared" si="2"/>
        <v>203.97203647416416</v>
      </c>
      <c r="J17" s="77">
        <v>28</v>
      </c>
      <c r="K17" s="77">
        <v>72</v>
      </c>
      <c r="L17" s="77"/>
      <c r="M17" s="77"/>
    </row>
    <row r="18" spans="1:13" x14ac:dyDescent="0.25">
      <c r="A18" s="80">
        <f t="shared" si="3"/>
        <v>13</v>
      </c>
      <c r="B18" s="77">
        <f t="shared" si="4"/>
        <v>487258</v>
      </c>
      <c r="C18" s="77">
        <v>488087</v>
      </c>
      <c r="D18" s="5">
        <f t="shared" si="5"/>
        <v>829</v>
      </c>
      <c r="E18" s="5">
        <v>17.09</v>
      </c>
      <c r="F18" s="5">
        <v>8</v>
      </c>
      <c r="G18" s="5">
        <v>6</v>
      </c>
      <c r="H18" s="5">
        <f t="shared" si="1"/>
        <v>48.507899356348744</v>
      </c>
      <c r="I18" s="5">
        <f t="shared" si="2"/>
        <v>213.59645016578898</v>
      </c>
      <c r="J18" s="77">
        <v>26</v>
      </c>
      <c r="K18" s="77">
        <v>74</v>
      </c>
      <c r="L18" s="77"/>
      <c r="M18" s="77"/>
    </row>
    <row r="19" spans="1:13" x14ac:dyDescent="0.25">
      <c r="A19" s="80">
        <f t="shared" si="3"/>
        <v>14</v>
      </c>
      <c r="B19" s="77">
        <f t="shared" si="4"/>
        <v>488087</v>
      </c>
      <c r="C19" s="77">
        <v>488921</v>
      </c>
      <c r="D19" s="5">
        <f t="shared" si="5"/>
        <v>834</v>
      </c>
      <c r="E19" s="5">
        <v>17.09</v>
      </c>
      <c r="F19" s="5">
        <v>8</v>
      </c>
      <c r="G19" s="5">
        <v>6</v>
      </c>
      <c r="H19" s="5">
        <f t="shared" si="1"/>
        <v>48.800468110005852</v>
      </c>
      <c r="I19" s="5">
        <f t="shared" si="2"/>
        <v>214.88472791105909</v>
      </c>
      <c r="J19" s="77">
        <v>18</v>
      </c>
      <c r="K19" s="77">
        <v>74</v>
      </c>
      <c r="L19" s="5"/>
      <c r="M19" s="77"/>
    </row>
    <row r="20" spans="1:13" x14ac:dyDescent="0.25">
      <c r="A20" s="80">
        <f t="shared" si="3"/>
        <v>15</v>
      </c>
      <c r="B20" s="77">
        <f t="shared" si="4"/>
        <v>488921</v>
      </c>
      <c r="C20" s="77">
        <v>489734</v>
      </c>
      <c r="D20" s="5">
        <f t="shared" si="5"/>
        <v>813</v>
      </c>
      <c r="E20" s="5">
        <v>16.28</v>
      </c>
      <c r="F20" s="5">
        <v>5</v>
      </c>
      <c r="G20" s="5">
        <v>3</v>
      </c>
      <c r="H20" s="5">
        <f t="shared" si="1"/>
        <v>49.938574938574938</v>
      </c>
      <c r="I20" s="5">
        <f t="shared" si="2"/>
        <v>219.89619164619162</v>
      </c>
      <c r="J20" s="77">
        <v>20</v>
      </c>
      <c r="K20" s="77">
        <v>76</v>
      </c>
      <c r="L20" s="77"/>
      <c r="M20" s="77"/>
    </row>
    <row r="21" spans="1:13" x14ac:dyDescent="0.25">
      <c r="A21" s="80">
        <f t="shared" si="3"/>
        <v>16</v>
      </c>
      <c r="B21" s="77">
        <f t="shared" si="4"/>
        <v>489734</v>
      </c>
      <c r="C21" s="77">
        <v>490541</v>
      </c>
      <c r="D21" s="5">
        <f t="shared" si="5"/>
        <v>807</v>
      </c>
      <c r="E21" s="5">
        <v>17.45</v>
      </c>
      <c r="F21" s="5">
        <v>5</v>
      </c>
      <c r="G21" s="5">
        <v>3</v>
      </c>
      <c r="H21" s="5">
        <f t="shared" si="1"/>
        <v>46.246418338108882</v>
      </c>
      <c r="I21" s="5">
        <f t="shared" si="2"/>
        <v>203.63839541547276</v>
      </c>
      <c r="J21" s="77">
        <v>24</v>
      </c>
      <c r="K21" s="77">
        <v>66</v>
      </c>
      <c r="L21" s="5"/>
      <c r="M21" s="77"/>
    </row>
    <row r="22" spans="1:13" x14ac:dyDescent="0.25">
      <c r="A22" s="80">
        <f t="shared" si="3"/>
        <v>17</v>
      </c>
      <c r="B22" s="77">
        <f t="shared" si="4"/>
        <v>490541</v>
      </c>
      <c r="C22" s="77">
        <v>491383</v>
      </c>
      <c r="D22" s="5">
        <f t="shared" si="5"/>
        <v>842</v>
      </c>
      <c r="E22" s="5">
        <v>17.420000000000002</v>
      </c>
      <c r="F22" s="5">
        <v>9</v>
      </c>
      <c r="G22" s="5">
        <v>7</v>
      </c>
      <c r="H22" s="5">
        <f t="shared" si="1"/>
        <v>48.335246842709523</v>
      </c>
      <c r="I22" s="5">
        <f t="shared" si="2"/>
        <v>212.8362035973976</v>
      </c>
      <c r="J22" s="77">
        <v>20</v>
      </c>
      <c r="K22" s="77">
        <v>72</v>
      </c>
      <c r="L22" s="77"/>
      <c r="M22" s="77"/>
    </row>
    <row r="23" spans="1:13" x14ac:dyDescent="0.25">
      <c r="A23" s="80">
        <f t="shared" si="3"/>
        <v>18</v>
      </c>
      <c r="B23" s="77">
        <f t="shared" si="4"/>
        <v>491383</v>
      </c>
      <c r="C23" s="77">
        <v>492244</v>
      </c>
      <c r="D23" s="5">
        <f t="shared" si="5"/>
        <v>861</v>
      </c>
      <c r="E23" s="5">
        <v>17.41</v>
      </c>
      <c r="F23" s="5">
        <v>8</v>
      </c>
      <c r="G23" s="5">
        <v>6</v>
      </c>
      <c r="H23" s="5">
        <f t="shared" si="1"/>
        <v>49.45433658816772</v>
      </c>
      <c r="I23" s="5">
        <f t="shared" si="2"/>
        <v>217.76392877656517</v>
      </c>
      <c r="J23" s="77">
        <v>20</v>
      </c>
      <c r="K23" s="77">
        <v>76</v>
      </c>
      <c r="L23" s="77"/>
      <c r="M23" s="77"/>
    </row>
    <row r="24" spans="1:13" x14ac:dyDescent="0.25">
      <c r="A24" s="80">
        <f t="shared" si="3"/>
        <v>19</v>
      </c>
      <c r="B24" s="77">
        <f t="shared" si="4"/>
        <v>492244</v>
      </c>
      <c r="C24" s="77">
        <v>493084</v>
      </c>
      <c r="D24" s="5">
        <f t="shared" si="5"/>
        <v>840</v>
      </c>
      <c r="E24" s="5">
        <v>17.32</v>
      </c>
      <c r="F24" s="5">
        <v>7</v>
      </c>
      <c r="G24" s="5">
        <v>5</v>
      </c>
      <c r="H24" s="5">
        <f t="shared" si="1"/>
        <v>48.498845265588912</v>
      </c>
      <c r="I24" s="5">
        <f t="shared" si="2"/>
        <v>213.55658198614316</v>
      </c>
      <c r="J24" s="77">
        <v>20</v>
      </c>
      <c r="K24" s="77">
        <v>76</v>
      </c>
      <c r="L24" s="5"/>
      <c r="M24" s="77"/>
    </row>
    <row r="25" spans="1:13" x14ac:dyDescent="0.25">
      <c r="A25" s="80">
        <f t="shared" si="3"/>
        <v>20</v>
      </c>
      <c r="B25" s="77">
        <f t="shared" si="4"/>
        <v>493084</v>
      </c>
      <c r="C25" s="77">
        <v>493943</v>
      </c>
      <c r="D25" s="5">
        <f t="shared" si="5"/>
        <v>859</v>
      </c>
      <c r="E25" s="5">
        <v>17.32</v>
      </c>
      <c r="F25" s="5">
        <v>9</v>
      </c>
      <c r="G25" s="5">
        <v>7</v>
      </c>
      <c r="H25" s="5">
        <f t="shared" si="1"/>
        <v>49.595842956120094</v>
      </c>
      <c r="I25" s="5">
        <f t="shared" si="2"/>
        <v>218.3870284834488</v>
      </c>
      <c r="J25" s="77">
        <v>20</v>
      </c>
      <c r="K25" s="77">
        <v>72</v>
      </c>
      <c r="L25" s="77"/>
      <c r="M25" s="77"/>
    </row>
    <row r="26" spans="1:13" ht="23.25" customHeight="1" x14ac:dyDescent="0.25">
      <c r="A26" s="80">
        <f t="shared" si="3"/>
        <v>21</v>
      </c>
      <c r="B26" s="77">
        <f t="shared" si="4"/>
        <v>493943</v>
      </c>
      <c r="C26" s="77">
        <v>494803</v>
      </c>
      <c r="D26" s="5">
        <f t="shared" si="5"/>
        <v>860</v>
      </c>
      <c r="E26" s="5">
        <v>17.57</v>
      </c>
      <c r="F26" s="5">
        <v>8</v>
      </c>
      <c r="G26" s="5">
        <v>6</v>
      </c>
      <c r="H26" s="5">
        <f>D26/E26</f>
        <v>48.947068867387593</v>
      </c>
      <c r="I26" s="5">
        <f>H26*264.2/60</f>
        <v>215.53025991273</v>
      </c>
      <c r="J26" s="77">
        <v>18</v>
      </c>
      <c r="K26" s="77">
        <v>72</v>
      </c>
      <c r="L26" s="77"/>
      <c r="M26" s="77"/>
    </row>
    <row r="27" spans="1:13" x14ac:dyDescent="0.25">
      <c r="A27" s="80">
        <f t="shared" si="3"/>
        <v>22</v>
      </c>
      <c r="B27" s="77">
        <f t="shared" si="4"/>
        <v>494803</v>
      </c>
      <c r="C27" s="77">
        <v>495677</v>
      </c>
      <c r="D27" s="5">
        <f t="shared" si="5"/>
        <v>874</v>
      </c>
      <c r="E27" s="5">
        <v>17.37</v>
      </c>
      <c r="F27" s="5">
        <v>7</v>
      </c>
      <c r="G27" s="5">
        <v>5</v>
      </c>
      <c r="H27" s="5">
        <f t="shared" si="1"/>
        <v>50.316637881404716</v>
      </c>
      <c r="I27" s="5">
        <f t="shared" si="2"/>
        <v>221.56092880445209</v>
      </c>
      <c r="J27" s="77">
        <v>18</v>
      </c>
      <c r="K27" s="77">
        <v>72</v>
      </c>
      <c r="L27" s="77"/>
      <c r="M27" s="77"/>
    </row>
    <row r="28" spans="1:13" x14ac:dyDescent="0.25">
      <c r="A28" s="80">
        <f t="shared" si="3"/>
        <v>23</v>
      </c>
      <c r="B28" s="77">
        <f t="shared" si="4"/>
        <v>495677</v>
      </c>
      <c r="C28" s="77">
        <v>496524</v>
      </c>
      <c r="D28" s="5">
        <f t="shared" si="5"/>
        <v>847</v>
      </c>
      <c r="E28" s="5">
        <v>17.37</v>
      </c>
      <c r="F28" s="5">
        <v>9</v>
      </c>
      <c r="G28" s="5">
        <v>7</v>
      </c>
      <c r="H28" s="5">
        <f t="shared" si="1"/>
        <v>48.762233736326998</v>
      </c>
      <c r="I28" s="5">
        <f t="shared" si="2"/>
        <v>214.71636921895987</v>
      </c>
      <c r="J28" s="77">
        <v>18</v>
      </c>
      <c r="K28" s="77">
        <v>76</v>
      </c>
      <c r="L28" s="5"/>
      <c r="M28" s="77"/>
    </row>
    <row r="29" spans="1:13" x14ac:dyDescent="0.25">
      <c r="A29" s="80">
        <f>+A28+1</f>
        <v>24</v>
      </c>
      <c r="B29" s="77">
        <f t="shared" si="4"/>
        <v>496524</v>
      </c>
      <c r="C29" s="77">
        <v>497366</v>
      </c>
      <c r="D29" s="5">
        <f t="shared" si="5"/>
        <v>842</v>
      </c>
      <c r="E29" s="5">
        <v>17.34</v>
      </c>
      <c r="F29" s="5">
        <v>6</v>
      </c>
      <c r="G29" s="5">
        <v>4</v>
      </c>
      <c r="H29" s="5">
        <f t="shared" si="1"/>
        <v>48.55824682814302</v>
      </c>
      <c r="I29" s="5">
        <f t="shared" si="2"/>
        <v>213.81814686658976</v>
      </c>
      <c r="J29" s="77">
        <v>20</v>
      </c>
      <c r="K29" s="77">
        <v>76</v>
      </c>
      <c r="L29" s="77"/>
      <c r="M29" s="77"/>
    </row>
    <row r="30" spans="1:13" x14ac:dyDescent="0.25">
      <c r="A30" s="80">
        <f>+A29+1</f>
        <v>25</v>
      </c>
      <c r="B30" s="77">
        <f>+C29</f>
        <v>497366</v>
      </c>
      <c r="C30" s="77">
        <v>498192</v>
      </c>
      <c r="D30" s="5">
        <f t="shared" si="5"/>
        <v>826</v>
      </c>
      <c r="E30" s="5">
        <v>17.28</v>
      </c>
      <c r="F30" s="5">
        <v>7</v>
      </c>
      <c r="G30" s="5">
        <v>5</v>
      </c>
      <c r="H30" s="5">
        <f t="shared" si="1"/>
        <v>47.800925925925924</v>
      </c>
      <c r="I30" s="5">
        <f t="shared" si="2"/>
        <v>210.48341049382714</v>
      </c>
      <c r="J30" s="77">
        <v>20</v>
      </c>
      <c r="K30" s="77">
        <v>78</v>
      </c>
      <c r="L30" s="77"/>
      <c r="M30" s="77"/>
    </row>
    <row r="31" spans="1:13" x14ac:dyDescent="0.25">
      <c r="A31" s="80">
        <v>26</v>
      </c>
      <c r="B31" s="77">
        <f t="shared" ref="B31:B33" si="6">+C30</f>
        <v>498192</v>
      </c>
      <c r="C31" s="77">
        <v>499009</v>
      </c>
      <c r="D31" s="5">
        <f t="shared" si="5"/>
        <v>817</v>
      </c>
      <c r="E31" s="5">
        <v>17.309999999999999</v>
      </c>
      <c r="F31" s="5">
        <v>5</v>
      </c>
      <c r="G31" s="5">
        <v>3</v>
      </c>
      <c r="H31" s="5">
        <f t="shared" si="1"/>
        <v>47.198151357596771</v>
      </c>
      <c r="I31" s="5">
        <f t="shared" si="2"/>
        <v>207.82919314461779</v>
      </c>
      <c r="J31" s="77">
        <v>18</v>
      </c>
      <c r="K31" s="77">
        <v>78</v>
      </c>
      <c r="L31" s="77"/>
      <c r="M31" s="77"/>
    </row>
    <row r="32" spans="1:13" x14ac:dyDescent="0.25">
      <c r="A32" s="80">
        <v>27</v>
      </c>
      <c r="B32" s="77">
        <f t="shared" si="6"/>
        <v>499009</v>
      </c>
      <c r="C32" s="77">
        <v>499831</v>
      </c>
      <c r="D32" s="5">
        <f t="shared" si="5"/>
        <v>822</v>
      </c>
      <c r="E32" s="5">
        <v>17.34</v>
      </c>
      <c r="F32" s="5">
        <v>9</v>
      </c>
      <c r="G32" s="5">
        <v>7</v>
      </c>
      <c r="H32" s="5">
        <f t="shared" si="1"/>
        <v>47.404844290657437</v>
      </c>
      <c r="I32" s="5">
        <f t="shared" si="2"/>
        <v>208.73933102652825</v>
      </c>
      <c r="J32" s="77">
        <v>18</v>
      </c>
      <c r="K32" s="77">
        <v>78</v>
      </c>
      <c r="L32" s="77"/>
      <c r="M32" s="77"/>
    </row>
    <row r="33" spans="1:13" x14ac:dyDescent="0.25">
      <c r="A33" s="80">
        <v>28</v>
      </c>
      <c r="B33" s="77">
        <f t="shared" si="6"/>
        <v>499831</v>
      </c>
      <c r="C33" s="77">
        <v>500677</v>
      </c>
      <c r="D33" s="5">
        <f t="shared" si="5"/>
        <v>846</v>
      </c>
      <c r="E33" s="5">
        <v>17.27</v>
      </c>
      <c r="F33" s="5">
        <v>8</v>
      </c>
      <c r="G33" s="5">
        <v>6</v>
      </c>
      <c r="H33" s="5">
        <f t="shared" si="1"/>
        <v>48.98668210770122</v>
      </c>
      <c r="I33" s="5">
        <f t="shared" si="2"/>
        <v>215.70469021424435</v>
      </c>
      <c r="J33" s="77">
        <v>20</v>
      </c>
      <c r="K33" s="77">
        <v>76</v>
      </c>
      <c r="L33" s="77"/>
      <c r="M33" s="77"/>
    </row>
    <row r="34" spans="1:13" x14ac:dyDescent="0.25">
      <c r="A34" s="80">
        <v>29</v>
      </c>
      <c r="B34" s="77">
        <f>+C33</f>
        <v>500677</v>
      </c>
      <c r="C34" s="77">
        <v>501495</v>
      </c>
      <c r="D34" s="5">
        <f t="shared" si="5"/>
        <v>818</v>
      </c>
      <c r="E34" s="5">
        <v>17.350000000000001</v>
      </c>
      <c r="F34" s="5">
        <v>8</v>
      </c>
      <c r="G34" s="5">
        <v>6</v>
      </c>
      <c r="H34" s="5">
        <f t="shared" si="1"/>
        <v>47.14697406340057</v>
      </c>
      <c r="I34" s="5">
        <f t="shared" si="2"/>
        <v>207.60384245917385</v>
      </c>
      <c r="J34" s="77">
        <v>18</v>
      </c>
      <c r="K34" s="77">
        <v>74</v>
      </c>
      <c r="L34" s="77"/>
      <c r="M34" s="77"/>
    </row>
    <row r="35" spans="1:13" x14ac:dyDescent="0.25">
      <c r="A35" s="80">
        <v>30</v>
      </c>
      <c r="B35" s="77">
        <f t="shared" si="4"/>
        <v>501495</v>
      </c>
      <c r="C35" s="77">
        <v>502293</v>
      </c>
      <c r="D35" s="5">
        <f t="shared" si="5"/>
        <v>798</v>
      </c>
      <c r="E35" s="5">
        <v>17.29</v>
      </c>
      <c r="F35" s="5">
        <v>8</v>
      </c>
      <c r="G35" s="5">
        <v>6</v>
      </c>
      <c r="H35" s="5">
        <f t="shared" si="1"/>
        <v>46.153846153846153</v>
      </c>
      <c r="I35" s="5">
        <f t="shared" si="2"/>
        <v>203.2307692307692</v>
      </c>
      <c r="J35" s="77">
        <v>20</v>
      </c>
      <c r="K35" s="77">
        <v>74</v>
      </c>
      <c r="L35" s="77"/>
      <c r="M35" s="77"/>
    </row>
    <row r="36" spans="1:13" x14ac:dyDescent="0.25">
      <c r="A36" s="80">
        <v>31</v>
      </c>
      <c r="B36" s="77">
        <f t="shared" si="4"/>
        <v>502293</v>
      </c>
      <c r="C36" s="77">
        <v>503123</v>
      </c>
      <c r="D36" s="5">
        <f t="shared" si="5"/>
        <v>830</v>
      </c>
      <c r="E36" s="5">
        <v>17.309999999999999</v>
      </c>
      <c r="F36" s="5">
        <v>8</v>
      </c>
      <c r="G36" s="5">
        <v>6</v>
      </c>
      <c r="H36" s="5">
        <f t="shared" si="1"/>
        <v>47.94916233391104</v>
      </c>
      <c r="I36" s="5">
        <f t="shared" si="2"/>
        <v>211.13614481032161</v>
      </c>
      <c r="J36" s="77">
        <v>20</v>
      </c>
      <c r="K36" s="77">
        <v>76</v>
      </c>
      <c r="L36" s="77"/>
      <c r="M36" s="77"/>
    </row>
    <row r="37" spans="1:13" x14ac:dyDescent="0.25">
      <c r="A37" s="80">
        <v>1</v>
      </c>
      <c r="B37" s="77">
        <f t="shared" si="4"/>
        <v>503123</v>
      </c>
      <c r="C37" s="77">
        <v>503970</v>
      </c>
      <c r="D37" s="5">
        <f t="shared" si="5"/>
        <v>847</v>
      </c>
      <c r="E37" s="5">
        <v>17.510000000000002</v>
      </c>
      <c r="F37" s="5">
        <v>8</v>
      </c>
      <c r="G37" s="5">
        <v>6</v>
      </c>
      <c r="H37" s="5">
        <f t="shared" si="1"/>
        <v>48.372358652198741</v>
      </c>
      <c r="I37" s="5">
        <f t="shared" si="2"/>
        <v>212.99961926518179</v>
      </c>
      <c r="J37" s="77">
        <v>20</v>
      </c>
      <c r="K37" s="77">
        <v>76</v>
      </c>
      <c r="L37" s="77"/>
      <c r="M37" s="77"/>
    </row>
    <row r="38" spans="1:13" x14ac:dyDescent="0.25">
      <c r="A38" s="80">
        <v>2</v>
      </c>
      <c r="B38" s="77">
        <f t="shared" si="4"/>
        <v>503970</v>
      </c>
      <c r="C38" s="77">
        <v>504824</v>
      </c>
      <c r="D38" s="5">
        <f t="shared" si="5"/>
        <v>854</v>
      </c>
      <c r="E38" s="5">
        <v>17.54</v>
      </c>
      <c r="F38" s="5">
        <v>5</v>
      </c>
      <c r="G38" s="5">
        <v>3</v>
      </c>
      <c r="H38" s="5">
        <f t="shared" si="1"/>
        <v>48.688711516533637</v>
      </c>
      <c r="I38" s="5">
        <f t="shared" si="2"/>
        <v>214.39262637780311</v>
      </c>
      <c r="J38" s="77">
        <v>20</v>
      </c>
      <c r="K38" s="77">
        <v>76</v>
      </c>
      <c r="L38" s="77"/>
      <c r="M38" s="77"/>
    </row>
    <row r="39" spans="1:13" x14ac:dyDescent="0.25">
      <c r="A39" s="80">
        <v>3</v>
      </c>
      <c r="B39" s="77">
        <f t="shared" si="4"/>
        <v>504824</v>
      </c>
      <c r="C39" s="77">
        <v>505664</v>
      </c>
      <c r="D39" s="5">
        <f t="shared" si="5"/>
        <v>840</v>
      </c>
      <c r="E39" s="5">
        <v>17.54</v>
      </c>
      <c r="F39" s="5">
        <v>5</v>
      </c>
      <c r="G39" s="5">
        <v>3</v>
      </c>
      <c r="H39" s="5">
        <f t="shared" si="1"/>
        <v>47.890535917901943</v>
      </c>
      <c r="I39" s="5">
        <f t="shared" si="2"/>
        <v>210.87799315849489</v>
      </c>
      <c r="J39" s="77">
        <v>20</v>
      </c>
      <c r="K39" s="77">
        <v>74</v>
      </c>
      <c r="L39" s="77"/>
      <c r="M39" s="77"/>
    </row>
    <row r="40" spans="1:13" x14ac:dyDescent="0.25">
      <c r="A40" s="80"/>
      <c r="B40" s="77"/>
      <c r="C40" s="77"/>
      <c r="D40" s="5">
        <f t="shared" si="5"/>
        <v>0</v>
      </c>
      <c r="E40" s="5"/>
      <c r="F40" s="5"/>
      <c r="G40" s="5"/>
      <c r="H40" s="5" t="e">
        <f t="shared" si="1"/>
        <v>#DIV/0!</v>
      </c>
      <c r="I40" s="5" t="e">
        <f t="shared" si="2"/>
        <v>#DIV/0!</v>
      </c>
      <c r="J40" s="77"/>
      <c r="K40" s="77"/>
      <c r="L40" s="77"/>
      <c r="M40" s="77"/>
    </row>
    <row r="41" spans="1:13" x14ac:dyDescent="0.25">
      <c r="A41" s="79" t="s">
        <v>45</v>
      </c>
      <c r="B41" s="46"/>
      <c r="C41" s="77"/>
      <c r="D41" s="46">
        <f t="shared" ref="D41:M41" si="7">SUM(D9:D40)</f>
        <v>25443</v>
      </c>
      <c r="E41" s="46">
        <f t="shared" si="7"/>
        <v>531.02999999999986</v>
      </c>
      <c r="F41" s="46">
        <f t="shared" si="7"/>
        <v>208</v>
      </c>
      <c r="G41" s="46">
        <f t="shared" si="7"/>
        <v>146</v>
      </c>
      <c r="H41" s="46" t="e">
        <f t="shared" si="7"/>
        <v>#DIV/0!</v>
      </c>
      <c r="I41" s="46" t="e">
        <f t="shared" si="7"/>
        <v>#DIV/0!</v>
      </c>
      <c r="J41" s="46">
        <f t="shared" si="7"/>
        <v>658</v>
      </c>
      <c r="K41" s="46">
        <f t="shared" si="7"/>
        <v>2254</v>
      </c>
      <c r="L41" s="46">
        <f t="shared" si="7"/>
        <v>0</v>
      </c>
      <c r="M41" s="46">
        <f t="shared" si="7"/>
        <v>0</v>
      </c>
    </row>
    <row r="42" spans="1:13" x14ac:dyDescent="0.25">
      <c r="A42" s="80" t="s">
        <v>15</v>
      </c>
      <c r="B42" s="46"/>
      <c r="C42" s="46"/>
      <c r="D42" s="46">
        <f>D41/30</f>
        <v>848.1</v>
      </c>
      <c r="E42" s="46">
        <f>E41/31</f>
        <v>17.129999999999995</v>
      </c>
      <c r="F42" s="46">
        <f>F41/60</f>
        <v>3.4666666666666668</v>
      </c>
      <c r="G42" s="46"/>
      <c r="H42" s="5" t="e">
        <f>H41/30</f>
        <v>#DIV/0!</v>
      </c>
      <c r="I42" s="100">
        <f>D41/E41*264.2/60</f>
        <v>210.97491667137453</v>
      </c>
      <c r="J42" s="100">
        <f>+AVERAGE(J9:J40)</f>
        <v>21.225806451612904</v>
      </c>
      <c r="K42" s="100">
        <f>+AVERAGE(K9:K40)</f>
        <v>72.709677419354833</v>
      </c>
      <c r="L42" s="81"/>
      <c r="M42" s="82"/>
    </row>
    <row r="43" spans="1:13" x14ac:dyDescent="0.25">
      <c r="A43" s="75" t="s">
        <v>64</v>
      </c>
      <c r="D43" s="83">
        <f>+D41</f>
        <v>25443</v>
      </c>
      <c r="J43" s="85"/>
      <c r="K43" s="85"/>
      <c r="L43" s="86"/>
      <c r="M43" s="85"/>
    </row>
    <row r="44" spans="1:13" x14ac:dyDescent="0.25">
      <c r="E44" s="42"/>
      <c r="J44" s="87"/>
      <c r="K44" s="87"/>
      <c r="M44" s="87"/>
    </row>
    <row r="45" spans="1:13" x14ac:dyDescent="0.25">
      <c r="C45" s="42"/>
      <c r="E45" s="101"/>
      <c r="J45" s="85"/>
      <c r="K45" s="85"/>
      <c r="M45" s="85"/>
    </row>
    <row r="46" spans="1:13" x14ac:dyDescent="0.25">
      <c r="C46" s="48"/>
      <c r="D46" s="42"/>
      <c r="J46" s="88"/>
      <c r="K46" s="88"/>
      <c r="M46" s="88"/>
    </row>
    <row r="47" spans="1:13" x14ac:dyDescent="0.25">
      <c r="C47" s="42"/>
      <c r="D47" s="42"/>
    </row>
    <row r="48" spans="1:13" x14ac:dyDescent="0.25">
      <c r="F48" s="42"/>
      <c r="G48" s="42"/>
      <c r="I48" s="42"/>
      <c r="M48" s="71" t="s">
        <v>36</v>
      </c>
    </row>
    <row r="50" spans="6:9" x14ac:dyDescent="0.25">
      <c r="I50" s="42"/>
    </row>
    <row r="52" spans="6:9" x14ac:dyDescent="0.25">
      <c r="H52" s="42"/>
    </row>
    <row r="54" spans="6:9" x14ac:dyDescent="0.25">
      <c r="F54" s="42"/>
      <c r="G54" s="42"/>
    </row>
    <row r="56" spans="6:9" x14ac:dyDescent="0.25">
      <c r="F56" s="42"/>
      <c r="G56" s="42"/>
    </row>
  </sheetData>
  <mergeCells count="5">
    <mergeCell ref="A7:A8"/>
    <mergeCell ref="I7:I8"/>
    <mergeCell ref="J7:K7"/>
    <mergeCell ref="L7:M7"/>
    <mergeCell ref="F7:G7"/>
  </mergeCells>
  <pageMargins left="0.70866141732283472" right="0.70866141732283472" top="0.74803149606299213" bottom="0.74803149606299213" header="0.31496062992125984" footer="0.31496062992125984"/>
  <pageSetup scale="90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L49"/>
  <sheetViews>
    <sheetView zoomScale="110" zoomScaleNormal="11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5.75" x14ac:dyDescent="0.25"/>
  <cols>
    <col min="1" max="1" width="5.25" style="90" customWidth="1"/>
    <col min="2" max="3" width="10" style="90" customWidth="1"/>
    <col min="4" max="4" width="9.625" style="90" customWidth="1"/>
    <col min="5" max="5" width="7.625" style="90" customWidth="1"/>
    <col min="6" max="6" width="8.75" style="90" customWidth="1"/>
    <col min="7" max="7" width="8.25" style="90" customWidth="1"/>
    <col min="8" max="8" width="7.75" style="90" customWidth="1"/>
    <col min="9" max="10" width="8.25" style="71" customWidth="1"/>
    <col min="11" max="11" width="8.25" style="43" hidden="1" customWidth="1"/>
    <col min="12" max="12" width="8.25" style="71" hidden="1" customWidth="1"/>
    <col min="13" max="16" width="4.625" style="90" customWidth="1"/>
    <col min="17" max="17" width="8.75" style="90"/>
    <col min="18" max="18" width="11.125" style="90" bestFit="1" customWidth="1"/>
    <col min="19" max="232" width="8.75" style="90"/>
    <col min="233" max="233" width="3.25" style="90" customWidth="1"/>
    <col min="234" max="234" width="7.75" style="90" customWidth="1"/>
    <col min="235" max="236" width="10" style="90" customWidth="1"/>
    <col min="237" max="237" width="9.25" style="90" customWidth="1"/>
    <col min="238" max="238" width="7.625" style="90" customWidth="1"/>
    <col min="239" max="240" width="8.25" style="90" customWidth="1"/>
    <col min="241" max="241" width="7.5" style="90" customWidth="1"/>
    <col min="242" max="242" width="8.75" style="90"/>
    <col min="243" max="243" width="8.125" style="90" bestFit="1" customWidth="1"/>
    <col min="244" max="244" width="8.75" style="90"/>
    <col min="245" max="245" width="8.125" style="90" bestFit="1" customWidth="1"/>
    <col min="246" max="488" width="8.75" style="90"/>
    <col min="489" max="489" width="3.25" style="90" customWidth="1"/>
    <col min="490" max="490" width="7.75" style="90" customWidth="1"/>
    <col min="491" max="492" width="10" style="90" customWidth="1"/>
    <col min="493" max="493" width="9.25" style="90" customWidth="1"/>
    <col min="494" max="494" width="7.625" style="90" customWidth="1"/>
    <col min="495" max="496" width="8.25" style="90" customWidth="1"/>
    <col min="497" max="497" width="7.5" style="90" customWidth="1"/>
    <col min="498" max="498" width="8.75" style="90"/>
    <col min="499" max="499" width="8.125" style="90" bestFit="1" customWidth="1"/>
    <col min="500" max="500" width="8.75" style="90"/>
    <col min="501" max="501" width="8.125" style="90" bestFit="1" customWidth="1"/>
    <col min="502" max="744" width="8.75" style="90"/>
    <col min="745" max="745" width="3.25" style="90" customWidth="1"/>
    <col min="746" max="746" width="7.75" style="90" customWidth="1"/>
    <col min="747" max="748" width="10" style="90" customWidth="1"/>
    <col min="749" max="749" width="9.25" style="90" customWidth="1"/>
    <col min="750" max="750" width="7.625" style="90" customWidth="1"/>
    <col min="751" max="752" width="8.25" style="90" customWidth="1"/>
    <col min="753" max="753" width="7.5" style="90" customWidth="1"/>
    <col min="754" max="754" width="8.75" style="90"/>
    <col min="755" max="755" width="8.125" style="90" bestFit="1" customWidth="1"/>
    <col min="756" max="756" width="8.75" style="90"/>
    <col min="757" max="757" width="8.125" style="90" bestFit="1" customWidth="1"/>
    <col min="758" max="1000" width="8.75" style="90"/>
    <col min="1001" max="1001" width="3.25" style="90" customWidth="1"/>
    <col min="1002" max="1002" width="7.75" style="90" customWidth="1"/>
    <col min="1003" max="1004" width="10" style="90" customWidth="1"/>
    <col min="1005" max="1005" width="9.25" style="90" customWidth="1"/>
    <col min="1006" max="1006" width="7.625" style="90" customWidth="1"/>
    <col min="1007" max="1008" width="8.25" style="90" customWidth="1"/>
    <col min="1009" max="1009" width="7.5" style="90" customWidth="1"/>
    <col min="1010" max="1010" width="8.75" style="90"/>
    <col min="1011" max="1011" width="8.125" style="90" bestFit="1" customWidth="1"/>
    <col min="1012" max="1012" width="8.75" style="90"/>
    <col min="1013" max="1013" width="8.125" style="90" bestFit="1" customWidth="1"/>
    <col min="1014" max="1256" width="8.75" style="90"/>
    <col min="1257" max="1257" width="3.25" style="90" customWidth="1"/>
    <col min="1258" max="1258" width="7.75" style="90" customWidth="1"/>
    <col min="1259" max="1260" width="10" style="90" customWidth="1"/>
    <col min="1261" max="1261" width="9.25" style="90" customWidth="1"/>
    <col min="1262" max="1262" width="7.625" style="90" customWidth="1"/>
    <col min="1263" max="1264" width="8.25" style="90" customWidth="1"/>
    <col min="1265" max="1265" width="7.5" style="90" customWidth="1"/>
    <col min="1266" max="1266" width="8.75" style="90"/>
    <col min="1267" max="1267" width="8.125" style="90" bestFit="1" customWidth="1"/>
    <col min="1268" max="1268" width="8.75" style="90"/>
    <col min="1269" max="1269" width="8.125" style="90" bestFit="1" customWidth="1"/>
    <col min="1270" max="1512" width="8.75" style="90"/>
    <col min="1513" max="1513" width="3.25" style="90" customWidth="1"/>
    <col min="1514" max="1514" width="7.75" style="90" customWidth="1"/>
    <col min="1515" max="1516" width="10" style="90" customWidth="1"/>
    <col min="1517" max="1517" width="9.25" style="90" customWidth="1"/>
    <col min="1518" max="1518" width="7.625" style="90" customWidth="1"/>
    <col min="1519" max="1520" width="8.25" style="90" customWidth="1"/>
    <col min="1521" max="1521" width="7.5" style="90" customWidth="1"/>
    <col min="1522" max="1522" width="8.75" style="90"/>
    <col min="1523" max="1523" width="8.125" style="90" bestFit="1" customWidth="1"/>
    <col min="1524" max="1524" width="8.75" style="90"/>
    <col min="1525" max="1525" width="8.125" style="90" bestFit="1" customWidth="1"/>
    <col min="1526" max="1768" width="8.75" style="90"/>
    <col min="1769" max="1769" width="3.25" style="90" customWidth="1"/>
    <col min="1770" max="1770" width="7.75" style="90" customWidth="1"/>
    <col min="1771" max="1772" width="10" style="90" customWidth="1"/>
    <col min="1773" max="1773" width="9.25" style="90" customWidth="1"/>
    <col min="1774" max="1774" width="7.625" style="90" customWidth="1"/>
    <col min="1775" max="1776" width="8.25" style="90" customWidth="1"/>
    <col min="1777" max="1777" width="7.5" style="90" customWidth="1"/>
    <col min="1778" max="1778" width="8.75" style="90"/>
    <col min="1779" max="1779" width="8.125" style="90" bestFit="1" customWidth="1"/>
    <col min="1780" max="1780" width="8.75" style="90"/>
    <col min="1781" max="1781" width="8.125" style="90" bestFit="1" customWidth="1"/>
    <col min="1782" max="2024" width="8.75" style="90"/>
    <col min="2025" max="2025" width="3.25" style="90" customWidth="1"/>
    <col min="2026" max="2026" width="7.75" style="90" customWidth="1"/>
    <col min="2027" max="2028" width="10" style="90" customWidth="1"/>
    <col min="2029" max="2029" width="9.25" style="90" customWidth="1"/>
    <col min="2030" max="2030" width="7.625" style="90" customWidth="1"/>
    <col min="2031" max="2032" width="8.25" style="90" customWidth="1"/>
    <col min="2033" max="2033" width="7.5" style="90" customWidth="1"/>
    <col min="2034" max="2034" width="8.75" style="90"/>
    <col min="2035" max="2035" width="8.125" style="90" bestFit="1" customWidth="1"/>
    <col min="2036" max="2036" width="8.75" style="90"/>
    <col min="2037" max="2037" width="8.125" style="90" bestFit="1" customWidth="1"/>
    <col min="2038" max="2280" width="8.75" style="90"/>
    <col min="2281" max="2281" width="3.25" style="90" customWidth="1"/>
    <col min="2282" max="2282" width="7.75" style="90" customWidth="1"/>
    <col min="2283" max="2284" width="10" style="90" customWidth="1"/>
    <col min="2285" max="2285" width="9.25" style="90" customWidth="1"/>
    <col min="2286" max="2286" width="7.625" style="90" customWidth="1"/>
    <col min="2287" max="2288" width="8.25" style="90" customWidth="1"/>
    <col min="2289" max="2289" width="7.5" style="90" customWidth="1"/>
    <col min="2290" max="2290" width="8.75" style="90"/>
    <col min="2291" max="2291" width="8.125" style="90" bestFit="1" customWidth="1"/>
    <col min="2292" max="2292" width="8.75" style="90"/>
    <col min="2293" max="2293" width="8.125" style="90" bestFit="1" customWidth="1"/>
    <col min="2294" max="2536" width="8.75" style="90"/>
    <col min="2537" max="2537" width="3.25" style="90" customWidth="1"/>
    <col min="2538" max="2538" width="7.75" style="90" customWidth="1"/>
    <col min="2539" max="2540" width="10" style="90" customWidth="1"/>
    <col min="2541" max="2541" width="9.25" style="90" customWidth="1"/>
    <col min="2542" max="2542" width="7.625" style="90" customWidth="1"/>
    <col min="2543" max="2544" width="8.25" style="90" customWidth="1"/>
    <col min="2545" max="2545" width="7.5" style="90" customWidth="1"/>
    <col min="2546" max="2546" width="8.75" style="90"/>
    <col min="2547" max="2547" width="8.125" style="90" bestFit="1" customWidth="1"/>
    <col min="2548" max="2548" width="8.75" style="90"/>
    <col min="2549" max="2549" width="8.125" style="90" bestFit="1" customWidth="1"/>
    <col min="2550" max="2792" width="8.75" style="90"/>
    <col min="2793" max="2793" width="3.25" style="90" customWidth="1"/>
    <col min="2794" max="2794" width="7.75" style="90" customWidth="1"/>
    <col min="2795" max="2796" width="10" style="90" customWidth="1"/>
    <col min="2797" max="2797" width="9.25" style="90" customWidth="1"/>
    <col min="2798" max="2798" width="7.625" style="90" customWidth="1"/>
    <col min="2799" max="2800" width="8.25" style="90" customWidth="1"/>
    <col min="2801" max="2801" width="7.5" style="90" customWidth="1"/>
    <col min="2802" max="2802" width="8.75" style="90"/>
    <col min="2803" max="2803" width="8.125" style="90" bestFit="1" customWidth="1"/>
    <col min="2804" max="2804" width="8.75" style="90"/>
    <col min="2805" max="2805" width="8.125" style="90" bestFit="1" customWidth="1"/>
    <col min="2806" max="3048" width="8.75" style="90"/>
    <col min="3049" max="3049" width="3.25" style="90" customWidth="1"/>
    <col min="3050" max="3050" width="7.75" style="90" customWidth="1"/>
    <col min="3051" max="3052" width="10" style="90" customWidth="1"/>
    <col min="3053" max="3053" width="9.25" style="90" customWidth="1"/>
    <col min="3054" max="3054" width="7.625" style="90" customWidth="1"/>
    <col min="3055" max="3056" width="8.25" style="90" customWidth="1"/>
    <col min="3057" max="3057" width="7.5" style="90" customWidth="1"/>
    <col min="3058" max="3058" width="8.75" style="90"/>
    <col min="3059" max="3059" width="8.125" style="90" bestFit="1" customWidth="1"/>
    <col min="3060" max="3060" width="8.75" style="90"/>
    <col min="3061" max="3061" width="8.125" style="90" bestFit="1" customWidth="1"/>
    <col min="3062" max="3304" width="8.75" style="90"/>
    <col min="3305" max="3305" width="3.25" style="90" customWidth="1"/>
    <col min="3306" max="3306" width="7.75" style="90" customWidth="1"/>
    <col min="3307" max="3308" width="10" style="90" customWidth="1"/>
    <col min="3309" max="3309" width="9.25" style="90" customWidth="1"/>
    <col min="3310" max="3310" width="7.625" style="90" customWidth="1"/>
    <col min="3311" max="3312" width="8.25" style="90" customWidth="1"/>
    <col min="3313" max="3313" width="7.5" style="90" customWidth="1"/>
    <col min="3314" max="3314" width="8.75" style="90"/>
    <col min="3315" max="3315" width="8.125" style="90" bestFit="1" customWidth="1"/>
    <col min="3316" max="3316" width="8.75" style="90"/>
    <col min="3317" max="3317" width="8.125" style="90" bestFit="1" customWidth="1"/>
    <col min="3318" max="3560" width="8.75" style="90"/>
    <col min="3561" max="3561" width="3.25" style="90" customWidth="1"/>
    <col min="3562" max="3562" width="7.75" style="90" customWidth="1"/>
    <col min="3563" max="3564" width="10" style="90" customWidth="1"/>
    <col min="3565" max="3565" width="9.25" style="90" customWidth="1"/>
    <col min="3566" max="3566" width="7.625" style="90" customWidth="1"/>
    <col min="3567" max="3568" width="8.25" style="90" customWidth="1"/>
    <col min="3569" max="3569" width="7.5" style="90" customWidth="1"/>
    <col min="3570" max="3570" width="8.75" style="90"/>
    <col min="3571" max="3571" width="8.125" style="90" bestFit="1" customWidth="1"/>
    <col min="3572" max="3572" width="8.75" style="90"/>
    <col min="3573" max="3573" width="8.125" style="90" bestFit="1" customWidth="1"/>
    <col min="3574" max="3816" width="8.75" style="90"/>
    <col min="3817" max="3817" width="3.25" style="90" customWidth="1"/>
    <col min="3818" max="3818" width="7.75" style="90" customWidth="1"/>
    <col min="3819" max="3820" width="10" style="90" customWidth="1"/>
    <col min="3821" max="3821" width="9.25" style="90" customWidth="1"/>
    <col min="3822" max="3822" width="7.625" style="90" customWidth="1"/>
    <col min="3823" max="3824" width="8.25" style="90" customWidth="1"/>
    <col min="3825" max="3825" width="7.5" style="90" customWidth="1"/>
    <col min="3826" max="3826" width="8.75" style="90"/>
    <col min="3827" max="3827" width="8.125" style="90" bestFit="1" customWidth="1"/>
    <col min="3828" max="3828" width="8.75" style="90"/>
    <col min="3829" max="3829" width="8.125" style="90" bestFit="1" customWidth="1"/>
    <col min="3830" max="4072" width="8.75" style="90"/>
    <col min="4073" max="4073" width="3.25" style="90" customWidth="1"/>
    <col min="4074" max="4074" width="7.75" style="90" customWidth="1"/>
    <col min="4075" max="4076" width="10" style="90" customWidth="1"/>
    <col min="4077" max="4077" width="9.25" style="90" customWidth="1"/>
    <col min="4078" max="4078" width="7.625" style="90" customWidth="1"/>
    <col min="4079" max="4080" width="8.25" style="90" customWidth="1"/>
    <col min="4081" max="4081" width="7.5" style="90" customWidth="1"/>
    <col min="4082" max="4082" width="8.75" style="90"/>
    <col min="4083" max="4083" width="8.125" style="90" bestFit="1" customWidth="1"/>
    <col min="4084" max="4084" width="8.75" style="90"/>
    <col min="4085" max="4085" width="8.125" style="90" bestFit="1" customWidth="1"/>
    <col min="4086" max="4328" width="8.75" style="90"/>
    <col min="4329" max="4329" width="3.25" style="90" customWidth="1"/>
    <col min="4330" max="4330" width="7.75" style="90" customWidth="1"/>
    <col min="4331" max="4332" width="10" style="90" customWidth="1"/>
    <col min="4333" max="4333" width="9.25" style="90" customWidth="1"/>
    <col min="4334" max="4334" width="7.625" style="90" customWidth="1"/>
    <col min="4335" max="4336" width="8.25" style="90" customWidth="1"/>
    <col min="4337" max="4337" width="7.5" style="90" customWidth="1"/>
    <col min="4338" max="4338" width="8.75" style="90"/>
    <col min="4339" max="4339" width="8.125" style="90" bestFit="1" customWidth="1"/>
    <col min="4340" max="4340" width="8.75" style="90"/>
    <col min="4341" max="4341" width="8.125" style="90" bestFit="1" customWidth="1"/>
    <col min="4342" max="4584" width="8.75" style="90"/>
    <col min="4585" max="4585" width="3.25" style="90" customWidth="1"/>
    <col min="4586" max="4586" width="7.75" style="90" customWidth="1"/>
    <col min="4587" max="4588" width="10" style="90" customWidth="1"/>
    <col min="4589" max="4589" width="9.25" style="90" customWidth="1"/>
    <col min="4590" max="4590" width="7.625" style="90" customWidth="1"/>
    <col min="4591" max="4592" width="8.25" style="90" customWidth="1"/>
    <col min="4593" max="4593" width="7.5" style="90" customWidth="1"/>
    <col min="4594" max="4594" width="8.75" style="90"/>
    <col min="4595" max="4595" width="8.125" style="90" bestFit="1" customWidth="1"/>
    <col min="4596" max="4596" width="8.75" style="90"/>
    <col min="4597" max="4597" width="8.125" style="90" bestFit="1" customWidth="1"/>
    <col min="4598" max="4840" width="8.75" style="90"/>
    <col min="4841" max="4841" width="3.25" style="90" customWidth="1"/>
    <col min="4842" max="4842" width="7.75" style="90" customWidth="1"/>
    <col min="4843" max="4844" width="10" style="90" customWidth="1"/>
    <col min="4845" max="4845" width="9.25" style="90" customWidth="1"/>
    <col min="4846" max="4846" width="7.625" style="90" customWidth="1"/>
    <col min="4847" max="4848" width="8.25" style="90" customWidth="1"/>
    <col min="4849" max="4849" width="7.5" style="90" customWidth="1"/>
    <col min="4850" max="4850" width="8.75" style="90"/>
    <col min="4851" max="4851" width="8.125" style="90" bestFit="1" customWidth="1"/>
    <col min="4852" max="4852" width="8.75" style="90"/>
    <col min="4853" max="4853" width="8.125" style="90" bestFit="1" customWidth="1"/>
    <col min="4854" max="5096" width="8.75" style="90"/>
    <col min="5097" max="5097" width="3.25" style="90" customWidth="1"/>
    <col min="5098" max="5098" width="7.75" style="90" customWidth="1"/>
    <col min="5099" max="5100" width="10" style="90" customWidth="1"/>
    <col min="5101" max="5101" width="9.25" style="90" customWidth="1"/>
    <col min="5102" max="5102" width="7.625" style="90" customWidth="1"/>
    <col min="5103" max="5104" width="8.25" style="90" customWidth="1"/>
    <col min="5105" max="5105" width="7.5" style="90" customWidth="1"/>
    <col min="5106" max="5106" width="8.75" style="90"/>
    <col min="5107" max="5107" width="8.125" style="90" bestFit="1" customWidth="1"/>
    <col min="5108" max="5108" width="8.75" style="90"/>
    <col min="5109" max="5109" width="8.125" style="90" bestFit="1" customWidth="1"/>
    <col min="5110" max="5352" width="8.75" style="90"/>
    <col min="5353" max="5353" width="3.25" style="90" customWidth="1"/>
    <col min="5354" max="5354" width="7.75" style="90" customWidth="1"/>
    <col min="5355" max="5356" width="10" style="90" customWidth="1"/>
    <col min="5357" max="5357" width="9.25" style="90" customWidth="1"/>
    <col min="5358" max="5358" width="7.625" style="90" customWidth="1"/>
    <col min="5359" max="5360" width="8.25" style="90" customWidth="1"/>
    <col min="5361" max="5361" width="7.5" style="90" customWidth="1"/>
    <col min="5362" max="5362" width="8.75" style="90"/>
    <col min="5363" max="5363" width="8.125" style="90" bestFit="1" customWidth="1"/>
    <col min="5364" max="5364" width="8.75" style="90"/>
    <col min="5365" max="5365" width="8.125" style="90" bestFit="1" customWidth="1"/>
    <col min="5366" max="5608" width="8.75" style="90"/>
    <col min="5609" max="5609" width="3.25" style="90" customWidth="1"/>
    <col min="5610" max="5610" width="7.75" style="90" customWidth="1"/>
    <col min="5611" max="5612" width="10" style="90" customWidth="1"/>
    <col min="5613" max="5613" width="9.25" style="90" customWidth="1"/>
    <col min="5614" max="5614" width="7.625" style="90" customWidth="1"/>
    <col min="5615" max="5616" width="8.25" style="90" customWidth="1"/>
    <col min="5617" max="5617" width="7.5" style="90" customWidth="1"/>
    <col min="5618" max="5618" width="8.75" style="90"/>
    <col min="5619" max="5619" width="8.125" style="90" bestFit="1" customWidth="1"/>
    <col min="5620" max="5620" width="8.75" style="90"/>
    <col min="5621" max="5621" width="8.125" style="90" bestFit="1" customWidth="1"/>
    <col min="5622" max="5864" width="8.75" style="90"/>
    <col min="5865" max="5865" width="3.25" style="90" customWidth="1"/>
    <col min="5866" max="5866" width="7.75" style="90" customWidth="1"/>
    <col min="5867" max="5868" width="10" style="90" customWidth="1"/>
    <col min="5869" max="5869" width="9.25" style="90" customWidth="1"/>
    <col min="5870" max="5870" width="7.625" style="90" customWidth="1"/>
    <col min="5871" max="5872" width="8.25" style="90" customWidth="1"/>
    <col min="5873" max="5873" width="7.5" style="90" customWidth="1"/>
    <col min="5874" max="5874" width="8.75" style="90"/>
    <col min="5875" max="5875" width="8.125" style="90" bestFit="1" customWidth="1"/>
    <col min="5876" max="5876" width="8.75" style="90"/>
    <col min="5877" max="5877" width="8.125" style="90" bestFit="1" customWidth="1"/>
    <col min="5878" max="6120" width="8.75" style="90"/>
    <col min="6121" max="6121" width="3.25" style="90" customWidth="1"/>
    <col min="6122" max="6122" width="7.75" style="90" customWidth="1"/>
    <col min="6123" max="6124" width="10" style="90" customWidth="1"/>
    <col min="6125" max="6125" width="9.25" style="90" customWidth="1"/>
    <col min="6126" max="6126" width="7.625" style="90" customWidth="1"/>
    <col min="6127" max="6128" width="8.25" style="90" customWidth="1"/>
    <col min="6129" max="6129" width="7.5" style="90" customWidth="1"/>
    <col min="6130" max="6130" width="8.75" style="90"/>
    <col min="6131" max="6131" width="8.125" style="90" bestFit="1" customWidth="1"/>
    <col min="6132" max="6132" width="8.75" style="90"/>
    <col min="6133" max="6133" width="8.125" style="90" bestFit="1" customWidth="1"/>
    <col min="6134" max="6376" width="8.75" style="90"/>
    <col min="6377" max="6377" width="3.25" style="90" customWidth="1"/>
    <col min="6378" max="6378" width="7.75" style="90" customWidth="1"/>
    <col min="6379" max="6380" width="10" style="90" customWidth="1"/>
    <col min="6381" max="6381" width="9.25" style="90" customWidth="1"/>
    <col min="6382" max="6382" width="7.625" style="90" customWidth="1"/>
    <col min="6383" max="6384" width="8.25" style="90" customWidth="1"/>
    <col min="6385" max="6385" width="7.5" style="90" customWidth="1"/>
    <col min="6386" max="6386" width="8.75" style="90"/>
    <col min="6387" max="6387" width="8.125" style="90" bestFit="1" customWidth="1"/>
    <col min="6388" max="6388" width="8.75" style="90"/>
    <col min="6389" max="6389" width="8.125" style="90" bestFit="1" customWidth="1"/>
    <col min="6390" max="6632" width="8.75" style="90"/>
    <col min="6633" max="6633" width="3.25" style="90" customWidth="1"/>
    <col min="6634" max="6634" width="7.75" style="90" customWidth="1"/>
    <col min="6635" max="6636" width="10" style="90" customWidth="1"/>
    <col min="6637" max="6637" width="9.25" style="90" customWidth="1"/>
    <col min="6638" max="6638" width="7.625" style="90" customWidth="1"/>
    <col min="6639" max="6640" width="8.25" style="90" customWidth="1"/>
    <col min="6641" max="6641" width="7.5" style="90" customWidth="1"/>
    <col min="6642" max="6642" width="8.75" style="90"/>
    <col min="6643" max="6643" width="8.125" style="90" bestFit="1" customWidth="1"/>
    <col min="6644" max="6644" width="8.75" style="90"/>
    <col min="6645" max="6645" width="8.125" style="90" bestFit="1" customWidth="1"/>
    <col min="6646" max="6888" width="8.75" style="90"/>
    <col min="6889" max="6889" width="3.25" style="90" customWidth="1"/>
    <col min="6890" max="6890" width="7.75" style="90" customWidth="1"/>
    <col min="6891" max="6892" width="10" style="90" customWidth="1"/>
    <col min="6893" max="6893" width="9.25" style="90" customWidth="1"/>
    <col min="6894" max="6894" width="7.625" style="90" customWidth="1"/>
    <col min="6895" max="6896" width="8.25" style="90" customWidth="1"/>
    <col min="6897" max="6897" width="7.5" style="90" customWidth="1"/>
    <col min="6898" max="6898" width="8.75" style="90"/>
    <col min="6899" max="6899" width="8.125" style="90" bestFit="1" customWidth="1"/>
    <col min="6900" max="6900" width="8.75" style="90"/>
    <col min="6901" max="6901" width="8.125" style="90" bestFit="1" customWidth="1"/>
    <col min="6902" max="7144" width="8.75" style="90"/>
    <col min="7145" max="7145" width="3.25" style="90" customWidth="1"/>
    <col min="7146" max="7146" width="7.75" style="90" customWidth="1"/>
    <col min="7147" max="7148" width="10" style="90" customWidth="1"/>
    <col min="7149" max="7149" width="9.25" style="90" customWidth="1"/>
    <col min="7150" max="7150" width="7.625" style="90" customWidth="1"/>
    <col min="7151" max="7152" width="8.25" style="90" customWidth="1"/>
    <col min="7153" max="7153" width="7.5" style="90" customWidth="1"/>
    <col min="7154" max="7154" width="8.75" style="90"/>
    <col min="7155" max="7155" width="8.125" style="90" bestFit="1" customWidth="1"/>
    <col min="7156" max="7156" width="8.75" style="90"/>
    <col min="7157" max="7157" width="8.125" style="90" bestFit="1" customWidth="1"/>
    <col min="7158" max="7400" width="8.75" style="90"/>
    <col min="7401" max="7401" width="3.25" style="90" customWidth="1"/>
    <col min="7402" max="7402" width="7.75" style="90" customWidth="1"/>
    <col min="7403" max="7404" width="10" style="90" customWidth="1"/>
    <col min="7405" max="7405" width="9.25" style="90" customWidth="1"/>
    <col min="7406" max="7406" width="7.625" style="90" customWidth="1"/>
    <col min="7407" max="7408" width="8.25" style="90" customWidth="1"/>
    <col min="7409" max="7409" width="7.5" style="90" customWidth="1"/>
    <col min="7410" max="7410" width="8.75" style="90"/>
    <col min="7411" max="7411" width="8.125" style="90" bestFit="1" customWidth="1"/>
    <col min="7412" max="7412" width="8.75" style="90"/>
    <col min="7413" max="7413" width="8.125" style="90" bestFit="1" customWidth="1"/>
    <col min="7414" max="7656" width="8.75" style="90"/>
    <col min="7657" max="7657" width="3.25" style="90" customWidth="1"/>
    <col min="7658" max="7658" width="7.75" style="90" customWidth="1"/>
    <col min="7659" max="7660" width="10" style="90" customWidth="1"/>
    <col min="7661" max="7661" width="9.25" style="90" customWidth="1"/>
    <col min="7662" max="7662" width="7.625" style="90" customWidth="1"/>
    <col min="7663" max="7664" width="8.25" style="90" customWidth="1"/>
    <col min="7665" max="7665" width="7.5" style="90" customWidth="1"/>
    <col min="7666" max="7666" width="8.75" style="90"/>
    <col min="7667" max="7667" width="8.125" style="90" bestFit="1" customWidth="1"/>
    <col min="7668" max="7668" width="8.75" style="90"/>
    <col min="7669" max="7669" width="8.125" style="90" bestFit="1" customWidth="1"/>
    <col min="7670" max="7912" width="8.75" style="90"/>
    <col min="7913" max="7913" width="3.25" style="90" customWidth="1"/>
    <col min="7914" max="7914" width="7.75" style="90" customWidth="1"/>
    <col min="7915" max="7916" width="10" style="90" customWidth="1"/>
    <col min="7917" max="7917" width="9.25" style="90" customWidth="1"/>
    <col min="7918" max="7918" width="7.625" style="90" customWidth="1"/>
    <col min="7919" max="7920" width="8.25" style="90" customWidth="1"/>
    <col min="7921" max="7921" width="7.5" style="90" customWidth="1"/>
    <col min="7922" max="7922" width="8.75" style="90"/>
    <col min="7923" max="7923" width="8.125" style="90" bestFit="1" customWidth="1"/>
    <col min="7924" max="7924" width="8.75" style="90"/>
    <col min="7925" max="7925" width="8.125" style="90" bestFit="1" customWidth="1"/>
    <col min="7926" max="8168" width="8.75" style="90"/>
    <col min="8169" max="8169" width="3.25" style="90" customWidth="1"/>
    <col min="8170" max="8170" width="7.75" style="90" customWidth="1"/>
    <col min="8171" max="8172" width="10" style="90" customWidth="1"/>
    <col min="8173" max="8173" width="9.25" style="90" customWidth="1"/>
    <col min="8174" max="8174" width="7.625" style="90" customWidth="1"/>
    <col min="8175" max="8176" width="8.25" style="90" customWidth="1"/>
    <col min="8177" max="8177" width="7.5" style="90" customWidth="1"/>
    <col min="8178" max="8178" width="8.75" style="90"/>
    <col min="8179" max="8179" width="8.125" style="90" bestFit="1" customWidth="1"/>
    <col min="8180" max="8180" width="8.75" style="90"/>
    <col min="8181" max="8181" width="8.125" style="90" bestFit="1" customWidth="1"/>
    <col min="8182" max="8424" width="8.75" style="90"/>
    <col min="8425" max="8425" width="3.25" style="90" customWidth="1"/>
    <col min="8426" max="8426" width="7.75" style="90" customWidth="1"/>
    <col min="8427" max="8428" width="10" style="90" customWidth="1"/>
    <col min="8429" max="8429" width="9.25" style="90" customWidth="1"/>
    <col min="8430" max="8430" width="7.625" style="90" customWidth="1"/>
    <col min="8431" max="8432" width="8.25" style="90" customWidth="1"/>
    <col min="8433" max="8433" width="7.5" style="90" customWidth="1"/>
    <col min="8434" max="8434" width="8.75" style="90"/>
    <col min="8435" max="8435" width="8.125" style="90" bestFit="1" customWidth="1"/>
    <col min="8436" max="8436" width="8.75" style="90"/>
    <col min="8437" max="8437" width="8.125" style="90" bestFit="1" customWidth="1"/>
    <col min="8438" max="8680" width="8.75" style="90"/>
    <col min="8681" max="8681" width="3.25" style="90" customWidth="1"/>
    <col min="8682" max="8682" width="7.75" style="90" customWidth="1"/>
    <col min="8683" max="8684" width="10" style="90" customWidth="1"/>
    <col min="8685" max="8685" width="9.25" style="90" customWidth="1"/>
    <col min="8686" max="8686" width="7.625" style="90" customWidth="1"/>
    <col min="8687" max="8688" width="8.25" style="90" customWidth="1"/>
    <col min="8689" max="8689" width="7.5" style="90" customWidth="1"/>
    <col min="8690" max="8690" width="8.75" style="90"/>
    <col min="8691" max="8691" width="8.125" style="90" bestFit="1" customWidth="1"/>
    <col min="8692" max="8692" width="8.75" style="90"/>
    <col min="8693" max="8693" width="8.125" style="90" bestFit="1" customWidth="1"/>
    <col min="8694" max="8936" width="8.75" style="90"/>
    <col min="8937" max="8937" width="3.25" style="90" customWidth="1"/>
    <col min="8938" max="8938" width="7.75" style="90" customWidth="1"/>
    <col min="8939" max="8940" width="10" style="90" customWidth="1"/>
    <col min="8941" max="8941" width="9.25" style="90" customWidth="1"/>
    <col min="8942" max="8942" width="7.625" style="90" customWidth="1"/>
    <col min="8943" max="8944" width="8.25" style="90" customWidth="1"/>
    <col min="8945" max="8945" width="7.5" style="90" customWidth="1"/>
    <col min="8946" max="8946" width="8.75" style="90"/>
    <col min="8947" max="8947" width="8.125" style="90" bestFit="1" customWidth="1"/>
    <col min="8948" max="8948" width="8.75" style="90"/>
    <col min="8949" max="8949" width="8.125" style="90" bestFit="1" customWidth="1"/>
    <col min="8950" max="9192" width="8.75" style="90"/>
    <col min="9193" max="9193" width="3.25" style="90" customWidth="1"/>
    <col min="9194" max="9194" width="7.75" style="90" customWidth="1"/>
    <col min="9195" max="9196" width="10" style="90" customWidth="1"/>
    <col min="9197" max="9197" width="9.25" style="90" customWidth="1"/>
    <col min="9198" max="9198" width="7.625" style="90" customWidth="1"/>
    <col min="9199" max="9200" width="8.25" style="90" customWidth="1"/>
    <col min="9201" max="9201" width="7.5" style="90" customWidth="1"/>
    <col min="9202" max="9202" width="8.75" style="90"/>
    <col min="9203" max="9203" width="8.125" style="90" bestFit="1" customWidth="1"/>
    <col min="9204" max="9204" width="8.75" style="90"/>
    <col min="9205" max="9205" width="8.125" style="90" bestFit="1" customWidth="1"/>
    <col min="9206" max="9448" width="8.75" style="90"/>
    <col min="9449" max="9449" width="3.25" style="90" customWidth="1"/>
    <col min="9450" max="9450" width="7.75" style="90" customWidth="1"/>
    <col min="9451" max="9452" width="10" style="90" customWidth="1"/>
    <col min="9453" max="9453" width="9.25" style="90" customWidth="1"/>
    <col min="9454" max="9454" width="7.625" style="90" customWidth="1"/>
    <col min="9455" max="9456" width="8.25" style="90" customWidth="1"/>
    <col min="9457" max="9457" width="7.5" style="90" customWidth="1"/>
    <col min="9458" max="9458" width="8.75" style="90"/>
    <col min="9459" max="9459" width="8.125" style="90" bestFit="1" customWidth="1"/>
    <col min="9460" max="9460" width="8.75" style="90"/>
    <col min="9461" max="9461" width="8.125" style="90" bestFit="1" customWidth="1"/>
    <col min="9462" max="9704" width="8.75" style="90"/>
    <col min="9705" max="9705" width="3.25" style="90" customWidth="1"/>
    <col min="9706" max="9706" width="7.75" style="90" customWidth="1"/>
    <col min="9707" max="9708" width="10" style="90" customWidth="1"/>
    <col min="9709" max="9709" width="9.25" style="90" customWidth="1"/>
    <col min="9710" max="9710" width="7.625" style="90" customWidth="1"/>
    <col min="9711" max="9712" width="8.25" style="90" customWidth="1"/>
    <col min="9713" max="9713" width="7.5" style="90" customWidth="1"/>
    <col min="9714" max="9714" width="8.75" style="90"/>
    <col min="9715" max="9715" width="8.125" style="90" bestFit="1" customWidth="1"/>
    <col min="9716" max="9716" width="8.75" style="90"/>
    <col min="9717" max="9717" width="8.125" style="90" bestFit="1" customWidth="1"/>
    <col min="9718" max="9960" width="8.75" style="90"/>
    <col min="9961" max="9961" width="3.25" style="90" customWidth="1"/>
    <col min="9962" max="9962" width="7.75" style="90" customWidth="1"/>
    <col min="9963" max="9964" width="10" style="90" customWidth="1"/>
    <col min="9965" max="9965" width="9.25" style="90" customWidth="1"/>
    <col min="9966" max="9966" width="7.625" style="90" customWidth="1"/>
    <col min="9967" max="9968" width="8.25" style="90" customWidth="1"/>
    <col min="9969" max="9969" width="7.5" style="90" customWidth="1"/>
    <col min="9970" max="9970" width="8.75" style="90"/>
    <col min="9971" max="9971" width="8.125" style="90" bestFit="1" customWidth="1"/>
    <col min="9972" max="9972" width="8.75" style="90"/>
    <col min="9973" max="9973" width="8.125" style="90" bestFit="1" customWidth="1"/>
    <col min="9974" max="10216" width="8.75" style="90"/>
    <col min="10217" max="10217" width="3.25" style="90" customWidth="1"/>
    <col min="10218" max="10218" width="7.75" style="90" customWidth="1"/>
    <col min="10219" max="10220" width="10" style="90" customWidth="1"/>
    <col min="10221" max="10221" width="9.25" style="90" customWidth="1"/>
    <col min="10222" max="10222" width="7.625" style="90" customWidth="1"/>
    <col min="10223" max="10224" width="8.25" style="90" customWidth="1"/>
    <col min="10225" max="10225" width="7.5" style="90" customWidth="1"/>
    <col min="10226" max="10226" width="8.75" style="90"/>
    <col min="10227" max="10227" width="8.125" style="90" bestFit="1" customWidth="1"/>
    <col min="10228" max="10228" width="8.75" style="90"/>
    <col min="10229" max="10229" width="8.125" style="90" bestFit="1" customWidth="1"/>
    <col min="10230" max="10472" width="8.75" style="90"/>
    <col min="10473" max="10473" width="3.25" style="90" customWidth="1"/>
    <col min="10474" max="10474" width="7.75" style="90" customWidth="1"/>
    <col min="10475" max="10476" width="10" style="90" customWidth="1"/>
    <col min="10477" max="10477" width="9.25" style="90" customWidth="1"/>
    <col min="10478" max="10478" width="7.625" style="90" customWidth="1"/>
    <col min="10479" max="10480" width="8.25" style="90" customWidth="1"/>
    <col min="10481" max="10481" width="7.5" style="90" customWidth="1"/>
    <col min="10482" max="10482" width="8.75" style="90"/>
    <col min="10483" max="10483" width="8.125" style="90" bestFit="1" customWidth="1"/>
    <col min="10484" max="10484" width="8.75" style="90"/>
    <col min="10485" max="10485" width="8.125" style="90" bestFit="1" customWidth="1"/>
    <col min="10486" max="10728" width="8.75" style="90"/>
    <col min="10729" max="10729" width="3.25" style="90" customWidth="1"/>
    <col min="10730" max="10730" width="7.75" style="90" customWidth="1"/>
    <col min="10731" max="10732" width="10" style="90" customWidth="1"/>
    <col min="10733" max="10733" width="9.25" style="90" customWidth="1"/>
    <col min="10734" max="10734" width="7.625" style="90" customWidth="1"/>
    <col min="10735" max="10736" width="8.25" style="90" customWidth="1"/>
    <col min="10737" max="10737" width="7.5" style="90" customWidth="1"/>
    <col min="10738" max="10738" width="8.75" style="90"/>
    <col min="10739" max="10739" width="8.125" style="90" bestFit="1" customWidth="1"/>
    <col min="10740" max="10740" width="8.75" style="90"/>
    <col min="10741" max="10741" width="8.125" style="90" bestFit="1" customWidth="1"/>
    <col min="10742" max="10984" width="8.75" style="90"/>
    <col min="10985" max="10985" width="3.25" style="90" customWidth="1"/>
    <col min="10986" max="10986" width="7.75" style="90" customWidth="1"/>
    <col min="10987" max="10988" width="10" style="90" customWidth="1"/>
    <col min="10989" max="10989" width="9.25" style="90" customWidth="1"/>
    <col min="10990" max="10990" width="7.625" style="90" customWidth="1"/>
    <col min="10991" max="10992" width="8.25" style="90" customWidth="1"/>
    <col min="10993" max="10993" width="7.5" style="90" customWidth="1"/>
    <col min="10994" max="10994" width="8.75" style="90"/>
    <col min="10995" max="10995" width="8.125" style="90" bestFit="1" customWidth="1"/>
    <col min="10996" max="10996" width="8.75" style="90"/>
    <col min="10997" max="10997" width="8.125" style="90" bestFit="1" customWidth="1"/>
    <col min="10998" max="11240" width="8.75" style="90"/>
    <col min="11241" max="11241" width="3.25" style="90" customWidth="1"/>
    <col min="11242" max="11242" width="7.75" style="90" customWidth="1"/>
    <col min="11243" max="11244" width="10" style="90" customWidth="1"/>
    <col min="11245" max="11245" width="9.25" style="90" customWidth="1"/>
    <col min="11246" max="11246" width="7.625" style="90" customWidth="1"/>
    <col min="11247" max="11248" width="8.25" style="90" customWidth="1"/>
    <col min="11249" max="11249" width="7.5" style="90" customWidth="1"/>
    <col min="11250" max="11250" width="8.75" style="90"/>
    <col min="11251" max="11251" width="8.125" style="90" bestFit="1" customWidth="1"/>
    <col min="11252" max="11252" width="8.75" style="90"/>
    <col min="11253" max="11253" width="8.125" style="90" bestFit="1" customWidth="1"/>
    <col min="11254" max="11496" width="8.75" style="90"/>
    <col min="11497" max="11497" width="3.25" style="90" customWidth="1"/>
    <col min="11498" max="11498" width="7.75" style="90" customWidth="1"/>
    <col min="11499" max="11500" width="10" style="90" customWidth="1"/>
    <col min="11501" max="11501" width="9.25" style="90" customWidth="1"/>
    <col min="11502" max="11502" width="7.625" style="90" customWidth="1"/>
    <col min="11503" max="11504" width="8.25" style="90" customWidth="1"/>
    <col min="11505" max="11505" width="7.5" style="90" customWidth="1"/>
    <col min="11506" max="11506" width="8.75" style="90"/>
    <col min="11507" max="11507" width="8.125" style="90" bestFit="1" customWidth="1"/>
    <col min="11508" max="11508" width="8.75" style="90"/>
    <col min="11509" max="11509" width="8.125" style="90" bestFit="1" customWidth="1"/>
    <col min="11510" max="11752" width="8.75" style="90"/>
    <col min="11753" max="11753" width="3.25" style="90" customWidth="1"/>
    <col min="11754" max="11754" width="7.75" style="90" customWidth="1"/>
    <col min="11755" max="11756" width="10" style="90" customWidth="1"/>
    <col min="11757" max="11757" width="9.25" style="90" customWidth="1"/>
    <col min="11758" max="11758" width="7.625" style="90" customWidth="1"/>
    <col min="11759" max="11760" width="8.25" style="90" customWidth="1"/>
    <col min="11761" max="11761" width="7.5" style="90" customWidth="1"/>
    <col min="11762" max="11762" width="8.75" style="90"/>
    <col min="11763" max="11763" width="8.125" style="90" bestFit="1" customWidth="1"/>
    <col min="11764" max="11764" width="8.75" style="90"/>
    <col min="11765" max="11765" width="8.125" style="90" bestFit="1" customWidth="1"/>
    <col min="11766" max="12008" width="8.75" style="90"/>
    <col min="12009" max="12009" width="3.25" style="90" customWidth="1"/>
    <col min="12010" max="12010" width="7.75" style="90" customWidth="1"/>
    <col min="12011" max="12012" width="10" style="90" customWidth="1"/>
    <col min="12013" max="12013" width="9.25" style="90" customWidth="1"/>
    <col min="12014" max="12014" width="7.625" style="90" customWidth="1"/>
    <col min="12015" max="12016" width="8.25" style="90" customWidth="1"/>
    <col min="12017" max="12017" width="7.5" style="90" customWidth="1"/>
    <col min="12018" max="12018" width="8.75" style="90"/>
    <col min="12019" max="12019" width="8.125" style="90" bestFit="1" customWidth="1"/>
    <col min="12020" max="12020" width="8.75" style="90"/>
    <col min="12021" max="12021" width="8.125" style="90" bestFit="1" customWidth="1"/>
    <col min="12022" max="12264" width="8.75" style="90"/>
    <col min="12265" max="12265" width="3.25" style="90" customWidth="1"/>
    <col min="12266" max="12266" width="7.75" style="90" customWidth="1"/>
    <col min="12267" max="12268" width="10" style="90" customWidth="1"/>
    <col min="12269" max="12269" width="9.25" style="90" customWidth="1"/>
    <col min="12270" max="12270" width="7.625" style="90" customWidth="1"/>
    <col min="12271" max="12272" width="8.25" style="90" customWidth="1"/>
    <col min="12273" max="12273" width="7.5" style="90" customWidth="1"/>
    <col min="12274" max="12274" width="8.75" style="90"/>
    <col min="12275" max="12275" width="8.125" style="90" bestFit="1" customWidth="1"/>
    <col min="12276" max="12276" width="8.75" style="90"/>
    <col min="12277" max="12277" width="8.125" style="90" bestFit="1" customWidth="1"/>
    <col min="12278" max="12520" width="8.75" style="90"/>
    <col min="12521" max="12521" width="3.25" style="90" customWidth="1"/>
    <col min="12522" max="12522" width="7.75" style="90" customWidth="1"/>
    <col min="12523" max="12524" width="10" style="90" customWidth="1"/>
    <col min="12525" max="12525" width="9.25" style="90" customWidth="1"/>
    <col min="12526" max="12526" width="7.625" style="90" customWidth="1"/>
    <col min="12527" max="12528" width="8.25" style="90" customWidth="1"/>
    <col min="12529" max="12529" width="7.5" style="90" customWidth="1"/>
    <col min="12530" max="12530" width="8.75" style="90"/>
    <col min="12531" max="12531" width="8.125" style="90" bestFit="1" customWidth="1"/>
    <col min="12532" max="12532" width="8.75" style="90"/>
    <col min="12533" max="12533" width="8.125" style="90" bestFit="1" customWidth="1"/>
    <col min="12534" max="12776" width="8.75" style="90"/>
    <col min="12777" max="12777" width="3.25" style="90" customWidth="1"/>
    <col min="12778" max="12778" width="7.75" style="90" customWidth="1"/>
    <col min="12779" max="12780" width="10" style="90" customWidth="1"/>
    <col min="12781" max="12781" width="9.25" style="90" customWidth="1"/>
    <col min="12782" max="12782" width="7.625" style="90" customWidth="1"/>
    <col min="12783" max="12784" width="8.25" style="90" customWidth="1"/>
    <col min="12785" max="12785" width="7.5" style="90" customWidth="1"/>
    <col min="12786" max="12786" width="8.75" style="90"/>
    <col min="12787" max="12787" width="8.125" style="90" bestFit="1" customWidth="1"/>
    <col min="12788" max="12788" width="8.75" style="90"/>
    <col min="12789" max="12789" width="8.125" style="90" bestFit="1" customWidth="1"/>
    <col min="12790" max="13032" width="8.75" style="90"/>
    <col min="13033" max="13033" width="3.25" style="90" customWidth="1"/>
    <col min="13034" max="13034" width="7.75" style="90" customWidth="1"/>
    <col min="13035" max="13036" width="10" style="90" customWidth="1"/>
    <col min="13037" max="13037" width="9.25" style="90" customWidth="1"/>
    <col min="13038" max="13038" width="7.625" style="90" customWidth="1"/>
    <col min="13039" max="13040" width="8.25" style="90" customWidth="1"/>
    <col min="13041" max="13041" width="7.5" style="90" customWidth="1"/>
    <col min="13042" max="13042" width="8.75" style="90"/>
    <col min="13043" max="13043" width="8.125" style="90" bestFit="1" customWidth="1"/>
    <col min="13044" max="13044" width="8.75" style="90"/>
    <col min="13045" max="13045" width="8.125" style="90" bestFit="1" customWidth="1"/>
    <col min="13046" max="13288" width="8.75" style="90"/>
    <col min="13289" max="13289" width="3.25" style="90" customWidth="1"/>
    <col min="13290" max="13290" width="7.75" style="90" customWidth="1"/>
    <col min="13291" max="13292" width="10" style="90" customWidth="1"/>
    <col min="13293" max="13293" width="9.25" style="90" customWidth="1"/>
    <col min="13294" max="13294" width="7.625" style="90" customWidth="1"/>
    <col min="13295" max="13296" width="8.25" style="90" customWidth="1"/>
    <col min="13297" max="13297" width="7.5" style="90" customWidth="1"/>
    <col min="13298" max="13298" width="8.75" style="90"/>
    <col min="13299" max="13299" width="8.125" style="90" bestFit="1" customWidth="1"/>
    <col min="13300" max="13300" width="8.75" style="90"/>
    <col min="13301" max="13301" width="8.125" style="90" bestFit="1" customWidth="1"/>
    <col min="13302" max="13544" width="8.75" style="90"/>
    <col min="13545" max="13545" width="3.25" style="90" customWidth="1"/>
    <col min="13546" max="13546" width="7.75" style="90" customWidth="1"/>
    <col min="13547" max="13548" width="10" style="90" customWidth="1"/>
    <col min="13549" max="13549" width="9.25" style="90" customWidth="1"/>
    <col min="13550" max="13550" width="7.625" style="90" customWidth="1"/>
    <col min="13551" max="13552" width="8.25" style="90" customWidth="1"/>
    <col min="13553" max="13553" width="7.5" style="90" customWidth="1"/>
    <col min="13554" max="13554" width="8.75" style="90"/>
    <col min="13555" max="13555" width="8.125" style="90" bestFit="1" customWidth="1"/>
    <col min="13556" max="13556" width="8.75" style="90"/>
    <col min="13557" max="13557" width="8.125" style="90" bestFit="1" customWidth="1"/>
    <col min="13558" max="13800" width="8.75" style="90"/>
    <col min="13801" max="13801" width="3.25" style="90" customWidth="1"/>
    <col min="13802" max="13802" width="7.75" style="90" customWidth="1"/>
    <col min="13803" max="13804" width="10" style="90" customWidth="1"/>
    <col min="13805" max="13805" width="9.25" style="90" customWidth="1"/>
    <col min="13806" max="13806" width="7.625" style="90" customWidth="1"/>
    <col min="13807" max="13808" width="8.25" style="90" customWidth="1"/>
    <col min="13809" max="13809" width="7.5" style="90" customWidth="1"/>
    <col min="13810" max="13810" width="8.75" style="90"/>
    <col min="13811" max="13811" width="8.125" style="90" bestFit="1" customWidth="1"/>
    <col min="13812" max="13812" width="8.75" style="90"/>
    <col min="13813" max="13813" width="8.125" style="90" bestFit="1" customWidth="1"/>
    <col min="13814" max="14056" width="8.75" style="90"/>
    <col min="14057" max="14057" width="3.25" style="90" customWidth="1"/>
    <col min="14058" max="14058" width="7.75" style="90" customWidth="1"/>
    <col min="14059" max="14060" width="10" style="90" customWidth="1"/>
    <col min="14061" max="14061" width="9.25" style="90" customWidth="1"/>
    <col min="14062" max="14062" width="7.625" style="90" customWidth="1"/>
    <col min="14063" max="14064" width="8.25" style="90" customWidth="1"/>
    <col min="14065" max="14065" width="7.5" style="90" customWidth="1"/>
    <col min="14066" max="14066" width="8.75" style="90"/>
    <col min="14067" max="14067" width="8.125" style="90" bestFit="1" customWidth="1"/>
    <col min="14068" max="14068" width="8.75" style="90"/>
    <col min="14069" max="14069" width="8.125" style="90" bestFit="1" customWidth="1"/>
    <col min="14070" max="14312" width="8.75" style="90"/>
    <col min="14313" max="14313" width="3.25" style="90" customWidth="1"/>
    <col min="14314" max="14314" width="7.75" style="90" customWidth="1"/>
    <col min="14315" max="14316" width="10" style="90" customWidth="1"/>
    <col min="14317" max="14317" width="9.25" style="90" customWidth="1"/>
    <col min="14318" max="14318" width="7.625" style="90" customWidth="1"/>
    <col min="14319" max="14320" width="8.25" style="90" customWidth="1"/>
    <col min="14321" max="14321" width="7.5" style="90" customWidth="1"/>
    <col min="14322" max="14322" width="8.75" style="90"/>
    <col min="14323" max="14323" width="8.125" style="90" bestFit="1" customWidth="1"/>
    <col min="14324" max="14324" width="8.75" style="90"/>
    <col min="14325" max="14325" width="8.125" style="90" bestFit="1" customWidth="1"/>
    <col min="14326" max="14568" width="8.75" style="90"/>
    <col min="14569" max="14569" width="3.25" style="90" customWidth="1"/>
    <col min="14570" max="14570" width="7.75" style="90" customWidth="1"/>
    <col min="14571" max="14572" width="10" style="90" customWidth="1"/>
    <col min="14573" max="14573" width="9.25" style="90" customWidth="1"/>
    <col min="14574" max="14574" width="7.625" style="90" customWidth="1"/>
    <col min="14575" max="14576" width="8.25" style="90" customWidth="1"/>
    <col min="14577" max="14577" width="7.5" style="90" customWidth="1"/>
    <col min="14578" max="14578" width="8.75" style="90"/>
    <col min="14579" max="14579" width="8.125" style="90" bestFit="1" customWidth="1"/>
    <col min="14580" max="14580" width="8.75" style="90"/>
    <col min="14581" max="14581" width="8.125" style="90" bestFit="1" customWidth="1"/>
    <col min="14582" max="14824" width="8.75" style="90"/>
    <col min="14825" max="14825" width="3.25" style="90" customWidth="1"/>
    <col min="14826" max="14826" width="7.75" style="90" customWidth="1"/>
    <col min="14827" max="14828" width="10" style="90" customWidth="1"/>
    <col min="14829" max="14829" width="9.25" style="90" customWidth="1"/>
    <col min="14830" max="14830" width="7.625" style="90" customWidth="1"/>
    <col min="14831" max="14832" width="8.25" style="90" customWidth="1"/>
    <col min="14833" max="14833" width="7.5" style="90" customWidth="1"/>
    <col min="14834" max="14834" width="8.75" style="90"/>
    <col min="14835" max="14835" width="8.125" style="90" bestFit="1" customWidth="1"/>
    <col min="14836" max="14836" width="8.75" style="90"/>
    <col min="14837" max="14837" width="8.125" style="90" bestFit="1" customWidth="1"/>
    <col min="14838" max="15080" width="8.75" style="90"/>
    <col min="15081" max="15081" width="3.25" style="90" customWidth="1"/>
    <col min="15082" max="15082" width="7.75" style="90" customWidth="1"/>
    <col min="15083" max="15084" width="10" style="90" customWidth="1"/>
    <col min="15085" max="15085" width="9.25" style="90" customWidth="1"/>
    <col min="15086" max="15086" width="7.625" style="90" customWidth="1"/>
    <col min="15087" max="15088" width="8.25" style="90" customWidth="1"/>
    <col min="15089" max="15089" width="7.5" style="90" customWidth="1"/>
    <col min="15090" max="15090" width="8.75" style="90"/>
    <col min="15091" max="15091" width="8.125" style="90" bestFit="1" customWidth="1"/>
    <col min="15092" max="15092" width="8.75" style="90"/>
    <col min="15093" max="15093" width="8.125" style="90" bestFit="1" customWidth="1"/>
    <col min="15094" max="15336" width="8.75" style="90"/>
    <col min="15337" max="15337" width="3.25" style="90" customWidth="1"/>
    <col min="15338" max="15338" width="7.75" style="90" customWidth="1"/>
    <col min="15339" max="15340" width="10" style="90" customWidth="1"/>
    <col min="15341" max="15341" width="9.25" style="90" customWidth="1"/>
    <col min="15342" max="15342" width="7.625" style="90" customWidth="1"/>
    <col min="15343" max="15344" width="8.25" style="90" customWidth="1"/>
    <col min="15345" max="15345" width="7.5" style="90" customWidth="1"/>
    <col min="15346" max="15346" width="8.75" style="90"/>
    <col min="15347" max="15347" width="8.125" style="90" bestFit="1" customWidth="1"/>
    <col min="15348" max="15348" width="8.75" style="90"/>
    <col min="15349" max="15349" width="8.125" style="90" bestFit="1" customWidth="1"/>
    <col min="15350" max="15592" width="8.75" style="90"/>
    <col min="15593" max="15593" width="3.25" style="90" customWidth="1"/>
    <col min="15594" max="15594" width="7.75" style="90" customWidth="1"/>
    <col min="15595" max="15596" width="10" style="90" customWidth="1"/>
    <col min="15597" max="15597" width="9.25" style="90" customWidth="1"/>
    <col min="15598" max="15598" width="7.625" style="90" customWidth="1"/>
    <col min="15599" max="15600" width="8.25" style="90" customWidth="1"/>
    <col min="15601" max="15601" width="7.5" style="90" customWidth="1"/>
    <col min="15602" max="15602" width="8.75" style="90"/>
    <col min="15603" max="15603" width="8.125" style="90" bestFit="1" customWidth="1"/>
    <col min="15604" max="15604" width="8.75" style="90"/>
    <col min="15605" max="15605" width="8.125" style="90" bestFit="1" customWidth="1"/>
    <col min="15606" max="15848" width="8.75" style="90"/>
    <col min="15849" max="15849" width="3.25" style="90" customWidth="1"/>
    <col min="15850" max="15850" width="7.75" style="90" customWidth="1"/>
    <col min="15851" max="15852" width="10" style="90" customWidth="1"/>
    <col min="15853" max="15853" width="9.25" style="90" customWidth="1"/>
    <col min="15854" max="15854" width="7.625" style="90" customWidth="1"/>
    <col min="15855" max="15856" width="8.25" style="90" customWidth="1"/>
    <col min="15857" max="15857" width="7.5" style="90" customWidth="1"/>
    <col min="15858" max="15858" width="8.75" style="90"/>
    <col min="15859" max="15859" width="8.125" style="90" bestFit="1" customWidth="1"/>
    <col min="15860" max="15860" width="8.75" style="90"/>
    <col min="15861" max="15861" width="8.125" style="90" bestFit="1" customWidth="1"/>
    <col min="15862" max="16104" width="8.75" style="90"/>
    <col min="16105" max="16105" width="3.25" style="90" customWidth="1"/>
    <col min="16106" max="16106" width="7.75" style="90" customWidth="1"/>
    <col min="16107" max="16108" width="10" style="90" customWidth="1"/>
    <col min="16109" max="16109" width="9.25" style="90" customWidth="1"/>
    <col min="16110" max="16110" width="7.625" style="90" customWidth="1"/>
    <col min="16111" max="16112" width="8.25" style="90" customWidth="1"/>
    <col min="16113" max="16113" width="7.5" style="90" customWidth="1"/>
    <col min="16114" max="16114" width="8.75" style="90"/>
    <col min="16115" max="16115" width="8.125" style="90" bestFit="1" customWidth="1"/>
    <col min="16116" max="16116" width="8.75" style="90"/>
    <col min="16117" max="16117" width="8.125" style="90" bestFit="1" customWidth="1"/>
    <col min="16118" max="16384" width="8.75" style="90"/>
  </cols>
  <sheetData>
    <row r="1" spans="1:12" s="67" customFormat="1" ht="18" x14ac:dyDescent="0.25">
      <c r="A1" s="66" t="s">
        <v>35</v>
      </c>
      <c r="C1" s="68"/>
      <c r="D1" s="68"/>
      <c r="E1" s="68"/>
      <c r="F1" s="68"/>
      <c r="G1" s="68"/>
      <c r="H1" s="68"/>
      <c r="I1" s="69"/>
      <c r="J1" s="69"/>
      <c r="L1" s="69"/>
    </row>
    <row r="2" spans="1:12" s="67" customFormat="1" ht="18" x14ac:dyDescent="0.25">
      <c r="A2" s="66" t="s">
        <v>47</v>
      </c>
      <c r="B2" s="68"/>
      <c r="C2" s="68"/>
      <c r="D2" s="68"/>
      <c r="E2" s="68"/>
      <c r="F2" s="68"/>
      <c r="G2" s="68"/>
      <c r="H2" s="68"/>
      <c r="I2" s="69"/>
      <c r="J2" s="69"/>
      <c r="L2" s="69"/>
    </row>
    <row r="4" spans="1:12" x14ac:dyDescent="0.25">
      <c r="A4" s="90" t="s">
        <v>53</v>
      </c>
      <c r="C4" s="14" t="str">
        <f>+'sta. monica'!C4</f>
        <v>December 1-31,2019</v>
      </c>
    </row>
    <row r="5" spans="1:12" x14ac:dyDescent="0.25">
      <c r="A5" s="90" t="s">
        <v>42</v>
      </c>
    </row>
    <row r="6" spans="1:12" x14ac:dyDescent="0.25">
      <c r="D6" s="91">
        <f>+SUM(D26:D35)</f>
        <v>7663</v>
      </c>
    </row>
    <row r="7" spans="1:12" s="95" customFormat="1" ht="15.6" customHeight="1" x14ac:dyDescent="0.25">
      <c r="A7" s="92" t="s">
        <v>3</v>
      </c>
      <c r="B7" s="93" t="s">
        <v>4</v>
      </c>
      <c r="C7" s="93" t="s">
        <v>4</v>
      </c>
      <c r="D7" s="93" t="s">
        <v>5</v>
      </c>
      <c r="E7" s="93" t="s">
        <v>6</v>
      </c>
      <c r="F7" s="94" t="s">
        <v>7</v>
      </c>
      <c r="G7" s="94" t="s">
        <v>8</v>
      </c>
      <c r="H7" s="175" t="s">
        <v>2</v>
      </c>
      <c r="I7" s="172" t="s">
        <v>61</v>
      </c>
      <c r="J7" s="173"/>
      <c r="K7" s="171" t="s">
        <v>58</v>
      </c>
      <c r="L7" s="171"/>
    </row>
    <row r="8" spans="1:12" s="95" customFormat="1" x14ac:dyDescent="0.25">
      <c r="A8" s="96"/>
      <c r="B8" s="93" t="s">
        <v>9</v>
      </c>
      <c r="C8" s="93" t="s">
        <v>10</v>
      </c>
      <c r="D8" s="93" t="s">
        <v>11</v>
      </c>
      <c r="E8" s="93" t="s">
        <v>12</v>
      </c>
      <c r="F8" s="93" t="s">
        <v>13</v>
      </c>
      <c r="G8" s="94" t="s">
        <v>14</v>
      </c>
      <c r="H8" s="176"/>
      <c r="I8" s="72" t="s">
        <v>63</v>
      </c>
      <c r="J8" s="72" t="s">
        <v>62</v>
      </c>
      <c r="K8" s="72" t="s">
        <v>12</v>
      </c>
      <c r="L8" s="72" t="s">
        <v>59</v>
      </c>
    </row>
    <row r="9" spans="1:12" ht="12.75" x14ac:dyDescent="0.2">
      <c r="A9" s="97">
        <v>4</v>
      </c>
      <c r="B9" s="77">
        <v>389070</v>
      </c>
      <c r="C9" s="77">
        <v>389679</v>
      </c>
      <c r="D9" s="5">
        <f t="shared" ref="D9:D16" si="0">C9-B9</f>
        <v>609</v>
      </c>
      <c r="E9" s="5">
        <v>19.350000000000001</v>
      </c>
      <c r="F9" s="5">
        <v>5</v>
      </c>
      <c r="G9" s="5">
        <f t="shared" ref="G9:G40" si="1">D9/E9</f>
        <v>31.472868217054263</v>
      </c>
      <c r="H9" s="5">
        <f t="shared" ref="H9:H40" si="2">G9*264.2/60</f>
        <v>138.58552971576228</v>
      </c>
      <c r="I9" s="77">
        <v>36</v>
      </c>
      <c r="J9" s="77">
        <v>76</v>
      </c>
      <c r="K9" s="77"/>
      <c r="L9" s="77"/>
    </row>
    <row r="10" spans="1:12" ht="12.75" x14ac:dyDescent="0.2">
      <c r="A10" s="97">
        <f t="shared" ref="A10:A30" si="3">+A9+1</f>
        <v>5</v>
      </c>
      <c r="B10" s="77">
        <f t="shared" ref="B10:B39" si="4">+C9</f>
        <v>389679</v>
      </c>
      <c r="C10" s="77">
        <v>390285</v>
      </c>
      <c r="D10" s="5">
        <f>C10-B10</f>
        <v>606</v>
      </c>
      <c r="E10" s="5">
        <v>19.350000000000001</v>
      </c>
      <c r="F10" s="5">
        <v>5</v>
      </c>
      <c r="G10" s="5">
        <f t="shared" si="1"/>
        <v>31.31782945736434</v>
      </c>
      <c r="H10" s="5">
        <f t="shared" si="2"/>
        <v>137.90284237726098</v>
      </c>
      <c r="I10" s="77">
        <v>35</v>
      </c>
      <c r="J10" s="77">
        <v>78</v>
      </c>
      <c r="K10" s="77"/>
      <c r="L10" s="77"/>
    </row>
    <row r="11" spans="1:12" ht="12.75" x14ac:dyDescent="0.2">
      <c r="A11" s="97">
        <f t="shared" si="3"/>
        <v>6</v>
      </c>
      <c r="B11" s="77">
        <f t="shared" si="4"/>
        <v>390285</v>
      </c>
      <c r="C11" s="77">
        <v>390914</v>
      </c>
      <c r="D11" s="5">
        <f t="shared" si="0"/>
        <v>629</v>
      </c>
      <c r="E11" s="5">
        <v>19.41</v>
      </c>
      <c r="F11" s="5">
        <v>5</v>
      </c>
      <c r="G11" s="5">
        <f t="shared" si="1"/>
        <v>32.405976300875835</v>
      </c>
      <c r="H11" s="5">
        <f t="shared" si="2"/>
        <v>142.69431564485657</v>
      </c>
      <c r="I11" s="77">
        <v>36</v>
      </c>
      <c r="J11" s="77">
        <v>78</v>
      </c>
      <c r="K11" s="77"/>
      <c r="L11" s="77"/>
    </row>
    <row r="12" spans="1:12" ht="12.75" x14ac:dyDescent="0.2">
      <c r="A12" s="97">
        <f t="shared" si="3"/>
        <v>7</v>
      </c>
      <c r="B12" s="77">
        <f t="shared" si="4"/>
        <v>390914</v>
      </c>
      <c r="C12" s="77">
        <v>391597</v>
      </c>
      <c r="D12" s="5">
        <f t="shared" si="0"/>
        <v>683</v>
      </c>
      <c r="E12" s="5">
        <v>19.420000000000002</v>
      </c>
      <c r="F12" s="5">
        <v>5</v>
      </c>
      <c r="G12" s="5">
        <f t="shared" si="1"/>
        <v>35.169927909371779</v>
      </c>
      <c r="H12" s="5">
        <f t="shared" si="2"/>
        <v>154.86491589426706</v>
      </c>
      <c r="I12" s="77">
        <v>25</v>
      </c>
      <c r="J12" s="77">
        <v>80</v>
      </c>
      <c r="K12" s="77"/>
      <c r="L12" s="77"/>
    </row>
    <row r="13" spans="1:12" ht="12.75" x14ac:dyDescent="0.2">
      <c r="A13" s="97">
        <f t="shared" si="3"/>
        <v>8</v>
      </c>
      <c r="B13" s="77">
        <f t="shared" si="4"/>
        <v>391597</v>
      </c>
      <c r="C13" s="77">
        <v>392263</v>
      </c>
      <c r="D13" s="5">
        <f t="shared" si="0"/>
        <v>666</v>
      </c>
      <c r="E13" s="5">
        <v>19.510000000000002</v>
      </c>
      <c r="F13" s="5">
        <v>6</v>
      </c>
      <c r="G13" s="5">
        <f t="shared" si="1"/>
        <v>34.136340338288058</v>
      </c>
      <c r="H13" s="5">
        <f t="shared" si="2"/>
        <v>150.31368528959507</v>
      </c>
      <c r="I13" s="77">
        <v>22</v>
      </c>
      <c r="J13" s="77">
        <v>68</v>
      </c>
      <c r="K13" s="77"/>
      <c r="L13" s="77"/>
    </row>
    <row r="14" spans="1:12" ht="12.75" x14ac:dyDescent="0.2">
      <c r="A14" s="97">
        <f t="shared" si="3"/>
        <v>9</v>
      </c>
      <c r="B14" s="77">
        <f t="shared" si="4"/>
        <v>392263</v>
      </c>
      <c r="C14" s="77">
        <v>392932</v>
      </c>
      <c r="D14" s="5">
        <f t="shared" si="0"/>
        <v>669</v>
      </c>
      <c r="E14" s="5">
        <v>19.45</v>
      </c>
      <c r="F14" s="5">
        <v>5</v>
      </c>
      <c r="G14" s="5">
        <f t="shared" si="1"/>
        <v>34.395886889460158</v>
      </c>
      <c r="H14" s="5">
        <f t="shared" si="2"/>
        <v>151.45655526992289</v>
      </c>
      <c r="I14" s="77">
        <v>36</v>
      </c>
      <c r="J14" s="77">
        <v>76</v>
      </c>
      <c r="K14" s="77"/>
      <c r="L14" s="77"/>
    </row>
    <row r="15" spans="1:12" ht="12.75" x14ac:dyDescent="0.2">
      <c r="A15" s="97">
        <f t="shared" si="3"/>
        <v>10</v>
      </c>
      <c r="B15" s="77">
        <f t="shared" si="4"/>
        <v>392932</v>
      </c>
      <c r="C15" s="77">
        <v>393619</v>
      </c>
      <c r="D15" s="5">
        <f t="shared" si="0"/>
        <v>687</v>
      </c>
      <c r="E15" s="5">
        <v>18.510000000000002</v>
      </c>
      <c r="F15" s="5">
        <v>5</v>
      </c>
      <c r="G15" s="5">
        <f t="shared" si="1"/>
        <v>37.115072933549428</v>
      </c>
      <c r="H15" s="5">
        <f t="shared" si="2"/>
        <v>163.430037817396</v>
      </c>
      <c r="I15" s="77">
        <v>36</v>
      </c>
      <c r="J15" s="77">
        <v>78</v>
      </c>
      <c r="K15" s="77"/>
      <c r="L15" s="77"/>
    </row>
    <row r="16" spans="1:12" ht="12.75" x14ac:dyDescent="0.2">
      <c r="A16" s="97">
        <f t="shared" si="3"/>
        <v>11</v>
      </c>
      <c r="B16" s="77">
        <f t="shared" si="4"/>
        <v>393619</v>
      </c>
      <c r="C16" s="77">
        <v>394304</v>
      </c>
      <c r="D16" s="5">
        <f t="shared" si="0"/>
        <v>685</v>
      </c>
      <c r="E16" s="5">
        <v>20.149999999999999</v>
      </c>
      <c r="F16" s="5">
        <v>5</v>
      </c>
      <c r="G16" s="5">
        <f t="shared" si="1"/>
        <v>33.995037220843678</v>
      </c>
      <c r="H16" s="5">
        <f t="shared" si="2"/>
        <v>149.69148056244831</v>
      </c>
      <c r="I16" s="77">
        <v>32</v>
      </c>
      <c r="J16" s="77">
        <v>82</v>
      </c>
      <c r="K16" s="77"/>
      <c r="L16" s="77"/>
    </row>
    <row r="17" spans="1:12" ht="12.75" x14ac:dyDescent="0.2">
      <c r="A17" s="97">
        <f t="shared" si="3"/>
        <v>12</v>
      </c>
      <c r="B17" s="77">
        <f t="shared" si="4"/>
        <v>394304</v>
      </c>
      <c r="C17" s="77">
        <v>394970</v>
      </c>
      <c r="D17" s="5">
        <f>C17-B17</f>
        <v>666</v>
      </c>
      <c r="E17" s="5">
        <v>19.47</v>
      </c>
      <c r="F17" s="5">
        <v>6</v>
      </c>
      <c r="G17" s="5">
        <f t="shared" si="1"/>
        <v>34.206471494607086</v>
      </c>
      <c r="H17" s="5">
        <f t="shared" si="2"/>
        <v>150.62249614791986</v>
      </c>
      <c r="I17" s="77">
        <v>34</v>
      </c>
      <c r="J17" s="77">
        <v>80</v>
      </c>
      <c r="K17" s="77"/>
      <c r="L17" s="77"/>
    </row>
    <row r="18" spans="1:12" ht="12.75" x14ac:dyDescent="0.2">
      <c r="A18" s="97">
        <f t="shared" si="3"/>
        <v>13</v>
      </c>
      <c r="B18" s="77">
        <f t="shared" si="4"/>
        <v>394970</v>
      </c>
      <c r="C18" s="77">
        <v>395639</v>
      </c>
      <c r="D18" s="5">
        <f>C18-B18</f>
        <v>669</v>
      </c>
      <c r="E18" s="5">
        <v>19.55</v>
      </c>
      <c r="F18" s="5">
        <v>5</v>
      </c>
      <c r="G18" s="5">
        <f t="shared" si="1"/>
        <v>34.21994884910486</v>
      </c>
      <c r="H18" s="5">
        <f t="shared" si="2"/>
        <v>150.68184143222507</v>
      </c>
      <c r="I18" s="77">
        <v>34</v>
      </c>
      <c r="J18" s="77">
        <v>80</v>
      </c>
      <c r="K18" s="5"/>
      <c r="L18" s="77"/>
    </row>
    <row r="19" spans="1:12" ht="12.75" x14ac:dyDescent="0.2">
      <c r="A19" s="97">
        <f t="shared" si="3"/>
        <v>14</v>
      </c>
      <c r="B19" s="77">
        <f t="shared" si="4"/>
        <v>395639</v>
      </c>
      <c r="C19" s="77">
        <v>396361</v>
      </c>
      <c r="D19" s="5">
        <f t="shared" ref="D19:D40" si="5">C19-B19</f>
        <v>722</v>
      </c>
      <c r="E19" s="5">
        <v>19.510000000000002</v>
      </c>
      <c r="F19" s="5">
        <v>5</v>
      </c>
      <c r="G19" s="5">
        <f t="shared" si="1"/>
        <v>37.006663249615578</v>
      </c>
      <c r="H19" s="5">
        <f t="shared" si="2"/>
        <v>162.9526738424739</v>
      </c>
      <c r="I19" s="77">
        <v>28</v>
      </c>
      <c r="J19" s="77">
        <v>78</v>
      </c>
      <c r="K19" s="5"/>
      <c r="L19" s="77"/>
    </row>
    <row r="20" spans="1:12" ht="12.75" x14ac:dyDescent="0.2">
      <c r="A20" s="97">
        <f t="shared" si="3"/>
        <v>15</v>
      </c>
      <c r="B20" s="77">
        <f t="shared" si="4"/>
        <v>396361</v>
      </c>
      <c r="C20" s="77">
        <v>397058</v>
      </c>
      <c r="D20" s="5">
        <f>C20-B20</f>
        <v>697</v>
      </c>
      <c r="E20" s="5">
        <v>19.46</v>
      </c>
      <c r="F20" s="5">
        <v>5</v>
      </c>
      <c r="G20" s="5">
        <f t="shared" si="1"/>
        <v>35.81706063720452</v>
      </c>
      <c r="H20" s="5">
        <f t="shared" si="2"/>
        <v>157.7144570058239</v>
      </c>
      <c r="I20" s="77">
        <v>26</v>
      </c>
      <c r="J20" s="77">
        <v>84</v>
      </c>
      <c r="K20" s="77"/>
      <c r="L20" s="77"/>
    </row>
    <row r="21" spans="1:12" ht="12.75" x14ac:dyDescent="0.2">
      <c r="A21" s="97">
        <f t="shared" si="3"/>
        <v>16</v>
      </c>
      <c r="B21" s="77">
        <f t="shared" si="4"/>
        <v>397058</v>
      </c>
      <c r="C21" s="77">
        <v>397759</v>
      </c>
      <c r="D21" s="5">
        <f t="shared" si="5"/>
        <v>701</v>
      </c>
      <c r="E21" s="5">
        <v>20.399999999999999</v>
      </c>
      <c r="F21" s="5">
        <v>5</v>
      </c>
      <c r="G21" s="5">
        <f t="shared" si="1"/>
        <v>34.36274509803922</v>
      </c>
      <c r="H21" s="5">
        <f t="shared" si="2"/>
        <v>151.3106209150327</v>
      </c>
      <c r="I21" s="77">
        <v>36</v>
      </c>
      <c r="J21" s="77">
        <v>76</v>
      </c>
      <c r="K21" s="77"/>
      <c r="L21" s="77"/>
    </row>
    <row r="22" spans="1:12" ht="12.75" x14ac:dyDescent="0.2">
      <c r="A22" s="97">
        <f t="shared" si="3"/>
        <v>17</v>
      </c>
      <c r="B22" s="77">
        <f t="shared" si="4"/>
        <v>397759</v>
      </c>
      <c r="C22" s="77">
        <v>398506</v>
      </c>
      <c r="D22" s="5">
        <f>C22-B22</f>
        <v>747</v>
      </c>
      <c r="E22" s="5">
        <v>24</v>
      </c>
      <c r="F22" s="5">
        <v>0</v>
      </c>
      <c r="G22" s="5">
        <f t="shared" si="1"/>
        <v>31.125</v>
      </c>
      <c r="H22" s="5">
        <f t="shared" si="2"/>
        <v>137.05375000000001</v>
      </c>
      <c r="I22" s="77">
        <v>22</v>
      </c>
      <c r="J22" s="77">
        <v>76</v>
      </c>
      <c r="K22" s="77"/>
      <c r="L22" s="77"/>
    </row>
    <row r="23" spans="1:12" ht="12.75" x14ac:dyDescent="0.2">
      <c r="A23" s="97">
        <f t="shared" si="3"/>
        <v>18</v>
      </c>
      <c r="B23" s="77">
        <f t="shared" si="4"/>
        <v>398506</v>
      </c>
      <c r="C23" s="77">
        <v>399271</v>
      </c>
      <c r="D23" s="5">
        <f>C23-B23</f>
        <v>765</v>
      </c>
      <c r="E23" s="5">
        <v>24</v>
      </c>
      <c r="F23" s="5">
        <v>0</v>
      </c>
      <c r="G23" s="5">
        <f t="shared" si="1"/>
        <v>31.875</v>
      </c>
      <c r="H23" s="5">
        <f t="shared" si="2"/>
        <v>140.35624999999999</v>
      </c>
      <c r="I23" s="77">
        <v>30</v>
      </c>
      <c r="J23" s="77">
        <v>76</v>
      </c>
      <c r="K23" s="77"/>
      <c r="L23" s="77"/>
    </row>
    <row r="24" spans="1:12" ht="12.75" x14ac:dyDescent="0.2">
      <c r="A24" s="97">
        <f t="shared" si="3"/>
        <v>19</v>
      </c>
      <c r="B24" s="77">
        <f t="shared" si="4"/>
        <v>399271</v>
      </c>
      <c r="C24" s="77">
        <v>400042</v>
      </c>
      <c r="D24" s="5">
        <f>C24-B24</f>
        <v>771</v>
      </c>
      <c r="E24" s="5">
        <v>24</v>
      </c>
      <c r="F24" s="5">
        <v>0</v>
      </c>
      <c r="G24" s="5">
        <f t="shared" si="1"/>
        <v>32.125</v>
      </c>
      <c r="H24" s="5">
        <f t="shared" si="2"/>
        <v>141.45708333333332</v>
      </c>
      <c r="I24" s="77">
        <v>30</v>
      </c>
      <c r="J24" s="77">
        <v>80</v>
      </c>
      <c r="K24" s="77"/>
      <c r="L24" s="77"/>
    </row>
    <row r="25" spans="1:12" ht="12.75" x14ac:dyDescent="0.2">
      <c r="A25" s="97">
        <f t="shared" si="3"/>
        <v>20</v>
      </c>
      <c r="B25" s="77">
        <f t="shared" si="4"/>
        <v>400042</v>
      </c>
      <c r="C25" s="77">
        <v>400817</v>
      </c>
      <c r="D25" s="5">
        <f>C25-B25</f>
        <v>775</v>
      </c>
      <c r="E25" s="5">
        <v>24</v>
      </c>
      <c r="F25" s="5">
        <v>0</v>
      </c>
      <c r="G25" s="5">
        <f t="shared" si="1"/>
        <v>32.291666666666664</v>
      </c>
      <c r="H25" s="5">
        <f t="shared" si="2"/>
        <v>142.1909722222222</v>
      </c>
      <c r="I25" s="77">
        <v>32</v>
      </c>
      <c r="J25" s="77">
        <v>76</v>
      </c>
      <c r="K25" s="77"/>
      <c r="L25" s="77"/>
    </row>
    <row r="26" spans="1:12" ht="12.75" x14ac:dyDescent="0.2">
      <c r="A26" s="97">
        <f t="shared" si="3"/>
        <v>21</v>
      </c>
      <c r="B26" s="77">
        <f t="shared" si="4"/>
        <v>400817</v>
      </c>
      <c r="C26" s="77">
        <v>401588</v>
      </c>
      <c r="D26" s="5">
        <f t="shared" si="5"/>
        <v>771</v>
      </c>
      <c r="E26" s="5">
        <v>24</v>
      </c>
      <c r="F26" s="5">
        <v>0</v>
      </c>
      <c r="G26" s="5">
        <f t="shared" si="1"/>
        <v>32.125</v>
      </c>
      <c r="H26" s="5">
        <f t="shared" si="2"/>
        <v>141.45708333333332</v>
      </c>
      <c r="I26" s="77">
        <v>32</v>
      </c>
      <c r="J26" s="77">
        <v>78</v>
      </c>
      <c r="K26" s="77"/>
      <c r="L26" s="77"/>
    </row>
    <row r="27" spans="1:12" ht="12.75" x14ac:dyDescent="0.2">
      <c r="A27" s="97">
        <f t="shared" si="3"/>
        <v>22</v>
      </c>
      <c r="B27" s="77">
        <f t="shared" si="4"/>
        <v>401588</v>
      </c>
      <c r="C27" s="77">
        <v>402367</v>
      </c>
      <c r="D27" s="5">
        <f t="shared" si="5"/>
        <v>779</v>
      </c>
      <c r="E27" s="5">
        <v>24</v>
      </c>
      <c r="F27" s="5">
        <v>0</v>
      </c>
      <c r="G27" s="5">
        <f t="shared" si="1"/>
        <v>32.458333333333336</v>
      </c>
      <c r="H27" s="5">
        <f t="shared" si="2"/>
        <v>142.92486111111111</v>
      </c>
      <c r="I27" s="77">
        <v>26</v>
      </c>
      <c r="J27" s="77">
        <v>74</v>
      </c>
      <c r="K27" s="77"/>
      <c r="L27" s="77"/>
    </row>
    <row r="28" spans="1:12" ht="12.75" x14ac:dyDescent="0.2">
      <c r="A28" s="97">
        <f t="shared" si="3"/>
        <v>23</v>
      </c>
      <c r="B28" s="77">
        <f t="shared" si="4"/>
        <v>402367</v>
      </c>
      <c r="C28" s="77">
        <v>403123</v>
      </c>
      <c r="D28" s="5">
        <f t="shared" si="5"/>
        <v>756</v>
      </c>
      <c r="E28" s="5">
        <v>24</v>
      </c>
      <c r="F28" s="5">
        <v>0</v>
      </c>
      <c r="G28" s="5">
        <f t="shared" si="1"/>
        <v>31.5</v>
      </c>
      <c r="H28" s="5">
        <f t="shared" si="2"/>
        <v>138.70499999999998</v>
      </c>
      <c r="I28" s="77">
        <v>28</v>
      </c>
      <c r="J28" s="77">
        <v>78</v>
      </c>
      <c r="K28" s="77"/>
      <c r="L28" s="77"/>
    </row>
    <row r="29" spans="1:12" ht="12.75" x14ac:dyDescent="0.2">
      <c r="A29" s="97">
        <f t="shared" si="3"/>
        <v>24</v>
      </c>
      <c r="B29" s="77">
        <f t="shared" si="4"/>
        <v>403123</v>
      </c>
      <c r="C29" s="77">
        <v>403897</v>
      </c>
      <c r="D29" s="5">
        <f t="shared" si="5"/>
        <v>774</v>
      </c>
      <c r="E29" s="5">
        <v>24</v>
      </c>
      <c r="F29" s="5">
        <v>0</v>
      </c>
      <c r="G29" s="5">
        <f t="shared" si="1"/>
        <v>32.25</v>
      </c>
      <c r="H29" s="5">
        <f t="shared" si="2"/>
        <v>142.00749999999999</v>
      </c>
      <c r="I29" s="77">
        <v>32</v>
      </c>
      <c r="J29" s="77">
        <v>78</v>
      </c>
      <c r="K29" s="77"/>
      <c r="L29" s="77"/>
    </row>
    <row r="30" spans="1:12" ht="12.75" x14ac:dyDescent="0.2">
      <c r="A30" s="97">
        <f t="shared" si="3"/>
        <v>25</v>
      </c>
      <c r="B30" s="77">
        <f t="shared" si="4"/>
        <v>403897</v>
      </c>
      <c r="C30" s="77">
        <v>404658</v>
      </c>
      <c r="D30" s="5">
        <f t="shared" si="5"/>
        <v>761</v>
      </c>
      <c r="E30" s="5">
        <v>24</v>
      </c>
      <c r="F30" s="5">
        <v>0</v>
      </c>
      <c r="G30" s="5">
        <f t="shared" si="1"/>
        <v>31.708333333333332</v>
      </c>
      <c r="H30" s="5">
        <f t="shared" si="2"/>
        <v>139.62236111111108</v>
      </c>
      <c r="I30" s="77">
        <v>22</v>
      </c>
      <c r="J30" s="77">
        <v>76</v>
      </c>
      <c r="K30" s="77"/>
      <c r="L30" s="77"/>
    </row>
    <row r="31" spans="1:12" ht="12.75" x14ac:dyDescent="0.2">
      <c r="A31" s="97">
        <v>26</v>
      </c>
      <c r="B31" s="77">
        <f t="shared" si="4"/>
        <v>404658</v>
      </c>
      <c r="C31" s="77">
        <v>405423</v>
      </c>
      <c r="D31" s="5">
        <f t="shared" si="5"/>
        <v>765</v>
      </c>
      <c r="E31" s="5">
        <v>24</v>
      </c>
      <c r="F31" s="5">
        <v>0</v>
      </c>
      <c r="G31" s="5">
        <f t="shared" si="1"/>
        <v>31.875</v>
      </c>
      <c r="H31" s="5">
        <f t="shared" si="2"/>
        <v>140.35624999999999</v>
      </c>
      <c r="I31" s="77">
        <v>30</v>
      </c>
      <c r="J31" s="77">
        <v>76</v>
      </c>
      <c r="K31" s="77"/>
      <c r="L31" s="77"/>
    </row>
    <row r="32" spans="1:12" ht="12.75" x14ac:dyDescent="0.2">
      <c r="A32" s="97">
        <v>27</v>
      </c>
      <c r="B32" s="77">
        <f t="shared" si="4"/>
        <v>405423</v>
      </c>
      <c r="C32" s="77">
        <v>406171</v>
      </c>
      <c r="D32" s="5">
        <f t="shared" si="5"/>
        <v>748</v>
      </c>
      <c r="E32" s="5">
        <v>24</v>
      </c>
      <c r="F32" s="5">
        <v>0</v>
      </c>
      <c r="G32" s="5">
        <f t="shared" si="1"/>
        <v>31.166666666666668</v>
      </c>
      <c r="H32" s="5">
        <f t="shared" si="2"/>
        <v>137.23722222222221</v>
      </c>
      <c r="I32" s="77">
        <v>28</v>
      </c>
      <c r="J32" s="77">
        <v>76</v>
      </c>
      <c r="K32" s="77"/>
      <c r="L32" s="77"/>
    </row>
    <row r="33" spans="1:12" ht="12.75" x14ac:dyDescent="0.2">
      <c r="A33" s="97">
        <v>28</v>
      </c>
      <c r="B33" s="77">
        <f t="shared" si="4"/>
        <v>406171</v>
      </c>
      <c r="C33" s="77">
        <v>406956</v>
      </c>
      <c r="D33" s="5">
        <f t="shared" si="5"/>
        <v>785</v>
      </c>
      <c r="E33" s="5">
        <v>24</v>
      </c>
      <c r="F33" s="5">
        <v>0</v>
      </c>
      <c r="G33" s="5">
        <f t="shared" ref="G33" si="6">D33/E33</f>
        <v>32.708333333333336</v>
      </c>
      <c r="H33" s="5">
        <f t="shared" ref="H33" si="7">G33*264.2/60</f>
        <v>144.02569444444444</v>
      </c>
      <c r="I33" s="77">
        <v>30</v>
      </c>
      <c r="J33" s="77">
        <v>76</v>
      </c>
      <c r="K33" s="77"/>
      <c r="L33" s="77"/>
    </row>
    <row r="34" spans="1:12" ht="12.75" x14ac:dyDescent="0.2">
      <c r="A34" s="97">
        <v>29</v>
      </c>
      <c r="B34" s="77">
        <f>+C33</f>
        <v>406956</v>
      </c>
      <c r="C34" s="77">
        <v>407720</v>
      </c>
      <c r="D34" s="5">
        <f>C34-B34</f>
        <v>764</v>
      </c>
      <c r="E34" s="5">
        <v>24</v>
      </c>
      <c r="F34" s="5">
        <v>0</v>
      </c>
      <c r="G34" s="5">
        <f t="shared" si="1"/>
        <v>31.833333333333332</v>
      </c>
      <c r="H34" s="5">
        <f t="shared" si="2"/>
        <v>140.17277777777778</v>
      </c>
      <c r="I34" s="77">
        <v>24</v>
      </c>
      <c r="J34" s="77">
        <v>76</v>
      </c>
      <c r="K34" s="77"/>
      <c r="L34" s="77"/>
    </row>
    <row r="35" spans="1:12" ht="12.75" x14ac:dyDescent="0.2">
      <c r="A35" s="97">
        <v>30</v>
      </c>
      <c r="B35" s="77">
        <f t="shared" si="4"/>
        <v>407720</v>
      </c>
      <c r="C35" s="77">
        <v>408480</v>
      </c>
      <c r="D35" s="5">
        <f t="shared" si="5"/>
        <v>760</v>
      </c>
      <c r="E35" s="5">
        <v>24</v>
      </c>
      <c r="F35" s="5">
        <v>0</v>
      </c>
      <c r="G35" s="5">
        <f t="shared" si="1"/>
        <v>31.666666666666668</v>
      </c>
      <c r="H35" s="5">
        <f t="shared" si="2"/>
        <v>139.4388888888889</v>
      </c>
      <c r="I35" s="77">
        <v>32</v>
      </c>
      <c r="J35" s="77">
        <v>78</v>
      </c>
      <c r="K35" s="77"/>
      <c r="L35" s="77"/>
    </row>
    <row r="36" spans="1:12" ht="12.75" x14ac:dyDescent="0.2">
      <c r="A36" s="97">
        <v>31</v>
      </c>
      <c r="B36" s="77">
        <f t="shared" si="4"/>
        <v>408480</v>
      </c>
      <c r="C36" s="77">
        <v>409242</v>
      </c>
      <c r="D36" s="5">
        <f t="shared" si="5"/>
        <v>762</v>
      </c>
      <c r="E36" s="5">
        <v>24</v>
      </c>
      <c r="F36" s="5">
        <v>0</v>
      </c>
      <c r="G36" s="5">
        <f t="shared" si="1"/>
        <v>31.75</v>
      </c>
      <c r="H36" s="5">
        <f t="shared" si="2"/>
        <v>139.80583333333334</v>
      </c>
      <c r="I36" s="77">
        <v>30</v>
      </c>
      <c r="J36" s="77">
        <v>78</v>
      </c>
      <c r="K36" s="77"/>
      <c r="L36" s="77"/>
    </row>
    <row r="37" spans="1:12" ht="12.75" x14ac:dyDescent="0.2">
      <c r="A37" s="97">
        <v>1</v>
      </c>
      <c r="B37" s="77">
        <f t="shared" si="4"/>
        <v>409242</v>
      </c>
      <c r="C37" s="77">
        <v>410000</v>
      </c>
      <c r="D37" s="5">
        <f t="shared" si="5"/>
        <v>758</v>
      </c>
      <c r="E37" s="5">
        <v>24</v>
      </c>
      <c r="F37" s="5">
        <v>0</v>
      </c>
      <c r="G37" s="5">
        <f t="shared" si="1"/>
        <v>31.583333333333332</v>
      </c>
      <c r="H37" s="5">
        <f t="shared" si="2"/>
        <v>139.07194444444443</v>
      </c>
      <c r="I37" s="77">
        <v>30</v>
      </c>
      <c r="J37" s="77">
        <v>78</v>
      </c>
      <c r="K37" s="77"/>
      <c r="L37" s="77"/>
    </row>
    <row r="38" spans="1:12" ht="12.75" x14ac:dyDescent="0.2">
      <c r="A38" s="97">
        <v>2</v>
      </c>
      <c r="B38" s="77">
        <f t="shared" si="4"/>
        <v>410000</v>
      </c>
      <c r="C38" s="77">
        <v>410789</v>
      </c>
      <c r="D38" s="5">
        <f t="shared" si="5"/>
        <v>789</v>
      </c>
      <c r="E38" s="5">
        <v>24</v>
      </c>
      <c r="F38" s="5">
        <v>0</v>
      </c>
      <c r="G38" s="5">
        <f t="shared" si="1"/>
        <v>32.875</v>
      </c>
      <c r="H38" s="5">
        <f t="shared" si="2"/>
        <v>144.75958333333332</v>
      </c>
      <c r="I38" s="77">
        <v>30</v>
      </c>
      <c r="J38" s="77">
        <v>78</v>
      </c>
      <c r="K38" s="77"/>
      <c r="L38" s="77"/>
    </row>
    <row r="39" spans="1:12" ht="12.75" x14ac:dyDescent="0.2">
      <c r="A39" s="97">
        <v>3</v>
      </c>
      <c r="B39" s="77">
        <f t="shared" si="4"/>
        <v>410789</v>
      </c>
      <c r="C39" s="77">
        <v>411586</v>
      </c>
      <c r="D39" s="5">
        <f t="shared" si="5"/>
        <v>797</v>
      </c>
      <c r="E39" s="5">
        <v>24</v>
      </c>
      <c r="F39" s="5">
        <v>0</v>
      </c>
      <c r="G39" s="5">
        <f t="shared" si="1"/>
        <v>33.208333333333336</v>
      </c>
      <c r="H39" s="5">
        <f t="shared" si="2"/>
        <v>146.22736111111109</v>
      </c>
      <c r="I39" s="77">
        <v>30</v>
      </c>
      <c r="J39" s="77">
        <v>76</v>
      </c>
      <c r="K39" s="77"/>
      <c r="L39" s="77"/>
    </row>
    <row r="40" spans="1:12" ht="12.75" x14ac:dyDescent="0.2">
      <c r="A40" s="97"/>
      <c r="B40" s="77"/>
      <c r="C40" s="77"/>
      <c r="D40" s="5">
        <f t="shared" si="5"/>
        <v>0</v>
      </c>
      <c r="E40" s="46"/>
      <c r="F40" s="46"/>
      <c r="G40" s="5" t="e">
        <f t="shared" si="1"/>
        <v>#DIV/0!</v>
      </c>
      <c r="H40" s="5" t="e">
        <f t="shared" si="2"/>
        <v>#DIV/0!</v>
      </c>
      <c r="I40" s="77"/>
      <c r="J40" s="77"/>
      <c r="K40" s="77"/>
      <c r="L40" s="77"/>
    </row>
    <row r="41" spans="1:12" ht="12.75" x14ac:dyDescent="0.2">
      <c r="A41" s="79" t="s">
        <v>45</v>
      </c>
      <c r="B41" s="46"/>
      <c r="C41" s="77"/>
      <c r="D41" s="77">
        <f t="shared" ref="D41:J41" si="8">SUM(D9:D40)</f>
        <v>22516</v>
      </c>
      <c r="E41" s="46">
        <f t="shared" si="8"/>
        <v>685.54</v>
      </c>
      <c r="F41" s="46">
        <f t="shared" si="8"/>
        <v>67</v>
      </c>
      <c r="G41" s="46" t="e">
        <f t="shared" si="8"/>
        <v>#DIV/0!</v>
      </c>
      <c r="H41" s="46" t="e">
        <f t="shared" si="8"/>
        <v>#DIV/0!</v>
      </c>
      <c r="I41" s="46">
        <f t="shared" si="8"/>
        <v>934</v>
      </c>
      <c r="J41" s="46">
        <f t="shared" si="8"/>
        <v>2398</v>
      </c>
      <c r="K41" s="77"/>
      <c r="L41" s="77"/>
    </row>
    <row r="42" spans="1:12" x14ac:dyDescent="0.25">
      <c r="A42" s="80" t="s">
        <v>15</v>
      </c>
      <c r="B42" s="46"/>
      <c r="C42" s="46"/>
      <c r="D42" s="46" t="s">
        <v>36</v>
      </c>
      <c r="E42" s="46">
        <f>E40/30</f>
        <v>0</v>
      </c>
      <c r="F42" s="46">
        <f>F40/60</f>
        <v>0</v>
      </c>
      <c r="G42" s="5" t="e">
        <f>G40/29</f>
        <v>#DIV/0!</v>
      </c>
      <c r="H42" s="5">
        <f>D41/E41*264.2/60</f>
        <v>144.62387801343954</v>
      </c>
      <c r="I42" s="5">
        <f>+AVERAGE(I9:I40)</f>
        <v>30.129032258064516</v>
      </c>
      <c r="J42" s="5">
        <f>+AVERAGE(J9:J40)</f>
        <v>77.354838709677423</v>
      </c>
      <c r="K42" s="81"/>
      <c r="L42" s="82"/>
    </row>
    <row r="43" spans="1:12" x14ac:dyDescent="0.25">
      <c r="A43" s="75" t="s">
        <v>64</v>
      </c>
      <c r="D43" s="105">
        <f>+D41</f>
        <v>22516</v>
      </c>
      <c r="G43" s="91"/>
      <c r="I43" s="85"/>
      <c r="J43" s="85"/>
      <c r="K43" s="86"/>
      <c r="L43" s="85"/>
    </row>
    <row r="44" spans="1:12" x14ac:dyDescent="0.25">
      <c r="C44" s="98"/>
      <c r="D44" s="98"/>
      <c r="I44" s="87"/>
      <c r="J44" s="87"/>
      <c r="L44" s="87"/>
    </row>
    <row r="45" spans="1:12" x14ac:dyDescent="0.25">
      <c r="C45" s="98"/>
      <c r="D45" s="98"/>
      <c r="F45" s="98"/>
      <c r="I45" s="85"/>
      <c r="J45" s="85"/>
      <c r="L45" s="85"/>
    </row>
    <row r="46" spans="1:12" x14ac:dyDescent="0.25">
      <c r="D46" s="98"/>
      <c r="I46" s="88"/>
      <c r="J46" s="88"/>
      <c r="L46" s="88"/>
    </row>
    <row r="47" spans="1:12" x14ac:dyDescent="0.25">
      <c r="C47" s="98"/>
      <c r="F47" s="98"/>
    </row>
    <row r="48" spans="1:12" x14ac:dyDescent="0.25">
      <c r="L48" s="71" t="s">
        <v>36</v>
      </c>
    </row>
    <row r="49" spans="4:4" x14ac:dyDescent="0.25">
      <c r="D49" s="98"/>
    </row>
  </sheetData>
  <mergeCells count="3">
    <mergeCell ref="H7:H8"/>
    <mergeCell ref="I7:J7"/>
    <mergeCell ref="K7:L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L49"/>
  <sheetViews>
    <sheetView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5.75" x14ac:dyDescent="0.25"/>
  <cols>
    <col min="1" max="1" width="5.125" style="43" customWidth="1"/>
    <col min="2" max="2" width="10.625" style="43" customWidth="1"/>
    <col min="3" max="3" width="10" style="43" customWidth="1"/>
    <col min="4" max="4" width="10.75" style="43" customWidth="1"/>
    <col min="5" max="5" width="8.75" style="43" customWidth="1"/>
    <col min="6" max="7" width="8.25" style="43" customWidth="1"/>
    <col min="8" max="8" width="8.625" style="43" bestFit="1" customWidth="1"/>
    <col min="9" max="10" width="8.25" style="71" customWidth="1"/>
    <col min="11" max="11" width="8.25" style="43" hidden="1" customWidth="1"/>
    <col min="12" max="12" width="8.25" style="71" hidden="1" customWidth="1"/>
    <col min="13" max="18" width="5" style="43" customWidth="1"/>
    <col min="19" max="230" width="8.75" style="43"/>
    <col min="231" max="231" width="3.25" style="43" customWidth="1"/>
    <col min="232" max="232" width="7.75" style="43" customWidth="1"/>
    <col min="233" max="234" width="10" style="43" customWidth="1"/>
    <col min="235" max="235" width="9.25" style="43" customWidth="1"/>
    <col min="236" max="236" width="7.625" style="43" customWidth="1"/>
    <col min="237" max="238" width="8.25" style="43" customWidth="1"/>
    <col min="239" max="239" width="7.5" style="43" customWidth="1"/>
    <col min="240" max="240" width="8.75" style="43"/>
    <col min="241" max="241" width="8.125" style="43" bestFit="1" customWidth="1"/>
    <col min="242" max="242" width="8.75" style="43"/>
    <col min="243" max="243" width="8.125" style="43" bestFit="1" customWidth="1"/>
    <col min="244" max="486" width="8.75" style="43"/>
    <col min="487" max="487" width="3.25" style="43" customWidth="1"/>
    <col min="488" max="488" width="7.75" style="43" customWidth="1"/>
    <col min="489" max="490" width="10" style="43" customWidth="1"/>
    <col min="491" max="491" width="9.25" style="43" customWidth="1"/>
    <col min="492" max="492" width="7.625" style="43" customWidth="1"/>
    <col min="493" max="494" width="8.25" style="43" customWidth="1"/>
    <col min="495" max="495" width="7.5" style="43" customWidth="1"/>
    <col min="496" max="496" width="8.75" style="43"/>
    <col min="497" max="497" width="8.125" style="43" bestFit="1" customWidth="1"/>
    <col min="498" max="498" width="8.75" style="43"/>
    <col min="499" max="499" width="8.125" style="43" bestFit="1" customWidth="1"/>
    <col min="500" max="742" width="8.75" style="43"/>
    <col min="743" max="743" width="3.25" style="43" customWidth="1"/>
    <col min="744" max="744" width="7.75" style="43" customWidth="1"/>
    <col min="745" max="746" width="10" style="43" customWidth="1"/>
    <col min="747" max="747" width="9.25" style="43" customWidth="1"/>
    <col min="748" max="748" width="7.625" style="43" customWidth="1"/>
    <col min="749" max="750" width="8.25" style="43" customWidth="1"/>
    <col min="751" max="751" width="7.5" style="43" customWidth="1"/>
    <col min="752" max="752" width="8.75" style="43"/>
    <col min="753" max="753" width="8.125" style="43" bestFit="1" customWidth="1"/>
    <col min="754" max="754" width="8.75" style="43"/>
    <col min="755" max="755" width="8.125" style="43" bestFit="1" customWidth="1"/>
    <col min="756" max="998" width="8.75" style="43"/>
    <col min="999" max="999" width="3.25" style="43" customWidth="1"/>
    <col min="1000" max="1000" width="7.75" style="43" customWidth="1"/>
    <col min="1001" max="1002" width="10" style="43" customWidth="1"/>
    <col min="1003" max="1003" width="9.25" style="43" customWidth="1"/>
    <col min="1004" max="1004" width="7.625" style="43" customWidth="1"/>
    <col min="1005" max="1006" width="8.25" style="43" customWidth="1"/>
    <col min="1007" max="1007" width="7.5" style="43" customWidth="1"/>
    <col min="1008" max="1008" width="8.75" style="43"/>
    <col min="1009" max="1009" width="8.125" style="43" bestFit="1" customWidth="1"/>
    <col min="1010" max="1010" width="8.75" style="43"/>
    <col min="1011" max="1011" width="8.125" style="43" bestFit="1" customWidth="1"/>
    <col min="1012" max="1254" width="8.75" style="43"/>
    <col min="1255" max="1255" width="3.25" style="43" customWidth="1"/>
    <col min="1256" max="1256" width="7.75" style="43" customWidth="1"/>
    <col min="1257" max="1258" width="10" style="43" customWidth="1"/>
    <col min="1259" max="1259" width="9.25" style="43" customWidth="1"/>
    <col min="1260" max="1260" width="7.625" style="43" customWidth="1"/>
    <col min="1261" max="1262" width="8.25" style="43" customWidth="1"/>
    <col min="1263" max="1263" width="7.5" style="43" customWidth="1"/>
    <col min="1264" max="1264" width="8.75" style="43"/>
    <col min="1265" max="1265" width="8.125" style="43" bestFit="1" customWidth="1"/>
    <col min="1266" max="1266" width="8.75" style="43"/>
    <col min="1267" max="1267" width="8.125" style="43" bestFit="1" customWidth="1"/>
    <col min="1268" max="1510" width="8.75" style="43"/>
    <col min="1511" max="1511" width="3.25" style="43" customWidth="1"/>
    <col min="1512" max="1512" width="7.75" style="43" customWidth="1"/>
    <col min="1513" max="1514" width="10" style="43" customWidth="1"/>
    <col min="1515" max="1515" width="9.25" style="43" customWidth="1"/>
    <col min="1516" max="1516" width="7.625" style="43" customWidth="1"/>
    <col min="1517" max="1518" width="8.25" style="43" customWidth="1"/>
    <col min="1519" max="1519" width="7.5" style="43" customWidth="1"/>
    <col min="1520" max="1520" width="8.75" style="43"/>
    <col min="1521" max="1521" width="8.125" style="43" bestFit="1" customWidth="1"/>
    <col min="1522" max="1522" width="8.75" style="43"/>
    <col min="1523" max="1523" width="8.125" style="43" bestFit="1" customWidth="1"/>
    <col min="1524" max="1766" width="8.75" style="43"/>
    <col min="1767" max="1767" width="3.25" style="43" customWidth="1"/>
    <col min="1768" max="1768" width="7.75" style="43" customWidth="1"/>
    <col min="1769" max="1770" width="10" style="43" customWidth="1"/>
    <col min="1771" max="1771" width="9.25" style="43" customWidth="1"/>
    <col min="1772" max="1772" width="7.625" style="43" customWidth="1"/>
    <col min="1773" max="1774" width="8.25" style="43" customWidth="1"/>
    <col min="1775" max="1775" width="7.5" style="43" customWidth="1"/>
    <col min="1776" max="1776" width="8.75" style="43"/>
    <col min="1777" max="1777" width="8.125" style="43" bestFit="1" customWidth="1"/>
    <col min="1778" max="1778" width="8.75" style="43"/>
    <col min="1779" max="1779" width="8.125" style="43" bestFit="1" customWidth="1"/>
    <col min="1780" max="2022" width="8.75" style="43"/>
    <col min="2023" max="2023" width="3.25" style="43" customWidth="1"/>
    <col min="2024" max="2024" width="7.75" style="43" customWidth="1"/>
    <col min="2025" max="2026" width="10" style="43" customWidth="1"/>
    <col min="2027" max="2027" width="9.25" style="43" customWidth="1"/>
    <col min="2028" max="2028" width="7.625" style="43" customWidth="1"/>
    <col min="2029" max="2030" width="8.25" style="43" customWidth="1"/>
    <col min="2031" max="2031" width="7.5" style="43" customWidth="1"/>
    <col min="2032" max="2032" width="8.75" style="43"/>
    <col min="2033" max="2033" width="8.125" style="43" bestFit="1" customWidth="1"/>
    <col min="2034" max="2034" width="8.75" style="43"/>
    <col min="2035" max="2035" width="8.125" style="43" bestFit="1" customWidth="1"/>
    <col min="2036" max="2278" width="8.75" style="43"/>
    <col min="2279" max="2279" width="3.25" style="43" customWidth="1"/>
    <col min="2280" max="2280" width="7.75" style="43" customWidth="1"/>
    <col min="2281" max="2282" width="10" style="43" customWidth="1"/>
    <col min="2283" max="2283" width="9.25" style="43" customWidth="1"/>
    <col min="2284" max="2284" width="7.625" style="43" customWidth="1"/>
    <col min="2285" max="2286" width="8.25" style="43" customWidth="1"/>
    <col min="2287" max="2287" width="7.5" style="43" customWidth="1"/>
    <col min="2288" max="2288" width="8.75" style="43"/>
    <col min="2289" max="2289" width="8.125" style="43" bestFit="1" customWidth="1"/>
    <col min="2290" max="2290" width="8.75" style="43"/>
    <col min="2291" max="2291" width="8.125" style="43" bestFit="1" customWidth="1"/>
    <col min="2292" max="2534" width="8.75" style="43"/>
    <col min="2535" max="2535" width="3.25" style="43" customWidth="1"/>
    <col min="2536" max="2536" width="7.75" style="43" customWidth="1"/>
    <col min="2537" max="2538" width="10" style="43" customWidth="1"/>
    <col min="2539" max="2539" width="9.25" style="43" customWidth="1"/>
    <col min="2540" max="2540" width="7.625" style="43" customWidth="1"/>
    <col min="2541" max="2542" width="8.25" style="43" customWidth="1"/>
    <col min="2543" max="2543" width="7.5" style="43" customWidth="1"/>
    <col min="2544" max="2544" width="8.75" style="43"/>
    <col min="2545" max="2545" width="8.125" style="43" bestFit="1" customWidth="1"/>
    <col min="2546" max="2546" width="8.75" style="43"/>
    <col min="2547" max="2547" width="8.125" style="43" bestFit="1" customWidth="1"/>
    <col min="2548" max="2790" width="8.75" style="43"/>
    <col min="2791" max="2791" width="3.25" style="43" customWidth="1"/>
    <col min="2792" max="2792" width="7.75" style="43" customWidth="1"/>
    <col min="2793" max="2794" width="10" style="43" customWidth="1"/>
    <col min="2795" max="2795" width="9.25" style="43" customWidth="1"/>
    <col min="2796" max="2796" width="7.625" style="43" customWidth="1"/>
    <col min="2797" max="2798" width="8.25" style="43" customWidth="1"/>
    <col min="2799" max="2799" width="7.5" style="43" customWidth="1"/>
    <col min="2800" max="2800" width="8.75" style="43"/>
    <col min="2801" max="2801" width="8.125" style="43" bestFit="1" customWidth="1"/>
    <col min="2802" max="2802" width="8.75" style="43"/>
    <col min="2803" max="2803" width="8.125" style="43" bestFit="1" customWidth="1"/>
    <col min="2804" max="3046" width="8.75" style="43"/>
    <col min="3047" max="3047" width="3.25" style="43" customWidth="1"/>
    <col min="3048" max="3048" width="7.75" style="43" customWidth="1"/>
    <col min="3049" max="3050" width="10" style="43" customWidth="1"/>
    <col min="3051" max="3051" width="9.25" style="43" customWidth="1"/>
    <col min="3052" max="3052" width="7.625" style="43" customWidth="1"/>
    <col min="3053" max="3054" width="8.25" style="43" customWidth="1"/>
    <col min="3055" max="3055" width="7.5" style="43" customWidth="1"/>
    <col min="3056" max="3056" width="8.75" style="43"/>
    <col min="3057" max="3057" width="8.125" style="43" bestFit="1" customWidth="1"/>
    <col min="3058" max="3058" width="8.75" style="43"/>
    <col min="3059" max="3059" width="8.125" style="43" bestFit="1" customWidth="1"/>
    <col min="3060" max="3302" width="8.75" style="43"/>
    <col min="3303" max="3303" width="3.25" style="43" customWidth="1"/>
    <col min="3304" max="3304" width="7.75" style="43" customWidth="1"/>
    <col min="3305" max="3306" width="10" style="43" customWidth="1"/>
    <col min="3307" max="3307" width="9.25" style="43" customWidth="1"/>
    <col min="3308" max="3308" width="7.625" style="43" customWidth="1"/>
    <col min="3309" max="3310" width="8.25" style="43" customWidth="1"/>
    <col min="3311" max="3311" width="7.5" style="43" customWidth="1"/>
    <col min="3312" max="3312" width="8.75" style="43"/>
    <col min="3313" max="3313" width="8.125" style="43" bestFit="1" customWidth="1"/>
    <col min="3314" max="3314" width="8.75" style="43"/>
    <col min="3315" max="3315" width="8.125" style="43" bestFit="1" customWidth="1"/>
    <col min="3316" max="3558" width="8.75" style="43"/>
    <col min="3559" max="3559" width="3.25" style="43" customWidth="1"/>
    <col min="3560" max="3560" width="7.75" style="43" customWidth="1"/>
    <col min="3561" max="3562" width="10" style="43" customWidth="1"/>
    <col min="3563" max="3563" width="9.25" style="43" customWidth="1"/>
    <col min="3564" max="3564" width="7.625" style="43" customWidth="1"/>
    <col min="3565" max="3566" width="8.25" style="43" customWidth="1"/>
    <col min="3567" max="3567" width="7.5" style="43" customWidth="1"/>
    <col min="3568" max="3568" width="8.75" style="43"/>
    <col min="3569" max="3569" width="8.125" style="43" bestFit="1" customWidth="1"/>
    <col min="3570" max="3570" width="8.75" style="43"/>
    <col min="3571" max="3571" width="8.125" style="43" bestFit="1" customWidth="1"/>
    <col min="3572" max="3814" width="8.75" style="43"/>
    <col min="3815" max="3815" width="3.25" style="43" customWidth="1"/>
    <col min="3816" max="3816" width="7.75" style="43" customWidth="1"/>
    <col min="3817" max="3818" width="10" style="43" customWidth="1"/>
    <col min="3819" max="3819" width="9.25" style="43" customWidth="1"/>
    <col min="3820" max="3820" width="7.625" style="43" customWidth="1"/>
    <col min="3821" max="3822" width="8.25" style="43" customWidth="1"/>
    <col min="3823" max="3823" width="7.5" style="43" customWidth="1"/>
    <col min="3824" max="3824" width="8.75" style="43"/>
    <col min="3825" max="3825" width="8.125" style="43" bestFit="1" customWidth="1"/>
    <col min="3826" max="3826" width="8.75" style="43"/>
    <col min="3827" max="3827" width="8.125" style="43" bestFit="1" customWidth="1"/>
    <col min="3828" max="4070" width="8.75" style="43"/>
    <col min="4071" max="4071" width="3.25" style="43" customWidth="1"/>
    <col min="4072" max="4072" width="7.75" style="43" customWidth="1"/>
    <col min="4073" max="4074" width="10" style="43" customWidth="1"/>
    <col min="4075" max="4075" width="9.25" style="43" customWidth="1"/>
    <col min="4076" max="4076" width="7.625" style="43" customWidth="1"/>
    <col min="4077" max="4078" width="8.25" style="43" customWidth="1"/>
    <col min="4079" max="4079" width="7.5" style="43" customWidth="1"/>
    <col min="4080" max="4080" width="8.75" style="43"/>
    <col min="4081" max="4081" width="8.125" style="43" bestFit="1" customWidth="1"/>
    <col min="4082" max="4082" width="8.75" style="43"/>
    <col min="4083" max="4083" width="8.125" style="43" bestFit="1" customWidth="1"/>
    <col min="4084" max="4326" width="8.75" style="43"/>
    <col min="4327" max="4327" width="3.25" style="43" customWidth="1"/>
    <col min="4328" max="4328" width="7.75" style="43" customWidth="1"/>
    <col min="4329" max="4330" width="10" style="43" customWidth="1"/>
    <col min="4331" max="4331" width="9.25" style="43" customWidth="1"/>
    <col min="4332" max="4332" width="7.625" style="43" customWidth="1"/>
    <col min="4333" max="4334" width="8.25" style="43" customWidth="1"/>
    <col min="4335" max="4335" width="7.5" style="43" customWidth="1"/>
    <col min="4336" max="4336" width="8.75" style="43"/>
    <col min="4337" max="4337" width="8.125" style="43" bestFit="1" customWidth="1"/>
    <col min="4338" max="4338" width="8.75" style="43"/>
    <col min="4339" max="4339" width="8.125" style="43" bestFit="1" customWidth="1"/>
    <col min="4340" max="4582" width="8.75" style="43"/>
    <col min="4583" max="4583" width="3.25" style="43" customWidth="1"/>
    <col min="4584" max="4584" width="7.75" style="43" customWidth="1"/>
    <col min="4585" max="4586" width="10" style="43" customWidth="1"/>
    <col min="4587" max="4587" width="9.25" style="43" customWidth="1"/>
    <col min="4588" max="4588" width="7.625" style="43" customWidth="1"/>
    <col min="4589" max="4590" width="8.25" style="43" customWidth="1"/>
    <col min="4591" max="4591" width="7.5" style="43" customWidth="1"/>
    <col min="4592" max="4592" width="8.75" style="43"/>
    <col min="4593" max="4593" width="8.125" style="43" bestFit="1" customWidth="1"/>
    <col min="4594" max="4594" width="8.75" style="43"/>
    <col min="4595" max="4595" width="8.125" style="43" bestFit="1" customWidth="1"/>
    <col min="4596" max="4838" width="8.75" style="43"/>
    <col min="4839" max="4839" width="3.25" style="43" customWidth="1"/>
    <col min="4840" max="4840" width="7.75" style="43" customWidth="1"/>
    <col min="4841" max="4842" width="10" style="43" customWidth="1"/>
    <col min="4843" max="4843" width="9.25" style="43" customWidth="1"/>
    <col min="4844" max="4844" width="7.625" style="43" customWidth="1"/>
    <col min="4845" max="4846" width="8.25" style="43" customWidth="1"/>
    <col min="4847" max="4847" width="7.5" style="43" customWidth="1"/>
    <col min="4848" max="4848" width="8.75" style="43"/>
    <col min="4849" max="4849" width="8.125" style="43" bestFit="1" customWidth="1"/>
    <col min="4850" max="4850" width="8.75" style="43"/>
    <col min="4851" max="4851" width="8.125" style="43" bestFit="1" customWidth="1"/>
    <col min="4852" max="5094" width="8.75" style="43"/>
    <col min="5095" max="5095" width="3.25" style="43" customWidth="1"/>
    <col min="5096" max="5096" width="7.75" style="43" customWidth="1"/>
    <col min="5097" max="5098" width="10" style="43" customWidth="1"/>
    <col min="5099" max="5099" width="9.25" style="43" customWidth="1"/>
    <col min="5100" max="5100" width="7.625" style="43" customWidth="1"/>
    <col min="5101" max="5102" width="8.25" style="43" customWidth="1"/>
    <col min="5103" max="5103" width="7.5" style="43" customWidth="1"/>
    <col min="5104" max="5104" width="8.75" style="43"/>
    <col min="5105" max="5105" width="8.125" style="43" bestFit="1" customWidth="1"/>
    <col min="5106" max="5106" width="8.75" style="43"/>
    <col min="5107" max="5107" width="8.125" style="43" bestFit="1" customWidth="1"/>
    <col min="5108" max="5350" width="8.75" style="43"/>
    <col min="5351" max="5351" width="3.25" style="43" customWidth="1"/>
    <col min="5352" max="5352" width="7.75" style="43" customWidth="1"/>
    <col min="5353" max="5354" width="10" style="43" customWidth="1"/>
    <col min="5355" max="5355" width="9.25" style="43" customWidth="1"/>
    <col min="5356" max="5356" width="7.625" style="43" customWidth="1"/>
    <col min="5357" max="5358" width="8.25" style="43" customWidth="1"/>
    <col min="5359" max="5359" width="7.5" style="43" customWidth="1"/>
    <col min="5360" max="5360" width="8.75" style="43"/>
    <col min="5361" max="5361" width="8.125" style="43" bestFit="1" customWidth="1"/>
    <col min="5362" max="5362" width="8.75" style="43"/>
    <col min="5363" max="5363" width="8.125" style="43" bestFit="1" customWidth="1"/>
    <col min="5364" max="5606" width="8.75" style="43"/>
    <col min="5607" max="5607" width="3.25" style="43" customWidth="1"/>
    <col min="5608" max="5608" width="7.75" style="43" customWidth="1"/>
    <col min="5609" max="5610" width="10" style="43" customWidth="1"/>
    <col min="5611" max="5611" width="9.25" style="43" customWidth="1"/>
    <col min="5612" max="5612" width="7.625" style="43" customWidth="1"/>
    <col min="5613" max="5614" width="8.25" style="43" customWidth="1"/>
    <col min="5615" max="5615" width="7.5" style="43" customWidth="1"/>
    <col min="5616" max="5616" width="8.75" style="43"/>
    <col min="5617" max="5617" width="8.125" style="43" bestFit="1" customWidth="1"/>
    <col min="5618" max="5618" width="8.75" style="43"/>
    <col min="5619" max="5619" width="8.125" style="43" bestFit="1" customWidth="1"/>
    <col min="5620" max="5862" width="8.75" style="43"/>
    <col min="5863" max="5863" width="3.25" style="43" customWidth="1"/>
    <col min="5864" max="5864" width="7.75" style="43" customWidth="1"/>
    <col min="5865" max="5866" width="10" style="43" customWidth="1"/>
    <col min="5867" max="5867" width="9.25" style="43" customWidth="1"/>
    <col min="5868" max="5868" width="7.625" style="43" customWidth="1"/>
    <col min="5869" max="5870" width="8.25" style="43" customWidth="1"/>
    <col min="5871" max="5871" width="7.5" style="43" customWidth="1"/>
    <col min="5872" max="5872" width="8.75" style="43"/>
    <col min="5873" max="5873" width="8.125" style="43" bestFit="1" customWidth="1"/>
    <col min="5874" max="5874" width="8.75" style="43"/>
    <col min="5875" max="5875" width="8.125" style="43" bestFit="1" customWidth="1"/>
    <col min="5876" max="6118" width="8.75" style="43"/>
    <col min="6119" max="6119" width="3.25" style="43" customWidth="1"/>
    <col min="6120" max="6120" width="7.75" style="43" customWidth="1"/>
    <col min="6121" max="6122" width="10" style="43" customWidth="1"/>
    <col min="6123" max="6123" width="9.25" style="43" customWidth="1"/>
    <col min="6124" max="6124" width="7.625" style="43" customWidth="1"/>
    <col min="6125" max="6126" width="8.25" style="43" customWidth="1"/>
    <col min="6127" max="6127" width="7.5" style="43" customWidth="1"/>
    <col min="6128" max="6128" width="8.75" style="43"/>
    <col min="6129" max="6129" width="8.125" style="43" bestFit="1" customWidth="1"/>
    <col min="6130" max="6130" width="8.75" style="43"/>
    <col min="6131" max="6131" width="8.125" style="43" bestFit="1" customWidth="1"/>
    <col min="6132" max="6374" width="8.75" style="43"/>
    <col min="6375" max="6375" width="3.25" style="43" customWidth="1"/>
    <col min="6376" max="6376" width="7.75" style="43" customWidth="1"/>
    <col min="6377" max="6378" width="10" style="43" customWidth="1"/>
    <col min="6379" max="6379" width="9.25" style="43" customWidth="1"/>
    <col min="6380" max="6380" width="7.625" style="43" customWidth="1"/>
    <col min="6381" max="6382" width="8.25" style="43" customWidth="1"/>
    <col min="6383" max="6383" width="7.5" style="43" customWidth="1"/>
    <col min="6384" max="6384" width="8.75" style="43"/>
    <col min="6385" max="6385" width="8.125" style="43" bestFit="1" customWidth="1"/>
    <col min="6386" max="6386" width="8.75" style="43"/>
    <col min="6387" max="6387" width="8.125" style="43" bestFit="1" customWidth="1"/>
    <col min="6388" max="6630" width="8.75" style="43"/>
    <col min="6631" max="6631" width="3.25" style="43" customWidth="1"/>
    <col min="6632" max="6632" width="7.75" style="43" customWidth="1"/>
    <col min="6633" max="6634" width="10" style="43" customWidth="1"/>
    <col min="6635" max="6635" width="9.25" style="43" customWidth="1"/>
    <col min="6636" max="6636" width="7.625" style="43" customWidth="1"/>
    <col min="6637" max="6638" width="8.25" style="43" customWidth="1"/>
    <col min="6639" max="6639" width="7.5" style="43" customWidth="1"/>
    <col min="6640" max="6640" width="8.75" style="43"/>
    <col min="6641" max="6641" width="8.125" style="43" bestFit="1" customWidth="1"/>
    <col min="6642" max="6642" width="8.75" style="43"/>
    <col min="6643" max="6643" width="8.125" style="43" bestFit="1" customWidth="1"/>
    <col min="6644" max="6886" width="8.75" style="43"/>
    <col min="6887" max="6887" width="3.25" style="43" customWidth="1"/>
    <col min="6888" max="6888" width="7.75" style="43" customWidth="1"/>
    <col min="6889" max="6890" width="10" style="43" customWidth="1"/>
    <col min="6891" max="6891" width="9.25" style="43" customWidth="1"/>
    <col min="6892" max="6892" width="7.625" style="43" customWidth="1"/>
    <col min="6893" max="6894" width="8.25" style="43" customWidth="1"/>
    <col min="6895" max="6895" width="7.5" style="43" customWidth="1"/>
    <col min="6896" max="6896" width="8.75" style="43"/>
    <col min="6897" max="6897" width="8.125" style="43" bestFit="1" customWidth="1"/>
    <col min="6898" max="6898" width="8.75" style="43"/>
    <col min="6899" max="6899" width="8.125" style="43" bestFit="1" customWidth="1"/>
    <col min="6900" max="7142" width="8.75" style="43"/>
    <col min="7143" max="7143" width="3.25" style="43" customWidth="1"/>
    <col min="7144" max="7144" width="7.75" style="43" customWidth="1"/>
    <col min="7145" max="7146" width="10" style="43" customWidth="1"/>
    <col min="7147" max="7147" width="9.25" style="43" customWidth="1"/>
    <col min="7148" max="7148" width="7.625" style="43" customWidth="1"/>
    <col min="7149" max="7150" width="8.25" style="43" customWidth="1"/>
    <col min="7151" max="7151" width="7.5" style="43" customWidth="1"/>
    <col min="7152" max="7152" width="8.75" style="43"/>
    <col min="7153" max="7153" width="8.125" style="43" bestFit="1" customWidth="1"/>
    <col min="7154" max="7154" width="8.75" style="43"/>
    <col min="7155" max="7155" width="8.125" style="43" bestFit="1" customWidth="1"/>
    <col min="7156" max="7398" width="8.75" style="43"/>
    <col min="7399" max="7399" width="3.25" style="43" customWidth="1"/>
    <col min="7400" max="7400" width="7.75" style="43" customWidth="1"/>
    <col min="7401" max="7402" width="10" style="43" customWidth="1"/>
    <col min="7403" max="7403" width="9.25" style="43" customWidth="1"/>
    <col min="7404" max="7404" width="7.625" style="43" customWidth="1"/>
    <col min="7405" max="7406" width="8.25" style="43" customWidth="1"/>
    <col min="7407" max="7407" width="7.5" style="43" customWidth="1"/>
    <col min="7408" max="7408" width="8.75" style="43"/>
    <col min="7409" max="7409" width="8.125" style="43" bestFit="1" customWidth="1"/>
    <col min="7410" max="7410" width="8.75" style="43"/>
    <col min="7411" max="7411" width="8.125" style="43" bestFit="1" customWidth="1"/>
    <col min="7412" max="7654" width="8.75" style="43"/>
    <col min="7655" max="7655" width="3.25" style="43" customWidth="1"/>
    <col min="7656" max="7656" width="7.75" style="43" customWidth="1"/>
    <col min="7657" max="7658" width="10" style="43" customWidth="1"/>
    <col min="7659" max="7659" width="9.25" style="43" customWidth="1"/>
    <col min="7660" max="7660" width="7.625" style="43" customWidth="1"/>
    <col min="7661" max="7662" width="8.25" style="43" customWidth="1"/>
    <col min="7663" max="7663" width="7.5" style="43" customWidth="1"/>
    <col min="7664" max="7664" width="8.75" style="43"/>
    <col min="7665" max="7665" width="8.125" style="43" bestFit="1" customWidth="1"/>
    <col min="7666" max="7666" width="8.75" style="43"/>
    <col min="7667" max="7667" width="8.125" style="43" bestFit="1" customWidth="1"/>
    <col min="7668" max="7910" width="8.75" style="43"/>
    <col min="7911" max="7911" width="3.25" style="43" customWidth="1"/>
    <col min="7912" max="7912" width="7.75" style="43" customWidth="1"/>
    <col min="7913" max="7914" width="10" style="43" customWidth="1"/>
    <col min="7915" max="7915" width="9.25" style="43" customWidth="1"/>
    <col min="7916" max="7916" width="7.625" style="43" customWidth="1"/>
    <col min="7917" max="7918" width="8.25" style="43" customWidth="1"/>
    <col min="7919" max="7919" width="7.5" style="43" customWidth="1"/>
    <col min="7920" max="7920" width="8.75" style="43"/>
    <col min="7921" max="7921" width="8.125" style="43" bestFit="1" customWidth="1"/>
    <col min="7922" max="7922" width="8.75" style="43"/>
    <col min="7923" max="7923" width="8.125" style="43" bestFit="1" customWidth="1"/>
    <col min="7924" max="8166" width="8.75" style="43"/>
    <col min="8167" max="8167" width="3.25" style="43" customWidth="1"/>
    <col min="8168" max="8168" width="7.75" style="43" customWidth="1"/>
    <col min="8169" max="8170" width="10" style="43" customWidth="1"/>
    <col min="8171" max="8171" width="9.25" style="43" customWidth="1"/>
    <col min="8172" max="8172" width="7.625" style="43" customWidth="1"/>
    <col min="8173" max="8174" width="8.25" style="43" customWidth="1"/>
    <col min="8175" max="8175" width="7.5" style="43" customWidth="1"/>
    <col min="8176" max="8176" width="8.75" style="43"/>
    <col min="8177" max="8177" width="8.125" style="43" bestFit="1" customWidth="1"/>
    <col min="8178" max="8178" width="8.75" style="43"/>
    <col min="8179" max="8179" width="8.125" style="43" bestFit="1" customWidth="1"/>
    <col min="8180" max="8422" width="8.75" style="43"/>
    <col min="8423" max="8423" width="3.25" style="43" customWidth="1"/>
    <col min="8424" max="8424" width="7.75" style="43" customWidth="1"/>
    <col min="8425" max="8426" width="10" style="43" customWidth="1"/>
    <col min="8427" max="8427" width="9.25" style="43" customWidth="1"/>
    <col min="8428" max="8428" width="7.625" style="43" customWidth="1"/>
    <col min="8429" max="8430" width="8.25" style="43" customWidth="1"/>
    <col min="8431" max="8431" width="7.5" style="43" customWidth="1"/>
    <col min="8432" max="8432" width="8.75" style="43"/>
    <col min="8433" max="8433" width="8.125" style="43" bestFit="1" customWidth="1"/>
    <col min="8434" max="8434" width="8.75" style="43"/>
    <col min="8435" max="8435" width="8.125" style="43" bestFit="1" customWidth="1"/>
    <col min="8436" max="8678" width="8.75" style="43"/>
    <col min="8679" max="8679" width="3.25" style="43" customWidth="1"/>
    <col min="8680" max="8680" width="7.75" style="43" customWidth="1"/>
    <col min="8681" max="8682" width="10" style="43" customWidth="1"/>
    <col min="8683" max="8683" width="9.25" style="43" customWidth="1"/>
    <col min="8684" max="8684" width="7.625" style="43" customWidth="1"/>
    <col min="8685" max="8686" width="8.25" style="43" customWidth="1"/>
    <col min="8687" max="8687" width="7.5" style="43" customWidth="1"/>
    <col min="8688" max="8688" width="8.75" style="43"/>
    <col min="8689" max="8689" width="8.125" style="43" bestFit="1" customWidth="1"/>
    <col min="8690" max="8690" width="8.75" style="43"/>
    <col min="8691" max="8691" width="8.125" style="43" bestFit="1" customWidth="1"/>
    <col min="8692" max="8934" width="8.75" style="43"/>
    <col min="8935" max="8935" width="3.25" style="43" customWidth="1"/>
    <col min="8936" max="8936" width="7.75" style="43" customWidth="1"/>
    <col min="8937" max="8938" width="10" style="43" customWidth="1"/>
    <col min="8939" max="8939" width="9.25" style="43" customWidth="1"/>
    <col min="8940" max="8940" width="7.625" style="43" customWidth="1"/>
    <col min="8941" max="8942" width="8.25" style="43" customWidth="1"/>
    <col min="8943" max="8943" width="7.5" style="43" customWidth="1"/>
    <col min="8944" max="8944" width="8.75" style="43"/>
    <col min="8945" max="8945" width="8.125" style="43" bestFit="1" customWidth="1"/>
    <col min="8946" max="8946" width="8.75" style="43"/>
    <col min="8947" max="8947" width="8.125" style="43" bestFit="1" customWidth="1"/>
    <col min="8948" max="9190" width="8.75" style="43"/>
    <col min="9191" max="9191" width="3.25" style="43" customWidth="1"/>
    <col min="9192" max="9192" width="7.75" style="43" customWidth="1"/>
    <col min="9193" max="9194" width="10" style="43" customWidth="1"/>
    <col min="9195" max="9195" width="9.25" style="43" customWidth="1"/>
    <col min="9196" max="9196" width="7.625" style="43" customWidth="1"/>
    <col min="9197" max="9198" width="8.25" style="43" customWidth="1"/>
    <col min="9199" max="9199" width="7.5" style="43" customWidth="1"/>
    <col min="9200" max="9200" width="8.75" style="43"/>
    <col min="9201" max="9201" width="8.125" style="43" bestFit="1" customWidth="1"/>
    <col min="9202" max="9202" width="8.75" style="43"/>
    <col min="9203" max="9203" width="8.125" style="43" bestFit="1" customWidth="1"/>
    <col min="9204" max="9446" width="8.75" style="43"/>
    <col min="9447" max="9447" width="3.25" style="43" customWidth="1"/>
    <col min="9448" max="9448" width="7.75" style="43" customWidth="1"/>
    <col min="9449" max="9450" width="10" style="43" customWidth="1"/>
    <col min="9451" max="9451" width="9.25" style="43" customWidth="1"/>
    <col min="9452" max="9452" width="7.625" style="43" customWidth="1"/>
    <col min="9453" max="9454" width="8.25" style="43" customWidth="1"/>
    <col min="9455" max="9455" width="7.5" style="43" customWidth="1"/>
    <col min="9456" max="9456" width="8.75" style="43"/>
    <col min="9457" max="9457" width="8.125" style="43" bestFit="1" customWidth="1"/>
    <col min="9458" max="9458" width="8.75" style="43"/>
    <col min="9459" max="9459" width="8.125" style="43" bestFit="1" customWidth="1"/>
    <col min="9460" max="9702" width="8.75" style="43"/>
    <col min="9703" max="9703" width="3.25" style="43" customWidth="1"/>
    <col min="9704" max="9704" width="7.75" style="43" customWidth="1"/>
    <col min="9705" max="9706" width="10" style="43" customWidth="1"/>
    <col min="9707" max="9707" width="9.25" style="43" customWidth="1"/>
    <col min="9708" max="9708" width="7.625" style="43" customWidth="1"/>
    <col min="9709" max="9710" width="8.25" style="43" customWidth="1"/>
    <col min="9711" max="9711" width="7.5" style="43" customWidth="1"/>
    <col min="9712" max="9712" width="8.75" style="43"/>
    <col min="9713" max="9713" width="8.125" style="43" bestFit="1" customWidth="1"/>
    <col min="9714" max="9714" width="8.75" style="43"/>
    <col min="9715" max="9715" width="8.125" style="43" bestFit="1" customWidth="1"/>
    <col min="9716" max="9958" width="8.75" style="43"/>
    <col min="9959" max="9959" width="3.25" style="43" customWidth="1"/>
    <col min="9960" max="9960" width="7.75" style="43" customWidth="1"/>
    <col min="9961" max="9962" width="10" style="43" customWidth="1"/>
    <col min="9963" max="9963" width="9.25" style="43" customWidth="1"/>
    <col min="9964" max="9964" width="7.625" style="43" customWidth="1"/>
    <col min="9965" max="9966" width="8.25" style="43" customWidth="1"/>
    <col min="9967" max="9967" width="7.5" style="43" customWidth="1"/>
    <col min="9968" max="9968" width="8.75" style="43"/>
    <col min="9969" max="9969" width="8.125" style="43" bestFit="1" customWidth="1"/>
    <col min="9970" max="9970" width="8.75" style="43"/>
    <col min="9971" max="9971" width="8.125" style="43" bestFit="1" customWidth="1"/>
    <col min="9972" max="10214" width="8.75" style="43"/>
    <col min="10215" max="10215" width="3.25" style="43" customWidth="1"/>
    <col min="10216" max="10216" width="7.75" style="43" customWidth="1"/>
    <col min="10217" max="10218" width="10" style="43" customWidth="1"/>
    <col min="10219" max="10219" width="9.25" style="43" customWidth="1"/>
    <col min="10220" max="10220" width="7.625" style="43" customWidth="1"/>
    <col min="10221" max="10222" width="8.25" style="43" customWidth="1"/>
    <col min="10223" max="10223" width="7.5" style="43" customWidth="1"/>
    <col min="10224" max="10224" width="8.75" style="43"/>
    <col min="10225" max="10225" width="8.125" style="43" bestFit="1" customWidth="1"/>
    <col min="10226" max="10226" width="8.75" style="43"/>
    <col min="10227" max="10227" width="8.125" style="43" bestFit="1" customWidth="1"/>
    <col min="10228" max="10470" width="8.75" style="43"/>
    <col min="10471" max="10471" width="3.25" style="43" customWidth="1"/>
    <col min="10472" max="10472" width="7.75" style="43" customWidth="1"/>
    <col min="10473" max="10474" width="10" style="43" customWidth="1"/>
    <col min="10475" max="10475" width="9.25" style="43" customWidth="1"/>
    <col min="10476" max="10476" width="7.625" style="43" customWidth="1"/>
    <col min="10477" max="10478" width="8.25" style="43" customWidth="1"/>
    <col min="10479" max="10479" width="7.5" style="43" customWidth="1"/>
    <col min="10480" max="10480" width="8.75" style="43"/>
    <col min="10481" max="10481" width="8.125" style="43" bestFit="1" customWidth="1"/>
    <col min="10482" max="10482" width="8.75" style="43"/>
    <col min="10483" max="10483" width="8.125" style="43" bestFit="1" customWidth="1"/>
    <col min="10484" max="10726" width="8.75" style="43"/>
    <col min="10727" max="10727" width="3.25" style="43" customWidth="1"/>
    <col min="10728" max="10728" width="7.75" style="43" customWidth="1"/>
    <col min="10729" max="10730" width="10" style="43" customWidth="1"/>
    <col min="10731" max="10731" width="9.25" style="43" customWidth="1"/>
    <col min="10732" max="10732" width="7.625" style="43" customWidth="1"/>
    <col min="10733" max="10734" width="8.25" style="43" customWidth="1"/>
    <col min="10735" max="10735" width="7.5" style="43" customWidth="1"/>
    <col min="10736" max="10736" width="8.75" style="43"/>
    <col min="10737" max="10737" width="8.125" style="43" bestFit="1" customWidth="1"/>
    <col min="10738" max="10738" width="8.75" style="43"/>
    <col min="10739" max="10739" width="8.125" style="43" bestFit="1" customWidth="1"/>
    <col min="10740" max="10982" width="8.75" style="43"/>
    <col min="10983" max="10983" width="3.25" style="43" customWidth="1"/>
    <col min="10984" max="10984" width="7.75" style="43" customWidth="1"/>
    <col min="10985" max="10986" width="10" style="43" customWidth="1"/>
    <col min="10987" max="10987" width="9.25" style="43" customWidth="1"/>
    <col min="10988" max="10988" width="7.625" style="43" customWidth="1"/>
    <col min="10989" max="10990" width="8.25" style="43" customWidth="1"/>
    <col min="10991" max="10991" width="7.5" style="43" customWidth="1"/>
    <col min="10992" max="10992" width="8.75" style="43"/>
    <col min="10993" max="10993" width="8.125" style="43" bestFit="1" customWidth="1"/>
    <col min="10994" max="10994" width="8.75" style="43"/>
    <col min="10995" max="10995" width="8.125" style="43" bestFit="1" customWidth="1"/>
    <col min="10996" max="11238" width="8.75" style="43"/>
    <col min="11239" max="11239" width="3.25" style="43" customWidth="1"/>
    <col min="11240" max="11240" width="7.75" style="43" customWidth="1"/>
    <col min="11241" max="11242" width="10" style="43" customWidth="1"/>
    <col min="11243" max="11243" width="9.25" style="43" customWidth="1"/>
    <col min="11244" max="11244" width="7.625" style="43" customWidth="1"/>
    <col min="11245" max="11246" width="8.25" style="43" customWidth="1"/>
    <col min="11247" max="11247" width="7.5" style="43" customWidth="1"/>
    <col min="11248" max="11248" width="8.75" style="43"/>
    <col min="11249" max="11249" width="8.125" style="43" bestFit="1" customWidth="1"/>
    <col min="11250" max="11250" width="8.75" style="43"/>
    <col min="11251" max="11251" width="8.125" style="43" bestFit="1" customWidth="1"/>
    <col min="11252" max="11494" width="8.75" style="43"/>
    <col min="11495" max="11495" width="3.25" style="43" customWidth="1"/>
    <col min="11496" max="11496" width="7.75" style="43" customWidth="1"/>
    <col min="11497" max="11498" width="10" style="43" customWidth="1"/>
    <col min="11499" max="11499" width="9.25" style="43" customWidth="1"/>
    <col min="11500" max="11500" width="7.625" style="43" customWidth="1"/>
    <col min="11501" max="11502" width="8.25" style="43" customWidth="1"/>
    <col min="11503" max="11503" width="7.5" style="43" customWidth="1"/>
    <col min="11504" max="11504" width="8.75" style="43"/>
    <col min="11505" max="11505" width="8.125" style="43" bestFit="1" customWidth="1"/>
    <col min="11506" max="11506" width="8.75" style="43"/>
    <col min="11507" max="11507" width="8.125" style="43" bestFit="1" customWidth="1"/>
    <col min="11508" max="11750" width="8.75" style="43"/>
    <col min="11751" max="11751" width="3.25" style="43" customWidth="1"/>
    <col min="11752" max="11752" width="7.75" style="43" customWidth="1"/>
    <col min="11753" max="11754" width="10" style="43" customWidth="1"/>
    <col min="11755" max="11755" width="9.25" style="43" customWidth="1"/>
    <col min="11756" max="11756" width="7.625" style="43" customWidth="1"/>
    <col min="11757" max="11758" width="8.25" style="43" customWidth="1"/>
    <col min="11759" max="11759" width="7.5" style="43" customWidth="1"/>
    <col min="11760" max="11760" width="8.75" style="43"/>
    <col min="11761" max="11761" width="8.125" style="43" bestFit="1" customWidth="1"/>
    <col min="11762" max="11762" width="8.75" style="43"/>
    <col min="11763" max="11763" width="8.125" style="43" bestFit="1" customWidth="1"/>
    <col min="11764" max="12006" width="8.75" style="43"/>
    <col min="12007" max="12007" width="3.25" style="43" customWidth="1"/>
    <col min="12008" max="12008" width="7.75" style="43" customWidth="1"/>
    <col min="12009" max="12010" width="10" style="43" customWidth="1"/>
    <col min="12011" max="12011" width="9.25" style="43" customWidth="1"/>
    <col min="12012" max="12012" width="7.625" style="43" customWidth="1"/>
    <col min="12013" max="12014" width="8.25" style="43" customWidth="1"/>
    <col min="12015" max="12015" width="7.5" style="43" customWidth="1"/>
    <col min="12016" max="12016" width="8.75" style="43"/>
    <col min="12017" max="12017" width="8.125" style="43" bestFit="1" customWidth="1"/>
    <col min="12018" max="12018" width="8.75" style="43"/>
    <col min="12019" max="12019" width="8.125" style="43" bestFit="1" customWidth="1"/>
    <col min="12020" max="12262" width="8.75" style="43"/>
    <col min="12263" max="12263" width="3.25" style="43" customWidth="1"/>
    <col min="12264" max="12264" width="7.75" style="43" customWidth="1"/>
    <col min="12265" max="12266" width="10" style="43" customWidth="1"/>
    <col min="12267" max="12267" width="9.25" style="43" customWidth="1"/>
    <col min="12268" max="12268" width="7.625" style="43" customWidth="1"/>
    <col min="12269" max="12270" width="8.25" style="43" customWidth="1"/>
    <col min="12271" max="12271" width="7.5" style="43" customWidth="1"/>
    <col min="12272" max="12272" width="8.75" style="43"/>
    <col min="12273" max="12273" width="8.125" style="43" bestFit="1" customWidth="1"/>
    <col min="12274" max="12274" width="8.75" style="43"/>
    <col min="12275" max="12275" width="8.125" style="43" bestFit="1" customWidth="1"/>
    <col min="12276" max="12518" width="8.75" style="43"/>
    <col min="12519" max="12519" width="3.25" style="43" customWidth="1"/>
    <col min="12520" max="12520" width="7.75" style="43" customWidth="1"/>
    <col min="12521" max="12522" width="10" style="43" customWidth="1"/>
    <col min="12523" max="12523" width="9.25" style="43" customWidth="1"/>
    <col min="12524" max="12524" width="7.625" style="43" customWidth="1"/>
    <col min="12525" max="12526" width="8.25" style="43" customWidth="1"/>
    <col min="12527" max="12527" width="7.5" style="43" customWidth="1"/>
    <col min="12528" max="12528" width="8.75" style="43"/>
    <col min="12529" max="12529" width="8.125" style="43" bestFit="1" customWidth="1"/>
    <col min="12530" max="12530" width="8.75" style="43"/>
    <col min="12531" max="12531" width="8.125" style="43" bestFit="1" customWidth="1"/>
    <col min="12532" max="12774" width="8.75" style="43"/>
    <col min="12775" max="12775" width="3.25" style="43" customWidth="1"/>
    <col min="12776" max="12776" width="7.75" style="43" customWidth="1"/>
    <col min="12777" max="12778" width="10" style="43" customWidth="1"/>
    <col min="12779" max="12779" width="9.25" style="43" customWidth="1"/>
    <col min="12780" max="12780" width="7.625" style="43" customWidth="1"/>
    <col min="12781" max="12782" width="8.25" style="43" customWidth="1"/>
    <col min="12783" max="12783" width="7.5" style="43" customWidth="1"/>
    <col min="12784" max="12784" width="8.75" style="43"/>
    <col min="12785" max="12785" width="8.125" style="43" bestFit="1" customWidth="1"/>
    <col min="12786" max="12786" width="8.75" style="43"/>
    <col min="12787" max="12787" width="8.125" style="43" bestFit="1" customWidth="1"/>
    <col min="12788" max="13030" width="8.75" style="43"/>
    <col min="13031" max="13031" width="3.25" style="43" customWidth="1"/>
    <col min="13032" max="13032" width="7.75" style="43" customWidth="1"/>
    <col min="13033" max="13034" width="10" style="43" customWidth="1"/>
    <col min="13035" max="13035" width="9.25" style="43" customWidth="1"/>
    <col min="13036" max="13036" width="7.625" style="43" customWidth="1"/>
    <col min="13037" max="13038" width="8.25" style="43" customWidth="1"/>
    <col min="13039" max="13039" width="7.5" style="43" customWidth="1"/>
    <col min="13040" max="13040" width="8.75" style="43"/>
    <col min="13041" max="13041" width="8.125" style="43" bestFit="1" customWidth="1"/>
    <col min="13042" max="13042" width="8.75" style="43"/>
    <col min="13043" max="13043" width="8.125" style="43" bestFit="1" customWidth="1"/>
    <col min="13044" max="13286" width="8.75" style="43"/>
    <col min="13287" max="13287" width="3.25" style="43" customWidth="1"/>
    <col min="13288" max="13288" width="7.75" style="43" customWidth="1"/>
    <col min="13289" max="13290" width="10" style="43" customWidth="1"/>
    <col min="13291" max="13291" width="9.25" style="43" customWidth="1"/>
    <col min="13292" max="13292" width="7.625" style="43" customWidth="1"/>
    <col min="13293" max="13294" width="8.25" style="43" customWidth="1"/>
    <col min="13295" max="13295" width="7.5" style="43" customWidth="1"/>
    <col min="13296" max="13296" width="8.75" style="43"/>
    <col min="13297" max="13297" width="8.125" style="43" bestFit="1" customWidth="1"/>
    <col min="13298" max="13298" width="8.75" style="43"/>
    <col min="13299" max="13299" width="8.125" style="43" bestFit="1" customWidth="1"/>
    <col min="13300" max="13542" width="8.75" style="43"/>
    <col min="13543" max="13543" width="3.25" style="43" customWidth="1"/>
    <col min="13544" max="13544" width="7.75" style="43" customWidth="1"/>
    <col min="13545" max="13546" width="10" style="43" customWidth="1"/>
    <col min="13547" max="13547" width="9.25" style="43" customWidth="1"/>
    <col min="13548" max="13548" width="7.625" style="43" customWidth="1"/>
    <col min="13549" max="13550" width="8.25" style="43" customWidth="1"/>
    <col min="13551" max="13551" width="7.5" style="43" customWidth="1"/>
    <col min="13552" max="13552" width="8.75" style="43"/>
    <col min="13553" max="13553" width="8.125" style="43" bestFit="1" customWidth="1"/>
    <col min="13554" max="13554" width="8.75" style="43"/>
    <col min="13555" max="13555" width="8.125" style="43" bestFit="1" customWidth="1"/>
    <col min="13556" max="13798" width="8.75" style="43"/>
    <col min="13799" max="13799" width="3.25" style="43" customWidth="1"/>
    <col min="13800" max="13800" width="7.75" style="43" customWidth="1"/>
    <col min="13801" max="13802" width="10" style="43" customWidth="1"/>
    <col min="13803" max="13803" width="9.25" style="43" customWidth="1"/>
    <col min="13804" max="13804" width="7.625" style="43" customWidth="1"/>
    <col min="13805" max="13806" width="8.25" style="43" customWidth="1"/>
    <col min="13807" max="13807" width="7.5" style="43" customWidth="1"/>
    <col min="13808" max="13808" width="8.75" style="43"/>
    <col min="13809" max="13809" width="8.125" style="43" bestFit="1" customWidth="1"/>
    <col min="13810" max="13810" width="8.75" style="43"/>
    <col min="13811" max="13811" width="8.125" style="43" bestFit="1" customWidth="1"/>
    <col min="13812" max="14054" width="8.75" style="43"/>
    <col min="14055" max="14055" width="3.25" style="43" customWidth="1"/>
    <col min="14056" max="14056" width="7.75" style="43" customWidth="1"/>
    <col min="14057" max="14058" width="10" style="43" customWidth="1"/>
    <col min="14059" max="14059" width="9.25" style="43" customWidth="1"/>
    <col min="14060" max="14060" width="7.625" style="43" customWidth="1"/>
    <col min="14061" max="14062" width="8.25" style="43" customWidth="1"/>
    <col min="14063" max="14063" width="7.5" style="43" customWidth="1"/>
    <col min="14064" max="14064" width="8.75" style="43"/>
    <col min="14065" max="14065" width="8.125" style="43" bestFit="1" customWidth="1"/>
    <col min="14066" max="14066" width="8.75" style="43"/>
    <col min="14067" max="14067" width="8.125" style="43" bestFit="1" customWidth="1"/>
    <col min="14068" max="14310" width="8.75" style="43"/>
    <col min="14311" max="14311" width="3.25" style="43" customWidth="1"/>
    <col min="14312" max="14312" width="7.75" style="43" customWidth="1"/>
    <col min="14313" max="14314" width="10" style="43" customWidth="1"/>
    <col min="14315" max="14315" width="9.25" style="43" customWidth="1"/>
    <col min="14316" max="14316" width="7.625" style="43" customWidth="1"/>
    <col min="14317" max="14318" width="8.25" style="43" customWidth="1"/>
    <col min="14319" max="14319" width="7.5" style="43" customWidth="1"/>
    <col min="14320" max="14320" width="8.75" style="43"/>
    <col min="14321" max="14321" width="8.125" style="43" bestFit="1" customWidth="1"/>
    <col min="14322" max="14322" width="8.75" style="43"/>
    <col min="14323" max="14323" width="8.125" style="43" bestFit="1" customWidth="1"/>
    <col min="14324" max="14566" width="8.75" style="43"/>
    <col min="14567" max="14567" width="3.25" style="43" customWidth="1"/>
    <col min="14568" max="14568" width="7.75" style="43" customWidth="1"/>
    <col min="14569" max="14570" width="10" style="43" customWidth="1"/>
    <col min="14571" max="14571" width="9.25" style="43" customWidth="1"/>
    <col min="14572" max="14572" width="7.625" style="43" customWidth="1"/>
    <col min="14573" max="14574" width="8.25" style="43" customWidth="1"/>
    <col min="14575" max="14575" width="7.5" style="43" customWidth="1"/>
    <col min="14576" max="14576" width="8.75" style="43"/>
    <col min="14577" max="14577" width="8.125" style="43" bestFit="1" customWidth="1"/>
    <col min="14578" max="14578" width="8.75" style="43"/>
    <col min="14579" max="14579" width="8.125" style="43" bestFit="1" customWidth="1"/>
    <col min="14580" max="14822" width="8.75" style="43"/>
    <col min="14823" max="14823" width="3.25" style="43" customWidth="1"/>
    <col min="14824" max="14824" width="7.75" style="43" customWidth="1"/>
    <col min="14825" max="14826" width="10" style="43" customWidth="1"/>
    <col min="14827" max="14827" width="9.25" style="43" customWidth="1"/>
    <col min="14828" max="14828" width="7.625" style="43" customWidth="1"/>
    <col min="14829" max="14830" width="8.25" style="43" customWidth="1"/>
    <col min="14831" max="14831" width="7.5" style="43" customWidth="1"/>
    <col min="14832" max="14832" width="8.75" style="43"/>
    <col min="14833" max="14833" width="8.125" style="43" bestFit="1" customWidth="1"/>
    <col min="14834" max="14834" width="8.75" style="43"/>
    <col min="14835" max="14835" width="8.125" style="43" bestFit="1" customWidth="1"/>
    <col min="14836" max="15078" width="8.75" style="43"/>
    <col min="15079" max="15079" width="3.25" style="43" customWidth="1"/>
    <col min="15080" max="15080" width="7.75" style="43" customWidth="1"/>
    <col min="15081" max="15082" width="10" style="43" customWidth="1"/>
    <col min="15083" max="15083" width="9.25" style="43" customWidth="1"/>
    <col min="15084" max="15084" width="7.625" style="43" customWidth="1"/>
    <col min="15085" max="15086" width="8.25" style="43" customWidth="1"/>
    <col min="15087" max="15087" width="7.5" style="43" customWidth="1"/>
    <col min="15088" max="15088" width="8.75" style="43"/>
    <col min="15089" max="15089" width="8.125" style="43" bestFit="1" customWidth="1"/>
    <col min="15090" max="15090" width="8.75" style="43"/>
    <col min="15091" max="15091" width="8.125" style="43" bestFit="1" customWidth="1"/>
    <col min="15092" max="15334" width="8.75" style="43"/>
    <col min="15335" max="15335" width="3.25" style="43" customWidth="1"/>
    <col min="15336" max="15336" width="7.75" style="43" customWidth="1"/>
    <col min="15337" max="15338" width="10" style="43" customWidth="1"/>
    <col min="15339" max="15339" width="9.25" style="43" customWidth="1"/>
    <col min="15340" max="15340" width="7.625" style="43" customWidth="1"/>
    <col min="15341" max="15342" width="8.25" style="43" customWidth="1"/>
    <col min="15343" max="15343" width="7.5" style="43" customWidth="1"/>
    <col min="15344" max="15344" width="8.75" style="43"/>
    <col min="15345" max="15345" width="8.125" style="43" bestFit="1" customWidth="1"/>
    <col min="15346" max="15346" width="8.75" style="43"/>
    <col min="15347" max="15347" width="8.125" style="43" bestFit="1" customWidth="1"/>
    <col min="15348" max="15590" width="8.75" style="43"/>
    <col min="15591" max="15591" width="3.25" style="43" customWidth="1"/>
    <col min="15592" max="15592" width="7.75" style="43" customWidth="1"/>
    <col min="15593" max="15594" width="10" style="43" customWidth="1"/>
    <col min="15595" max="15595" width="9.25" style="43" customWidth="1"/>
    <col min="15596" max="15596" width="7.625" style="43" customWidth="1"/>
    <col min="15597" max="15598" width="8.25" style="43" customWidth="1"/>
    <col min="15599" max="15599" width="7.5" style="43" customWidth="1"/>
    <col min="15600" max="15600" width="8.75" style="43"/>
    <col min="15601" max="15601" width="8.125" style="43" bestFit="1" customWidth="1"/>
    <col min="15602" max="15602" width="8.75" style="43"/>
    <col min="15603" max="15603" width="8.125" style="43" bestFit="1" customWidth="1"/>
    <col min="15604" max="15846" width="8.75" style="43"/>
    <col min="15847" max="15847" width="3.25" style="43" customWidth="1"/>
    <col min="15848" max="15848" width="7.75" style="43" customWidth="1"/>
    <col min="15849" max="15850" width="10" style="43" customWidth="1"/>
    <col min="15851" max="15851" width="9.25" style="43" customWidth="1"/>
    <col min="15852" max="15852" width="7.625" style="43" customWidth="1"/>
    <col min="15853" max="15854" width="8.25" style="43" customWidth="1"/>
    <col min="15855" max="15855" width="7.5" style="43" customWidth="1"/>
    <col min="15856" max="15856" width="8.75" style="43"/>
    <col min="15857" max="15857" width="8.125" style="43" bestFit="1" customWidth="1"/>
    <col min="15858" max="15858" width="8.75" style="43"/>
    <col min="15859" max="15859" width="8.125" style="43" bestFit="1" customWidth="1"/>
    <col min="15860" max="16102" width="8.75" style="43"/>
    <col min="16103" max="16103" width="3.25" style="43" customWidth="1"/>
    <col min="16104" max="16104" width="7.75" style="43" customWidth="1"/>
    <col min="16105" max="16106" width="10" style="43" customWidth="1"/>
    <col min="16107" max="16107" width="9.25" style="43" customWidth="1"/>
    <col min="16108" max="16108" width="7.625" style="43" customWidth="1"/>
    <col min="16109" max="16110" width="8.25" style="43" customWidth="1"/>
    <col min="16111" max="16111" width="7.5" style="43" customWidth="1"/>
    <col min="16112" max="16112" width="8.75" style="43"/>
    <col min="16113" max="16113" width="8.125" style="43" bestFit="1" customWidth="1"/>
    <col min="16114" max="16114" width="8.75" style="43"/>
    <col min="16115" max="16115" width="8.125" style="43" bestFit="1" customWidth="1"/>
    <col min="16116" max="16384" width="8.75" style="43"/>
  </cols>
  <sheetData>
    <row r="1" spans="1:12" s="67" customFormat="1" ht="18" x14ac:dyDescent="0.25">
      <c r="A1" s="66" t="s">
        <v>35</v>
      </c>
      <c r="C1" s="68"/>
      <c r="D1" s="68"/>
      <c r="E1" s="68"/>
      <c r="F1" s="68"/>
      <c r="G1" s="68"/>
      <c r="H1" s="68"/>
      <c r="I1" s="69"/>
      <c r="J1" s="69"/>
      <c r="L1" s="69"/>
    </row>
    <row r="2" spans="1:12" s="67" customFormat="1" ht="18" x14ac:dyDescent="0.25">
      <c r="A2" s="66" t="s">
        <v>47</v>
      </c>
      <c r="B2" s="68"/>
      <c r="C2" s="68"/>
      <c r="D2" s="68"/>
      <c r="E2" s="68"/>
      <c r="F2" s="68"/>
      <c r="G2" s="68"/>
      <c r="H2" s="68"/>
      <c r="I2" s="69"/>
      <c r="J2" s="69"/>
      <c r="L2" s="69"/>
    </row>
    <row r="4" spans="1:12" x14ac:dyDescent="0.25">
      <c r="A4" s="43" t="s">
        <v>51</v>
      </c>
      <c r="C4" s="14" t="str">
        <f>+'sto. tomas'!C4</f>
        <v>December 1-31,2019</v>
      </c>
    </row>
    <row r="5" spans="1:12" x14ac:dyDescent="0.25">
      <c r="A5" s="43" t="s">
        <v>38</v>
      </c>
    </row>
    <row r="6" spans="1:12" x14ac:dyDescent="0.25">
      <c r="D6" s="48">
        <f>+SUM(D26:D35)</f>
        <v>9201</v>
      </c>
    </row>
    <row r="7" spans="1:12" s="75" customFormat="1" x14ac:dyDescent="0.25">
      <c r="A7" s="167" t="s">
        <v>3</v>
      </c>
      <c r="B7" s="72" t="s">
        <v>4</v>
      </c>
      <c r="C7" s="72" t="s">
        <v>4</v>
      </c>
      <c r="D7" s="72" t="s">
        <v>5</v>
      </c>
      <c r="E7" s="72" t="s">
        <v>6</v>
      </c>
      <c r="F7" s="73" t="s">
        <v>7</v>
      </c>
      <c r="G7" s="73" t="s">
        <v>8</v>
      </c>
      <c r="H7" s="177" t="s">
        <v>2</v>
      </c>
      <c r="I7" s="172" t="s">
        <v>61</v>
      </c>
      <c r="J7" s="173"/>
      <c r="K7" s="171" t="s">
        <v>58</v>
      </c>
      <c r="L7" s="171"/>
    </row>
    <row r="8" spans="1:12" s="75" customFormat="1" x14ac:dyDescent="0.25">
      <c r="A8" s="168"/>
      <c r="B8" s="72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3" t="s">
        <v>14</v>
      </c>
      <c r="H8" s="178"/>
      <c r="I8" s="72" t="s">
        <v>63</v>
      </c>
      <c r="J8" s="72" t="s">
        <v>62</v>
      </c>
      <c r="K8" s="72" t="s">
        <v>12</v>
      </c>
      <c r="L8" s="72" t="s">
        <v>59</v>
      </c>
    </row>
    <row r="9" spans="1:12" x14ac:dyDescent="0.25">
      <c r="A9" s="80">
        <v>4</v>
      </c>
      <c r="B9" s="77">
        <v>12644</v>
      </c>
      <c r="C9" s="77">
        <v>13443</v>
      </c>
      <c r="D9" s="5">
        <f t="shared" ref="D9:D40" si="0">C9-B9</f>
        <v>799</v>
      </c>
      <c r="E9" s="5">
        <v>14.05</v>
      </c>
      <c r="F9" s="5">
        <v>5</v>
      </c>
      <c r="G9" s="5">
        <f t="shared" ref="G9:G40" si="1">D9/E9</f>
        <v>56.868327402135229</v>
      </c>
      <c r="H9" s="5">
        <f t="shared" ref="H9:H29" si="2">G9*264.2/60</f>
        <v>250.41020166073545</v>
      </c>
      <c r="I9" s="77">
        <v>60</v>
      </c>
      <c r="J9" s="77">
        <v>110</v>
      </c>
      <c r="K9" s="77"/>
      <c r="L9" s="77"/>
    </row>
    <row r="10" spans="1:12" x14ac:dyDescent="0.25">
      <c r="A10" s="80">
        <f t="shared" ref="A10:A30" si="3">+A9+1</f>
        <v>5</v>
      </c>
      <c r="B10" s="77">
        <f t="shared" ref="B10:B39" si="4">+C9</f>
        <v>13443</v>
      </c>
      <c r="C10" s="77">
        <v>14251</v>
      </c>
      <c r="D10" s="5">
        <f t="shared" si="0"/>
        <v>808</v>
      </c>
      <c r="E10" s="5">
        <v>14.05</v>
      </c>
      <c r="F10" s="5">
        <v>5</v>
      </c>
      <c r="G10" s="5">
        <f t="shared" si="1"/>
        <v>57.508896797153021</v>
      </c>
      <c r="H10" s="5">
        <f t="shared" si="2"/>
        <v>253.23084223013043</v>
      </c>
      <c r="I10" s="77">
        <v>70</v>
      </c>
      <c r="J10" s="77">
        <v>110</v>
      </c>
      <c r="K10" s="77"/>
      <c r="L10" s="77"/>
    </row>
    <row r="11" spans="1:12" x14ac:dyDescent="0.25">
      <c r="A11" s="80">
        <f t="shared" si="3"/>
        <v>6</v>
      </c>
      <c r="B11" s="77">
        <f t="shared" si="4"/>
        <v>14251</v>
      </c>
      <c r="C11" s="77">
        <v>14974</v>
      </c>
      <c r="D11" s="5">
        <f t="shared" si="0"/>
        <v>723</v>
      </c>
      <c r="E11" s="5">
        <v>12.14</v>
      </c>
      <c r="F11" s="5">
        <v>5</v>
      </c>
      <c r="G11" s="5">
        <f t="shared" si="1"/>
        <v>59.555189456342667</v>
      </c>
      <c r="H11" s="5">
        <f t="shared" si="2"/>
        <v>262.24135090609553</v>
      </c>
      <c r="I11" s="77">
        <v>50</v>
      </c>
      <c r="J11" s="77">
        <v>110</v>
      </c>
      <c r="K11" s="77"/>
      <c r="L11" s="77"/>
    </row>
    <row r="12" spans="1:12" x14ac:dyDescent="0.25">
      <c r="A12" s="80">
        <f t="shared" si="3"/>
        <v>7</v>
      </c>
      <c r="B12" s="77">
        <f t="shared" si="4"/>
        <v>14974</v>
      </c>
      <c r="C12" s="77">
        <v>15825</v>
      </c>
      <c r="D12" s="5">
        <f t="shared" si="0"/>
        <v>851</v>
      </c>
      <c r="E12" s="5">
        <v>13.24</v>
      </c>
      <c r="F12" s="5">
        <v>5</v>
      </c>
      <c r="G12" s="5">
        <f t="shared" si="1"/>
        <v>64.274924471299087</v>
      </c>
      <c r="H12" s="5">
        <f t="shared" si="2"/>
        <v>283.02391742195363</v>
      </c>
      <c r="I12" s="77">
        <v>30</v>
      </c>
      <c r="J12" s="77">
        <v>105</v>
      </c>
      <c r="K12" s="77"/>
      <c r="L12" s="77"/>
    </row>
    <row r="13" spans="1:12" x14ac:dyDescent="0.25">
      <c r="A13" s="80">
        <f t="shared" si="3"/>
        <v>8</v>
      </c>
      <c r="B13" s="77">
        <f t="shared" si="4"/>
        <v>15825</v>
      </c>
      <c r="C13" s="77">
        <v>16700</v>
      </c>
      <c r="D13" s="5">
        <f t="shared" si="0"/>
        <v>875</v>
      </c>
      <c r="E13" s="5">
        <v>14.05</v>
      </c>
      <c r="F13" s="5">
        <v>5</v>
      </c>
      <c r="G13" s="5">
        <f t="shared" si="1"/>
        <v>62.277580071174377</v>
      </c>
      <c r="H13" s="5">
        <f t="shared" si="2"/>
        <v>274.22894424673785</v>
      </c>
      <c r="I13" s="77">
        <v>60</v>
      </c>
      <c r="J13" s="77">
        <v>100</v>
      </c>
      <c r="K13" s="77"/>
      <c r="L13" s="77"/>
    </row>
    <row r="14" spans="1:12" x14ac:dyDescent="0.25">
      <c r="A14" s="80">
        <f t="shared" si="3"/>
        <v>9</v>
      </c>
      <c r="B14" s="77">
        <f t="shared" si="4"/>
        <v>16700</v>
      </c>
      <c r="C14" s="77">
        <v>17536</v>
      </c>
      <c r="D14" s="5">
        <f t="shared" si="0"/>
        <v>836</v>
      </c>
      <c r="E14" s="5">
        <v>14.12</v>
      </c>
      <c r="F14" s="5">
        <v>5</v>
      </c>
      <c r="G14" s="5">
        <f t="shared" si="1"/>
        <v>59.206798866855529</v>
      </c>
      <c r="H14" s="5">
        <f t="shared" si="2"/>
        <v>260.70727101038716</v>
      </c>
      <c r="I14" s="77">
        <v>60</v>
      </c>
      <c r="J14" s="77">
        <v>100</v>
      </c>
      <c r="K14" s="77"/>
      <c r="L14" s="77"/>
    </row>
    <row r="15" spans="1:12" x14ac:dyDescent="0.25">
      <c r="A15" s="80">
        <f t="shared" si="3"/>
        <v>10</v>
      </c>
      <c r="B15" s="77">
        <f t="shared" si="4"/>
        <v>17536</v>
      </c>
      <c r="C15" s="77">
        <v>18400</v>
      </c>
      <c r="D15" s="5">
        <f t="shared" si="0"/>
        <v>864</v>
      </c>
      <c r="E15" s="5">
        <v>13.04</v>
      </c>
      <c r="F15" s="5">
        <v>5</v>
      </c>
      <c r="G15" s="5">
        <f t="shared" si="1"/>
        <v>66.25766871165645</v>
      </c>
      <c r="H15" s="5">
        <f t="shared" si="2"/>
        <v>291.75460122699388</v>
      </c>
      <c r="I15" s="77">
        <v>45</v>
      </c>
      <c r="J15" s="77">
        <v>90</v>
      </c>
      <c r="K15" s="77"/>
      <c r="L15" s="77"/>
    </row>
    <row r="16" spans="1:12" x14ac:dyDescent="0.25">
      <c r="A16" s="80">
        <f t="shared" si="3"/>
        <v>11</v>
      </c>
      <c r="B16" s="77">
        <f t="shared" si="4"/>
        <v>18400</v>
      </c>
      <c r="C16" s="77">
        <v>19183</v>
      </c>
      <c r="D16" s="5">
        <f t="shared" si="0"/>
        <v>783</v>
      </c>
      <c r="E16" s="5">
        <v>13.48</v>
      </c>
      <c r="F16" s="5">
        <v>5</v>
      </c>
      <c r="G16" s="5">
        <f t="shared" si="1"/>
        <v>58.086053412462903</v>
      </c>
      <c r="H16" s="5">
        <f t="shared" si="2"/>
        <v>255.7722551928783</v>
      </c>
      <c r="I16" s="77">
        <v>40</v>
      </c>
      <c r="J16" s="77">
        <v>100</v>
      </c>
      <c r="K16" s="77"/>
      <c r="L16" s="77"/>
    </row>
    <row r="17" spans="1:12" x14ac:dyDescent="0.25">
      <c r="A17" s="80">
        <f t="shared" si="3"/>
        <v>12</v>
      </c>
      <c r="B17" s="77">
        <f t="shared" si="4"/>
        <v>19183</v>
      </c>
      <c r="C17" s="77">
        <v>20024</v>
      </c>
      <c r="D17" s="5">
        <f t="shared" si="0"/>
        <v>841</v>
      </c>
      <c r="E17" s="5">
        <v>14.14</v>
      </c>
      <c r="F17" s="5">
        <v>5</v>
      </c>
      <c r="G17" s="5">
        <f t="shared" si="1"/>
        <v>59.476661951909477</v>
      </c>
      <c r="H17" s="5">
        <f t="shared" si="2"/>
        <v>261.89556812824139</v>
      </c>
      <c r="I17" s="77">
        <v>50</v>
      </c>
      <c r="J17" s="77">
        <v>110</v>
      </c>
      <c r="K17" s="77"/>
      <c r="L17" s="77"/>
    </row>
    <row r="18" spans="1:12" x14ac:dyDescent="0.25">
      <c r="A18" s="80">
        <f t="shared" si="3"/>
        <v>13</v>
      </c>
      <c r="B18" s="77">
        <f t="shared" si="4"/>
        <v>20024</v>
      </c>
      <c r="C18" s="77">
        <v>20894</v>
      </c>
      <c r="D18" s="5">
        <f t="shared" si="0"/>
        <v>870</v>
      </c>
      <c r="E18" s="5">
        <v>14.32</v>
      </c>
      <c r="F18" s="5">
        <v>5</v>
      </c>
      <c r="G18" s="5">
        <f t="shared" si="1"/>
        <v>60.754189944134076</v>
      </c>
      <c r="H18" s="5">
        <f t="shared" si="2"/>
        <v>267.52094972067039</v>
      </c>
      <c r="I18" s="77">
        <v>60</v>
      </c>
      <c r="J18" s="77">
        <v>103</v>
      </c>
      <c r="K18" s="77"/>
      <c r="L18" s="77"/>
    </row>
    <row r="19" spans="1:12" x14ac:dyDescent="0.25">
      <c r="A19" s="80">
        <f t="shared" si="3"/>
        <v>14</v>
      </c>
      <c r="B19" s="77">
        <f t="shared" si="4"/>
        <v>20894</v>
      </c>
      <c r="C19" s="77">
        <v>21776</v>
      </c>
      <c r="D19" s="5">
        <f t="shared" si="0"/>
        <v>882</v>
      </c>
      <c r="E19" s="5">
        <v>14.3</v>
      </c>
      <c r="F19" s="5">
        <v>5</v>
      </c>
      <c r="G19" s="5">
        <f t="shared" si="1"/>
        <v>61.678321678321673</v>
      </c>
      <c r="H19" s="5">
        <f t="shared" si="2"/>
        <v>271.59020979020977</v>
      </c>
      <c r="I19" s="77">
        <v>50</v>
      </c>
      <c r="J19" s="77">
        <v>100</v>
      </c>
      <c r="K19" s="5"/>
      <c r="L19" s="77"/>
    </row>
    <row r="20" spans="1:12" x14ac:dyDescent="0.25">
      <c r="A20" s="80">
        <f t="shared" si="3"/>
        <v>15</v>
      </c>
      <c r="B20" s="77">
        <f t="shared" si="4"/>
        <v>21776</v>
      </c>
      <c r="C20" s="77">
        <v>22648</v>
      </c>
      <c r="D20" s="5">
        <f t="shared" si="0"/>
        <v>872</v>
      </c>
      <c r="E20" s="5">
        <v>14.1</v>
      </c>
      <c r="F20" s="5">
        <v>5</v>
      </c>
      <c r="G20" s="5">
        <f t="shared" si="1"/>
        <v>61.843971631205676</v>
      </c>
      <c r="H20" s="5">
        <f t="shared" si="2"/>
        <v>272.31962174940895</v>
      </c>
      <c r="I20" s="77">
        <v>50</v>
      </c>
      <c r="J20" s="77">
        <v>100</v>
      </c>
      <c r="K20" s="77"/>
      <c r="L20" s="77"/>
    </row>
    <row r="21" spans="1:12" x14ac:dyDescent="0.25">
      <c r="A21" s="80">
        <f t="shared" si="3"/>
        <v>16</v>
      </c>
      <c r="B21" s="77">
        <f t="shared" si="4"/>
        <v>22648</v>
      </c>
      <c r="C21" s="77">
        <v>23509</v>
      </c>
      <c r="D21" s="5">
        <f t="shared" si="0"/>
        <v>861</v>
      </c>
      <c r="E21" s="5">
        <v>14.05</v>
      </c>
      <c r="F21" s="5">
        <v>5</v>
      </c>
      <c r="G21" s="5">
        <f t="shared" si="1"/>
        <v>61.281138790035584</v>
      </c>
      <c r="H21" s="5">
        <f t="shared" si="2"/>
        <v>269.84128113879001</v>
      </c>
      <c r="I21" s="77">
        <v>60</v>
      </c>
      <c r="J21" s="77">
        <v>100</v>
      </c>
      <c r="K21" s="77"/>
      <c r="L21" s="77"/>
    </row>
    <row r="22" spans="1:12" x14ac:dyDescent="0.25">
      <c r="A22" s="80">
        <f t="shared" si="3"/>
        <v>17</v>
      </c>
      <c r="B22" s="77">
        <f t="shared" si="4"/>
        <v>23509</v>
      </c>
      <c r="C22" s="77">
        <v>24373</v>
      </c>
      <c r="D22" s="5">
        <f t="shared" si="0"/>
        <v>864</v>
      </c>
      <c r="E22" s="5">
        <v>14.15</v>
      </c>
      <c r="F22" s="5">
        <v>5</v>
      </c>
      <c r="G22" s="5">
        <f t="shared" si="1"/>
        <v>61.060070671378092</v>
      </c>
      <c r="H22" s="5">
        <f t="shared" si="2"/>
        <v>268.8678445229682</v>
      </c>
      <c r="I22" s="77">
        <v>50</v>
      </c>
      <c r="J22" s="77">
        <v>101</v>
      </c>
      <c r="K22" s="77"/>
      <c r="L22" s="77"/>
    </row>
    <row r="23" spans="1:12" x14ac:dyDescent="0.25">
      <c r="A23" s="80">
        <f t="shared" si="3"/>
        <v>18</v>
      </c>
      <c r="B23" s="77">
        <f t="shared" si="4"/>
        <v>24373</v>
      </c>
      <c r="C23" s="77">
        <v>25314</v>
      </c>
      <c r="D23" s="5">
        <f t="shared" si="0"/>
        <v>941</v>
      </c>
      <c r="E23" s="5">
        <v>15.25</v>
      </c>
      <c r="F23" s="5">
        <v>5</v>
      </c>
      <c r="G23" s="5">
        <f t="shared" si="1"/>
        <v>61.704918032786885</v>
      </c>
      <c r="H23" s="5">
        <f t="shared" si="2"/>
        <v>271.70732240437161</v>
      </c>
      <c r="I23" s="77">
        <v>48</v>
      </c>
      <c r="J23" s="77">
        <v>112</v>
      </c>
      <c r="K23" s="77"/>
      <c r="L23" s="77"/>
    </row>
    <row r="24" spans="1:12" x14ac:dyDescent="0.25">
      <c r="A24" s="80">
        <f t="shared" si="3"/>
        <v>19</v>
      </c>
      <c r="B24" s="77">
        <f t="shared" si="4"/>
        <v>25314</v>
      </c>
      <c r="C24" s="77">
        <v>26236</v>
      </c>
      <c r="D24" s="5">
        <f t="shared" si="0"/>
        <v>922</v>
      </c>
      <c r="E24" s="5">
        <v>14.56</v>
      </c>
      <c r="F24" s="5">
        <v>5</v>
      </c>
      <c r="G24" s="5">
        <f t="shared" si="1"/>
        <v>63.324175824175825</v>
      </c>
      <c r="H24" s="5">
        <f t="shared" si="2"/>
        <v>278.83745421245419</v>
      </c>
      <c r="I24" s="77">
        <v>50</v>
      </c>
      <c r="J24" s="77">
        <v>100</v>
      </c>
      <c r="K24" s="77"/>
      <c r="L24" s="77"/>
    </row>
    <row r="25" spans="1:12" x14ac:dyDescent="0.25">
      <c r="A25" s="80">
        <f t="shared" si="3"/>
        <v>20</v>
      </c>
      <c r="B25" s="77">
        <f t="shared" si="4"/>
        <v>26236</v>
      </c>
      <c r="C25" s="77">
        <v>27150</v>
      </c>
      <c r="D25" s="5">
        <f t="shared" si="0"/>
        <v>914</v>
      </c>
      <c r="E25" s="5">
        <v>14.55</v>
      </c>
      <c r="F25" s="5">
        <v>5</v>
      </c>
      <c r="G25" s="5">
        <f t="shared" si="1"/>
        <v>62.817869415807557</v>
      </c>
      <c r="H25" s="5">
        <f t="shared" si="2"/>
        <v>276.60801832760598</v>
      </c>
      <c r="I25" s="77">
        <v>50</v>
      </c>
      <c r="J25" s="77">
        <v>95</v>
      </c>
      <c r="K25" s="77"/>
      <c r="L25" s="77"/>
    </row>
    <row r="26" spans="1:12" x14ac:dyDescent="0.25">
      <c r="A26" s="80">
        <f t="shared" si="3"/>
        <v>21</v>
      </c>
      <c r="B26" s="77">
        <f t="shared" si="4"/>
        <v>27150</v>
      </c>
      <c r="C26" s="77">
        <v>28062</v>
      </c>
      <c r="D26" s="5">
        <f t="shared" si="0"/>
        <v>912</v>
      </c>
      <c r="E26" s="5">
        <v>14.25</v>
      </c>
      <c r="F26" s="5">
        <v>5</v>
      </c>
      <c r="G26" s="5">
        <f t="shared" si="1"/>
        <v>64</v>
      </c>
      <c r="H26" s="5">
        <f t="shared" si="2"/>
        <v>281.81333333333333</v>
      </c>
      <c r="I26" s="77">
        <v>40</v>
      </c>
      <c r="J26" s="77">
        <v>100</v>
      </c>
      <c r="K26" s="77"/>
      <c r="L26" s="77"/>
    </row>
    <row r="27" spans="1:12" x14ac:dyDescent="0.25">
      <c r="A27" s="80">
        <f t="shared" si="3"/>
        <v>22</v>
      </c>
      <c r="B27" s="77">
        <f t="shared" si="4"/>
        <v>28062</v>
      </c>
      <c r="C27" s="77">
        <v>28968</v>
      </c>
      <c r="D27" s="5">
        <f t="shared" si="0"/>
        <v>906</v>
      </c>
      <c r="E27" s="5">
        <v>14.45</v>
      </c>
      <c r="F27" s="5">
        <v>5</v>
      </c>
      <c r="G27" s="5">
        <f t="shared" si="1"/>
        <v>62.698961937716263</v>
      </c>
      <c r="H27" s="5">
        <f t="shared" si="2"/>
        <v>276.08442906574396</v>
      </c>
      <c r="I27" s="77">
        <v>50</v>
      </c>
      <c r="J27" s="77">
        <v>95</v>
      </c>
      <c r="K27" s="77"/>
      <c r="L27" s="77"/>
    </row>
    <row r="28" spans="1:12" x14ac:dyDescent="0.25">
      <c r="A28" s="80">
        <f t="shared" si="3"/>
        <v>23</v>
      </c>
      <c r="B28" s="77">
        <f t="shared" si="4"/>
        <v>28968</v>
      </c>
      <c r="C28" s="77">
        <v>29896</v>
      </c>
      <c r="D28" s="5">
        <f t="shared" si="0"/>
        <v>928</v>
      </c>
      <c r="E28" s="5">
        <v>15.03</v>
      </c>
      <c r="F28" s="5">
        <v>5</v>
      </c>
      <c r="G28" s="5">
        <f t="shared" si="1"/>
        <v>61.743180306054562</v>
      </c>
      <c r="H28" s="5">
        <f>G28*264.2/60</f>
        <v>271.87580394766024</v>
      </c>
      <c r="I28" s="77">
        <v>50</v>
      </c>
      <c r="J28" s="77">
        <v>100</v>
      </c>
      <c r="K28" s="77"/>
      <c r="L28" s="77"/>
    </row>
    <row r="29" spans="1:12" x14ac:dyDescent="0.25">
      <c r="A29" s="80">
        <f t="shared" si="3"/>
        <v>24</v>
      </c>
      <c r="B29" s="77">
        <f t="shared" si="4"/>
        <v>29896</v>
      </c>
      <c r="C29" s="77">
        <v>30811</v>
      </c>
      <c r="D29" s="5">
        <f t="shared" si="0"/>
        <v>915</v>
      </c>
      <c r="E29" s="5">
        <v>15</v>
      </c>
      <c r="F29" s="5">
        <v>5</v>
      </c>
      <c r="G29" s="5">
        <f t="shared" si="1"/>
        <v>61</v>
      </c>
      <c r="H29" s="5">
        <f t="shared" si="2"/>
        <v>268.6033333333333</v>
      </c>
      <c r="I29" s="77">
        <v>55</v>
      </c>
      <c r="J29" s="77">
        <v>100</v>
      </c>
      <c r="K29" s="77"/>
      <c r="L29" s="77"/>
    </row>
    <row r="30" spans="1:12" x14ac:dyDescent="0.25">
      <c r="A30" s="80">
        <f t="shared" si="3"/>
        <v>25</v>
      </c>
      <c r="B30" s="77">
        <f t="shared" si="4"/>
        <v>30811</v>
      </c>
      <c r="C30" s="77">
        <v>31736</v>
      </c>
      <c r="D30" s="5">
        <f t="shared" si="0"/>
        <v>925</v>
      </c>
      <c r="E30" s="5">
        <v>15.09</v>
      </c>
      <c r="F30" s="5">
        <v>5</v>
      </c>
      <c r="G30" s="5">
        <f t="shared" si="1"/>
        <v>61.298873426110006</v>
      </c>
      <c r="H30" s="5">
        <f>G30*264.2/60</f>
        <v>269.91937265297105</v>
      </c>
      <c r="I30" s="77">
        <v>50</v>
      </c>
      <c r="J30" s="77">
        <v>104</v>
      </c>
      <c r="K30" s="77"/>
      <c r="L30" s="77"/>
    </row>
    <row r="31" spans="1:12" x14ac:dyDescent="0.25">
      <c r="A31" s="80">
        <v>26</v>
      </c>
      <c r="B31" s="77">
        <f t="shared" si="4"/>
        <v>31736</v>
      </c>
      <c r="C31" s="77">
        <v>32639</v>
      </c>
      <c r="D31" s="5">
        <f t="shared" si="0"/>
        <v>903</v>
      </c>
      <c r="E31" s="5">
        <v>14.5</v>
      </c>
      <c r="F31" s="5">
        <v>5</v>
      </c>
      <c r="G31" s="5">
        <f t="shared" si="1"/>
        <v>62.275862068965516</v>
      </c>
      <c r="H31" s="5">
        <f t="shared" ref="H31:H32" si="5">G31*264.2/60</f>
        <v>274.22137931034479</v>
      </c>
      <c r="I31" s="77">
        <v>50</v>
      </c>
      <c r="J31" s="77">
        <v>102</v>
      </c>
      <c r="K31" s="77"/>
      <c r="L31" s="77"/>
    </row>
    <row r="32" spans="1:12" x14ac:dyDescent="0.25">
      <c r="A32" s="80">
        <v>27</v>
      </c>
      <c r="B32" s="77">
        <f t="shared" si="4"/>
        <v>32639</v>
      </c>
      <c r="C32" s="77">
        <v>33557</v>
      </c>
      <c r="D32" s="5">
        <f t="shared" si="0"/>
        <v>918</v>
      </c>
      <c r="E32" s="5">
        <v>15.01</v>
      </c>
      <c r="F32" s="5">
        <v>5</v>
      </c>
      <c r="G32" s="5">
        <f t="shared" si="1"/>
        <v>61.159227181878748</v>
      </c>
      <c r="H32" s="5">
        <f t="shared" si="5"/>
        <v>269.30446369087275</v>
      </c>
      <c r="I32" s="77">
        <v>50</v>
      </c>
      <c r="J32" s="77">
        <v>100</v>
      </c>
      <c r="K32" s="77"/>
      <c r="L32" s="77"/>
    </row>
    <row r="33" spans="1:12" x14ac:dyDescent="0.25">
      <c r="A33" s="80">
        <v>28</v>
      </c>
      <c r="B33" s="77">
        <f t="shared" si="4"/>
        <v>33557</v>
      </c>
      <c r="C33" s="77">
        <v>34518</v>
      </c>
      <c r="D33" s="5">
        <f t="shared" si="0"/>
        <v>961</v>
      </c>
      <c r="E33" s="5">
        <v>15.12</v>
      </c>
      <c r="F33" s="5">
        <v>5</v>
      </c>
      <c r="G33" s="5">
        <f t="shared" ref="G33" si="6">D33/E33</f>
        <v>63.558201058201064</v>
      </c>
      <c r="H33" s="5">
        <f>G33*264.2/60</f>
        <v>279.86794532627869</v>
      </c>
      <c r="I33" s="77">
        <v>35</v>
      </c>
      <c r="J33" s="77">
        <v>102</v>
      </c>
      <c r="K33" s="77"/>
      <c r="L33" s="77"/>
    </row>
    <row r="34" spans="1:12" x14ac:dyDescent="0.25">
      <c r="A34" s="80">
        <v>29</v>
      </c>
      <c r="B34" s="77">
        <f>+C33</f>
        <v>34518</v>
      </c>
      <c r="C34" s="77">
        <v>35435</v>
      </c>
      <c r="D34" s="5">
        <f t="shared" si="0"/>
        <v>917</v>
      </c>
      <c r="E34" s="5">
        <v>15.01</v>
      </c>
      <c r="F34" s="5">
        <v>5</v>
      </c>
      <c r="G34" s="5">
        <f t="shared" si="1"/>
        <v>61.092604930046633</v>
      </c>
      <c r="H34" s="5">
        <f>G34*264.2/60</f>
        <v>269.01110370863864</v>
      </c>
      <c r="I34" s="77">
        <v>50</v>
      </c>
      <c r="J34" s="77">
        <v>101</v>
      </c>
      <c r="K34" s="77"/>
      <c r="L34" s="77"/>
    </row>
    <row r="35" spans="1:12" x14ac:dyDescent="0.25">
      <c r="A35" s="80">
        <v>30</v>
      </c>
      <c r="B35" s="77">
        <f t="shared" si="4"/>
        <v>35435</v>
      </c>
      <c r="C35" s="77">
        <v>36351</v>
      </c>
      <c r="D35" s="5">
        <f t="shared" si="0"/>
        <v>916</v>
      </c>
      <c r="E35" s="5">
        <v>15.03</v>
      </c>
      <c r="F35" s="5">
        <v>5</v>
      </c>
      <c r="G35" s="5">
        <f t="shared" si="1"/>
        <v>60.944777112441784</v>
      </c>
      <c r="H35" s="5">
        <f>G35*264.2/60</f>
        <v>268.36016855178531</v>
      </c>
      <c r="I35" s="77">
        <v>50</v>
      </c>
      <c r="J35" s="77">
        <v>101</v>
      </c>
      <c r="K35" s="77"/>
      <c r="L35" s="77"/>
    </row>
    <row r="36" spans="1:12" x14ac:dyDescent="0.25">
      <c r="A36" s="80">
        <v>31</v>
      </c>
      <c r="B36" s="77">
        <f t="shared" si="4"/>
        <v>36351</v>
      </c>
      <c r="C36" s="77">
        <v>37268</v>
      </c>
      <c r="D36" s="5">
        <f t="shared" si="0"/>
        <v>917</v>
      </c>
      <c r="E36" s="5">
        <v>14.57</v>
      </c>
      <c r="F36" s="5">
        <v>5</v>
      </c>
      <c r="G36" s="5">
        <f t="shared" si="1"/>
        <v>62.937542896362388</v>
      </c>
      <c r="H36" s="5">
        <f>G36*264.2/60</f>
        <v>277.13498055364903</v>
      </c>
      <c r="I36" s="77">
        <v>50</v>
      </c>
      <c r="J36" s="77">
        <v>101</v>
      </c>
      <c r="K36" s="77"/>
      <c r="L36" s="77"/>
    </row>
    <row r="37" spans="1:12" x14ac:dyDescent="0.25">
      <c r="A37" s="80">
        <v>1</v>
      </c>
      <c r="B37" s="77">
        <f t="shared" si="4"/>
        <v>37268</v>
      </c>
      <c r="C37" s="77">
        <v>38232</v>
      </c>
      <c r="D37" s="5">
        <f t="shared" si="0"/>
        <v>964</v>
      </c>
      <c r="E37" s="5">
        <v>15.39</v>
      </c>
      <c r="F37" s="5">
        <v>5</v>
      </c>
      <c r="G37" s="5">
        <f t="shared" si="1"/>
        <v>62.638076673164392</v>
      </c>
      <c r="H37" s="5">
        <f t="shared" ref="H37:H40" si="7">G37*264.2/60</f>
        <v>275.81633095083384</v>
      </c>
      <c r="I37" s="77">
        <v>52</v>
      </c>
      <c r="J37" s="77">
        <v>125</v>
      </c>
      <c r="K37" s="77"/>
      <c r="L37" s="77"/>
    </row>
    <row r="38" spans="1:12" x14ac:dyDescent="0.25">
      <c r="A38" s="80">
        <v>2</v>
      </c>
      <c r="B38" s="77">
        <f t="shared" si="4"/>
        <v>38232</v>
      </c>
      <c r="C38" s="77">
        <v>39141</v>
      </c>
      <c r="D38" s="5">
        <f t="shared" si="0"/>
        <v>909</v>
      </c>
      <c r="E38" s="5">
        <v>14.57</v>
      </c>
      <c r="F38" s="5">
        <v>5</v>
      </c>
      <c r="G38" s="5">
        <f t="shared" si="1"/>
        <v>62.388469457789981</v>
      </c>
      <c r="H38" s="5">
        <f t="shared" si="7"/>
        <v>274.71722717913519</v>
      </c>
      <c r="I38" s="77">
        <v>55</v>
      </c>
      <c r="J38" s="77">
        <v>100</v>
      </c>
      <c r="K38" s="77"/>
      <c r="L38" s="77"/>
    </row>
    <row r="39" spans="1:12" x14ac:dyDescent="0.25">
      <c r="A39" s="80">
        <v>3</v>
      </c>
      <c r="B39" s="77">
        <f t="shared" si="4"/>
        <v>39141</v>
      </c>
      <c r="C39" s="77">
        <v>40060</v>
      </c>
      <c r="D39" s="5">
        <f t="shared" si="0"/>
        <v>919</v>
      </c>
      <c r="E39" s="5">
        <v>15.15</v>
      </c>
      <c r="F39" s="5">
        <v>5</v>
      </c>
      <c r="G39" s="5">
        <f t="shared" si="1"/>
        <v>60.660066006600658</v>
      </c>
      <c r="H39" s="5">
        <f t="shared" si="7"/>
        <v>267.10649064906488</v>
      </c>
      <c r="I39" s="77">
        <v>60</v>
      </c>
      <c r="J39" s="77">
        <v>95</v>
      </c>
      <c r="K39" s="77"/>
      <c r="L39" s="77"/>
    </row>
    <row r="40" spans="1:12" x14ac:dyDescent="0.25">
      <c r="A40" s="80"/>
      <c r="B40" s="77"/>
      <c r="C40" s="77"/>
      <c r="D40" s="5">
        <f t="shared" si="0"/>
        <v>0</v>
      </c>
      <c r="E40" s="5"/>
      <c r="F40" s="5"/>
      <c r="G40" s="5" t="e">
        <f t="shared" si="1"/>
        <v>#DIV/0!</v>
      </c>
      <c r="H40" s="5" t="e">
        <f t="shared" si="7"/>
        <v>#DIV/0!</v>
      </c>
      <c r="I40" s="77"/>
      <c r="J40" s="77"/>
      <c r="K40" s="77"/>
      <c r="L40" s="77"/>
    </row>
    <row r="41" spans="1:12" x14ac:dyDescent="0.25">
      <c r="A41" s="79" t="s">
        <v>45</v>
      </c>
      <c r="B41" s="46"/>
      <c r="C41" s="77"/>
      <c r="D41" s="5">
        <f t="shared" ref="D41:J41" si="8">SUM(D9:D40)</f>
        <v>27416</v>
      </c>
      <c r="E41" s="46">
        <f t="shared" si="8"/>
        <v>445.75999999999988</v>
      </c>
      <c r="F41" s="46">
        <f t="shared" si="8"/>
        <v>155</v>
      </c>
      <c r="G41" s="46" t="e">
        <f t="shared" si="8"/>
        <v>#DIV/0!</v>
      </c>
      <c r="H41" s="46" t="e">
        <f t="shared" si="8"/>
        <v>#DIV/0!</v>
      </c>
      <c r="I41" s="46">
        <f t="shared" si="8"/>
        <v>1580</v>
      </c>
      <c r="J41" s="46">
        <f t="shared" si="8"/>
        <v>3172</v>
      </c>
      <c r="K41" s="77"/>
      <c r="L41" s="77"/>
    </row>
    <row r="42" spans="1:12" s="75" customFormat="1" x14ac:dyDescent="0.25">
      <c r="A42" s="80" t="s">
        <v>15</v>
      </c>
      <c r="B42" s="99"/>
      <c r="C42" s="99"/>
      <c r="D42" s="99">
        <f>D41/31</f>
        <v>884.38709677419354</v>
      </c>
      <c r="E42" s="99">
        <f>+AVERAGE(E9:E39)</f>
        <v>14.379354838709673</v>
      </c>
      <c r="F42" s="99">
        <f>F41/60</f>
        <v>2.5833333333333335</v>
      </c>
      <c r="G42" s="100" t="e">
        <f>G41/31</f>
        <v>#DIV/0!</v>
      </c>
      <c r="H42" s="100">
        <f>D41/E41*264.2/60</f>
        <v>270.82238573821496</v>
      </c>
      <c r="I42" s="100">
        <f>+AVERAGE(I9:I41)</f>
        <v>98.75</v>
      </c>
      <c r="J42" s="100">
        <f>+AVERAGE(J9:J41)</f>
        <v>198.25</v>
      </c>
      <c r="K42" s="81"/>
      <c r="L42" s="82"/>
    </row>
    <row r="43" spans="1:12" x14ac:dyDescent="0.25">
      <c r="A43" s="75" t="s">
        <v>64</v>
      </c>
      <c r="D43" s="163">
        <f>+D41</f>
        <v>27416</v>
      </c>
      <c r="I43" s="85"/>
      <c r="J43" s="85"/>
      <c r="K43" s="86"/>
      <c r="L43" s="85"/>
    </row>
    <row r="44" spans="1:12" x14ac:dyDescent="0.25">
      <c r="C44" s="42"/>
      <c r="I44" s="87"/>
      <c r="J44" s="87"/>
      <c r="L44" s="87"/>
    </row>
    <row r="45" spans="1:12" x14ac:dyDescent="0.25">
      <c r="C45" s="42"/>
      <c r="D45" s="42"/>
      <c r="G45" s="42"/>
      <c r="I45" s="85"/>
      <c r="J45" s="85"/>
      <c r="L45" s="85"/>
    </row>
    <row r="46" spans="1:12" x14ac:dyDescent="0.25">
      <c r="C46" s="42"/>
      <c r="I46" s="88"/>
      <c r="J46" s="88"/>
      <c r="L46" s="88"/>
    </row>
    <row r="47" spans="1:12" x14ac:dyDescent="0.25">
      <c r="C47" s="42"/>
      <c r="D47" s="42"/>
    </row>
    <row r="48" spans="1:12" x14ac:dyDescent="0.25">
      <c r="L48" s="71" t="s">
        <v>36</v>
      </c>
    </row>
    <row r="49" spans="3:3" x14ac:dyDescent="0.25">
      <c r="C49" s="42"/>
    </row>
  </sheetData>
  <mergeCells count="4">
    <mergeCell ref="A7:A8"/>
    <mergeCell ref="H7:H8"/>
    <mergeCell ref="I7:J7"/>
    <mergeCell ref="K7:L7"/>
  </mergeCells>
  <pageMargins left="0.70866141732283472" right="0.70866141732283472" top="0.74803149606299213" bottom="0.74803149606299213" header="0.31496062992125984" footer="0.31496062992125984"/>
  <pageSetup scale="90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N48"/>
  <sheetViews>
    <sheetView zoomScaleNormal="10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5.75" x14ac:dyDescent="0.25"/>
  <cols>
    <col min="1" max="1" width="5.25" style="43" customWidth="1"/>
    <col min="2" max="3" width="10" style="43" customWidth="1"/>
    <col min="4" max="4" width="10.625" style="43" bestFit="1" customWidth="1"/>
    <col min="5" max="5" width="9.25" style="43" customWidth="1"/>
    <col min="6" max="7" width="8.25" style="43" customWidth="1"/>
    <col min="8" max="8" width="8.625" style="43" bestFit="1" customWidth="1"/>
    <col min="9" max="10" width="8.25" style="71" customWidth="1"/>
    <col min="11" max="11" width="8.25" style="43" hidden="1" customWidth="1"/>
    <col min="12" max="12" width="8.25" style="71" hidden="1" customWidth="1"/>
    <col min="13" max="13" width="8.25" style="43" customWidth="1"/>
    <col min="14" max="14" width="8.25" style="71" customWidth="1"/>
    <col min="15" max="15" width="4.5" style="43" customWidth="1"/>
    <col min="16" max="225" width="8.75" style="43"/>
    <col min="226" max="226" width="3.25" style="43" customWidth="1"/>
    <col min="227" max="227" width="7.75" style="43" customWidth="1"/>
    <col min="228" max="229" width="10" style="43" customWidth="1"/>
    <col min="230" max="230" width="9.25" style="43" customWidth="1"/>
    <col min="231" max="231" width="7.625" style="43" customWidth="1"/>
    <col min="232" max="233" width="8.25" style="43" customWidth="1"/>
    <col min="234" max="234" width="7.5" style="43" customWidth="1"/>
    <col min="235" max="235" width="8.75" style="43"/>
    <col min="236" max="236" width="8.125" style="43" bestFit="1" customWidth="1"/>
    <col min="237" max="237" width="8.75" style="43"/>
    <col min="238" max="238" width="8.125" style="43" bestFit="1" customWidth="1"/>
    <col min="239" max="481" width="8.75" style="43"/>
    <col min="482" max="482" width="3.25" style="43" customWidth="1"/>
    <col min="483" max="483" width="7.75" style="43" customWidth="1"/>
    <col min="484" max="485" width="10" style="43" customWidth="1"/>
    <col min="486" max="486" width="9.25" style="43" customWidth="1"/>
    <col min="487" max="487" width="7.625" style="43" customWidth="1"/>
    <col min="488" max="489" width="8.25" style="43" customWidth="1"/>
    <col min="490" max="490" width="7.5" style="43" customWidth="1"/>
    <col min="491" max="491" width="8.75" style="43"/>
    <col min="492" max="492" width="8.125" style="43" bestFit="1" customWidth="1"/>
    <col min="493" max="493" width="8.75" style="43"/>
    <col min="494" max="494" width="8.125" style="43" bestFit="1" customWidth="1"/>
    <col min="495" max="737" width="8.75" style="43"/>
    <col min="738" max="738" width="3.25" style="43" customWidth="1"/>
    <col min="739" max="739" width="7.75" style="43" customWidth="1"/>
    <col min="740" max="741" width="10" style="43" customWidth="1"/>
    <col min="742" max="742" width="9.25" style="43" customWidth="1"/>
    <col min="743" max="743" width="7.625" style="43" customWidth="1"/>
    <col min="744" max="745" width="8.25" style="43" customWidth="1"/>
    <col min="746" max="746" width="7.5" style="43" customWidth="1"/>
    <col min="747" max="747" width="8.75" style="43"/>
    <col min="748" max="748" width="8.125" style="43" bestFit="1" customWidth="1"/>
    <col min="749" max="749" width="8.75" style="43"/>
    <col min="750" max="750" width="8.125" style="43" bestFit="1" customWidth="1"/>
    <col min="751" max="993" width="8.75" style="43"/>
    <col min="994" max="994" width="3.25" style="43" customWidth="1"/>
    <col min="995" max="995" width="7.75" style="43" customWidth="1"/>
    <col min="996" max="997" width="10" style="43" customWidth="1"/>
    <col min="998" max="998" width="9.25" style="43" customWidth="1"/>
    <col min="999" max="999" width="7.625" style="43" customWidth="1"/>
    <col min="1000" max="1001" width="8.25" style="43" customWidth="1"/>
    <col min="1002" max="1002" width="7.5" style="43" customWidth="1"/>
    <col min="1003" max="1003" width="8.75" style="43"/>
    <col min="1004" max="1004" width="8.125" style="43" bestFit="1" customWidth="1"/>
    <col min="1005" max="1005" width="8.75" style="43"/>
    <col min="1006" max="1006" width="8.125" style="43" bestFit="1" customWidth="1"/>
    <col min="1007" max="1249" width="8.75" style="43"/>
    <col min="1250" max="1250" width="3.25" style="43" customWidth="1"/>
    <col min="1251" max="1251" width="7.75" style="43" customWidth="1"/>
    <col min="1252" max="1253" width="10" style="43" customWidth="1"/>
    <col min="1254" max="1254" width="9.25" style="43" customWidth="1"/>
    <col min="1255" max="1255" width="7.625" style="43" customWidth="1"/>
    <col min="1256" max="1257" width="8.25" style="43" customWidth="1"/>
    <col min="1258" max="1258" width="7.5" style="43" customWidth="1"/>
    <col min="1259" max="1259" width="8.75" style="43"/>
    <col min="1260" max="1260" width="8.125" style="43" bestFit="1" customWidth="1"/>
    <col min="1261" max="1261" width="8.75" style="43"/>
    <col min="1262" max="1262" width="8.125" style="43" bestFit="1" customWidth="1"/>
    <col min="1263" max="1505" width="8.75" style="43"/>
    <col min="1506" max="1506" width="3.25" style="43" customWidth="1"/>
    <col min="1507" max="1507" width="7.75" style="43" customWidth="1"/>
    <col min="1508" max="1509" width="10" style="43" customWidth="1"/>
    <col min="1510" max="1510" width="9.25" style="43" customWidth="1"/>
    <col min="1511" max="1511" width="7.625" style="43" customWidth="1"/>
    <col min="1512" max="1513" width="8.25" style="43" customWidth="1"/>
    <col min="1514" max="1514" width="7.5" style="43" customWidth="1"/>
    <col min="1515" max="1515" width="8.75" style="43"/>
    <col min="1516" max="1516" width="8.125" style="43" bestFit="1" customWidth="1"/>
    <col min="1517" max="1517" width="8.75" style="43"/>
    <col min="1518" max="1518" width="8.125" style="43" bestFit="1" customWidth="1"/>
    <col min="1519" max="1761" width="8.75" style="43"/>
    <col min="1762" max="1762" width="3.25" style="43" customWidth="1"/>
    <col min="1763" max="1763" width="7.75" style="43" customWidth="1"/>
    <col min="1764" max="1765" width="10" style="43" customWidth="1"/>
    <col min="1766" max="1766" width="9.25" style="43" customWidth="1"/>
    <col min="1767" max="1767" width="7.625" style="43" customWidth="1"/>
    <col min="1768" max="1769" width="8.25" style="43" customWidth="1"/>
    <col min="1770" max="1770" width="7.5" style="43" customWidth="1"/>
    <col min="1771" max="1771" width="8.75" style="43"/>
    <col min="1772" max="1772" width="8.125" style="43" bestFit="1" customWidth="1"/>
    <col min="1773" max="1773" width="8.75" style="43"/>
    <col min="1774" max="1774" width="8.125" style="43" bestFit="1" customWidth="1"/>
    <col min="1775" max="2017" width="8.75" style="43"/>
    <col min="2018" max="2018" width="3.25" style="43" customWidth="1"/>
    <col min="2019" max="2019" width="7.75" style="43" customWidth="1"/>
    <col min="2020" max="2021" width="10" style="43" customWidth="1"/>
    <col min="2022" max="2022" width="9.25" style="43" customWidth="1"/>
    <col min="2023" max="2023" width="7.625" style="43" customWidth="1"/>
    <col min="2024" max="2025" width="8.25" style="43" customWidth="1"/>
    <col min="2026" max="2026" width="7.5" style="43" customWidth="1"/>
    <col min="2027" max="2027" width="8.75" style="43"/>
    <col min="2028" max="2028" width="8.125" style="43" bestFit="1" customWidth="1"/>
    <col min="2029" max="2029" width="8.75" style="43"/>
    <col min="2030" max="2030" width="8.125" style="43" bestFit="1" customWidth="1"/>
    <col min="2031" max="2273" width="8.75" style="43"/>
    <col min="2274" max="2274" width="3.25" style="43" customWidth="1"/>
    <col min="2275" max="2275" width="7.75" style="43" customWidth="1"/>
    <col min="2276" max="2277" width="10" style="43" customWidth="1"/>
    <col min="2278" max="2278" width="9.25" style="43" customWidth="1"/>
    <col min="2279" max="2279" width="7.625" style="43" customWidth="1"/>
    <col min="2280" max="2281" width="8.25" style="43" customWidth="1"/>
    <col min="2282" max="2282" width="7.5" style="43" customWidth="1"/>
    <col min="2283" max="2283" width="8.75" style="43"/>
    <col min="2284" max="2284" width="8.125" style="43" bestFit="1" customWidth="1"/>
    <col min="2285" max="2285" width="8.75" style="43"/>
    <col min="2286" max="2286" width="8.125" style="43" bestFit="1" customWidth="1"/>
    <col min="2287" max="2529" width="8.75" style="43"/>
    <col min="2530" max="2530" width="3.25" style="43" customWidth="1"/>
    <col min="2531" max="2531" width="7.75" style="43" customWidth="1"/>
    <col min="2532" max="2533" width="10" style="43" customWidth="1"/>
    <col min="2534" max="2534" width="9.25" style="43" customWidth="1"/>
    <col min="2535" max="2535" width="7.625" style="43" customWidth="1"/>
    <col min="2536" max="2537" width="8.25" style="43" customWidth="1"/>
    <col min="2538" max="2538" width="7.5" style="43" customWidth="1"/>
    <col min="2539" max="2539" width="8.75" style="43"/>
    <col min="2540" max="2540" width="8.125" style="43" bestFit="1" customWidth="1"/>
    <col min="2541" max="2541" width="8.75" style="43"/>
    <col min="2542" max="2542" width="8.125" style="43" bestFit="1" customWidth="1"/>
    <col min="2543" max="2785" width="8.75" style="43"/>
    <col min="2786" max="2786" width="3.25" style="43" customWidth="1"/>
    <col min="2787" max="2787" width="7.75" style="43" customWidth="1"/>
    <col min="2788" max="2789" width="10" style="43" customWidth="1"/>
    <col min="2790" max="2790" width="9.25" style="43" customWidth="1"/>
    <col min="2791" max="2791" width="7.625" style="43" customWidth="1"/>
    <col min="2792" max="2793" width="8.25" style="43" customWidth="1"/>
    <col min="2794" max="2794" width="7.5" style="43" customWidth="1"/>
    <col min="2795" max="2795" width="8.75" style="43"/>
    <col min="2796" max="2796" width="8.125" style="43" bestFit="1" customWidth="1"/>
    <col min="2797" max="2797" width="8.75" style="43"/>
    <col min="2798" max="2798" width="8.125" style="43" bestFit="1" customWidth="1"/>
    <col min="2799" max="3041" width="8.75" style="43"/>
    <col min="3042" max="3042" width="3.25" style="43" customWidth="1"/>
    <col min="3043" max="3043" width="7.75" style="43" customWidth="1"/>
    <col min="3044" max="3045" width="10" style="43" customWidth="1"/>
    <col min="3046" max="3046" width="9.25" style="43" customWidth="1"/>
    <col min="3047" max="3047" width="7.625" style="43" customWidth="1"/>
    <col min="3048" max="3049" width="8.25" style="43" customWidth="1"/>
    <col min="3050" max="3050" width="7.5" style="43" customWidth="1"/>
    <col min="3051" max="3051" width="8.75" style="43"/>
    <col min="3052" max="3052" width="8.125" style="43" bestFit="1" customWidth="1"/>
    <col min="3053" max="3053" width="8.75" style="43"/>
    <col min="3054" max="3054" width="8.125" style="43" bestFit="1" customWidth="1"/>
    <col min="3055" max="3297" width="8.75" style="43"/>
    <col min="3298" max="3298" width="3.25" style="43" customWidth="1"/>
    <col min="3299" max="3299" width="7.75" style="43" customWidth="1"/>
    <col min="3300" max="3301" width="10" style="43" customWidth="1"/>
    <col min="3302" max="3302" width="9.25" style="43" customWidth="1"/>
    <col min="3303" max="3303" width="7.625" style="43" customWidth="1"/>
    <col min="3304" max="3305" width="8.25" style="43" customWidth="1"/>
    <col min="3306" max="3306" width="7.5" style="43" customWidth="1"/>
    <col min="3307" max="3307" width="8.75" style="43"/>
    <col min="3308" max="3308" width="8.125" style="43" bestFit="1" customWidth="1"/>
    <col min="3309" max="3309" width="8.75" style="43"/>
    <col min="3310" max="3310" width="8.125" style="43" bestFit="1" customWidth="1"/>
    <col min="3311" max="3553" width="8.75" style="43"/>
    <col min="3554" max="3554" width="3.25" style="43" customWidth="1"/>
    <col min="3555" max="3555" width="7.75" style="43" customWidth="1"/>
    <col min="3556" max="3557" width="10" style="43" customWidth="1"/>
    <col min="3558" max="3558" width="9.25" style="43" customWidth="1"/>
    <col min="3559" max="3559" width="7.625" style="43" customWidth="1"/>
    <col min="3560" max="3561" width="8.25" style="43" customWidth="1"/>
    <col min="3562" max="3562" width="7.5" style="43" customWidth="1"/>
    <col min="3563" max="3563" width="8.75" style="43"/>
    <col min="3564" max="3564" width="8.125" style="43" bestFit="1" customWidth="1"/>
    <col min="3565" max="3565" width="8.75" style="43"/>
    <col min="3566" max="3566" width="8.125" style="43" bestFit="1" customWidth="1"/>
    <col min="3567" max="3809" width="8.75" style="43"/>
    <col min="3810" max="3810" width="3.25" style="43" customWidth="1"/>
    <col min="3811" max="3811" width="7.75" style="43" customWidth="1"/>
    <col min="3812" max="3813" width="10" style="43" customWidth="1"/>
    <col min="3814" max="3814" width="9.25" style="43" customWidth="1"/>
    <col min="3815" max="3815" width="7.625" style="43" customWidth="1"/>
    <col min="3816" max="3817" width="8.25" style="43" customWidth="1"/>
    <col min="3818" max="3818" width="7.5" style="43" customWidth="1"/>
    <col min="3819" max="3819" width="8.75" style="43"/>
    <col min="3820" max="3820" width="8.125" style="43" bestFit="1" customWidth="1"/>
    <col min="3821" max="3821" width="8.75" style="43"/>
    <col min="3822" max="3822" width="8.125" style="43" bestFit="1" customWidth="1"/>
    <col min="3823" max="4065" width="8.75" style="43"/>
    <col min="4066" max="4066" width="3.25" style="43" customWidth="1"/>
    <col min="4067" max="4067" width="7.75" style="43" customWidth="1"/>
    <col min="4068" max="4069" width="10" style="43" customWidth="1"/>
    <col min="4070" max="4070" width="9.25" style="43" customWidth="1"/>
    <col min="4071" max="4071" width="7.625" style="43" customWidth="1"/>
    <col min="4072" max="4073" width="8.25" style="43" customWidth="1"/>
    <col min="4074" max="4074" width="7.5" style="43" customWidth="1"/>
    <col min="4075" max="4075" width="8.75" style="43"/>
    <col min="4076" max="4076" width="8.125" style="43" bestFit="1" customWidth="1"/>
    <col min="4077" max="4077" width="8.75" style="43"/>
    <col min="4078" max="4078" width="8.125" style="43" bestFit="1" customWidth="1"/>
    <col min="4079" max="4321" width="8.75" style="43"/>
    <col min="4322" max="4322" width="3.25" style="43" customWidth="1"/>
    <col min="4323" max="4323" width="7.75" style="43" customWidth="1"/>
    <col min="4324" max="4325" width="10" style="43" customWidth="1"/>
    <col min="4326" max="4326" width="9.25" style="43" customWidth="1"/>
    <col min="4327" max="4327" width="7.625" style="43" customWidth="1"/>
    <col min="4328" max="4329" width="8.25" style="43" customWidth="1"/>
    <col min="4330" max="4330" width="7.5" style="43" customWidth="1"/>
    <col min="4331" max="4331" width="8.75" style="43"/>
    <col min="4332" max="4332" width="8.125" style="43" bestFit="1" customWidth="1"/>
    <col min="4333" max="4333" width="8.75" style="43"/>
    <col min="4334" max="4334" width="8.125" style="43" bestFit="1" customWidth="1"/>
    <col min="4335" max="4577" width="8.75" style="43"/>
    <col min="4578" max="4578" width="3.25" style="43" customWidth="1"/>
    <col min="4579" max="4579" width="7.75" style="43" customWidth="1"/>
    <col min="4580" max="4581" width="10" style="43" customWidth="1"/>
    <col min="4582" max="4582" width="9.25" style="43" customWidth="1"/>
    <col min="4583" max="4583" width="7.625" style="43" customWidth="1"/>
    <col min="4584" max="4585" width="8.25" style="43" customWidth="1"/>
    <col min="4586" max="4586" width="7.5" style="43" customWidth="1"/>
    <col min="4587" max="4587" width="8.75" style="43"/>
    <col min="4588" max="4588" width="8.125" style="43" bestFit="1" customWidth="1"/>
    <col min="4589" max="4589" width="8.75" style="43"/>
    <col min="4590" max="4590" width="8.125" style="43" bestFit="1" customWidth="1"/>
    <col min="4591" max="4833" width="8.75" style="43"/>
    <col min="4834" max="4834" width="3.25" style="43" customWidth="1"/>
    <col min="4835" max="4835" width="7.75" style="43" customWidth="1"/>
    <col min="4836" max="4837" width="10" style="43" customWidth="1"/>
    <col min="4838" max="4838" width="9.25" style="43" customWidth="1"/>
    <col min="4839" max="4839" width="7.625" style="43" customWidth="1"/>
    <col min="4840" max="4841" width="8.25" style="43" customWidth="1"/>
    <col min="4842" max="4842" width="7.5" style="43" customWidth="1"/>
    <col min="4843" max="4843" width="8.75" style="43"/>
    <col min="4844" max="4844" width="8.125" style="43" bestFit="1" customWidth="1"/>
    <col min="4845" max="4845" width="8.75" style="43"/>
    <col min="4846" max="4846" width="8.125" style="43" bestFit="1" customWidth="1"/>
    <col min="4847" max="5089" width="8.75" style="43"/>
    <col min="5090" max="5090" width="3.25" style="43" customWidth="1"/>
    <col min="5091" max="5091" width="7.75" style="43" customWidth="1"/>
    <col min="5092" max="5093" width="10" style="43" customWidth="1"/>
    <col min="5094" max="5094" width="9.25" style="43" customWidth="1"/>
    <col min="5095" max="5095" width="7.625" style="43" customWidth="1"/>
    <col min="5096" max="5097" width="8.25" style="43" customWidth="1"/>
    <col min="5098" max="5098" width="7.5" style="43" customWidth="1"/>
    <col min="5099" max="5099" width="8.75" style="43"/>
    <col min="5100" max="5100" width="8.125" style="43" bestFit="1" customWidth="1"/>
    <col min="5101" max="5101" width="8.75" style="43"/>
    <col min="5102" max="5102" width="8.125" style="43" bestFit="1" customWidth="1"/>
    <col min="5103" max="5345" width="8.75" style="43"/>
    <col min="5346" max="5346" width="3.25" style="43" customWidth="1"/>
    <col min="5347" max="5347" width="7.75" style="43" customWidth="1"/>
    <col min="5348" max="5349" width="10" style="43" customWidth="1"/>
    <col min="5350" max="5350" width="9.25" style="43" customWidth="1"/>
    <col min="5351" max="5351" width="7.625" style="43" customWidth="1"/>
    <col min="5352" max="5353" width="8.25" style="43" customWidth="1"/>
    <col min="5354" max="5354" width="7.5" style="43" customWidth="1"/>
    <col min="5355" max="5355" width="8.75" style="43"/>
    <col min="5356" max="5356" width="8.125" style="43" bestFit="1" customWidth="1"/>
    <col min="5357" max="5357" width="8.75" style="43"/>
    <col min="5358" max="5358" width="8.125" style="43" bestFit="1" customWidth="1"/>
    <col min="5359" max="5601" width="8.75" style="43"/>
    <col min="5602" max="5602" width="3.25" style="43" customWidth="1"/>
    <col min="5603" max="5603" width="7.75" style="43" customWidth="1"/>
    <col min="5604" max="5605" width="10" style="43" customWidth="1"/>
    <col min="5606" max="5606" width="9.25" style="43" customWidth="1"/>
    <col min="5607" max="5607" width="7.625" style="43" customWidth="1"/>
    <col min="5608" max="5609" width="8.25" style="43" customWidth="1"/>
    <col min="5610" max="5610" width="7.5" style="43" customWidth="1"/>
    <col min="5611" max="5611" width="8.75" style="43"/>
    <col min="5612" max="5612" width="8.125" style="43" bestFit="1" customWidth="1"/>
    <col min="5613" max="5613" width="8.75" style="43"/>
    <col min="5614" max="5614" width="8.125" style="43" bestFit="1" customWidth="1"/>
    <col min="5615" max="5857" width="8.75" style="43"/>
    <col min="5858" max="5858" width="3.25" style="43" customWidth="1"/>
    <col min="5859" max="5859" width="7.75" style="43" customWidth="1"/>
    <col min="5860" max="5861" width="10" style="43" customWidth="1"/>
    <col min="5862" max="5862" width="9.25" style="43" customWidth="1"/>
    <col min="5863" max="5863" width="7.625" style="43" customWidth="1"/>
    <col min="5864" max="5865" width="8.25" style="43" customWidth="1"/>
    <col min="5866" max="5866" width="7.5" style="43" customWidth="1"/>
    <col min="5867" max="5867" width="8.75" style="43"/>
    <col min="5868" max="5868" width="8.125" style="43" bestFit="1" customWidth="1"/>
    <col min="5869" max="5869" width="8.75" style="43"/>
    <col min="5870" max="5870" width="8.125" style="43" bestFit="1" customWidth="1"/>
    <col min="5871" max="6113" width="8.75" style="43"/>
    <col min="6114" max="6114" width="3.25" style="43" customWidth="1"/>
    <col min="6115" max="6115" width="7.75" style="43" customWidth="1"/>
    <col min="6116" max="6117" width="10" style="43" customWidth="1"/>
    <col min="6118" max="6118" width="9.25" style="43" customWidth="1"/>
    <col min="6119" max="6119" width="7.625" style="43" customWidth="1"/>
    <col min="6120" max="6121" width="8.25" style="43" customWidth="1"/>
    <col min="6122" max="6122" width="7.5" style="43" customWidth="1"/>
    <col min="6123" max="6123" width="8.75" style="43"/>
    <col min="6124" max="6124" width="8.125" style="43" bestFit="1" customWidth="1"/>
    <col min="6125" max="6125" width="8.75" style="43"/>
    <col min="6126" max="6126" width="8.125" style="43" bestFit="1" customWidth="1"/>
    <col min="6127" max="6369" width="8.75" style="43"/>
    <col min="6370" max="6370" width="3.25" style="43" customWidth="1"/>
    <col min="6371" max="6371" width="7.75" style="43" customWidth="1"/>
    <col min="6372" max="6373" width="10" style="43" customWidth="1"/>
    <col min="6374" max="6374" width="9.25" style="43" customWidth="1"/>
    <col min="6375" max="6375" width="7.625" style="43" customWidth="1"/>
    <col min="6376" max="6377" width="8.25" style="43" customWidth="1"/>
    <col min="6378" max="6378" width="7.5" style="43" customWidth="1"/>
    <col min="6379" max="6379" width="8.75" style="43"/>
    <col min="6380" max="6380" width="8.125" style="43" bestFit="1" customWidth="1"/>
    <col min="6381" max="6381" width="8.75" style="43"/>
    <col min="6382" max="6382" width="8.125" style="43" bestFit="1" customWidth="1"/>
    <col min="6383" max="6625" width="8.75" style="43"/>
    <col min="6626" max="6626" width="3.25" style="43" customWidth="1"/>
    <col min="6627" max="6627" width="7.75" style="43" customWidth="1"/>
    <col min="6628" max="6629" width="10" style="43" customWidth="1"/>
    <col min="6630" max="6630" width="9.25" style="43" customWidth="1"/>
    <col min="6631" max="6631" width="7.625" style="43" customWidth="1"/>
    <col min="6632" max="6633" width="8.25" style="43" customWidth="1"/>
    <col min="6634" max="6634" width="7.5" style="43" customWidth="1"/>
    <col min="6635" max="6635" width="8.75" style="43"/>
    <col min="6636" max="6636" width="8.125" style="43" bestFit="1" customWidth="1"/>
    <col min="6637" max="6637" width="8.75" style="43"/>
    <col min="6638" max="6638" width="8.125" style="43" bestFit="1" customWidth="1"/>
    <col min="6639" max="6881" width="8.75" style="43"/>
    <col min="6882" max="6882" width="3.25" style="43" customWidth="1"/>
    <col min="6883" max="6883" width="7.75" style="43" customWidth="1"/>
    <col min="6884" max="6885" width="10" style="43" customWidth="1"/>
    <col min="6886" max="6886" width="9.25" style="43" customWidth="1"/>
    <col min="6887" max="6887" width="7.625" style="43" customWidth="1"/>
    <col min="6888" max="6889" width="8.25" style="43" customWidth="1"/>
    <col min="6890" max="6890" width="7.5" style="43" customWidth="1"/>
    <col min="6891" max="6891" width="8.75" style="43"/>
    <col min="6892" max="6892" width="8.125" style="43" bestFit="1" customWidth="1"/>
    <col min="6893" max="6893" width="8.75" style="43"/>
    <col min="6894" max="6894" width="8.125" style="43" bestFit="1" customWidth="1"/>
    <col min="6895" max="7137" width="8.75" style="43"/>
    <col min="7138" max="7138" width="3.25" style="43" customWidth="1"/>
    <col min="7139" max="7139" width="7.75" style="43" customWidth="1"/>
    <col min="7140" max="7141" width="10" style="43" customWidth="1"/>
    <col min="7142" max="7142" width="9.25" style="43" customWidth="1"/>
    <col min="7143" max="7143" width="7.625" style="43" customWidth="1"/>
    <col min="7144" max="7145" width="8.25" style="43" customWidth="1"/>
    <col min="7146" max="7146" width="7.5" style="43" customWidth="1"/>
    <col min="7147" max="7147" width="8.75" style="43"/>
    <col min="7148" max="7148" width="8.125" style="43" bestFit="1" customWidth="1"/>
    <col min="7149" max="7149" width="8.75" style="43"/>
    <col min="7150" max="7150" width="8.125" style="43" bestFit="1" customWidth="1"/>
    <col min="7151" max="7393" width="8.75" style="43"/>
    <col min="7394" max="7394" width="3.25" style="43" customWidth="1"/>
    <col min="7395" max="7395" width="7.75" style="43" customWidth="1"/>
    <col min="7396" max="7397" width="10" style="43" customWidth="1"/>
    <col min="7398" max="7398" width="9.25" style="43" customWidth="1"/>
    <col min="7399" max="7399" width="7.625" style="43" customWidth="1"/>
    <col min="7400" max="7401" width="8.25" style="43" customWidth="1"/>
    <col min="7402" max="7402" width="7.5" style="43" customWidth="1"/>
    <col min="7403" max="7403" width="8.75" style="43"/>
    <col min="7404" max="7404" width="8.125" style="43" bestFit="1" customWidth="1"/>
    <col min="7405" max="7405" width="8.75" style="43"/>
    <col min="7406" max="7406" width="8.125" style="43" bestFit="1" customWidth="1"/>
    <col min="7407" max="7649" width="8.75" style="43"/>
    <col min="7650" max="7650" width="3.25" style="43" customWidth="1"/>
    <col min="7651" max="7651" width="7.75" style="43" customWidth="1"/>
    <col min="7652" max="7653" width="10" style="43" customWidth="1"/>
    <col min="7654" max="7654" width="9.25" style="43" customWidth="1"/>
    <col min="7655" max="7655" width="7.625" style="43" customWidth="1"/>
    <col min="7656" max="7657" width="8.25" style="43" customWidth="1"/>
    <col min="7658" max="7658" width="7.5" style="43" customWidth="1"/>
    <col min="7659" max="7659" width="8.75" style="43"/>
    <col min="7660" max="7660" width="8.125" style="43" bestFit="1" customWidth="1"/>
    <col min="7661" max="7661" width="8.75" style="43"/>
    <col min="7662" max="7662" width="8.125" style="43" bestFit="1" customWidth="1"/>
    <col min="7663" max="7905" width="8.75" style="43"/>
    <col min="7906" max="7906" width="3.25" style="43" customWidth="1"/>
    <col min="7907" max="7907" width="7.75" style="43" customWidth="1"/>
    <col min="7908" max="7909" width="10" style="43" customWidth="1"/>
    <col min="7910" max="7910" width="9.25" style="43" customWidth="1"/>
    <col min="7911" max="7911" width="7.625" style="43" customWidth="1"/>
    <col min="7912" max="7913" width="8.25" style="43" customWidth="1"/>
    <col min="7914" max="7914" width="7.5" style="43" customWidth="1"/>
    <col min="7915" max="7915" width="8.75" style="43"/>
    <col min="7916" max="7916" width="8.125" style="43" bestFit="1" customWidth="1"/>
    <col min="7917" max="7917" width="8.75" style="43"/>
    <col min="7918" max="7918" width="8.125" style="43" bestFit="1" customWidth="1"/>
    <col min="7919" max="8161" width="8.75" style="43"/>
    <col min="8162" max="8162" width="3.25" style="43" customWidth="1"/>
    <col min="8163" max="8163" width="7.75" style="43" customWidth="1"/>
    <col min="8164" max="8165" width="10" style="43" customWidth="1"/>
    <col min="8166" max="8166" width="9.25" style="43" customWidth="1"/>
    <col min="8167" max="8167" width="7.625" style="43" customWidth="1"/>
    <col min="8168" max="8169" width="8.25" style="43" customWidth="1"/>
    <col min="8170" max="8170" width="7.5" style="43" customWidth="1"/>
    <col min="8171" max="8171" width="8.75" style="43"/>
    <col min="8172" max="8172" width="8.125" style="43" bestFit="1" customWidth="1"/>
    <col min="8173" max="8173" width="8.75" style="43"/>
    <col min="8174" max="8174" width="8.125" style="43" bestFit="1" customWidth="1"/>
    <col min="8175" max="8417" width="8.75" style="43"/>
    <col min="8418" max="8418" width="3.25" style="43" customWidth="1"/>
    <col min="8419" max="8419" width="7.75" style="43" customWidth="1"/>
    <col min="8420" max="8421" width="10" style="43" customWidth="1"/>
    <col min="8422" max="8422" width="9.25" style="43" customWidth="1"/>
    <col min="8423" max="8423" width="7.625" style="43" customWidth="1"/>
    <col min="8424" max="8425" width="8.25" style="43" customWidth="1"/>
    <col min="8426" max="8426" width="7.5" style="43" customWidth="1"/>
    <col min="8427" max="8427" width="8.75" style="43"/>
    <col min="8428" max="8428" width="8.125" style="43" bestFit="1" customWidth="1"/>
    <col min="8429" max="8429" width="8.75" style="43"/>
    <col min="8430" max="8430" width="8.125" style="43" bestFit="1" customWidth="1"/>
    <col min="8431" max="8673" width="8.75" style="43"/>
    <col min="8674" max="8674" width="3.25" style="43" customWidth="1"/>
    <col min="8675" max="8675" width="7.75" style="43" customWidth="1"/>
    <col min="8676" max="8677" width="10" style="43" customWidth="1"/>
    <col min="8678" max="8678" width="9.25" style="43" customWidth="1"/>
    <col min="8679" max="8679" width="7.625" style="43" customWidth="1"/>
    <col min="8680" max="8681" width="8.25" style="43" customWidth="1"/>
    <col min="8682" max="8682" width="7.5" style="43" customWidth="1"/>
    <col min="8683" max="8683" width="8.75" style="43"/>
    <col min="8684" max="8684" width="8.125" style="43" bestFit="1" customWidth="1"/>
    <col min="8685" max="8685" width="8.75" style="43"/>
    <col min="8686" max="8686" width="8.125" style="43" bestFit="1" customWidth="1"/>
    <col min="8687" max="8929" width="8.75" style="43"/>
    <col min="8930" max="8930" width="3.25" style="43" customWidth="1"/>
    <col min="8931" max="8931" width="7.75" style="43" customWidth="1"/>
    <col min="8932" max="8933" width="10" style="43" customWidth="1"/>
    <col min="8934" max="8934" width="9.25" style="43" customWidth="1"/>
    <col min="8935" max="8935" width="7.625" style="43" customWidth="1"/>
    <col min="8936" max="8937" width="8.25" style="43" customWidth="1"/>
    <col min="8938" max="8938" width="7.5" style="43" customWidth="1"/>
    <col min="8939" max="8939" width="8.75" style="43"/>
    <col min="8940" max="8940" width="8.125" style="43" bestFit="1" customWidth="1"/>
    <col min="8941" max="8941" width="8.75" style="43"/>
    <col min="8942" max="8942" width="8.125" style="43" bestFit="1" customWidth="1"/>
    <col min="8943" max="9185" width="8.75" style="43"/>
    <col min="9186" max="9186" width="3.25" style="43" customWidth="1"/>
    <col min="9187" max="9187" width="7.75" style="43" customWidth="1"/>
    <col min="9188" max="9189" width="10" style="43" customWidth="1"/>
    <col min="9190" max="9190" width="9.25" style="43" customWidth="1"/>
    <col min="9191" max="9191" width="7.625" style="43" customWidth="1"/>
    <col min="9192" max="9193" width="8.25" style="43" customWidth="1"/>
    <col min="9194" max="9194" width="7.5" style="43" customWidth="1"/>
    <col min="9195" max="9195" width="8.75" style="43"/>
    <col min="9196" max="9196" width="8.125" style="43" bestFit="1" customWidth="1"/>
    <col min="9197" max="9197" width="8.75" style="43"/>
    <col min="9198" max="9198" width="8.125" style="43" bestFit="1" customWidth="1"/>
    <col min="9199" max="9441" width="8.75" style="43"/>
    <col min="9442" max="9442" width="3.25" style="43" customWidth="1"/>
    <col min="9443" max="9443" width="7.75" style="43" customWidth="1"/>
    <col min="9444" max="9445" width="10" style="43" customWidth="1"/>
    <col min="9446" max="9446" width="9.25" style="43" customWidth="1"/>
    <col min="9447" max="9447" width="7.625" style="43" customWidth="1"/>
    <col min="9448" max="9449" width="8.25" style="43" customWidth="1"/>
    <col min="9450" max="9450" width="7.5" style="43" customWidth="1"/>
    <col min="9451" max="9451" width="8.75" style="43"/>
    <col min="9452" max="9452" width="8.125" style="43" bestFit="1" customWidth="1"/>
    <col min="9453" max="9453" width="8.75" style="43"/>
    <col min="9454" max="9454" width="8.125" style="43" bestFit="1" customWidth="1"/>
    <col min="9455" max="9697" width="8.75" style="43"/>
    <col min="9698" max="9698" width="3.25" style="43" customWidth="1"/>
    <col min="9699" max="9699" width="7.75" style="43" customWidth="1"/>
    <col min="9700" max="9701" width="10" style="43" customWidth="1"/>
    <col min="9702" max="9702" width="9.25" style="43" customWidth="1"/>
    <col min="9703" max="9703" width="7.625" style="43" customWidth="1"/>
    <col min="9704" max="9705" width="8.25" style="43" customWidth="1"/>
    <col min="9706" max="9706" width="7.5" style="43" customWidth="1"/>
    <col min="9707" max="9707" width="8.75" style="43"/>
    <col min="9708" max="9708" width="8.125" style="43" bestFit="1" customWidth="1"/>
    <col min="9709" max="9709" width="8.75" style="43"/>
    <col min="9710" max="9710" width="8.125" style="43" bestFit="1" customWidth="1"/>
    <col min="9711" max="9953" width="8.75" style="43"/>
    <col min="9954" max="9954" width="3.25" style="43" customWidth="1"/>
    <col min="9955" max="9955" width="7.75" style="43" customWidth="1"/>
    <col min="9956" max="9957" width="10" style="43" customWidth="1"/>
    <col min="9958" max="9958" width="9.25" style="43" customWidth="1"/>
    <col min="9959" max="9959" width="7.625" style="43" customWidth="1"/>
    <col min="9960" max="9961" width="8.25" style="43" customWidth="1"/>
    <col min="9962" max="9962" width="7.5" style="43" customWidth="1"/>
    <col min="9963" max="9963" width="8.75" style="43"/>
    <col min="9964" max="9964" width="8.125" style="43" bestFit="1" customWidth="1"/>
    <col min="9965" max="9965" width="8.75" style="43"/>
    <col min="9966" max="9966" width="8.125" style="43" bestFit="1" customWidth="1"/>
    <col min="9967" max="10209" width="8.75" style="43"/>
    <col min="10210" max="10210" width="3.25" style="43" customWidth="1"/>
    <col min="10211" max="10211" width="7.75" style="43" customWidth="1"/>
    <col min="10212" max="10213" width="10" style="43" customWidth="1"/>
    <col min="10214" max="10214" width="9.25" style="43" customWidth="1"/>
    <col min="10215" max="10215" width="7.625" style="43" customWidth="1"/>
    <col min="10216" max="10217" width="8.25" style="43" customWidth="1"/>
    <col min="10218" max="10218" width="7.5" style="43" customWidth="1"/>
    <col min="10219" max="10219" width="8.75" style="43"/>
    <col min="10220" max="10220" width="8.125" style="43" bestFit="1" customWidth="1"/>
    <col min="10221" max="10221" width="8.75" style="43"/>
    <col min="10222" max="10222" width="8.125" style="43" bestFit="1" customWidth="1"/>
    <col min="10223" max="10465" width="8.75" style="43"/>
    <col min="10466" max="10466" width="3.25" style="43" customWidth="1"/>
    <col min="10467" max="10467" width="7.75" style="43" customWidth="1"/>
    <col min="10468" max="10469" width="10" style="43" customWidth="1"/>
    <col min="10470" max="10470" width="9.25" style="43" customWidth="1"/>
    <col min="10471" max="10471" width="7.625" style="43" customWidth="1"/>
    <col min="10472" max="10473" width="8.25" style="43" customWidth="1"/>
    <col min="10474" max="10474" width="7.5" style="43" customWidth="1"/>
    <col min="10475" max="10475" width="8.75" style="43"/>
    <col min="10476" max="10476" width="8.125" style="43" bestFit="1" customWidth="1"/>
    <col min="10477" max="10477" width="8.75" style="43"/>
    <col min="10478" max="10478" width="8.125" style="43" bestFit="1" customWidth="1"/>
    <col min="10479" max="10721" width="8.75" style="43"/>
    <col min="10722" max="10722" width="3.25" style="43" customWidth="1"/>
    <col min="10723" max="10723" width="7.75" style="43" customWidth="1"/>
    <col min="10724" max="10725" width="10" style="43" customWidth="1"/>
    <col min="10726" max="10726" width="9.25" style="43" customWidth="1"/>
    <col min="10727" max="10727" width="7.625" style="43" customWidth="1"/>
    <col min="10728" max="10729" width="8.25" style="43" customWidth="1"/>
    <col min="10730" max="10730" width="7.5" style="43" customWidth="1"/>
    <col min="10731" max="10731" width="8.75" style="43"/>
    <col min="10732" max="10732" width="8.125" style="43" bestFit="1" customWidth="1"/>
    <col min="10733" max="10733" width="8.75" style="43"/>
    <col min="10734" max="10734" width="8.125" style="43" bestFit="1" customWidth="1"/>
    <col min="10735" max="10977" width="8.75" style="43"/>
    <col min="10978" max="10978" width="3.25" style="43" customWidth="1"/>
    <col min="10979" max="10979" width="7.75" style="43" customWidth="1"/>
    <col min="10980" max="10981" width="10" style="43" customWidth="1"/>
    <col min="10982" max="10982" width="9.25" style="43" customWidth="1"/>
    <col min="10983" max="10983" width="7.625" style="43" customWidth="1"/>
    <col min="10984" max="10985" width="8.25" style="43" customWidth="1"/>
    <col min="10986" max="10986" width="7.5" style="43" customWidth="1"/>
    <col min="10987" max="10987" width="8.75" style="43"/>
    <col min="10988" max="10988" width="8.125" style="43" bestFit="1" customWidth="1"/>
    <col min="10989" max="10989" width="8.75" style="43"/>
    <col min="10990" max="10990" width="8.125" style="43" bestFit="1" customWidth="1"/>
    <col min="10991" max="11233" width="8.75" style="43"/>
    <col min="11234" max="11234" width="3.25" style="43" customWidth="1"/>
    <col min="11235" max="11235" width="7.75" style="43" customWidth="1"/>
    <col min="11236" max="11237" width="10" style="43" customWidth="1"/>
    <col min="11238" max="11238" width="9.25" style="43" customWidth="1"/>
    <col min="11239" max="11239" width="7.625" style="43" customWidth="1"/>
    <col min="11240" max="11241" width="8.25" style="43" customWidth="1"/>
    <col min="11242" max="11242" width="7.5" style="43" customWidth="1"/>
    <col min="11243" max="11243" width="8.75" style="43"/>
    <col min="11244" max="11244" width="8.125" style="43" bestFit="1" customWidth="1"/>
    <col min="11245" max="11245" width="8.75" style="43"/>
    <col min="11246" max="11246" width="8.125" style="43" bestFit="1" customWidth="1"/>
    <col min="11247" max="11489" width="8.75" style="43"/>
    <col min="11490" max="11490" width="3.25" style="43" customWidth="1"/>
    <col min="11491" max="11491" width="7.75" style="43" customWidth="1"/>
    <col min="11492" max="11493" width="10" style="43" customWidth="1"/>
    <col min="11494" max="11494" width="9.25" style="43" customWidth="1"/>
    <col min="11495" max="11495" width="7.625" style="43" customWidth="1"/>
    <col min="11496" max="11497" width="8.25" style="43" customWidth="1"/>
    <col min="11498" max="11498" width="7.5" style="43" customWidth="1"/>
    <col min="11499" max="11499" width="8.75" style="43"/>
    <col min="11500" max="11500" width="8.125" style="43" bestFit="1" customWidth="1"/>
    <col min="11501" max="11501" width="8.75" style="43"/>
    <col min="11502" max="11502" width="8.125" style="43" bestFit="1" customWidth="1"/>
    <col min="11503" max="11745" width="8.75" style="43"/>
    <col min="11746" max="11746" width="3.25" style="43" customWidth="1"/>
    <col min="11747" max="11747" width="7.75" style="43" customWidth="1"/>
    <col min="11748" max="11749" width="10" style="43" customWidth="1"/>
    <col min="11750" max="11750" width="9.25" style="43" customWidth="1"/>
    <col min="11751" max="11751" width="7.625" style="43" customWidth="1"/>
    <col min="11752" max="11753" width="8.25" style="43" customWidth="1"/>
    <col min="11754" max="11754" width="7.5" style="43" customWidth="1"/>
    <col min="11755" max="11755" width="8.75" style="43"/>
    <col min="11756" max="11756" width="8.125" style="43" bestFit="1" customWidth="1"/>
    <col min="11757" max="11757" width="8.75" style="43"/>
    <col min="11758" max="11758" width="8.125" style="43" bestFit="1" customWidth="1"/>
    <col min="11759" max="12001" width="8.75" style="43"/>
    <col min="12002" max="12002" width="3.25" style="43" customWidth="1"/>
    <col min="12003" max="12003" width="7.75" style="43" customWidth="1"/>
    <col min="12004" max="12005" width="10" style="43" customWidth="1"/>
    <col min="12006" max="12006" width="9.25" style="43" customWidth="1"/>
    <col min="12007" max="12007" width="7.625" style="43" customWidth="1"/>
    <col min="12008" max="12009" width="8.25" style="43" customWidth="1"/>
    <col min="12010" max="12010" width="7.5" style="43" customWidth="1"/>
    <col min="12011" max="12011" width="8.75" style="43"/>
    <col min="12012" max="12012" width="8.125" style="43" bestFit="1" customWidth="1"/>
    <col min="12013" max="12013" width="8.75" style="43"/>
    <col min="12014" max="12014" width="8.125" style="43" bestFit="1" customWidth="1"/>
    <col min="12015" max="12257" width="8.75" style="43"/>
    <col min="12258" max="12258" width="3.25" style="43" customWidth="1"/>
    <col min="12259" max="12259" width="7.75" style="43" customWidth="1"/>
    <col min="12260" max="12261" width="10" style="43" customWidth="1"/>
    <col min="12262" max="12262" width="9.25" style="43" customWidth="1"/>
    <col min="12263" max="12263" width="7.625" style="43" customWidth="1"/>
    <col min="12264" max="12265" width="8.25" style="43" customWidth="1"/>
    <col min="12266" max="12266" width="7.5" style="43" customWidth="1"/>
    <col min="12267" max="12267" width="8.75" style="43"/>
    <col min="12268" max="12268" width="8.125" style="43" bestFit="1" customWidth="1"/>
    <col min="12269" max="12269" width="8.75" style="43"/>
    <col min="12270" max="12270" width="8.125" style="43" bestFit="1" customWidth="1"/>
    <col min="12271" max="12513" width="8.75" style="43"/>
    <col min="12514" max="12514" width="3.25" style="43" customWidth="1"/>
    <col min="12515" max="12515" width="7.75" style="43" customWidth="1"/>
    <col min="12516" max="12517" width="10" style="43" customWidth="1"/>
    <col min="12518" max="12518" width="9.25" style="43" customWidth="1"/>
    <col min="12519" max="12519" width="7.625" style="43" customWidth="1"/>
    <col min="12520" max="12521" width="8.25" style="43" customWidth="1"/>
    <col min="12522" max="12522" width="7.5" style="43" customWidth="1"/>
    <col min="12523" max="12523" width="8.75" style="43"/>
    <col min="12524" max="12524" width="8.125" style="43" bestFit="1" customWidth="1"/>
    <col min="12525" max="12525" width="8.75" style="43"/>
    <col min="12526" max="12526" width="8.125" style="43" bestFit="1" customWidth="1"/>
    <col min="12527" max="12769" width="8.75" style="43"/>
    <col min="12770" max="12770" width="3.25" style="43" customWidth="1"/>
    <col min="12771" max="12771" width="7.75" style="43" customWidth="1"/>
    <col min="12772" max="12773" width="10" style="43" customWidth="1"/>
    <col min="12774" max="12774" width="9.25" style="43" customWidth="1"/>
    <col min="12775" max="12775" width="7.625" style="43" customWidth="1"/>
    <col min="12776" max="12777" width="8.25" style="43" customWidth="1"/>
    <col min="12778" max="12778" width="7.5" style="43" customWidth="1"/>
    <col min="12779" max="12779" width="8.75" style="43"/>
    <col min="12780" max="12780" width="8.125" style="43" bestFit="1" customWidth="1"/>
    <col min="12781" max="12781" width="8.75" style="43"/>
    <col min="12782" max="12782" width="8.125" style="43" bestFit="1" customWidth="1"/>
    <col min="12783" max="13025" width="8.75" style="43"/>
    <col min="13026" max="13026" width="3.25" style="43" customWidth="1"/>
    <col min="13027" max="13027" width="7.75" style="43" customWidth="1"/>
    <col min="13028" max="13029" width="10" style="43" customWidth="1"/>
    <col min="13030" max="13030" width="9.25" style="43" customWidth="1"/>
    <col min="13031" max="13031" width="7.625" style="43" customWidth="1"/>
    <col min="13032" max="13033" width="8.25" style="43" customWidth="1"/>
    <col min="13034" max="13034" width="7.5" style="43" customWidth="1"/>
    <col min="13035" max="13035" width="8.75" style="43"/>
    <col min="13036" max="13036" width="8.125" style="43" bestFit="1" customWidth="1"/>
    <col min="13037" max="13037" width="8.75" style="43"/>
    <col min="13038" max="13038" width="8.125" style="43" bestFit="1" customWidth="1"/>
    <col min="13039" max="13281" width="8.75" style="43"/>
    <col min="13282" max="13282" width="3.25" style="43" customWidth="1"/>
    <col min="13283" max="13283" width="7.75" style="43" customWidth="1"/>
    <col min="13284" max="13285" width="10" style="43" customWidth="1"/>
    <col min="13286" max="13286" width="9.25" style="43" customWidth="1"/>
    <col min="13287" max="13287" width="7.625" style="43" customWidth="1"/>
    <col min="13288" max="13289" width="8.25" style="43" customWidth="1"/>
    <col min="13290" max="13290" width="7.5" style="43" customWidth="1"/>
    <col min="13291" max="13291" width="8.75" style="43"/>
    <col min="13292" max="13292" width="8.125" style="43" bestFit="1" customWidth="1"/>
    <col min="13293" max="13293" width="8.75" style="43"/>
    <col min="13294" max="13294" width="8.125" style="43" bestFit="1" customWidth="1"/>
    <col min="13295" max="13537" width="8.75" style="43"/>
    <col min="13538" max="13538" width="3.25" style="43" customWidth="1"/>
    <col min="13539" max="13539" width="7.75" style="43" customWidth="1"/>
    <col min="13540" max="13541" width="10" style="43" customWidth="1"/>
    <col min="13542" max="13542" width="9.25" style="43" customWidth="1"/>
    <col min="13543" max="13543" width="7.625" style="43" customWidth="1"/>
    <col min="13544" max="13545" width="8.25" style="43" customWidth="1"/>
    <col min="13546" max="13546" width="7.5" style="43" customWidth="1"/>
    <col min="13547" max="13547" width="8.75" style="43"/>
    <col min="13548" max="13548" width="8.125" style="43" bestFit="1" customWidth="1"/>
    <col min="13549" max="13549" width="8.75" style="43"/>
    <col min="13550" max="13550" width="8.125" style="43" bestFit="1" customWidth="1"/>
    <col min="13551" max="13793" width="8.75" style="43"/>
    <col min="13794" max="13794" width="3.25" style="43" customWidth="1"/>
    <col min="13795" max="13795" width="7.75" style="43" customWidth="1"/>
    <col min="13796" max="13797" width="10" style="43" customWidth="1"/>
    <col min="13798" max="13798" width="9.25" style="43" customWidth="1"/>
    <col min="13799" max="13799" width="7.625" style="43" customWidth="1"/>
    <col min="13800" max="13801" width="8.25" style="43" customWidth="1"/>
    <col min="13802" max="13802" width="7.5" style="43" customWidth="1"/>
    <col min="13803" max="13803" width="8.75" style="43"/>
    <col min="13804" max="13804" width="8.125" style="43" bestFit="1" customWidth="1"/>
    <col min="13805" max="13805" width="8.75" style="43"/>
    <col min="13806" max="13806" width="8.125" style="43" bestFit="1" customWidth="1"/>
    <col min="13807" max="14049" width="8.75" style="43"/>
    <col min="14050" max="14050" width="3.25" style="43" customWidth="1"/>
    <col min="14051" max="14051" width="7.75" style="43" customWidth="1"/>
    <col min="14052" max="14053" width="10" style="43" customWidth="1"/>
    <col min="14054" max="14054" width="9.25" style="43" customWidth="1"/>
    <col min="14055" max="14055" width="7.625" style="43" customWidth="1"/>
    <col min="14056" max="14057" width="8.25" style="43" customWidth="1"/>
    <col min="14058" max="14058" width="7.5" style="43" customWidth="1"/>
    <col min="14059" max="14059" width="8.75" style="43"/>
    <col min="14060" max="14060" width="8.125" style="43" bestFit="1" customWidth="1"/>
    <col min="14061" max="14061" width="8.75" style="43"/>
    <col min="14062" max="14062" width="8.125" style="43" bestFit="1" customWidth="1"/>
    <col min="14063" max="14305" width="8.75" style="43"/>
    <col min="14306" max="14306" width="3.25" style="43" customWidth="1"/>
    <col min="14307" max="14307" width="7.75" style="43" customWidth="1"/>
    <col min="14308" max="14309" width="10" style="43" customWidth="1"/>
    <col min="14310" max="14310" width="9.25" style="43" customWidth="1"/>
    <col min="14311" max="14311" width="7.625" style="43" customWidth="1"/>
    <col min="14312" max="14313" width="8.25" style="43" customWidth="1"/>
    <col min="14314" max="14314" width="7.5" style="43" customWidth="1"/>
    <col min="14315" max="14315" width="8.75" style="43"/>
    <col min="14316" max="14316" width="8.125" style="43" bestFit="1" customWidth="1"/>
    <col min="14317" max="14317" width="8.75" style="43"/>
    <col min="14318" max="14318" width="8.125" style="43" bestFit="1" customWidth="1"/>
    <col min="14319" max="14561" width="8.75" style="43"/>
    <col min="14562" max="14562" width="3.25" style="43" customWidth="1"/>
    <col min="14563" max="14563" width="7.75" style="43" customWidth="1"/>
    <col min="14564" max="14565" width="10" style="43" customWidth="1"/>
    <col min="14566" max="14566" width="9.25" style="43" customWidth="1"/>
    <col min="14567" max="14567" width="7.625" style="43" customWidth="1"/>
    <col min="14568" max="14569" width="8.25" style="43" customWidth="1"/>
    <col min="14570" max="14570" width="7.5" style="43" customWidth="1"/>
    <col min="14571" max="14571" width="8.75" style="43"/>
    <col min="14572" max="14572" width="8.125" style="43" bestFit="1" customWidth="1"/>
    <col min="14573" max="14573" width="8.75" style="43"/>
    <col min="14574" max="14574" width="8.125" style="43" bestFit="1" customWidth="1"/>
    <col min="14575" max="14817" width="8.75" style="43"/>
    <col min="14818" max="14818" width="3.25" style="43" customWidth="1"/>
    <col min="14819" max="14819" width="7.75" style="43" customWidth="1"/>
    <col min="14820" max="14821" width="10" style="43" customWidth="1"/>
    <col min="14822" max="14822" width="9.25" style="43" customWidth="1"/>
    <col min="14823" max="14823" width="7.625" style="43" customWidth="1"/>
    <col min="14824" max="14825" width="8.25" style="43" customWidth="1"/>
    <col min="14826" max="14826" width="7.5" style="43" customWidth="1"/>
    <col min="14827" max="14827" width="8.75" style="43"/>
    <col min="14828" max="14828" width="8.125" style="43" bestFit="1" customWidth="1"/>
    <col min="14829" max="14829" width="8.75" style="43"/>
    <col min="14830" max="14830" width="8.125" style="43" bestFit="1" customWidth="1"/>
    <col min="14831" max="15073" width="8.75" style="43"/>
    <col min="15074" max="15074" width="3.25" style="43" customWidth="1"/>
    <col min="15075" max="15075" width="7.75" style="43" customWidth="1"/>
    <col min="15076" max="15077" width="10" style="43" customWidth="1"/>
    <col min="15078" max="15078" width="9.25" style="43" customWidth="1"/>
    <col min="15079" max="15079" width="7.625" style="43" customWidth="1"/>
    <col min="15080" max="15081" width="8.25" style="43" customWidth="1"/>
    <col min="15082" max="15082" width="7.5" style="43" customWidth="1"/>
    <col min="15083" max="15083" width="8.75" style="43"/>
    <col min="15084" max="15084" width="8.125" style="43" bestFit="1" customWidth="1"/>
    <col min="15085" max="15085" width="8.75" style="43"/>
    <col min="15086" max="15086" width="8.125" style="43" bestFit="1" customWidth="1"/>
    <col min="15087" max="15329" width="8.75" style="43"/>
    <col min="15330" max="15330" width="3.25" style="43" customWidth="1"/>
    <col min="15331" max="15331" width="7.75" style="43" customWidth="1"/>
    <col min="15332" max="15333" width="10" style="43" customWidth="1"/>
    <col min="15334" max="15334" width="9.25" style="43" customWidth="1"/>
    <col min="15335" max="15335" width="7.625" style="43" customWidth="1"/>
    <col min="15336" max="15337" width="8.25" style="43" customWidth="1"/>
    <col min="15338" max="15338" width="7.5" style="43" customWidth="1"/>
    <col min="15339" max="15339" width="8.75" style="43"/>
    <col min="15340" max="15340" width="8.125" style="43" bestFit="1" customWidth="1"/>
    <col min="15341" max="15341" width="8.75" style="43"/>
    <col min="15342" max="15342" width="8.125" style="43" bestFit="1" customWidth="1"/>
    <col min="15343" max="15585" width="8.75" style="43"/>
    <col min="15586" max="15586" width="3.25" style="43" customWidth="1"/>
    <col min="15587" max="15587" width="7.75" style="43" customWidth="1"/>
    <col min="15588" max="15589" width="10" style="43" customWidth="1"/>
    <col min="15590" max="15590" width="9.25" style="43" customWidth="1"/>
    <col min="15591" max="15591" width="7.625" style="43" customWidth="1"/>
    <col min="15592" max="15593" width="8.25" style="43" customWidth="1"/>
    <col min="15594" max="15594" width="7.5" style="43" customWidth="1"/>
    <col min="15595" max="15595" width="8.75" style="43"/>
    <col min="15596" max="15596" width="8.125" style="43" bestFit="1" customWidth="1"/>
    <col min="15597" max="15597" width="8.75" style="43"/>
    <col min="15598" max="15598" width="8.125" style="43" bestFit="1" customWidth="1"/>
    <col min="15599" max="15841" width="8.75" style="43"/>
    <col min="15842" max="15842" width="3.25" style="43" customWidth="1"/>
    <col min="15843" max="15843" width="7.75" style="43" customWidth="1"/>
    <col min="15844" max="15845" width="10" style="43" customWidth="1"/>
    <col min="15846" max="15846" width="9.25" style="43" customWidth="1"/>
    <col min="15847" max="15847" width="7.625" style="43" customWidth="1"/>
    <col min="15848" max="15849" width="8.25" style="43" customWidth="1"/>
    <col min="15850" max="15850" width="7.5" style="43" customWidth="1"/>
    <col min="15851" max="15851" width="8.75" style="43"/>
    <col min="15852" max="15852" width="8.125" style="43" bestFit="1" customWidth="1"/>
    <col min="15853" max="15853" width="8.75" style="43"/>
    <col min="15854" max="15854" width="8.125" style="43" bestFit="1" customWidth="1"/>
    <col min="15855" max="16097" width="8.75" style="43"/>
    <col min="16098" max="16098" width="3.25" style="43" customWidth="1"/>
    <col min="16099" max="16099" width="7.75" style="43" customWidth="1"/>
    <col min="16100" max="16101" width="10" style="43" customWidth="1"/>
    <col min="16102" max="16102" width="9.25" style="43" customWidth="1"/>
    <col min="16103" max="16103" width="7.625" style="43" customWidth="1"/>
    <col min="16104" max="16105" width="8.25" style="43" customWidth="1"/>
    <col min="16106" max="16106" width="7.5" style="43" customWidth="1"/>
    <col min="16107" max="16107" width="8.75" style="43"/>
    <col min="16108" max="16108" width="8.125" style="43" bestFit="1" customWidth="1"/>
    <col min="16109" max="16109" width="8.75" style="43"/>
    <col min="16110" max="16110" width="8.125" style="43" bestFit="1" customWidth="1"/>
    <col min="16111" max="16384" width="8.75" style="43"/>
  </cols>
  <sheetData>
    <row r="1" spans="1:14" s="67" customFormat="1" ht="18" x14ac:dyDescent="0.25">
      <c r="A1" s="66" t="s">
        <v>35</v>
      </c>
      <c r="C1" s="68"/>
      <c r="D1" s="68"/>
      <c r="E1" s="68"/>
      <c r="F1" s="68"/>
      <c r="G1" s="68"/>
      <c r="H1" s="68"/>
      <c r="I1" s="69"/>
      <c r="J1" s="69"/>
      <c r="L1" s="69"/>
      <c r="N1" s="69"/>
    </row>
    <row r="2" spans="1:14" s="67" customFormat="1" ht="18" x14ac:dyDescent="0.25">
      <c r="A2" s="66" t="s">
        <v>47</v>
      </c>
      <c r="B2" s="68"/>
      <c r="C2" s="68"/>
      <c r="D2" s="68"/>
      <c r="E2" s="68"/>
      <c r="F2" s="68"/>
      <c r="G2" s="68"/>
      <c r="H2" s="68"/>
      <c r="I2" s="69"/>
      <c r="J2" s="69"/>
      <c r="L2" s="69"/>
      <c r="N2" s="69"/>
    </row>
    <row r="4" spans="1:14" x14ac:dyDescent="0.25">
      <c r="A4" s="43" t="s">
        <v>52</v>
      </c>
      <c r="C4" s="14" t="str">
        <f>+'sto. nino'!C4</f>
        <v>December 1-31,2019</v>
      </c>
    </row>
    <row r="5" spans="1:14" x14ac:dyDescent="0.25">
      <c r="A5" s="43" t="s">
        <v>40</v>
      </c>
    </row>
    <row r="6" spans="1:14" x14ac:dyDescent="0.25">
      <c r="D6" s="48">
        <f>+SUM(D26:D35)</f>
        <v>15701</v>
      </c>
    </row>
    <row r="7" spans="1:14" s="75" customFormat="1" x14ac:dyDescent="0.25">
      <c r="A7" s="177" t="s">
        <v>3</v>
      </c>
      <c r="B7" s="72" t="s">
        <v>4</v>
      </c>
      <c r="C7" s="72" t="s">
        <v>4</v>
      </c>
      <c r="D7" s="72" t="s">
        <v>5</v>
      </c>
      <c r="E7" s="72" t="s">
        <v>6</v>
      </c>
      <c r="F7" s="73" t="s">
        <v>7</v>
      </c>
      <c r="G7" s="73" t="s">
        <v>8</v>
      </c>
      <c r="H7" s="177" t="s">
        <v>2</v>
      </c>
      <c r="I7" s="172" t="s">
        <v>61</v>
      </c>
      <c r="J7" s="173"/>
      <c r="K7" s="171" t="s">
        <v>58</v>
      </c>
      <c r="L7" s="171"/>
      <c r="M7" s="171" t="s">
        <v>58</v>
      </c>
      <c r="N7" s="171"/>
    </row>
    <row r="8" spans="1:14" s="75" customFormat="1" x14ac:dyDescent="0.25">
      <c r="A8" s="178"/>
      <c r="B8" s="72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3" t="s">
        <v>14</v>
      </c>
      <c r="H8" s="178"/>
      <c r="I8" s="72" t="s">
        <v>63</v>
      </c>
      <c r="J8" s="72" t="s">
        <v>62</v>
      </c>
      <c r="K8" s="72" t="s">
        <v>12</v>
      </c>
      <c r="L8" s="72" t="s">
        <v>59</v>
      </c>
      <c r="M8" s="159" t="s">
        <v>12</v>
      </c>
      <c r="N8" s="159" t="s">
        <v>59</v>
      </c>
    </row>
    <row r="9" spans="1:14" x14ac:dyDescent="0.25">
      <c r="A9" s="80">
        <v>4</v>
      </c>
      <c r="B9" s="77">
        <v>1632581</v>
      </c>
      <c r="C9" s="77">
        <v>1634106</v>
      </c>
      <c r="D9" s="5">
        <f t="shared" ref="D9:D40" si="0">C9-B9</f>
        <v>1525</v>
      </c>
      <c r="E9" s="5">
        <v>24</v>
      </c>
      <c r="F9" s="5"/>
      <c r="G9" s="5">
        <f t="shared" ref="G9:G40" si="1">D9/E9</f>
        <v>63.541666666666664</v>
      </c>
      <c r="H9" s="5">
        <f t="shared" ref="H9:H40" si="2">G9*264.2/60</f>
        <v>279.79513888888886</v>
      </c>
      <c r="I9" s="77">
        <v>60</v>
      </c>
      <c r="J9" s="77">
        <v>92</v>
      </c>
      <c r="K9" s="77"/>
      <c r="L9" s="77"/>
      <c r="M9" s="46"/>
      <c r="N9" s="77"/>
    </row>
    <row r="10" spans="1:14" x14ac:dyDescent="0.25">
      <c r="A10" s="80">
        <f t="shared" ref="A10:A30" si="3">+A9+1</f>
        <v>5</v>
      </c>
      <c r="B10" s="77">
        <f t="shared" ref="B10:B39" si="4">+C9</f>
        <v>1634106</v>
      </c>
      <c r="C10" s="77">
        <v>1635626</v>
      </c>
      <c r="D10" s="5">
        <f t="shared" si="0"/>
        <v>1520</v>
      </c>
      <c r="E10" s="5">
        <v>24</v>
      </c>
      <c r="F10" s="5"/>
      <c r="G10" s="5">
        <f t="shared" si="1"/>
        <v>63.333333333333336</v>
      </c>
      <c r="H10" s="5">
        <f t="shared" si="2"/>
        <v>278.87777777777779</v>
      </c>
      <c r="I10" s="77">
        <v>60</v>
      </c>
      <c r="J10" s="77">
        <v>96</v>
      </c>
      <c r="K10" s="77"/>
      <c r="L10" s="77"/>
      <c r="M10" s="77"/>
      <c r="N10" s="77"/>
    </row>
    <row r="11" spans="1:14" x14ac:dyDescent="0.25">
      <c r="A11" s="80">
        <f t="shared" si="3"/>
        <v>6</v>
      </c>
      <c r="B11" s="77">
        <f t="shared" si="4"/>
        <v>1635626</v>
      </c>
      <c r="C11" s="77">
        <v>1637169</v>
      </c>
      <c r="D11" s="5">
        <f t="shared" si="0"/>
        <v>1543</v>
      </c>
      <c r="E11" s="5">
        <v>24</v>
      </c>
      <c r="F11" s="5"/>
      <c r="G11" s="5">
        <f t="shared" si="1"/>
        <v>64.291666666666671</v>
      </c>
      <c r="H11" s="5">
        <f>G11*264.2/60</f>
        <v>283.09763888888887</v>
      </c>
      <c r="I11" s="77">
        <v>62</v>
      </c>
      <c r="J11" s="77">
        <v>94</v>
      </c>
      <c r="K11" s="77"/>
      <c r="L11" s="77"/>
      <c r="M11" s="77"/>
      <c r="N11" s="77"/>
    </row>
    <row r="12" spans="1:14" x14ac:dyDescent="0.25">
      <c r="A12" s="80">
        <f t="shared" si="3"/>
        <v>7</v>
      </c>
      <c r="B12" s="77">
        <f t="shared" si="4"/>
        <v>1637169</v>
      </c>
      <c r="C12" s="77">
        <v>1638739</v>
      </c>
      <c r="D12" s="5">
        <f t="shared" si="0"/>
        <v>1570</v>
      </c>
      <c r="E12" s="5">
        <v>24</v>
      </c>
      <c r="F12" s="5"/>
      <c r="G12" s="5">
        <f t="shared" si="1"/>
        <v>65.416666666666671</v>
      </c>
      <c r="H12" s="5">
        <f>G12*264.2/60</f>
        <v>288.05138888888888</v>
      </c>
      <c r="I12" s="77">
        <v>60</v>
      </c>
      <c r="J12" s="77">
        <v>92</v>
      </c>
      <c r="K12" s="77"/>
      <c r="L12" s="77"/>
      <c r="M12" s="77"/>
      <c r="N12" s="77"/>
    </row>
    <row r="13" spans="1:14" x14ac:dyDescent="0.25">
      <c r="A13" s="80">
        <f t="shared" si="3"/>
        <v>8</v>
      </c>
      <c r="B13" s="77">
        <f t="shared" si="4"/>
        <v>1638739</v>
      </c>
      <c r="C13" s="77">
        <v>1640300</v>
      </c>
      <c r="D13" s="5">
        <f t="shared" si="0"/>
        <v>1561</v>
      </c>
      <c r="E13" s="5">
        <v>22.36</v>
      </c>
      <c r="F13" s="5">
        <v>4</v>
      </c>
      <c r="G13" s="5">
        <f t="shared" si="1"/>
        <v>69.812164579606446</v>
      </c>
      <c r="H13" s="5">
        <f t="shared" si="2"/>
        <v>307.4062313655337</v>
      </c>
      <c r="I13" s="77">
        <v>58</v>
      </c>
      <c r="J13" s="77">
        <v>94</v>
      </c>
      <c r="K13" s="77"/>
      <c r="L13" s="77"/>
      <c r="M13" s="5">
        <v>0.59</v>
      </c>
      <c r="N13" s="77">
        <v>75</v>
      </c>
    </row>
    <row r="14" spans="1:14" x14ac:dyDescent="0.25">
      <c r="A14" s="80">
        <f t="shared" si="3"/>
        <v>9</v>
      </c>
      <c r="B14" s="77">
        <f t="shared" si="4"/>
        <v>1640300</v>
      </c>
      <c r="C14" s="77">
        <v>1641896</v>
      </c>
      <c r="D14" s="5">
        <f t="shared" si="0"/>
        <v>1596</v>
      </c>
      <c r="E14" s="5">
        <v>24</v>
      </c>
      <c r="F14" s="5"/>
      <c r="G14" s="5">
        <f t="shared" si="1"/>
        <v>66.5</v>
      </c>
      <c r="H14" s="5">
        <f t="shared" si="2"/>
        <v>292.82166666666666</v>
      </c>
      <c r="I14" s="77">
        <v>64</v>
      </c>
      <c r="J14" s="77">
        <v>94</v>
      </c>
      <c r="K14" s="77"/>
      <c r="L14" s="77"/>
      <c r="M14" s="77"/>
      <c r="N14" s="77"/>
    </row>
    <row r="15" spans="1:14" x14ac:dyDescent="0.25">
      <c r="A15" s="80">
        <f t="shared" si="3"/>
        <v>10</v>
      </c>
      <c r="B15" s="77">
        <f t="shared" si="4"/>
        <v>1641896</v>
      </c>
      <c r="C15" s="77">
        <v>1643535</v>
      </c>
      <c r="D15" s="5">
        <f t="shared" si="0"/>
        <v>1639</v>
      </c>
      <c r="E15" s="5">
        <v>24</v>
      </c>
      <c r="F15" s="5"/>
      <c r="G15" s="5">
        <f t="shared" si="1"/>
        <v>68.291666666666671</v>
      </c>
      <c r="H15" s="5">
        <f t="shared" si="2"/>
        <v>300.71097222222221</v>
      </c>
      <c r="I15" s="77">
        <v>60</v>
      </c>
      <c r="J15" s="77">
        <v>92</v>
      </c>
      <c r="K15" s="77"/>
      <c r="L15" s="77"/>
      <c r="M15" s="46"/>
      <c r="N15" s="77"/>
    </row>
    <row r="16" spans="1:14" x14ac:dyDescent="0.25">
      <c r="A16" s="80">
        <f t="shared" si="3"/>
        <v>11</v>
      </c>
      <c r="B16" s="77">
        <f t="shared" si="4"/>
        <v>1643535</v>
      </c>
      <c r="C16" s="77">
        <v>1645136</v>
      </c>
      <c r="D16" s="5">
        <f t="shared" si="0"/>
        <v>1601</v>
      </c>
      <c r="E16" s="5">
        <v>24</v>
      </c>
      <c r="F16" s="5"/>
      <c r="G16" s="5">
        <f t="shared" si="1"/>
        <v>66.708333333333329</v>
      </c>
      <c r="H16" s="5">
        <f t="shared" si="2"/>
        <v>293.73902777777772</v>
      </c>
      <c r="I16" s="77">
        <v>62</v>
      </c>
      <c r="J16" s="77">
        <v>92</v>
      </c>
      <c r="K16" s="77"/>
      <c r="L16" s="77"/>
      <c r="M16" s="5"/>
      <c r="N16" s="77"/>
    </row>
    <row r="17" spans="1:14" x14ac:dyDescent="0.25">
      <c r="A17" s="80">
        <f t="shared" si="3"/>
        <v>12</v>
      </c>
      <c r="B17" s="77">
        <f t="shared" si="4"/>
        <v>1645136</v>
      </c>
      <c r="C17" s="77">
        <v>1646692</v>
      </c>
      <c r="D17" s="5">
        <f t="shared" si="0"/>
        <v>1556</v>
      </c>
      <c r="E17" s="5">
        <v>24</v>
      </c>
      <c r="F17" s="5"/>
      <c r="G17" s="5">
        <f t="shared" si="1"/>
        <v>64.833333333333329</v>
      </c>
      <c r="H17" s="5">
        <f t="shared" si="2"/>
        <v>285.4827777777777</v>
      </c>
      <c r="I17" s="77">
        <v>56</v>
      </c>
      <c r="J17" s="77">
        <v>84</v>
      </c>
      <c r="K17" s="77"/>
      <c r="L17" s="77"/>
      <c r="M17" s="77"/>
      <c r="N17" s="77"/>
    </row>
    <row r="18" spans="1:14" x14ac:dyDescent="0.25">
      <c r="A18" s="80">
        <f t="shared" si="3"/>
        <v>13</v>
      </c>
      <c r="B18" s="77">
        <f t="shared" si="4"/>
        <v>1646692</v>
      </c>
      <c r="C18" s="77">
        <v>1648298</v>
      </c>
      <c r="D18" s="5">
        <f t="shared" si="0"/>
        <v>1606</v>
      </c>
      <c r="E18" s="5">
        <v>24</v>
      </c>
      <c r="F18" s="5"/>
      <c r="G18" s="5">
        <f t="shared" si="1"/>
        <v>66.916666666666671</v>
      </c>
      <c r="H18" s="5">
        <f t="shared" si="2"/>
        <v>294.6563888888889</v>
      </c>
      <c r="I18" s="77">
        <v>60</v>
      </c>
      <c r="J18" s="77">
        <v>92</v>
      </c>
      <c r="K18" s="5"/>
      <c r="L18" s="77"/>
      <c r="M18" s="5"/>
      <c r="N18" s="77"/>
    </row>
    <row r="19" spans="1:14" x14ac:dyDescent="0.25">
      <c r="A19" s="80">
        <f t="shared" si="3"/>
        <v>14</v>
      </c>
      <c r="B19" s="77">
        <f t="shared" si="4"/>
        <v>1648298</v>
      </c>
      <c r="C19" s="77">
        <v>1649916</v>
      </c>
      <c r="D19" s="5">
        <f t="shared" si="0"/>
        <v>1618</v>
      </c>
      <c r="E19" s="5">
        <v>24</v>
      </c>
      <c r="F19" s="5"/>
      <c r="G19" s="5">
        <f t="shared" si="1"/>
        <v>67.416666666666671</v>
      </c>
      <c r="H19" s="5">
        <f t="shared" si="2"/>
        <v>296.85805555555555</v>
      </c>
      <c r="I19" s="77">
        <v>58</v>
      </c>
      <c r="J19" s="77">
        <v>90</v>
      </c>
      <c r="K19" s="5"/>
      <c r="L19" s="77"/>
      <c r="M19" s="5"/>
      <c r="N19" s="77"/>
    </row>
    <row r="20" spans="1:14" x14ac:dyDescent="0.25">
      <c r="A20" s="80">
        <f t="shared" si="3"/>
        <v>15</v>
      </c>
      <c r="B20" s="77">
        <f t="shared" si="4"/>
        <v>1649916</v>
      </c>
      <c r="C20" s="77">
        <v>1651543</v>
      </c>
      <c r="D20" s="5">
        <f t="shared" si="0"/>
        <v>1627</v>
      </c>
      <c r="E20" s="5">
        <v>24</v>
      </c>
      <c r="F20" s="5"/>
      <c r="G20" s="5">
        <f t="shared" si="1"/>
        <v>67.791666666666671</v>
      </c>
      <c r="H20" s="5">
        <f t="shared" si="2"/>
        <v>298.50930555555556</v>
      </c>
      <c r="I20" s="77">
        <v>56</v>
      </c>
      <c r="J20" s="77">
        <v>100</v>
      </c>
      <c r="K20" s="77"/>
      <c r="L20" s="77"/>
      <c r="M20" s="77"/>
      <c r="N20" s="77"/>
    </row>
    <row r="21" spans="1:14" x14ac:dyDescent="0.25">
      <c r="A21" s="80">
        <f t="shared" si="3"/>
        <v>16</v>
      </c>
      <c r="B21" s="77">
        <f t="shared" si="4"/>
        <v>1651543</v>
      </c>
      <c r="C21" s="77">
        <v>1653126</v>
      </c>
      <c r="D21" s="5">
        <f>C21-B21</f>
        <v>1583</v>
      </c>
      <c r="E21" s="5">
        <v>24</v>
      </c>
      <c r="F21" s="5"/>
      <c r="G21" s="5">
        <f t="shared" si="1"/>
        <v>65.958333333333329</v>
      </c>
      <c r="H21" s="5">
        <f t="shared" si="2"/>
        <v>290.43652777777777</v>
      </c>
      <c r="I21" s="77">
        <v>62</v>
      </c>
      <c r="J21" s="77">
        <v>94</v>
      </c>
      <c r="K21" s="77"/>
      <c r="L21" s="77"/>
      <c r="M21" s="77"/>
      <c r="N21" s="77"/>
    </row>
    <row r="22" spans="1:14" x14ac:dyDescent="0.25">
      <c r="A22" s="80">
        <f t="shared" si="3"/>
        <v>17</v>
      </c>
      <c r="B22" s="77">
        <f t="shared" si="4"/>
        <v>1653126</v>
      </c>
      <c r="C22" s="77">
        <v>1654693</v>
      </c>
      <c r="D22" s="5">
        <f t="shared" si="0"/>
        <v>1567</v>
      </c>
      <c r="E22" s="5">
        <v>24</v>
      </c>
      <c r="F22" s="5"/>
      <c r="G22" s="5">
        <f t="shared" si="1"/>
        <v>65.291666666666671</v>
      </c>
      <c r="H22" s="5">
        <f t="shared" si="2"/>
        <v>287.50097222222223</v>
      </c>
      <c r="I22" s="77">
        <v>58</v>
      </c>
      <c r="J22" s="77">
        <v>94</v>
      </c>
      <c r="K22" s="77"/>
      <c r="L22" s="77"/>
      <c r="M22" s="77"/>
      <c r="N22" s="77"/>
    </row>
    <row r="23" spans="1:14" x14ac:dyDescent="0.25">
      <c r="A23" s="80">
        <f t="shared" si="3"/>
        <v>18</v>
      </c>
      <c r="B23" s="77">
        <f t="shared" si="4"/>
        <v>1654693</v>
      </c>
      <c r="C23" s="77">
        <v>1656281</v>
      </c>
      <c r="D23" s="5">
        <f t="shared" si="0"/>
        <v>1588</v>
      </c>
      <c r="E23" s="5">
        <v>24</v>
      </c>
      <c r="F23" s="5"/>
      <c r="G23" s="5">
        <f t="shared" si="1"/>
        <v>66.166666666666671</v>
      </c>
      <c r="H23" s="5">
        <f t="shared" si="2"/>
        <v>291.35388888888889</v>
      </c>
      <c r="I23" s="77">
        <v>58</v>
      </c>
      <c r="J23" s="77">
        <v>96</v>
      </c>
      <c r="K23" s="77"/>
      <c r="L23" s="77"/>
      <c r="M23" s="77"/>
      <c r="N23" s="77"/>
    </row>
    <row r="24" spans="1:14" x14ac:dyDescent="0.25">
      <c r="A24" s="80">
        <f t="shared" si="3"/>
        <v>19</v>
      </c>
      <c r="B24" s="77">
        <f t="shared" si="4"/>
        <v>1656281</v>
      </c>
      <c r="C24" s="77">
        <v>1657859</v>
      </c>
      <c r="D24" s="5">
        <f t="shared" si="0"/>
        <v>1578</v>
      </c>
      <c r="E24" s="5">
        <v>24</v>
      </c>
      <c r="F24" s="5"/>
      <c r="G24" s="5">
        <f t="shared" si="1"/>
        <v>65.75</v>
      </c>
      <c r="H24" s="5">
        <f t="shared" si="2"/>
        <v>289.51916666666665</v>
      </c>
      <c r="I24" s="77">
        <v>60</v>
      </c>
      <c r="J24" s="77">
        <v>96</v>
      </c>
      <c r="K24" s="77"/>
      <c r="L24" s="77"/>
      <c r="M24" s="5"/>
      <c r="N24" s="77"/>
    </row>
    <row r="25" spans="1:14" x14ac:dyDescent="0.25">
      <c r="A25" s="80">
        <f t="shared" si="3"/>
        <v>20</v>
      </c>
      <c r="B25" s="77">
        <f t="shared" si="4"/>
        <v>1657859</v>
      </c>
      <c r="C25" s="77">
        <v>1659449</v>
      </c>
      <c r="D25" s="5">
        <f t="shared" si="0"/>
        <v>1590</v>
      </c>
      <c r="E25" s="5">
        <v>24</v>
      </c>
      <c r="F25" s="5"/>
      <c r="G25" s="5">
        <f t="shared" si="1"/>
        <v>66.25</v>
      </c>
      <c r="H25" s="5">
        <f t="shared" si="2"/>
        <v>291.72083333333336</v>
      </c>
      <c r="I25" s="77">
        <v>60</v>
      </c>
      <c r="J25" s="77">
        <v>96</v>
      </c>
      <c r="K25" s="77"/>
      <c r="L25" s="77"/>
      <c r="M25" s="77"/>
      <c r="N25" s="77"/>
    </row>
    <row r="26" spans="1:14" x14ac:dyDescent="0.25">
      <c r="A26" s="80">
        <f t="shared" si="3"/>
        <v>21</v>
      </c>
      <c r="B26" s="77">
        <f t="shared" si="4"/>
        <v>1659449</v>
      </c>
      <c r="C26" s="77">
        <v>1661033</v>
      </c>
      <c r="D26" s="5">
        <f t="shared" si="0"/>
        <v>1584</v>
      </c>
      <c r="E26" s="5">
        <v>24</v>
      </c>
      <c r="F26" s="5"/>
      <c r="G26" s="5">
        <f t="shared" si="1"/>
        <v>66</v>
      </c>
      <c r="H26" s="5">
        <f t="shared" si="2"/>
        <v>290.62</v>
      </c>
      <c r="I26" s="77">
        <v>56</v>
      </c>
      <c r="J26" s="77">
        <v>98</v>
      </c>
      <c r="K26" s="77"/>
      <c r="L26" s="77"/>
      <c r="M26" s="77"/>
      <c r="N26" s="77"/>
    </row>
    <row r="27" spans="1:14" x14ac:dyDescent="0.25">
      <c r="A27" s="80">
        <f t="shared" si="3"/>
        <v>22</v>
      </c>
      <c r="B27" s="77">
        <f t="shared" si="4"/>
        <v>1661033</v>
      </c>
      <c r="C27" s="77">
        <v>1662620</v>
      </c>
      <c r="D27" s="5">
        <f t="shared" si="0"/>
        <v>1587</v>
      </c>
      <c r="E27" s="5">
        <v>24</v>
      </c>
      <c r="F27" s="5"/>
      <c r="G27" s="5">
        <f t="shared" si="1"/>
        <v>66.125</v>
      </c>
      <c r="H27" s="5">
        <f t="shared" si="2"/>
        <v>291.17041666666665</v>
      </c>
      <c r="I27" s="77">
        <v>58</v>
      </c>
      <c r="J27" s="77">
        <v>94</v>
      </c>
      <c r="K27" s="77"/>
      <c r="L27" s="77"/>
      <c r="M27" s="5"/>
      <c r="N27" s="77"/>
    </row>
    <row r="28" spans="1:14" x14ac:dyDescent="0.25">
      <c r="A28" s="80">
        <f t="shared" si="3"/>
        <v>23</v>
      </c>
      <c r="B28" s="77">
        <f t="shared" si="4"/>
        <v>1662620</v>
      </c>
      <c r="C28" s="77">
        <v>1664195</v>
      </c>
      <c r="D28" s="5">
        <f t="shared" si="0"/>
        <v>1575</v>
      </c>
      <c r="E28" s="5">
        <v>24</v>
      </c>
      <c r="F28" s="5"/>
      <c r="G28" s="5">
        <f t="shared" si="1"/>
        <v>65.625</v>
      </c>
      <c r="H28" s="5">
        <f t="shared" si="2"/>
        <v>288.96875</v>
      </c>
      <c r="I28" s="77">
        <v>58</v>
      </c>
      <c r="J28" s="77">
        <v>96</v>
      </c>
      <c r="K28" s="77"/>
      <c r="L28" s="77"/>
      <c r="M28" s="77"/>
      <c r="N28" s="77"/>
    </row>
    <row r="29" spans="1:14" x14ac:dyDescent="0.25">
      <c r="A29" s="80">
        <f t="shared" si="3"/>
        <v>24</v>
      </c>
      <c r="B29" s="77">
        <f t="shared" si="4"/>
        <v>1664195</v>
      </c>
      <c r="C29" s="77">
        <v>1665792</v>
      </c>
      <c r="D29" s="5">
        <f t="shared" si="0"/>
        <v>1597</v>
      </c>
      <c r="E29" s="5">
        <v>24</v>
      </c>
      <c r="F29" s="5"/>
      <c r="G29" s="5">
        <f t="shared" si="1"/>
        <v>66.541666666666671</v>
      </c>
      <c r="H29" s="5">
        <f t="shared" si="2"/>
        <v>293.00513888888889</v>
      </c>
      <c r="I29" s="77">
        <v>58</v>
      </c>
      <c r="J29" s="77">
        <v>96</v>
      </c>
      <c r="K29" s="77"/>
      <c r="L29" s="77"/>
      <c r="M29" s="77"/>
      <c r="N29" s="77"/>
    </row>
    <row r="30" spans="1:14" x14ac:dyDescent="0.25">
      <c r="A30" s="80">
        <f t="shared" si="3"/>
        <v>25</v>
      </c>
      <c r="B30" s="77">
        <f t="shared" si="4"/>
        <v>1665792</v>
      </c>
      <c r="C30" s="77">
        <v>1667364</v>
      </c>
      <c r="D30" s="5">
        <f t="shared" si="0"/>
        <v>1572</v>
      </c>
      <c r="E30" s="5">
        <v>24</v>
      </c>
      <c r="F30" s="5"/>
      <c r="G30" s="5">
        <f t="shared" si="1"/>
        <v>65.5</v>
      </c>
      <c r="H30" s="5">
        <f t="shared" si="2"/>
        <v>288.41833333333329</v>
      </c>
      <c r="I30" s="77">
        <v>58</v>
      </c>
      <c r="J30" s="77">
        <v>96</v>
      </c>
      <c r="K30" s="77"/>
      <c r="L30" s="77"/>
      <c r="M30" s="77"/>
      <c r="N30" s="77"/>
    </row>
    <row r="31" spans="1:14" x14ac:dyDescent="0.25">
      <c r="A31" s="80">
        <v>26</v>
      </c>
      <c r="B31" s="77">
        <f t="shared" si="4"/>
        <v>1667364</v>
      </c>
      <c r="C31" s="77">
        <v>1668896</v>
      </c>
      <c r="D31" s="5">
        <f t="shared" si="0"/>
        <v>1532</v>
      </c>
      <c r="E31" s="5">
        <v>24</v>
      </c>
      <c r="F31" s="5"/>
      <c r="G31" s="5">
        <f t="shared" si="1"/>
        <v>63.833333333333336</v>
      </c>
      <c r="H31" s="5">
        <f t="shared" si="2"/>
        <v>281.07944444444445</v>
      </c>
      <c r="I31" s="77">
        <v>58</v>
      </c>
      <c r="J31" s="77">
        <v>96</v>
      </c>
      <c r="K31" s="77"/>
      <c r="L31" s="77"/>
      <c r="M31" s="77"/>
      <c r="N31" s="77"/>
    </row>
    <row r="32" spans="1:14" x14ac:dyDescent="0.25">
      <c r="A32" s="80">
        <v>27</v>
      </c>
      <c r="B32" s="77">
        <f t="shared" si="4"/>
        <v>1668896</v>
      </c>
      <c r="C32" s="77">
        <v>1670435</v>
      </c>
      <c r="D32" s="5">
        <f t="shared" si="0"/>
        <v>1539</v>
      </c>
      <c r="E32" s="5">
        <v>23.52</v>
      </c>
      <c r="F32" s="5"/>
      <c r="G32" s="5">
        <f t="shared" si="1"/>
        <v>65.433673469387756</v>
      </c>
      <c r="H32" s="5">
        <f t="shared" si="2"/>
        <v>288.1262755102041</v>
      </c>
      <c r="I32" s="77">
        <v>56</v>
      </c>
      <c r="J32" s="77">
        <v>96</v>
      </c>
      <c r="K32" s="77"/>
      <c r="L32" s="77"/>
      <c r="M32" s="77"/>
      <c r="N32" s="77"/>
    </row>
    <row r="33" spans="1:14" x14ac:dyDescent="0.25">
      <c r="A33" s="80">
        <v>28</v>
      </c>
      <c r="B33" s="77">
        <f t="shared" si="4"/>
        <v>1670435</v>
      </c>
      <c r="C33" s="77">
        <v>1672007</v>
      </c>
      <c r="D33" s="5">
        <f t="shared" si="0"/>
        <v>1572</v>
      </c>
      <c r="E33" s="5">
        <v>24</v>
      </c>
      <c r="F33" s="5"/>
      <c r="G33" s="5">
        <f t="shared" ref="G33" si="5">D33/E33</f>
        <v>65.5</v>
      </c>
      <c r="H33" s="5">
        <f t="shared" ref="H33" si="6">G33*264.2/60</f>
        <v>288.41833333333329</v>
      </c>
      <c r="I33" s="77">
        <v>56</v>
      </c>
      <c r="J33" s="77">
        <v>96</v>
      </c>
      <c r="K33" s="77"/>
      <c r="L33" s="77"/>
      <c r="M33" s="77"/>
      <c r="N33" s="77"/>
    </row>
    <row r="34" spans="1:14" x14ac:dyDescent="0.25">
      <c r="A34" s="80">
        <v>29</v>
      </c>
      <c r="B34" s="77">
        <f>+C33</f>
        <v>1672007</v>
      </c>
      <c r="C34" s="77">
        <v>1673598</v>
      </c>
      <c r="D34" s="5">
        <f t="shared" si="0"/>
        <v>1591</v>
      </c>
      <c r="E34" s="5">
        <v>24</v>
      </c>
      <c r="F34" s="5"/>
      <c r="G34" s="5">
        <f t="shared" si="1"/>
        <v>66.291666666666671</v>
      </c>
      <c r="H34" s="5">
        <f t="shared" si="2"/>
        <v>291.9043055555556</v>
      </c>
      <c r="I34" s="77">
        <v>56</v>
      </c>
      <c r="J34" s="77">
        <v>96</v>
      </c>
      <c r="K34" s="77"/>
      <c r="L34" s="77"/>
      <c r="M34" s="77"/>
      <c r="N34" s="77"/>
    </row>
    <row r="35" spans="1:14" x14ac:dyDescent="0.25">
      <c r="A35" s="80">
        <v>30</v>
      </c>
      <c r="B35" s="77">
        <f t="shared" si="4"/>
        <v>1673598</v>
      </c>
      <c r="C35" s="77">
        <v>1675150</v>
      </c>
      <c r="D35" s="5">
        <f t="shared" si="0"/>
        <v>1552</v>
      </c>
      <c r="E35" s="5">
        <v>24</v>
      </c>
      <c r="F35" s="5"/>
      <c r="G35" s="5">
        <f t="shared" si="1"/>
        <v>64.666666666666671</v>
      </c>
      <c r="H35" s="5">
        <f t="shared" si="2"/>
        <v>284.74888888888893</v>
      </c>
      <c r="I35" s="77">
        <v>38</v>
      </c>
      <c r="J35" s="77">
        <v>96</v>
      </c>
      <c r="K35" s="77"/>
      <c r="L35" s="77"/>
      <c r="M35" s="77"/>
      <c r="N35" s="77"/>
    </row>
    <row r="36" spans="1:14" x14ac:dyDescent="0.25">
      <c r="A36" s="80">
        <v>31</v>
      </c>
      <c r="B36" s="77">
        <f t="shared" si="4"/>
        <v>1675150</v>
      </c>
      <c r="C36" s="77">
        <v>1676698</v>
      </c>
      <c r="D36" s="5">
        <f t="shared" si="0"/>
        <v>1548</v>
      </c>
      <c r="E36" s="5">
        <v>24</v>
      </c>
      <c r="F36" s="5"/>
      <c r="G36" s="5">
        <f t="shared" si="1"/>
        <v>64.5</v>
      </c>
      <c r="H36" s="5">
        <f t="shared" si="2"/>
        <v>284.01499999999999</v>
      </c>
      <c r="I36" s="77">
        <v>58</v>
      </c>
      <c r="J36" s="77">
        <v>96</v>
      </c>
      <c r="K36" s="77"/>
      <c r="L36" s="77"/>
      <c r="M36" s="77"/>
      <c r="N36" s="77"/>
    </row>
    <row r="37" spans="1:14" x14ac:dyDescent="0.25">
      <c r="A37" s="80">
        <v>1</v>
      </c>
      <c r="B37" s="77">
        <f t="shared" si="4"/>
        <v>1676698</v>
      </c>
      <c r="C37" s="77">
        <v>1678270</v>
      </c>
      <c r="D37" s="5">
        <f t="shared" si="0"/>
        <v>1572</v>
      </c>
      <c r="E37" s="5">
        <v>24</v>
      </c>
      <c r="F37" s="5"/>
      <c r="G37" s="5">
        <f t="shared" si="1"/>
        <v>65.5</v>
      </c>
      <c r="H37" s="5">
        <f t="shared" si="2"/>
        <v>288.41833333333329</v>
      </c>
      <c r="I37" s="77">
        <v>56</v>
      </c>
      <c r="J37" s="77">
        <v>96</v>
      </c>
      <c r="K37" s="77"/>
      <c r="L37" s="77"/>
      <c r="M37" s="77"/>
      <c r="N37" s="77"/>
    </row>
    <row r="38" spans="1:14" x14ac:dyDescent="0.25">
      <c r="A38" s="80">
        <v>2</v>
      </c>
      <c r="B38" s="77">
        <f t="shared" si="4"/>
        <v>1678270</v>
      </c>
      <c r="C38" s="77">
        <v>1679834</v>
      </c>
      <c r="D38" s="5">
        <f t="shared" si="0"/>
        <v>1564</v>
      </c>
      <c r="E38" s="5">
        <v>24</v>
      </c>
      <c r="F38" s="5"/>
      <c r="G38" s="5">
        <f t="shared" si="1"/>
        <v>65.166666666666671</v>
      </c>
      <c r="H38" s="5">
        <f t="shared" si="2"/>
        <v>286.95055555555552</v>
      </c>
      <c r="I38" s="77">
        <v>58</v>
      </c>
      <c r="J38" s="77">
        <v>96</v>
      </c>
      <c r="K38" s="77"/>
      <c r="L38" s="77"/>
      <c r="M38" s="77"/>
      <c r="N38" s="77"/>
    </row>
    <row r="39" spans="1:14" x14ac:dyDescent="0.25">
      <c r="A39" s="80">
        <v>3</v>
      </c>
      <c r="B39" s="77">
        <f t="shared" si="4"/>
        <v>1679834</v>
      </c>
      <c r="C39" s="77">
        <v>1681419</v>
      </c>
      <c r="D39" s="5">
        <f t="shared" si="0"/>
        <v>1585</v>
      </c>
      <c r="E39" s="5">
        <v>24</v>
      </c>
      <c r="F39" s="5"/>
      <c r="G39" s="5">
        <f t="shared" si="1"/>
        <v>66.041666666666671</v>
      </c>
      <c r="H39" s="5">
        <f t="shared" si="2"/>
        <v>290.80347222222218</v>
      </c>
      <c r="I39" s="77">
        <v>58</v>
      </c>
      <c r="J39" s="77">
        <v>94</v>
      </c>
      <c r="K39" s="77"/>
      <c r="L39" s="77"/>
      <c r="M39" s="77"/>
      <c r="N39" s="77"/>
    </row>
    <row r="40" spans="1:14" x14ac:dyDescent="0.25">
      <c r="A40" s="80"/>
      <c r="B40" s="77"/>
      <c r="C40" s="77"/>
      <c r="D40" s="5">
        <f t="shared" si="0"/>
        <v>0</v>
      </c>
      <c r="E40" s="5"/>
      <c r="F40" s="5"/>
      <c r="G40" s="5" t="e">
        <f t="shared" si="1"/>
        <v>#DIV/0!</v>
      </c>
      <c r="H40" s="5" t="e">
        <f t="shared" si="2"/>
        <v>#DIV/0!</v>
      </c>
      <c r="I40" s="77"/>
      <c r="J40" s="77"/>
      <c r="K40" s="77"/>
      <c r="L40" s="77"/>
      <c r="M40" s="164"/>
      <c r="N40" s="77"/>
    </row>
    <row r="41" spans="1:14" x14ac:dyDescent="0.25">
      <c r="A41" s="79" t="s">
        <v>45</v>
      </c>
      <c r="B41" s="46"/>
      <c r="C41" s="77"/>
      <c r="D41" s="46">
        <f t="shared" ref="D41:H41" si="7">SUM(D9:D39)</f>
        <v>48838</v>
      </c>
      <c r="E41" s="46">
        <f>SUM(E9:E40)</f>
        <v>741.88</v>
      </c>
      <c r="F41" s="46">
        <f t="shared" si="7"/>
        <v>4</v>
      </c>
      <c r="G41" s="46">
        <f t="shared" si="7"/>
        <v>2040.9958380489945</v>
      </c>
      <c r="H41" s="46">
        <f t="shared" si="7"/>
        <v>8987.1850068757376</v>
      </c>
      <c r="I41" s="46">
        <f>SUM(I9:I40)</f>
        <v>1796</v>
      </c>
      <c r="J41" s="46">
        <f>SUM(J9:J40)</f>
        <v>2930</v>
      </c>
      <c r="K41" s="77"/>
      <c r="L41" s="77"/>
      <c r="M41" s="99">
        <f>SUM(M9:M40)</f>
        <v>0.59</v>
      </c>
      <c r="N41" s="99">
        <f>SUM(N9:N40)</f>
        <v>75</v>
      </c>
    </row>
    <row r="42" spans="1:14" x14ac:dyDescent="0.25">
      <c r="A42" s="80" t="s">
        <v>15</v>
      </c>
      <c r="B42" s="46"/>
      <c r="C42" s="46"/>
      <c r="D42" s="46">
        <f>D41/31</f>
        <v>1575.4193548387098</v>
      </c>
      <c r="E42" s="46">
        <f>E41/31</f>
        <v>23.931612903225805</v>
      </c>
      <c r="F42" s="46">
        <f>F41/60</f>
        <v>6.6666666666666666E-2</v>
      </c>
      <c r="G42" s="5">
        <f>G41/31</f>
        <v>65.838575420935314</v>
      </c>
      <c r="H42" s="5">
        <f>D41/E41*264.2/60</f>
        <v>289.87166837404072</v>
      </c>
      <c r="I42" s="5">
        <f>+AVERAGE(I9:I40)</f>
        <v>57.935483870967744</v>
      </c>
      <c r="J42" s="5">
        <f>+AVERAGE(J9:J40)</f>
        <v>94.516129032258064</v>
      </c>
      <c r="K42" s="81"/>
      <c r="L42" s="82"/>
      <c r="M42" s="81"/>
      <c r="N42" s="82"/>
    </row>
    <row r="43" spans="1:14" x14ac:dyDescent="0.25">
      <c r="A43" s="75" t="s">
        <v>64</v>
      </c>
      <c r="D43" s="105">
        <f>D41</f>
        <v>48838</v>
      </c>
      <c r="I43" s="85"/>
      <c r="J43" s="85"/>
      <c r="K43" s="86"/>
      <c r="L43" s="85"/>
      <c r="M43" s="86"/>
      <c r="N43" s="85"/>
    </row>
    <row r="44" spans="1:14" x14ac:dyDescent="0.25">
      <c r="I44" s="87"/>
      <c r="J44" s="87"/>
      <c r="L44" s="87"/>
      <c r="N44" s="87"/>
    </row>
    <row r="45" spans="1:14" x14ac:dyDescent="0.25">
      <c r="C45" s="42"/>
      <c r="E45" s="106"/>
      <c r="I45" s="85"/>
      <c r="J45" s="85"/>
      <c r="L45" s="85"/>
      <c r="N45" s="85"/>
    </row>
    <row r="46" spans="1:14" x14ac:dyDescent="0.25">
      <c r="C46" s="42"/>
      <c r="D46" s="42"/>
      <c r="I46" s="88"/>
      <c r="J46" s="88"/>
      <c r="L46" s="88"/>
      <c r="N46" s="88"/>
    </row>
    <row r="47" spans="1:14" x14ac:dyDescent="0.25">
      <c r="C47" s="42"/>
    </row>
    <row r="48" spans="1:14" x14ac:dyDescent="0.25">
      <c r="L48" s="71" t="s">
        <v>36</v>
      </c>
      <c r="N48" s="71" t="s">
        <v>36</v>
      </c>
    </row>
  </sheetData>
  <mergeCells count="5">
    <mergeCell ref="A7:A8"/>
    <mergeCell ref="H7:H8"/>
    <mergeCell ref="I7:J7"/>
    <mergeCell ref="K7:L7"/>
    <mergeCell ref="M7:N7"/>
  </mergeCells>
  <pageMargins left="0.70866141732283472" right="0.70866141732283472" top="0.74803149606299213" bottom="0.74803149606299213" header="0.31496062992125984" footer="0.31496062992125984"/>
  <pageSetup scale="90"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L49"/>
  <sheetViews>
    <sheetView workbookViewId="0">
      <pane xSplit="1" ySplit="8" topLeftCell="B31" activePane="bottomRight" state="frozen"/>
      <selection pane="topRight" activeCell="B1" sqref="B1"/>
      <selection pane="bottomLeft" activeCell="A11" sqref="A11"/>
      <selection pane="bottomRight" activeCell="D43" sqref="D43"/>
    </sheetView>
  </sheetViews>
  <sheetFormatPr defaultRowHeight="15.75" x14ac:dyDescent="0.25"/>
  <cols>
    <col min="1" max="1" width="5.25" style="102" customWidth="1"/>
    <col min="2" max="3" width="9.25" style="43" customWidth="1"/>
    <col min="4" max="4" width="10.625" style="43" bestFit="1" customWidth="1"/>
    <col min="5" max="5" width="7.625" style="43" customWidth="1"/>
    <col min="6" max="6" width="8.75" style="43" customWidth="1"/>
    <col min="7" max="7" width="9.25" style="43" customWidth="1"/>
    <col min="8" max="8" width="7.75" style="43" customWidth="1"/>
    <col min="9" max="10" width="8.25" style="71" customWidth="1"/>
    <col min="11" max="11" width="8.25" style="43" customWidth="1"/>
    <col min="12" max="12" width="8.25" style="71" customWidth="1"/>
    <col min="13" max="231" width="8.75" style="43"/>
    <col min="232" max="232" width="3.25" style="43" customWidth="1"/>
    <col min="233" max="233" width="7.75" style="43" customWidth="1"/>
    <col min="234" max="235" width="10" style="43" customWidth="1"/>
    <col min="236" max="236" width="9.25" style="43" customWidth="1"/>
    <col min="237" max="237" width="7.625" style="43" customWidth="1"/>
    <col min="238" max="239" width="8.25" style="43" customWidth="1"/>
    <col min="240" max="240" width="7.5" style="43" customWidth="1"/>
    <col min="241" max="241" width="8.75" style="43"/>
    <col min="242" max="242" width="8.125" style="43" bestFit="1" customWidth="1"/>
    <col min="243" max="243" width="8.75" style="43"/>
    <col min="244" max="244" width="8.125" style="43" bestFit="1" customWidth="1"/>
    <col min="245" max="487" width="8.75" style="43"/>
    <col min="488" max="488" width="3.25" style="43" customWidth="1"/>
    <col min="489" max="489" width="7.75" style="43" customWidth="1"/>
    <col min="490" max="491" width="10" style="43" customWidth="1"/>
    <col min="492" max="492" width="9.25" style="43" customWidth="1"/>
    <col min="493" max="493" width="7.625" style="43" customWidth="1"/>
    <col min="494" max="495" width="8.25" style="43" customWidth="1"/>
    <col min="496" max="496" width="7.5" style="43" customWidth="1"/>
    <col min="497" max="497" width="8.75" style="43"/>
    <col min="498" max="498" width="8.125" style="43" bestFit="1" customWidth="1"/>
    <col min="499" max="499" width="8.75" style="43"/>
    <col min="500" max="500" width="8.125" style="43" bestFit="1" customWidth="1"/>
    <col min="501" max="743" width="8.75" style="43"/>
    <col min="744" max="744" width="3.25" style="43" customWidth="1"/>
    <col min="745" max="745" width="7.75" style="43" customWidth="1"/>
    <col min="746" max="747" width="10" style="43" customWidth="1"/>
    <col min="748" max="748" width="9.25" style="43" customWidth="1"/>
    <col min="749" max="749" width="7.625" style="43" customWidth="1"/>
    <col min="750" max="751" width="8.25" style="43" customWidth="1"/>
    <col min="752" max="752" width="7.5" style="43" customWidth="1"/>
    <col min="753" max="753" width="8.75" style="43"/>
    <col min="754" max="754" width="8.125" style="43" bestFit="1" customWidth="1"/>
    <col min="755" max="755" width="8.75" style="43"/>
    <col min="756" max="756" width="8.125" style="43" bestFit="1" customWidth="1"/>
    <col min="757" max="999" width="8.75" style="43"/>
    <col min="1000" max="1000" width="3.25" style="43" customWidth="1"/>
    <col min="1001" max="1001" width="7.75" style="43" customWidth="1"/>
    <col min="1002" max="1003" width="10" style="43" customWidth="1"/>
    <col min="1004" max="1004" width="9.25" style="43" customWidth="1"/>
    <col min="1005" max="1005" width="7.625" style="43" customWidth="1"/>
    <col min="1006" max="1007" width="8.25" style="43" customWidth="1"/>
    <col min="1008" max="1008" width="7.5" style="43" customWidth="1"/>
    <col min="1009" max="1009" width="8.75" style="43"/>
    <col min="1010" max="1010" width="8.125" style="43" bestFit="1" customWidth="1"/>
    <col min="1011" max="1011" width="8.75" style="43"/>
    <col min="1012" max="1012" width="8.125" style="43" bestFit="1" customWidth="1"/>
    <col min="1013" max="1255" width="8.75" style="43"/>
    <col min="1256" max="1256" width="3.25" style="43" customWidth="1"/>
    <col min="1257" max="1257" width="7.75" style="43" customWidth="1"/>
    <col min="1258" max="1259" width="10" style="43" customWidth="1"/>
    <col min="1260" max="1260" width="9.25" style="43" customWidth="1"/>
    <col min="1261" max="1261" width="7.625" style="43" customWidth="1"/>
    <col min="1262" max="1263" width="8.25" style="43" customWidth="1"/>
    <col min="1264" max="1264" width="7.5" style="43" customWidth="1"/>
    <col min="1265" max="1265" width="8.75" style="43"/>
    <col min="1266" max="1266" width="8.125" style="43" bestFit="1" customWidth="1"/>
    <col min="1267" max="1267" width="8.75" style="43"/>
    <col min="1268" max="1268" width="8.125" style="43" bestFit="1" customWidth="1"/>
    <col min="1269" max="1511" width="8.75" style="43"/>
    <col min="1512" max="1512" width="3.25" style="43" customWidth="1"/>
    <col min="1513" max="1513" width="7.75" style="43" customWidth="1"/>
    <col min="1514" max="1515" width="10" style="43" customWidth="1"/>
    <col min="1516" max="1516" width="9.25" style="43" customWidth="1"/>
    <col min="1517" max="1517" width="7.625" style="43" customWidth="1"/>
    <col min="1518" max="1519" width="8.25" style="43" customWidth="1"/>
    <col min="1520" max="1520" width="7.5" style="43" customWidth="1"/>
    <col min="1521" max="1521" width="8.75" style="43"/>
    <col min="1522" max="1522" width="8.125" style="43" bestFit="1" customWidth="1"/>
    <col min="1523" max="1523" width="8.75" style="43"/>
    <col min="1524" max="1524" width="8.125" style="43" bestFit="1" customWidth="1"/>
    <col min="1525" max="1767" width="8.75" style="43"/>
    <col min="1768" max="1768" width="3.25" style="43" customWidth="1"/>
    <col min="1769" max="1769" width="7.75" style="43" customWidth="1"/>
    <col min="1770" max="1771" width="10" style="43" customWidth="1"/>
    <col min="1772" max="1772" width="9.25" style="43" customWidth="1"/>
    <col min="1773" max="1773" width="7.625" style="43" customWidth="1"/>
    <col min="1774" max="1775" width="8.25" style="43" customWidth="1"/>
    <col min="1776" max="1776" width="7.5" style="43" customWidth="1"/>
    <col min="1777" max="1777" width="8.75" style="43"/>
    <col min="1778" max="1778" width="8.125" style="43" bestFit="1" customWidth="1"/>
    <col min="1779" max="1779" width="8.75" style="43"/>
    <col min="1780" max="1780" width="8.125" style="43" bestFit="1" customWidth="1"/>
    <col min="1781" max="2023" width="8.75" style="43"/>
    <col min="2024" max="2024" width="3.25" style="43" customWidth="1"/>
    <col min="2025" max="2025" width="7.75" style="43" customWidth="1"/>
    <col min="2026" max="2027" width="10" style="43" customWidth="1"/>
    <col min="2028" max="2028" width="9.25" style="43" customWidth="1"/>
    <col min="2029" max="2029" width="7.625" style="43" customWidth="1"/>
    <col min="2030" max="2031" width="8.25" style="43" customWidth="1"/>
    <col min="2032" max="2032" width="7.5" style="43" customWidth="1"/>
    <col min="2033" max="2033" width="8.75" style="43"/>
    <col min="2034" max="2034" width="8.125" style="43" bestFit="1" customWidth="1"/>
    <col min="2035" max="2035" width="8.75" style="43"/>
    <col min="2036" max="2036" width="8.125" style="43" bestFit="1" customWidth="1"/>
    <col min="2037" max="2279" width="8.75" style="43"/>
    <col min="2280" max="2280" width="3.25" style="43" customWidth="1"/>
    <col min="2281" max="2281" width="7.75" style="43" customWidth="1"/>
    <col min="2282" max="2283" width="10" style="43" customWidth="1"/>
    <col min="2284" max="2284" width="9.25" style="43" customWidth="1"/>
    <col min="2285" max="2285" width="7.625" style="43" customWidth="1"/>
    <col min="2286" max="2287" width="8.25" style="43" customWidth="1"/>
    <col min="2288" max="2288" width="7.5" style="43" customWidth="1"/>
    <col min="2289" max="2289" width="8.75" style="43"/>
    <col min="2290" max="2290" width="8.125" style="43" bestFit="1" customWidth="1"/>
    <col min="2291" max="2291" width="8.75" style="43"/>
    <col min="2292" max="2292" width="8.125" style="43" bestFit="1" customWidth="1"/>
    <col min="2293" max="2535" width="8.75" style="43"/>
    <col min="2536" max="2536" width="3.25" style="43" customWidth="1"/>
    <col min="2537" max="2537" width="7.75" style="43" customWidth="1"/>
    <col min="2538" max="2539" width="10" style="43" customWidth="1"/>
    <col min="2540" max="2540" width="9.25" style="43" customWidth="1"/>
    <col min="2541" max="2541" width="7.625" style="43" customWidth="1"/>
    <col min="2542" max="2543" width="8.25" style="43" customWidth="1"/>
    <col min="2544" max="2544" width="7.5" style="43" customWidth="1"/>
    <col min="2545" max="2545" width="8.75" style="43"/>
    <col min="2546" max="2546" width="8.125" style="43" bestFit="1" customWidth="1"/>
    <col min="2547" max="2547" width="8.75" style="43"/>
    <col min="2548" max="2548" width="8.125" style="43" bestFit="1" customWidth="1"/>
    <col min="2549" max="2791" width="8.75" style="43"/>
    <col min="2792" max="2792" width="3.25" style="43" customWidth="1"/>
    <col min="2793" max="2793" width="7.75" style="43" customWidth="1"/>
    <col min="2794" max="2795" width="10" style="43" customWidth="1"/>
    <col min="2796" max="2796" width="9.25" style="43" customWidth="1"/>
    <col min="2797" max="2797" width="7.625" style="43" customWidth="1"/>
    <col min="2798" max="2799" width="8.25" style="43" customWidth="1"/>
    <col min="2800" max="2800" width="7.5" style="43" customWidth="1"/>
    <col min="2801" max="2801" width="8.75" style="43"/>
    <col min="2802" max="2802" width="8.125" style="43" bestFit="1" customWidth="1"/>
    <col min="2803" max="2803" width="8.75" style="43"/>
    <col min="2804" max="2804" width="8.125" style="43" bestFit="1" customWidth="1"/>
    <col min="2805" max="3047" width="8.75" style="43"/>
    <col min="3048" max="3048" width="3.25" style="43" customWidth="1"/>
    <col min="3049" max="3049" width="7.75" style="43" customWidth="1"/>
    <col min="3050" max="3051" width="10" style="43" customWidth="1"/>
    <col min="3052" max="3052" width="9.25" style="43" customWidth="1"/>
    <col min="3053" max="3053" width="7.625" style="43" customWidth="1"/>
    <col min="3054" max="3055" width="8.25" style="43" customWidth="1"/>
    <col min="3056" max="3056" width="7.5" style="43" customWidth="1"/>
    <col min="3057" max="3057" width="8.75" style="43"/>
    <col min="3058" max="3058" width="8.125" style="43" bestFit="1" customWidth="1"/>
    <col min="3059" max="3059" width="8.75" style="43"/>
    <col min="3060" max="3060" width="8.125" style="43" bestFit="1" customWidth="1"/>
    <col min="3061" max="3303" width="8.75" style="43"/>
    <col min="3304" max="3304" width="3.25" style="43" customWidth="1"/>
    <col min="3305" max="3305" width="7.75" style="43" customWidth="1"/>
    <col min="3306" max="3307" width="10" style="43" customWidth="1"/>
    <col min="3308" max="3308" width="9.25" style="43" customWidth="1"/>
    <col min="3309" max="3309" width="7.625" style="43" customWidth="1"/>
    <col min="3310" max="3311" width="8.25" style="43" customWidth="1"/>
    <col min="3312" max="3312" width="7.5" style="43" customWidth="1"/>
    <col min="3313" max="3313" width="8.75" style="43"/>
    <col min="3314" max="3314" width="8.125" style="43" bestFit="1" customWidth="1"/>
    <col min="3315" max="3315" width="8.75" style="43"/>
    <col min="3316" max="3316" width="8.125" style="43" bestFit="1" customWidth="1"/>
    <col min="3317" max="3559" width="8.75" style="43"/>
    <col min="3560" max="3560" width="3.25" style="43" customWidth="1"/>
    <col min="3561" max="3561" width="7.75" style="43" customWidth="1"/>
    <col min="3562" max="3563" width="10" style="43" customWidth="1"/>
    <col min="3564" max="3564" width="9.25" style="43" customWidth="1"/>
    <col min="3565" max="3565" width="7.625" style="43" customWidth="1"/>
    <col min="3566" max="3567" width="8.25" style="43" customWidth="1"/>
    <col min="3568" max="3568" width="7.5" style="43" customWidth="1"/>
    <col min="3569" max="3569" width="8.75" style="43"/>
    <col min="3570" max="3570" width="8.125" style="43" bestFit="1" customWidth="1"/>
    <col min="3571" max="3571" width="8.75" style="43"/>
    <col min="3572" max="3572" width="8.125" style="43" bestFit="1" customWidth="1"/>
    <col min="3573" max="3815" width="8.75" style="43"/>
    <col min="3816" max="3816" width="3.25" style="43" customWidth="1"/>
    <col min="3817" max="3817" width="7.75" style="43" customWidth="1"/>
    <col min="3818" max="3819" width="10" style="43" customWidth="1"/>
    <col min="3820" max="3820" width="9.25" style="43" customWidth="1"/>
    <col min="3821" max="3821" width="7.625" style="43" customWidth="1"/>
    <col min="3822" max="3823" width="8.25" style="43" customWidth="1"/>
    <col min="3824" max="3824" width="7.5" style="43" customWidth="1"/>
    <col min="3825" max="3825" width="8.75" style="43"/>
    <col min="3826" max="3826" width="8.125" style="43" bestFit="1" customWidth="1"/>
    <col min="3827" max="3827" width="8.75" style="43"/>
    <col min="3828" max="3828" width="8.125" style="43" bestFit="1" customWidth="1"/>
    <col min="3829" max="4071" width="8.75" style="43"/>
    <col min="4072" max="4072" width="3.25" style="43" customWidth="1"/>
    <col min="4073" max="4073" width="7.75" style="43" customWidth="1"/>
    <col min="4074" max="4075" width="10" style="43" customWidth="1"/>
    <col min="4076" max="4076" width="9.25" style="43" customWidth="1"/>
    <col min="4077" max="4077" width="7.625" style="43" customWidth="1"/>
    <col min="4078" max="4079" width="8.25" style="43" customWidth="1"/>
    <col min="4080" max="4080" width="7.5" style="43" customWidth="1"/>
    <col min="4081" max="4081" width="8.75" style="43"/>
    <col min="4082" max="4082" width="8.125" style="43" bestFit="1" customWidth="1"/>
    <col min="4083" max="4083" width="8.75" style="43"/>
    <col min="4084" max="4084" width="8.125" style="43" bestFit="1" customWidth="1"/>
    <col min="4085" max="4327" width="8.75" style="43"/>
    <col min="4328" max="4328" width="3.25" style="43" customWidth="1"/>
    <col min="4329" max="4329" width="7.75" style="43" customWidth="1"/>
    <col min="4330" max="4331" width="10" style="43" customWidth="1"/>
    <col min="4332" max="4332" width="9.25" style="43" customWidth="1"/>
    <col min="4333" max="4333" width="7.625" style="43" customWidth="1"/>
    <col min="4334" max="4335" width="8.25" style="43" customWidth="1"/>
    <col min="4336" max="4336" width="7.5" style="43" customWidth="1"/>
    <col min="4337" max="4337" width="8.75" style="43"/>
    <col min="4338" max="4338" width="8.125" style="43" bestFit="1" customWidth="1"/>
    <col min="4339" max="4339" width="8.75" style="43"/>
    <col min="4340" max="4340" width="8.125" style="43" bestFit="1" customWidth="1"/>
    <col min="4341" max="4583" width="8.75" style="43"/>
    <col min="4584" max="4584" width="3.25" style="43" customWidth="1"/>
    <col min="4585" max="4585" width="7.75" style="43" customWidth="1"/>
    <col min="4586" max="4587" width="10" style="43" customWidth="1"/>
    <col min="4588" max="4588" width="9.25" style="43" customWidth="1"/>
    <col min="4589" max="4589" width="7.625" style="43" customWidth="1"/>
    <col min="4590" max="4591" width="8.25" style="43" customWidth="1"/>
    <col min="4592" max="4592" width="7.5" style="43" customWidth="1"/>
    <col min="4593" max="4593" width="8.75" style="43"/>
    <col min="4594" max="4594" width="8.125" style="43" bestFit="1" customWidth="1"/>
    <col min="4595" max="4595" width="8.75" style="43"/>
    <col min="4596" max="4596" width="8.125" style="43" bestFit="1" customWidth="1"/>
    <col min="4597" max="4839" width="8.75" style="43"/>
    <col min="4840" max="4840" width="3.25" style="43" customWidth="1"/>
    <col min="4841" max="4841" width="7.75" style="43" customWidth="1"/>
    <col min="4842" max="4843" width="10" style="43" customWidth="1"/>
    <col min="4844" max="4844" width="9.25" style="43" customWidth="1"/>
    <col min="4845" max="4845" width="7.625" style="43" customWidth="1"/>
    <col min="4846" max="4847" width="8.25" style="43" customWidth="1"/>
    <col min="4848" max="4848" width="7.5" style="43" customWidth="1"/>
    <col min="4849" max="4849" width="8.75" style="43"/>
    <col min="4850" max="4850" width="8.125" style="43" bestFit="1" customWidth="1"/>
    <col min="4851" max="4851" width="8.75" style="43"/>
    <col min="4852" max="4852" width="8.125" style="43" bestFit="1" customWidth="1"/>
    <col min="4853" max="5095" width="8.75" style="43"/>
    <col min="5096" max="5096" width="3.25" style="43" customWidth="1"/>
    <col min="5097" max="5097" width="7.75" style="43" customWidth="1"/>
    <col min="5098" max="5099" width="10" style="43" customWidth="1"/>
    <col min="5100" max="5100" width="9.25" style="43" customWidth="1"/>
    <col min="5101" max="5101" width="7.625" style="43" customWidth="1"/>
    <col min="5102" max="5103" width="8.25" style="43" customWidth="1"/>
    <col min="5104" max="5104" width="7.5" style="43" customWidth="1"/>
    <col min="5105" max="5105" width="8.75" style="43"/>
    <col min="5106" max="5106" width="8.125" style="43" bestFit="1" customWidth="1"/>
    <col min="5107" max="5107" width="8.75" style="43"/>
    <col min="5108" max="5108" width="8.125" style="43" bestFit="1" customWidth="1"/>
    <col min="5109" max="5351" width="8.75" style="43"/>
    <col min="5352" max="5352" width="3.25" style="43" customWidth="1"/>
    <col min="5353" max="5353" width="7.75" style="43" customWidth="1"/>
    <col min="5354" max="5355" width="10" style="43" customWidth="1"/>
    <col min="5356" max="5356" width="9.25" style="43" customWidth="1"/>
    <col min="5357" max="5357" width="7.625" style="43" customWidth="1"/>
    <col min="5358" max="5359" width="8.25" style="43" customWidth="1"/>
    <col min="5360" max="5360" width="7.5" style="43" customWidth="1"/>
    <col min="5361" max="5361" width="8.75" style="43"/>
    <col min="5362" max="5362" width="8.125" style="43" bestFit="1" customWidth="1"/>
    <col min="5363" max="5363" width="8.75" style="43"/>
    <col min="5364" max="5364" width="8.125" style="43" bestFit="1" customWidth="1"/>
    <col min="5365" max="5607" width="8.75" style="43"/>
    <col min="5608" max="5608" width="3.25" style="43" customWidth="1"/>
    <col min="5609" max="5609" width="7.75" style="43" customWidth="1"/>
    <col min="5610" max="5611" width="10" style="43" customWidth="1"/>
    <col min="5612" max="5612" width="9.25" style="43" customWidth="1"/>
    <col min="5613" max="5613" width="7.625" style="43" customWidth="1"/>
    <col min="5614" max="5615" width="8.25" style="43" customWidth="1"/>
    <col min="5616" max="5616" width="7.5" style="43" customWidth="1"/>
    <col min="5617" max="5617" width="8.75" style="43"/>
    <col min="5618" max="5618" width="8.125" style="43" bestFit="1" customWidth="1"/>
    <col min="5619" max="5619" width="8.75" style="43"/>
    <col min="5620" max="5620" width="8.125" style="43" bestFit="1" customWidth="1"/>
    <col min="5621" max="5863" width="8.75" style="43"/>
    <col min="5864" max="5864" width="3.25" style="43" customWidth="1"/>
    <col min="5865" max="5865" width="7.75" style="43" customWidth="1"/>
    <col min="5866" max="5867" width="10" style="43" customWidth="1"/>
    <col min="5868" max="5868" width="9.25" style="43" customWidth="1"/>
    <col min="5869" max="5869" width="7.625" style="43" customWidth="1"/>
    <col min="5870" max="5871" width="8.25" style="43" customWidth="1"/>
    <col min="5872" max="5872" width="7.5" style="43" customWidth="1"/>
    <col min="5873" max="5873" width="8.75" style="43"/>
    <col min="5874" max="5874" width="8.125" style="43" bestFit="1" customWidth="1"/>
    <col min="5875" max="5875" width="8.75" style="43"/>
    <col min="5876" max="5876" width="8.125" style="43" bestFit="1" customWidth="1"/>
    <col min="5877" max="6119" width="8.75" style="43"/>
    <col min="6120" max="6120" width="3.25" style="43" customWidth="1"/>
    <col min="6121" max="6121" width="7.75" style="43" customWidth="1"/>
    <col min="6122" max="6123" width="10" style="43" customWidth="1"/>
    <col min="6124" max="6124" width="9.25" style="43" customWidth="1"/>
    <col min="6125" max="6125" width="7.625" style="43" customWidth="1"/>
    <col min="6126" max="6127" width="8.25" style="43" customWidth="1"/>
    <col min="6128" max="6128" width="7.5" style="43" customWidth="1"/>
    <col min="6129" max="6129" width="8.75" style="43"/>
    <col min="6130" max="6130" width="8.125" style="43" bestFit="1" customWidth="1"/>
    <col min="6131" max="6131" width="8.75" style="43"/>
    <col min="6132" max="6132" width="8.125" style="43" bestFit="1" customWidth="1"/>
    <col min="6133" max="6375" width="8.75" style="43"/>
    <col min="6376" max="6376" width="3.25" style="43" customWidth="1"/>
    <col min="6377" max="6377" width="7.75" style="43" customWidth="1"/>
    <col min="6378" max="6379" width="10" style="43" customWidth="1"/>
    <col min="6380" max="6380" width="9.25" style="43" customWidth="1"/>
    <col min="6381" max="6381" width="7.625" style="43" customWidth="1"/>
    <col min="6382" max="6383" width="8.25" style="43" customWidth="1"/>
    <col min="6384" max="6384" width="7.5" style="43" customWidth="1"/>
    <col min="6385" max="6385" width="8.75" style="43"/>
    <col min="6386" max="6386" width="8.125" style="43" bestFit="1" customWidth="1"/>
    <col min="6387" max="6387" width="8.75" style="43"/>
    <col min="6388" max="6388" width="8.125" style="43" bestFit="1" customWidth="1"/>
    <col min="6389" max="6631" width="8.75" style="43"/>
    <col min="6632" max="6632" width="3.25" style="43" customWidth="1"/>
    <col min="6633" max="6633" width="7.75" style="43" customWidth="1"/>
    <col min="6634" max="6635" width="10" style="43" customWidth="1"/>
    <col min="6636" max="6636" width="9.25" style="43" customWidth="1"/>
    <col min="6637" max="6637" width="7.625" style="43" customWidth="1"/>
    <col min="6638" max="6639" width="8.25" style="43" customWidth="1"/>
    <col min="6640" max="6640" width="7.5" style="43" customWidth="1"/>
    <col min="6641" max="6641" width="8.75" style="43"/>
    <col min="6642" max="6642" width="8.125" style="43" bestFit="1" customWidth="1"/>
    <col min="6643" max="6643" width="8.75" style="43"/>
    <col min="6644" max="6644" width="8.125" style="43" bestFit="1" customWidth="1"/>
    <col min="6645" max="6887" width="8.75" style="43"/>
    <col min="6888" max="6888" width="3.25" style="43" customWidth="1"/>
    <col min="6889" max="6889" width="7.75" style="43" customWidth="1"/>
    <col min="6890" max="6891" width="10" style="43" customWidth="1"/>
    <col min="6892" max="6892" width="9.25" style="43" customWidth="1"/>
    <col min="6893" max="6893" width="7.625" style="43" customWidth="1"/>
    <col min="6894" max="6895" width="8.25" style="43" customWidth="1"/>
    <col min="6896" max="6896" width="7.5" style="43" customWidth="1"/>
    <col min="6897" max="6897" width="8.75" style="43"/>
    <col min="6898" max="6898" width="8.125" style="43" bestFit="1" customWidth="1"/>
    <col min="6899" max="6899" width="8.75" style="43"/>
    <col min="6900" max="6900" width="8.125" style="43" bestFit="1" customWidth="1"/>
    <col min="6901" max="7143" width="8.75" style="43"/>
    <col min="7144" max="7144" width="3.25" style="43" customWidth="1"/>
    <col min="7145" max="7145" width="7.75" style="43" customWidth="1"/>
    <col min="7146" max="7147" width="10" style="43" customWidth="1"/>
    <col min="7148" max="7148" width="9.25" style="43" customWidth="1"/>
    <col min="7149" max="7149" width="7.625" style="43" customWidth="1"/>
    <col min="7150" max="7151" width="8.25" style="43" customWidth="1"/>
    <col min="7152" max="7152" width="7.5" style="43" customWidth="1"/>
    <col min="7153" max="7153" width="8.75" style="43"/>
    <col min="7154" max="7154" width="8.125" style="43" bestFit="1" customWidth="1"/>
    <col min="7155" max="7155" width="8.75" style="43"/>
    <col min="7156" max="7156" width="8.125" style="43" bestFit="1" customWidth="1"/>
    <col min="7157" max="7399" width="8.75" style="43"/>
    <col min="7400" max="7400" width="3.25" style="43" customWidth="1"/>
    <col min="7401" max="7401" width="7.75" style="43" customWidth="1"/>
    <col min="7402" max="7403" width="10" style="43" customWidth="1"/>
    <col min="7404" max="7404" width="9.25" style="43" customWidth="1"/>
    <col min="7405" max="7405" width="7.625" style="43" customWidth="1"/>
    <col min="7406" max="7407" width="8.25" style="43" customWidth="1"/>
    <col min="7408" max="7408" width="7.5" style="43" customWidth="1"/>
    <col min="7409" max="7409" width="8.75" style="43"/>
    <col min="7410" max="7410" width="8.125" style="43" bestFit="1" customWidth="1"/>
    <col min="7411" max="7411" width="8.75" style="43"/>
    <col min="7412" max="7412" width="8.125" style="43" bestFit="1" customWidth="1"/>
    <col min="7413" max="7655" width="8.75" style="43"/>
    <col min="7656" max="7656" width="3.25" style="43" customWidth="1"/>
    <col min="7657" max="7657" width="7.75" style="43" customWidth="1"/>
    <col min="7658" max="7659" width="10" style="43" customWidth="1"/>
    <col min="7660" max="7660" width="9.25" style="43" customWidth="1"/>
    <col min="7661" max="7661" width="7.625" style="43" customWidth="1"/>
    <col min="7662" max="7663" width="8.25" style="43" customWidth="1"/>
    <col min="7664" max="7664" width="7.5" style="43" customWidth="1"/>
    <col min="7665" max="7665" width="8.75" style="43"/>
    <col min="7666" max="7666" width="8.125" style="43" bestFit="1" customWidth="1"/>
    <col min="7667" max="7667" width="8.75" style="43"/>
    <col min="7668" max="7668" width="8.125" style="43" bestFit="1" customWidth="1"/>
    <col min="7669" max="7911" width="8.75" style="43"/>
    <col min="7912" max="7912" width="3.25" style="43" customWidth="1"/>
    <col min="7913" max="7913" width="7.75" style="43" customWidth="1"/>
    <col min="7914" max="7915" width="10" style="43" customWidth="1"/>
    <col min="7916" max="7916" width="9.25" style="43" customWidth="1"/>
    <col min="7917" max="7917" width="7.625" style="43" customWidth="1"/>
    <col min="7918" max="7919" width="8.25" style="43" customWidth="1"/>
    <col min="7920" max="7920" width="7.5" style="43" customWidth="1"/>
    <col min="7921" max="7921" width="8.75" style="43"/>
    <col min="7922" max="7922" width="8.125" style="43" bestFit="1" customWidth="1"/>
    <col min="7923" max="7923" width="8.75" style="43"/>
    <col min="7924" max="7924" width="8.125" style="43" bestFit="1" customWidth="1"/>
    <col min="7925" max="8167" width="8.75" style="43"/>
    <col min="8168" max="8168" width="3.25" style="43" customWidth="1"/>
    <col min="8169" max="8169" width="7.75" style="43" customWidth="1"/>
    <col min="8170" max="8171" width="10" style="43" customWidth="1"/>
    <col min="8172" max="8172" width="9.25" style="43" customWidth="1"/>
    <col min="8173" max="8173" width="7.625" style="43" customWidth="1"/>
    <col min="8174" max="8175" width="8.25" style="43" customWidth="1"/>
    <col min="8176" max="8176" width="7.5" style="43" customWidth="1"/>
    <col min="8177" max="8177" width="8.75" style="43"/>
    <col min="8178" max="8178" width="8.125" style="43" bestFit="1" customWidth="1"/>
    <col min="8179" max="8179" width="8.75" style="43"/>
    <col min="8180" max="8180" width="8.125" style="43" bestFit="1" customWidth="1"/>
    <col min="8181" max="8423" width="8.75" style="43"/>
    <col min="8424" max="8424" width="3.25" style="43" customWidth="1"/>
    <col min="8425" max="8425" width="7.75" style="43" customWidth="1"/>
    <col min="8426" max="8427" width="10" style="43" customWidth="1"/>
    <col min="8428" max="8428" width="9.25" style="43" customWidth="1"/>
    <col min="8429" max="8429" width="7.625" style="43" customWidth="1"/>
    <col min="8430" max="8431" width="8.25" style="43" customWidth="1"/>
    <col min="8432" max="8432" width="7.5" style="43" customWidth="1"/>
    <col min="8433" max="8433" width="8.75" style="43"/>
    <col min="8434" max="8434" width="8.125" style="43" bestFit="1" customWidth="1"/>
    <col min="8435" max="8435" width="8.75" style="43"/>
    <col min="8436" max="8436" width="8.125" style="43" bestFit="1" customWidth="1"/>
    <col min="8437" max="8679" width="8.75" style="43"/>
    <col min="8680" max="8680" width="3.25" style="43" customWidth="1"/>
    <col min="8681" max="8681" width="7.75" style="43" customWidth="1"/>
    <col min="8682" max="8683" width="10" style="43" customWidth="1"/>
    <col min="8684" max="8684" width="9.25" style="43" customWidth="1"/>
    <col min="8685" max="8685" width="7.625" style="43" customWidth="1"/>
    <col min="8686" max="8687" width="8.25" style="43" customWidth="1"/>
    <col min="8688" max="8688" width="7.5" style="43" customWidth="1"/>
    <col min="8689" max="8689" width="8.75" style="43"/>
    <col min="8690" max="8690" width="8.125" style="43" bestFit="1" customWidth="1"/>
    <col min="8691" max="8691" width="8.75" style="43"/>
    <col min="8692" max="8692" width="8.125" style="43" bestFit="1" customWidth="1"/>
    <col min="8693" max="8935" width="8.75" style="43"/>
    <col min="8936" max="8936" width="3.25" style="43" customWidth="1"/>
    <col min="8937" max="8937" width="7.75" style="43" customWidth="1"/>
    <col min="8938" max="8939" width="10" style="43" customWidth="1"/>
    <col min="8940" max="8940" width="9.25" style="43" customWidth="1"/>
    <col min="8941" max="8941" width="7.625" style="43" customWidth="1"/>
    <col min="8942" max="8943" width="8.25" style="43" customWidth="1"/>
    <col min="8944" max="8944" width="7.5" style="43" customWidth="1"/>
    <col min="8945" max="8945" width="8.75" style="43"/>
    <col min="8946" max="8946" width="8.125" style="43" bestFit="1" customWidth="1"/>
    <col min="8947" max="8947" width="8.75" style="43"/>
    <col min="8948" max="8948" width="8.125" style="43" bestFit="1" customWidth="1"/>
    <col min="8949" max="9191" width="8.75" style="43"/>
    <col min="9192" max="9192" width="3.25" style="43" customWidth="1"/>
    <col min="9193" max="9193" width="7.75" style="43" customWidth="1"/>
    <col min="9194" max="9195" width="10" style="43" customWidth="1"/>
    <col min="9196" max="9196" width="9.25" style="43" customWidth="1"/>
    <col min="9197" max="9197" width="7.625" style="43" customWidth="1"/>
    <col min="9198" max="9199" width="8.25" style="43" customWidth="1"/>
    <col min="9200" max="9200" width="7.5" style="43" customWidth="1"/>
    <col min="9201" max="9201" width="8.75" style="43"/>
    <col min="9202" max="9202" width="8.125" style="43" bestFit="1" customWidth="1"/>
    <col min="9203" max="9203" width="8.75" style="43"/>
    <col min="9204" max="9204" width="8.125" style="43" bestFit="1" customWidth="1"/>
    <col min="9205" max="9447" width="8.75" style="43"/>
    <col min="9448" max="9448" width="3.25" style="43" customWidth="1"/>
    <col min="9449" max="9449" width="7.75" style="43" customWidth="1"/>
    <col min="9450" max="9451" width="10" style="43" customWidth="1"/>
    <col min="9452" max="9452" width="9.25" style="43" customWidth="1"/>
    <col min="9453" max="9453" width="7.625" style="43" customWidth="1"/>
    <col min="9454" max="9455" width="8.25" style="43" customWidth="1"/>
    <col min="9456" max="9456" width="7.5" style="43" customWidth="1"/>
    <col min="9457" max="9457" width="8.75" style="43"/>
    <col min="9458" max="9458" width="8.125" style="43" bestFit="1" customWidth="1"/>
    <col min="9459" max="9459" width="8.75" style="43"/>
    <col min="9460" max="9460" width="8.125" style="43" bestFit="1" customWidth="1"/>
    <col min="9461" max="9703" width="8.75" style="43"/>
    <col min="9704" max="9704" width="3.25" style="43" customWidth="1"/>
    <col min="9705" max="9705" width="7.75" style="43" customWidth="1"/>
    <col min="9706" max="9707" width="10" style="43" customWidth="1"/>
    <col min="9708" max="9708" width="9.25" style="43" customWidth="1"/>
    <col min="9709" max="9709" width="7.625" style="43" customWidth="1"/>
    <col min="9710" max="9711" width="8.25" style="43" customWidth="1"/>
    <col min="9712" max="9712" width="7.5" style="43" customWidth="1"/>
    <col min="9713" max="9713" width="8.75" style="43"/>
    <col min="9714" max="9714" width="8.125" style="43" bestFit="1" customWidth="1"/>
    <col min="9715" max="9715" width="8.75" style="43"/>
    <col min="9716" max="9716" width="8.125" style="43" bestFit="1" customWidth="1"/>
    <col min="9717" max="9959" width="8.75" style="43"/>
    <col min="9960" max="9960" width="3.25" style="43" customWidth="1"/>
    <col min="9961" max="9961" width="7.75" style="43" customWidth="1"/>
    <col min="9962" max="9963" width="10" style="43" customWidth="1"/>
    <col min="9964" max="9964" width="9.25" style="43" customWidth="1"/>
    <col min="9965" max="9965" width="7.625" style="43" customWidth="1"/>
    <col min="9966" max="9967" width="8.25" style="43" customWidth="1"/>
    <col min="9968" max="9968" width="7.5" style="43" customWidth="1"/>
    <col min="9969" max="9969" width="8.75" style="43"/>
    <col min="9970" max="9970" width="8.125" style="43" bestFit="1" customWidth="1"/>
    <col min="9971" max="9971" width="8.75" style="43"/>
    <col min="9972" max="9972" width="8.125" style="43" bestFit="1" customWidth="1"/>
    <col min="9973" max="10215" width="8.75" style="43"/>
    <col min="10216" max="10216" width="3.25" style="43" customWidth="1"/>
    <col min="10217" max="10217" width="7.75" style="43" customWidth="1"/>
    <col min="10218" max="10219" width="10" style="43" customWidth="1"/>
    <col min="10220" max="10220" width="9.25" style="43" customWidth="1"/>
    <col min="10221" max="10221" width="7.625" style="43" customWidth="1"/>
    <col min="10222" max="10223" width="8.25" style="43" customWidth="1"/>
    <col min="10224" max="10224" width="7.5" style="43" customWidth="1"/>
    <col min="10225" max="10225" width="8.75" style="43"/>
    <col min="10226" max="10226" width="8.125" style="43" bestFit="1" customWidth="1"/>
    <col min="10227" max="10227" width="8.75" style="43"/>
    <col min="10228" max="10228" width="8.125" style="43" bestFit="1" customWidth="1"/>
    <col min="10229" max="10471" width="8.75" style="43"/>
    <col min="10472" max="10472" width="3.25" style="43" customWidth="1"/>
    <col min="10473" max="10473" width="7.75" style="43" customWidth="1"/>
    <col min="10474" max="10475" width="10" style="43" customWidth="1"/>
    <col min="10476" max="10476" width="9.25" style="43" customWidth="1"/>
    <col min="10477" max="10477" width="7.625" style="43" customWidth="1"/>
    <col min="10478" max="10479" width="8.25" style="43" customWidth="1"/>
    <col min="10480" max="10480" width="7.5" style="43" customWidth="1"/>
    <col min="10481" max="10481" width="8.75" style="43"/>
    <col min="10482" max="10482" width="8.125" style="43" bestFit="1" customWidth="1"/>
    <col min="10483" max="10483" width="8.75" style="43"/>
    <col min="10484" max="10484" width="8.125" style="43" bestFit="1" customWidth="1"/>
    <col min="10485" max="10727" width="8.75" style="43"/>
    <col min="10728" max="10728" width="3.25" style="43" customWidth="1"/>
    <col min="10729" max="10729" width="7.75" style="43" customWidth="1"/>
    <col min="10730" max="10731" width="10" style="43" customWidth="1"/>
    <col min="10732" max="10732" width="9.25" style="43" customWidth="1"/>
    <col min="10733" max="10733" width="7.625" style="43" customWidth="1"/>
    <col min="10734" max="10735" width="8.25" style="43" customWidth="1"/>
    <col min="10736" max="10736" width="7.5" style="43" customWidth="1"/>
    <col min="10737" max="10737" width="8.75" style="43"/>
    <col min="10738" max="10738" width="8.125" style="43" bestFit="1" customWidth="1"/>
    <col min="10739" max="10739" width="8.75" style="43"/>
    <col min="10740" max="10740" width="8.125" style="43" bestFit="1" customWidth="1"/>
    <col min="10741" max="10983" width="8.75" style="43"/>
    <col min="10984" max="10984" width="3.25" style="43" customWidth="1"/>
    <col min="10985" max="10985" width="7.75" style="43" customWidth="1"/>
    <col min="10986" max="10987" width="10" style="43" customWidth="1"/>
    <col min="10988" max="10988" width="9.25" style="43" customWidth="1"/>
    <col min="10989" max="10989" width="7.625" style="43" customWidth="1"/>
    <col min="10990" max="10991" width="8.25" style="43" customWidth="1"/>
    <col min="10992" max="10992" width="7.5" style="43" customWidth="1"/>
    <col min="10993" max="10993" width="8.75" style="43"/>
    <col min="10994" max="10994" width="8.125" style="43" bestFit="1" customWidth="1"/>
    <col min="10995" max="10995" width="8.75" style="43"/>
    <col min="10996" max="10996" width="8.125" style="43" bestFit="1" customWidth="1"/>
    <col min="10997" max="11239" width="8.75" style="43"/>
    <col min="11240" max="11240" width="3.25" style="43" customWidth="1"/>
    <col min="11241" max="11241" width="7.75" style="43" customWidth="1"/>
    <col min="11242" max="11243" width="10" style="43" customWidth="1"/>
    <col min="11244" max="11244" width="9.25" style="43" customWidth="1"/>
    <col min="11245" max="11245" width="7.625" style="43" customWidth="1"/>
    <col min="11246" max="11247" width="8.25" style="43" customWidth="1"/>
    <col min="11248" max="11248" width="7.5" style="43" customWidth="1"/>
    <col min="11249" max="11249" width="8.75" style="43"/>
    <col min="11250" max="11250" width="8.125" style="43" bestFit="1" customWidth="1"/>
    <col min="11251" max="11251" width="8.75" style="43"/>
    <col min="11252" max="11252" width="8.125" style="43" bestFit="1" customWidth="1"/>
    <col min="11253" max="11495" width="8.75" style="43"/>
    <col min="11496" max="11496" width="3.25" style="43" customWidth="1"/>
    <col min="11497" max="11497" width="7.75" style="43" customWidth="1"/>
    <col min="11498" max="11499" width="10" style="43" customWidth="1"/>
    <col min="11500" max="11500" width="9.25" style="43" customWidth="1"/>
    <col min="11501" max="11501" width="7.625" style="43" customWidth="1"/>
    <col min="11502" max="11503" width="8.25" style="43" customWidth="1"/>
    <col min="11504" max="11504" width="7.5" style="43" customWidth="1"/>
    <col min="11505" max="11505" width="8.75" style="43"/>
    <col min="11506" max="11506" width="8.125" style="43" bestFit="1" customWidth="1"/>
    <col min="11507" max="11507" width="8.75" style="43"/>
    <col min="11508" max="11508" width="8.125" style="43" bestFit="1" customWidth="1"/>
    <col min="11509" max="11751" width="8.75" style="43"/>
    <col min="11752" max="11752" width="3.25" style="43" customWidth="1"/>
    <col min="11753" max="11753" width="7.75" style="43" customWidth="1"/>
    <col min="11754" max="11755" width="10" style="43" customWidth="1"/>
    <col min="11756" max="11756" width="9.25" style="43" customWidth="1"/>
    <col min="11757" max="11757" width="7.625" style="43" customWidth="1"/>
    <col min="11758" max="11759" width="8.25" style="43" customWidth="1"/>
    <col min="11760" max="11760" width="7.5" style="43" customWidth="1"/>
    <col min="11761" max="11761" width="8.75" style="43"/>
    <col min="11762" max="11762" width="8.125" style="43" bestFit="1" customWidth="1"/>
    <col min="11763" max="11763" width="8.75" style="43"/>
    <col min="11764" max="11764" width="8.125" style="43" bestFit="1" customWidth="1"/>
    <col min="11765" max="12007" width="8.75" style="43"/>
    <col min="12008" max="12008" width="3.25" style="43" customWidth="1"/>
    <col min="12009" max="12009" width="7.75" style="43" customWidth="1"/>
    <col min="12010" max="12011" width="10" style="43" customWidth="1"/>
    <col min="12012" max="12012" width="9.25" style="43" customWidth="1"/>
    <col min="12013" max="12013" width="7.625" style="43" customWidth="1"/>
    <col min="12014" max="12015" width="8.25" style="43" customWidth="1"/>
    <col min="12016" max="12016" width="7.5" style="43" customWidth="1"/>
    <col min="12017" max="12017" width="8.75" style="43"/>
    <col min="12018" max="12018" width="8.125" style="43" bestFit="1" customWidth="1"/>
    <col min="12019" max="12019" width="8.75" style="43"/>
    <col min="12020" max="12020" width="8.125" style="43" bestFit="1" customWidth="1"/>
    <col min="12021" max="12263" width="8.75" style="43"/>
    <col min="12264" max="12264" width="3.25" style="43" customWidth="1"/>
    <col min="12265" max="12265" width="7.75" style="43" customWidth="1"/>
    <col min="12266" max="12267" width="10" style="43" customWidth="1"/>
    <col min="12268" max="12268" width="9.25" style="43" customWidth="1"/>
    <col min="12269" max="12269" width="7.625" style="43" customWidth="1"/>
    <col min="12270" max="12271" width="8.25" style="43" customWidth="1"/>
    <col min="12272" max="12272" width="7.5" style="43" customWidth="1"/>
    <col min="12273" max="12273" width="8.75" style="43"/>
    <col min="12274" max="12274" width="8.125" style="43" bestFit="1" customWidth="1"/>
    <col min="12275" max="12275" width="8.75" style="43"/>
    <col min="12276" max="12276" width="8.125" style="43" bestFit="1" customWidth="1"/>
    <col min="12277" max="12519" width="8.75" style="43"/>
    <col min="12520" max="12520" width="3.25" style="43" customWidth="1"/>
    <col min="12521" max="12521" width="7.75" style="43" customWidth="1"/>
    <col min="12522" max="12523" width="10" style="43" customWidth="1"/>
    <col min="12524" max="12524" width="9.25" style="43" customWidth="1"/>
    <col min="12525" max="12525" width="7.625" style="43" customWidth="1"/>
    <col min="12526" max="12527" width="8.25" style="43" customWidth="1"/>
    <col min="12528" max="12528" width="7.5" style="43" customWidth="1"/>
    <col min="12529" max="12529" width="8.75" style="43"/>
    <col min="12530" max="12530" width="8.125" style="43" bestFit="1" customWidth="1"/>
    <col min="12531" max="12531" width="8.75" style="43"/>
    <col min="12532" max="12532" width="8.125" style="43" bestFit="1" customWidth="1"/>
    <col min="12533" max="12775" width="8.75" style="43"/>
    <col min="12776" max="12776" width="3.25" style="43" customWidth="1"/>
    <col min="12777" max="12777" width="7.75" style="43" customWidth="1"/>
    <col min="12778" max="12779" width="10" style="43" customWidth="1"/>
    <col min="12780" max="12780" width="9.25" style="43" customWidth="1"/>
    <col min="12781" max="12781" width="7.625" style="43" customWidth="1"/>
    <col min="12782" max="12783" width="8.25" style="43" customWidth="1"/>
    <col min="12784" max="12784" width="7.5" style="43" customWidth="1"/>
    <col min="12785" max="12785" width="8.75" style="43"/>
    <col min="12786" max="12786" width="8.125" style="43" bestFit="1" customWidth="1"/>
    <col min="12787" max="12787" width="8.75" style="43"/>
    <col min="12788" max="12788" width="8.125" style="43" bestFit="1" customWidth="1"/>
    <col min="12789" max="13031" width="8.75" style="43"/>
    <col min="13032" max="13032" width="3.25" style="43" customWidth="1"/>
    <col min="13033" max="13033" width="7.75" style="43" customWidth="1"/>
    <col min="13034" max="13035" width="10" style="43" customWidth="1"/>
    <col min="13036" max="13036" width="9.25" style="43" customWidth="1"/>
    <col min="13037" max="13037" width="7.625" style="43" customWidth="1"/>
    <col min="13038" max="13039" width="8.25" style="43" customWidth="1"/>
    <col min="13040" max="13040" width="7.5" style="43" customWidth="1"/>
    <col min="13041" max="13041" width="8.75" style="43"/>
    <col min="13042" max="13042" width="8.125" style="43" bestFit="1" customWidth="1"/>
    <col min="13043" max="13043" width="8.75" style="43"/>
    <col min="13044" max="13044" width="8.125" style="43" bestFit="1" customWidth="1"/>
    <col min="13045" max="13287" width="8.75" style="43"/>
    <col min="13288" max="13288" width="3.25" style="43" customWidth="1"/>
    <col min="13289" max="13289" width="7.75" style="43" customWidth="1"/>
    <col min="13290" max="13291" width="10" style="43" customWidth="1"/>
    <col min="13292" max="13292" width="9.25" style="43" customWidth="1"/>
    <col min="13293" max="13293" width="7.625" style="43" customWidth="1"/>
    <col min="13294" max="13295" width="8.25" style="43" customWidth="1"/>
    <col min="13296" max="13296" width="7.5" style="43" customWidth="1"/>
    <col min="13297" max="13297" width="8.75" style="43"/>
    <col min="13298" max="13298" width="8.125" style="43" bestFit="1" customWidth="1"/>
    <col min="13299" max="13299" width="8.75" style="43"/>
    <col min="13300" max="13300" width="8.125" style="43" bestFit="1" customWidth="1"/>
    <col min="13301" max="13543" width="8.75" style="43"/>
    <col min="13544" max="13544" width="3.25" style="43" customWidth="1"/>
    <col min="13545" max="13545" width="7.75" style="43" customWidth="1"/>
    <col min="13546" max="13547" width="10" style="43" customWidth="1"/>
    <col min="13548" max="13548" width="9.25" style="43" customWidth="1"/>
    <col min="13549" max="13549" width="7.625" style="43" customWidth="1"/>
    <col min="13550" max="13551" width="8.25" style="43" customWidth="1"/>
    <col min="13552" max="13552" width="7.5" style="43" customWidth="1"/>
    <col min="13553" max="13553" width="8.75" style="43"/>
    <col min="13554" max="13554" width="8.125" style="43" bestFit="1" customWidth="1"/>
    <col min="13555" max="13555" width="8.75" style="43"/>
    <col min="13556" max="13556" width="8.125" style="43" bestFit="1" customWidth="1"/>
    <col min="13557" max="13799" width="8.75" style="43"/>
    <col min="13800" max="13800" width="3.25" style="43" customWidth="1"/>
    <col min="13801" max="13801" width="7.75" style="43" customWidth="1"/>
    <col min="13802" max="13803" width="10" style="43" customWidth="1"/>
    <col min="13804" max="13804" width="9.25" style="43" customWidth="1"/>
    <col min="13805" max="13805" width="7.625" style="43" customWidth="1"/>
    <col min="13806" max="13807" width="8.25" style="43" customWidth="1"/>
    <col min="13808" max="13808" width="7.5" style="43" customWidth="1"/>
    <col min="13809" max="13809" width="8.75" style="43"/>
    <col min="13810" max="13810" width="8.125" style="43" bestFit="1" customWidth="1"/>
    <col min="13811" max="13811" width="8.75" style="43"/>
    <col min="13812" max="13812" width="8.125" style="43" bestFit="1" customWidth="1"/>
    <col min="13813" max="14055" width="8.75" style="43"/>
    <col min="14056" max="14056" width="3.25" style="43" customWidth="1"/>
    <col min="14057" max="14057" width="7.75" style="43" customWidth="1"/>
    <col min="14058" max="14059" width="10" style="43" customWidth="1"/>
    <col min="14060" max="14060" width="9.25" style="43" customWidth="1"/>
    <col min="14061" max="14061" width="7.625" style="43" customWidth="1"/>
    <col min="14062" max="14063" width="8.25" style="43" customWidth="1"/>
    <col min="14064" max="14064" width="7.5" style="43" customWidth="1"/>
    <col min="14065" max="14065" width="8.75" style="43"/>
    <col min="14066" max="14066" width="8.125" style="43" bestFit="1" customWidth="1"/>
    <col min="14067" max="14067" width="8.75" style="43"/>
    <col min="14068" max="14068" width="8.125" style="43" bestFit="1" customWidth="1"/>
    <col min="14069" max="14311" width="8.75" style="43"/>
    <col min="14312" max="14312" width="3.25" style="43" customWidth="1"/>
    <col min="14313" max="14313" width="7.75" style="43" customWidth="1"/>
    <col min="14314" max="14315" width="10" style="43" customWidth="1"/>
    <col min="14316" max="14316" width="9.25" style="43" customWidth="1"/>
    <col min="14317" max="14317" width="7.625" style="43" customWidth="1"/>
    <col min="14318" max="14319" width="8.25" style="43" customWidth="1"/>
    <col min="14320" max="14320" width="7.5" style="43" customWidth="1"/>
    <col min="14321" max="14321" width="8.75" style="43"/>
    <col min="14322" max="14322" width="8.125" style="43" bestFit="1" customWidth="1"/>
    <col min="14323" max="14323" width="8.75" style="43"/>
    <col min="14324" max="14324" width="8.125" style="43" bestFit="1" customWidth="1"/>
    <col min="14325" max="14567" width="8.75" style="43"/>
    <col min="14568" max="14568" width="3.25" style="43" customWidth="1"/>
    <col min="14569" max="14569" width="7.75" style="43" customWidth="1"/>
    <col min="14570" max="14571" width="10" style="43" customWidth="1"/>
    <col min="14572" max="14572" width="9.25" style="43" customWidth="1"/>
    <col min="14573" max="14573" width="7.625" style="43" customWidth="1"/>
    <col min="14574" max="14575" width="8.25" style="43" customWidth="1"/>
    <col min="14576" max="14576" width="7.5" style="43" customWidth="1"/>
    <col min="14577" max="14577" width="8.75" style="43"/>
    <col min="14578" max="14578" width="8.125" style="43" bestFit="1" customWidth="1"/>
    <col min="14579" max="14579" width="8.75" style="43"/>
    <col min="14580" max="14580" width="8.125" style="43" bestFit="1" customWidth="1"/>
    <col min="14581" max="14823" width="8.75" style="43"/>
    <col min="14824" max="14824" width="3.25" style="43" customWidth="1"/>
    <col min="14825" max="14825" width="7.75" style="43" customWidth="1"/>
    <col min="14826" max="14827" width="10" style="43" customWidth="1"/>
    <col min="14828" max="14828" width="9.25" style="43" customWidth="1"/>
    <col min="14829" max="14829" width="7.625" style="43" customWidth="1"/>
    <col min="14830" max="14831" width="8.25" style="43" customWidth="1"/>
    <col min="14832" max="14832" width="7.5" style="43" customWidth="1"/>
    <col min="14833" max="14833" width="8.75" style="43"/>
    <col min="14834" max="14834" width="8.125" style="43" bestFit="1" customWidth="1"/>
    <col min="14835" max="14835" width="8.75" style="43"/>
    <col min="14836" max="14836" width="8.125" style="43" bestFit="1" customWidth="1"/>
    <col min="14837" max="15079" width="8.75" style="43"/>
    <col min="15080" max="15080" width="3.25" style="43" customWidth="1"/>
    <col min="15081" max="15081" width="7.75" style="43" customWidth="1"/>
    <col min="15082" max="15083" width="10" style="43" customWidth="1"/>
    <col min="15084" max="15084" width="9.25" style="43" customWidth="1"/>
    <col min="15085" max="15085" width="7.625" style="43" customWidth="1"/>
    <col min="15086" max="15087" width="8.25" style="43" customWidth="1"/>
    <col min="15088" max="15088" width="7.5" style="43" customWidth="1"/>
    <col min="15089" max="15089" width="8.75" style="43"/>
    <col min="15090" max="15090" width="8.125" style="43" bestFit="1" customWidth="1"/>
    <col min="15091" max="15091" width="8.75" style="43"/>
    <col min="15092" max="15092" width="8.125" style="43" bestFit="1" customWidth="1"/>
    <col min="15093" max="15335" width="8.75" style="43"/>
    <col min="15336" max="15336" width="3.25" style="43" customWidth="1"/>
    <col min="15337" max="15337" width="7.75" style="43" customWidth="1"/>
    <col min="15338" max="15339" width="10" style="43" customWidth="1"/>
    <col min="15340" max="15340" width="9.25" style="43" customWidth="1"/>
    <col min="15341" max="15341" width="7.625" style="43" customWidth="1"/>
    <col min="15342" max="15343" width="8.25" style="43" customWidth="1"/>
    <col min="15344" max="15344" width="7.5" style="43" customWidth="1"/>
    <col min="15345" max="15345" width="8.75" style="43"/>
    <col min="15346" max="15346" width="8.125" style="43" bestFit="1" customWidth="1"/>
    <col min="15347" max="15347" width="8.75" style="43"/>
    <col min="15348" max="15348" width="8.125" style="43" bestFit="1" customWidth="1"/>
    <col min="15349" max="15591" width="8.75" style="43"/>
    <col min="15592" max="15592" width="3.25" style="43" customWidth="1"/>
    <col min="15593" max="15593" width="7.75" style="43" customWidth="1"/>
    <col min="15594" max="15595" width="10" style="43" customWidth="1"/>
    <col min="15596" max="15596" width="9.25" style="43" customWidth="1"/>
    <col min="15597" max="15597" width="7.625" style="43" customWidth="1"/>
    <col min="15598" max="15599" width="8.25" style="43" customWidth="1"/>
    <col min="15600" max="15600" width="7.5" style="43" customWidth="1"/>
    <col min="15601" max="15601" width="8.75" style="43"/>
    <col min="15602" max="15602" width="8.125" style="43" bestFit="1" customWidth="1"/>
    <col min="15603" max="15603" width="8.75" style="43"/>
    <col min="15604" max="15604" width="8.125" style="43" bestFit="1" customWidth="1"/>
    <col min="15605" max="15847" width="8.75" style="43"/>
    <col min="15848" max="15848" width="3.25" style="43" customWidth="1"/>
    <col min="15849" max="15849" width="7.75" style="43" customWidth="1"/>
    <col min="15850" max="15851" width="10" style="43" customWidth="1"/>
    <col min="15852" max="15852" width="9.25" style="43" customWidth="1"/>
    <col min="15853" max="15853" width="7.625" style="43" customWidth="1"/>
    <col min="15854" max="15855" width="8.25" style="43" customWidth="1"/>
    <col min="15856" max="15856" width="7.5" style="43" customWidth="1"/>
    <col min="15857" max="15857" width="8.75" style="43"/>
    <col min="15858" max="15858" width="8.125" style="43" bestFit="1" customWidth="1"/>
    <col min="15859" max="15859" width="8.75" style="43"/>
    <col min="15860" max="15860" width="8.125" style="43" bestFit="1" customWidth="1"/>
    <col min="15861" max="16103" width="8.75" style="43"/>
    <col min="16104" max="16104" width="3.25" style="43" customWidth="1"/>
    <col min="16105" max="16105" width="7.75" style="43" customWidth="1"/>
    <col min="16106" max="16107" width="10" style="43" customWidth="1"/>
    <col min="16108" max="16108" width="9.25" style="43" customWidth="1"/>
    <col min="16109" max="16109" width="7.625" style="43" customWidth="1"/>
    <col min="16110" max="16111" width="8.25" style="43" customWidth="1"/>
    <col min="16112" max="16112" width="7.5" style="43" customWidth="1"/>
    <col min="16113" max="16113" width="8.75" style="43"/>
    <col min="16114" max="16114" width="8.125" style="43" bestFit="1" customWidth="1"/>
    <col min="16115" max="16115" width="8.75" style="43"/>
    <col min="16116" max="16116" width="8.125" style="43" bestFit="1" customWidth="1"/>
    <col min="16117" max="16384" width="8.75" style="43"/>
  </cols>
  <sheetData>
    <row r="1" spans="1:12" s="67" customFormat="1" ht="18" x14ac:dyDescent="0.25">
      <c r="A1" s="66" t="s">
        <v>35</v>
      </c>
      <c r="C1" s="68"/>
      <c r="D1" s="68"/>
      <c r="E1" s="68"/>
      <c r="F1" s="68"/>
      <c r="G1" s="68"/>
      <c r="H1" s="68"/>
      <c r="I1" s="69"/>
      <c r="J1" s="69"/>
      <c r="L1" s="69"/>
    </row>
    <row r="2" spans="1:12" s="67" customFormat="1" ht="18" x14ac:dyDescent="0.25">
      <c r="A2" s="66" t="s">
        <v>47</v>
      </c>
      <c r="B2" s="68"/>
      <c r="C2" s="68"/>
      <c r="D2" s="68"/>
      <c r="E2" s="68"/>
      <c r="F2" s="68"/>
      <c r="G2" s="68"/>
      <c r="H2" s="68"/>
      <c r="I2" s="69"/>
      <c r="J2" s="69"/>
      <c r="L2" s="69"/>
    </row>
    <row r="4" spans="1:12" x14ac:dyDescent="0.25">
      <c r="A4" s="102" t="s">
        <v>48</v>
      </c>
      <c r="C4" s="14" t="str">
        <f>+'san juan'!C4</f>
        <v>December 1-31,2019</v>
      </c>
    </row>
    <row r="5" spans="1:12" x14ac:dyDescent="0.25">
      <c r="A5" s="102" t="s">
        <v>34</v>
      </c>
      <c r="G5" s="5"/>
    </row>
    <row r="6" spans="1:12" x14ac:dyDescent="0.25">
      <c r="D6" s="48">
        <f>+SUM(D26:D35)</f>
        <v>11834</v>
      </c>
    </row>
    <row r="7" spans="1:12" s="75" customFormat="1" x14ac:dyDescent="0.25">
      <c r="A7" s="174" t="s">
        <v>3</v>
      </c>
      <c r="B7" s="72" t="s">
        <v>4</v>
      </c>
      <c r="C7" s="72" t="s">
        <v>4</v>
      </c>
      <c r="D7" s="72" t="s">
        <v>5</v>
      </c>
      <c r="E7" s="72" t="s">
        <v>6</v>
      </c>
      <c r="F7" s="72" t="s">
        <v>7</v>
      </c>
      <c r="G7" s="72" t="s">
        <v>8</v>
      </c>
      <c r="H7" s="177" t="s">
        <v>2</v>
      </c>
      <c r="I7" s="172" t="s">
        <v>61</v>
      </c>
      <c r="J7" s="173"/>
      <c r="K7" s="171" t="s">
        <v>58</v>
      </c>
      <c r="L7" s="171"/>
    </row>
    <row r="8" spans="1:12" s="75" customFormat="1" x14ac:dyDescent="0.25">
      <c r="A8" s="174"/>
      <c r="B8" s="72" t="s">
        <v>9</v>
      </c>
      <c r="C8" s="72" t="s">
        <v>10</v>
      </c>
      <c r="D8" s="72" t="s">
        <v>11</v>
      </c>
      <c r="E8" s="72" t="s">
        <v>12</v>
      </c>
      <c r="F8" s="72" t="s">
        <v>13</v>
      </c>
      <c r="G8" s="72" t="s">
        <v>14</v>
      </c>
      <c r="H8" s="178"/>
      <c r="I8" s="72" t="s">
        <v>63</v>
      </c>
      <c r="J8" s="72" t="s">
        <v>62</v>
      </c>
      <c r="K8" s="72" t="s">
        <v>12</v>
      </c>
      <c r="L8" s="72" t="s">
        <v>59</v>
      </c>
    </row>
    <row r="9" spans="1:12" x14ac:dyDescent="0.25">
      <c r="A9" s="103">
        <v>4</v>
      </c>
      <c r="B9" s="77">
        <v>343957</v>
      </c>
      <c r="C9" s="77">
        <v>345063</v>
      </c>
      <c r="D9" s="5">
        <f t="shared" ref="D9:D16" si="0">C9-B9</f>
        <v>1106</v>
      </c>
      <c r="E9" s="5">
        <v>17.03</v>
      </c>
      <c r="F9" s="47">
        <v>6</v>
      </c>
      <c r="G9" s="5">
        <f t="shared" ref="G9:G40" si="1">D9/E9</f>
        <v>64.944216089254255</v>
      </c>
      <c r="H9" s="5">
        <f t="shared" ref="H9:H40" si="2">G9*264.2/60</f>
        <v>285.97103151301621</v>
      </c>
      <c r="I9" s="77">
        <v>30</v>
      </c>
      <c r="J9" s="77">
        <v>70</v>
      </c>
      <c r="K9" s="46"/>
      <c r="L9" s="77"/>
    </row>
    <row r="10" spans="1:12" x14ac:dyDescent="0.25">
      <c r="A10" s="103">
        <f t="shared" ref="A10:A30" si="3">+A9+1</f>
        <v>5</v>
      </c>
      <c r="B10" s="77">
        <f t="shared" ref="B10:B39" si="4">+C9</f>
        <v>345063</v>
      </c>
      <c r="C10" s="77">
        <v>346177</v>
      </c>
      <c r="D10" s="5">
        <f>C10-B10</f>
        <v>1114</v>
      </c>
      <c r="E10" s="5">
        <v>16.52</v>
      </c>
      <c r="F10" s="47">
        <v>5</v>
      </c>
      <c r="G10" s="5">
        <f t="shared" si="1"/>
        <v>67.433414043583539</v>
      </c>
      <c r="H10" s="5">
        <f t="shared" si="2"/>
        <v>296.93179983857948</v>
      </c>
      <c r="I10" s="77">
        <v>30</v>
      </c>
      <c r="J10" s="77">
        <v>85</v>
      </c>
      <c r="K10" s="77"/>
      <c r="L10" s="77"/>
    </row>
    <row r="11" spans="1:12" x14ac:dyDescent="0.25">
      <c r="A11" s="103">
        <f t="shared" si="3"/>
        <v>6</v>
      </c>
      <c r="B11" s="77">
        <f t="shared" si="4"/>
        <v>346177</v>
      </c>
      <c r="C11" s="77">
        <v>347300</v>
      </c>
      <c r="D11" s="5">
        <f t="shared" si="0"/>
        <v>1123</v>
      </c>
      <c r="E11" s="5">
        <v>17</v>
      </c>
      <c r="F11" s="47">
        <v>6</v>
      </c>
      <c r="G11" s="5">
        <f t="shared" si="1"/>
        <v>66.058823529411768</v>
      </c>
      <c r="H11" s="5">
        <f t="shared" si="2"/>
        <v>290.87901960784313</v>
      </c>
      <c r="I11" s="77">
        <v>30</v>
      </c>
      <c r="J11" s="77">
        <v>80</v>
      </c>
      <c r="K11" s="77"/>
      <c r="L11" s="77"/>
    </row>
    <row r="12" spans="1:12" x14ac:dyDescent="0.25">
      <c r="A12" s="103">
        <f t="shared" si="3"/>
        <v>7</v>
      </c>
      <c r="B12" s="77">
        <f t="shared" si="4"/>
        <v>347300</v>
      </c>
      <c r="C12" s="77">
        <v>348496</v>
      </c>
      <c r="D12" s="5">
        <f t="shared" si="0"/>
        <v>1196</v>
      </c>
      <c r="E12" s="5">
        <v>17.2</v>
      </c>
      <c r="F12" s="47">
        <v>5</v>
      </c>
      <c r="G12" s="5">
        <f t="shared" si="1"/>
        <v>69.534883720930239</v>
      </c>
      <c r="H12" s="5">
        <f t="shared" si="2"/>
        <v>306.18527131782946</v>
      </c>
      <c r="I12" s="77">
        <v>25</v>
      </c>
      <c r="J12" s="77">
        <v>90</v>
      </c>
      <c r="K12" s="77"/>
      <c r="L12" s="77"/>
    </row>
    <row r="13" spans="1:12" x14ac:dyDescent="0.25">
      <c r="A13" s="103">
        <f t="shared" si="3"/>
        <v>8</v>
      </c>
      <c r="B13" s="77">
        <f t="shared" si="4"/>
        <v>348496</v>
      </c>
      <c r="C13" s="77">
        <v>349624</v>
      </c>
      <c r="D13" s="5">
        <f t="shared" si="0"/>
        <v>1128</v>
      </c>
      <c r="E13" s="5">
        <v>17.3</v>
      </c>
      <c r="F13" s="47">
        <v>5</v>
      </c>
      <c r="G13" s="5">
        <f t="shared" si="1"/>
        <v>65.202312138728317</v>
      </c>
      <c r="H13" s="5">
        <f t="shared" si="2"/>
        <v>287.10751445086697</v>
      </c>
      <c r="I13" s="77">
        <v>30</v>
      </c>
      <c r="J13" s="77">
        <v>90</v>
      </c>
      <c r="K13" s="77"/>
      <c r="L13" s="77"/>
    </row>
    <row r="14" spans="1:12" x14ac:dyDescent="0.25">
      <c r="A14" s="103">
        <f t="shared" si="3"/>
        <v>9</v>
      </c>
      <c r="B14" s="77">
        <f t="shared" si="4"/>
        <v>349624</v>
      </c>
      <c r="C14" s="77">
        <v>350790</v>
      </c>
      <c r="D14" s="5">
        <f t="shared" si="0"/>
        <v>1166</v>
      </c>
      <c r="E14" s="5">
        <v>17.3</v>
      </c>
      <c r="F14" s="47">
        <v>5</v>
      </c>
      <c r="G14" s="5">
        <f t="shared" si="1"/>
        <v>67.398843930635834</v>
      </c>
      <c r="H14" s="5">
        <f t="shared" si="2"/>
        <v>296.77957610789974</v>
      </c>
      <c r="I14" s="77">
        <v>30</v>
      </c>
      <c r="J14" s="77">
        <v>80</v>
      </c>
      <c r="K14" s="77"/>
      <c r="L14" s="77"/>
    </row>
    <row r="15" spans="1:12" x14ac:dyDescent="0.25">
      <c r="A15" s="103">
        <f t="shared" si="3"/>
        <v>10</v>
      </c>
      <c r="B15" s="77">
        <f t="shared" si="4"/>
        <v>350790</v>
      </c>
      <c r="C15" s="77">
        <v>351940</v>
      </c>
      <c r="D15" s="5">
        <f t="shared" si="0"/>
        <v>1150</v>
      </c>
      <c r="E15" s="5">
        <v>17.23</v>
      </c>
      <c r="F15" s="47">
        <v>5</v>
      </c>
      <c r="G15" s="5">
        <f t="shared" si="1"/>
        <v>66.744051073708647</v>
      </c>
      <c r="H15" s="5">
        <f t="shared" si="2"/>
        <v>293.89630489456368</v>
      </c>
      <c r="I15" s="77">
        <v>30</v>
      </c>
      <c r="J15" s="77">
        <v>90</v>
      </c>
      <c r="K15" s="46"/>
      <c r="L15" s="77"/>
    </row>
    <row r="16" spans="1:12" x14ac:dyDescent="0.25">
      <c r="A16" s="103">
        <f t="shared" si="3"/>
        <v>11</v>
      </c>
      <c r="B16" s="77">
        <f t="shared" si="4"/>
        <v>351940</v>
      </c>
      <c r="C16" s="77">
        <v>353094</v>
      </c>
      <c r="D16" s="5">
        <f t="shared" si="0"/>
        <v>1154</v>
      </c>
      <c r="E16" s="5">
        <v>17.03</v>
      </c>
      <c r="F16" s="47">
        <v>5</v>
      </c>
      <c r="G16" s="5">
        <f t="shared" si="1"/>
        <v>67.762771579565467</v>
      </c>
      <c r="H16" s="5">
        <f t="shared" si="2"/>
        <v>298.38207085535322</v>
      </c>
      <c r="I16" s="77">
        <v>30</v>
      </c>
      <c r="J16" s="77">
        <v>70</v>
      </c>
      <c r="K16" s="5"/>
      <c r="L16" s="77"/>
    </row>
    <row r="17" spans="1:12" x14ac:dyDescent="0.25">
      <c r="A17" s="103">
        <f t="shared" si="3"/>
        <v>12</v>
      </c>
      <c r="B17" s="77">
        <f t="shared" si="4"/>
        <v>353094</v>
      </c>
      <c r="C17" s="77">
        <v>354197</v>
      </c>
      <c r="D17" s="5">
        <f>C17-B17</f>
        <v>1103</v>
      </c>
      <c r="E17" s="5">
        <v>17.05</v>
      </c>
      <c r="F17" s="47">
        <v>5</v>
      </c>
      <c r="G17" s="5">
        <f t="shared" si="1"/>
        <v>64.692082111436946</v>
      </c>
      <c r="H17" s="5">
        <f t="shared" si="2"/>
        <v>284.86080156402733</v>
      </c>
      <c r="I17" s="77">
        <v>30</v>
      </c>
      <c r="J17" s="77">
        <v>78</v>
      </c>
      <c r="K17" s="77"/>
      <c r="L17" s="77"/>
    </row>
    <row r="18" spans="1:12" x14ac:dyDescent="0.25">
      <c r="A18" s="103">
        <f t="shared" si="3"/>
        <v>13</v>
      </c>
      <c r="B18" s="77">
        <f t="shared" si="4"/>
        <v>354197</v>
      </c>
      <c r="C18" s="77">
        <v>355332</v>
      </c>
      <c r="D18" s="5">
        <f>C18-B18</f>
        <v>1135</v>
      </c>
      <c r="E18" s="5">
        <v>17.03</v>
      </c>
      <c r="F18" s="47">
        <v>6</v>
      </c>
      <c r="G18" s="5">
        <f t="shared" si="1"/>
        <v>66.647093364650615</v>
      </c>
      <c r="H18" s="5">
        <f t="shared" si="2"/>
        <v>293.46936778234488</v>
      </c>
      <c r="I18" s="77">
        <v>30</v>
      </c>
      <c r="J18" s="77">
        <v>70</v>
      </c>
      <c r="K18" s="5"/>
      <c r="L18" s="77"/>
    </row>
    <row r="19" spans="1:12" x14ac:dyDescent="0.25">
      <c r="A19" s="103">
        <f t="shared" si="3"/>
        <v>14</v>
      </c>
      <c r="B19" s="77">
        <f t="shared" si="4"/>
        <v>355332</v>
      </c>
      <c r="C19" s="77">
        <v>356533</v>
      </c>
      <c r="D19" s="5">
        <f>C19-B19</f>
        <v>1201</v>
      </c>
      <c r="E19" s="5">
        <v>18.079999999999998</v>
      </c>
      <c r="F19" s="47">
        <v>5</v>
      </c>
      <c r="G19" s="5">
        <f t="shared" si="1"/>
        <v>66.42699115044249</v>
      </c>
      <c r="H19" s="5">
        <f t="shared" si="2"/>
        <v>292.50018436578176</v>
      </c>
      <c r="I19" s="77">
        <v>25</v>
      </c>
      <c r="J19" s="77">
        <v>60</v>
      </c>
      <c r="K19" s="5"/>
      <c r="L19" s="77"/>
    </row>
    <row r="20" spans="1:12" x14ac:dyDescent="0.25">
      <c r="A20" s="103">
        <f t="shared" si="3"/>
        <v>15</v>
      </c>
      <c r="B20" s="77">
        <f t="shared" si="4"/>
        <v>356533</v>
      </c>
      <c r="C20" s="77">
        <v>357715</v>
      </c>
      <c r="D20" s="5">
        <f>C20-B20</f>
        <v>1182</v>
      </c>
      <c r="E20" s="5">
        <v>17.5</v>
      </c>
      <c r="F20" s="47">
        <v>5</v>
      </c>
      <c r="G20" s="5">
        <f t="shared" si="1"/>
        <v>67.542857142857144</v>
      </c>
      <c r="H20" s="5">
        <f t="shared" si="2"/>
        <v>297.41371428571426</v>
      </c>
      <c r="I20" s="77">
        <v>20</v>
      </c>
      <c r="J20" s="77">
        <v>90</v>
      </c>
      <c r="K20" s="77"/>
      <c r="L20" s="77"/>
    </row>
    <row r="21" spans="1:12" x14ac:dyDescent="0.25">
      <c r="A21" s="103">
        <f t="shared" si="3"/>
        <v>16</v>
      </c>
      <c r="B21" s="77">
        <f t="shared" si="4"/>
        <v>357715</v>
      </c>
      <c r="C21" s="77">
        <v>358881</v>
      </c>
      <c r="D21" s="5">
        <f t="shared" ref="D21:D27" si="5">C21-B21</f>
        <v>1166</v>
      </c>
      <c r="E21" s="5">
        <v>18.02</v>
      </c>
      <c r="F21" s="47">
        <v>5</v>
      </c>
      <c r="G21" s="5">
        <f t="shared" si="1"/>
        <v>64.705882352941174</v>
      </c>
      <c r="H21" s="5">
        <f t="shared" si="2"/>
        <v>284.92156862745094</v>
      </c>
      <c r="I21" s="77">
        <v>30</v>
      </c>
      <c r="J21" s="77">
        <v>80</v>
      </c>
      <c r="K21" s="77"/>
      <c r="L21" s="77"/>
    </row>
    <row r="22" spans="1:12" x14ac:dyDescent="0.25">
      <c r="A22" s="103">
        <f t="shared" si="3"/>
        <v>17</v>
      </c>
      <c r="B22" s="77">
        <f t="shared" si="4"/>
        <v>358881</v>
      </c>
      <c r="C22" s="77">
        <v>360078</v>
      </c>
      <c r="D22" s="5">
        <f t="shared" si="5"/>
        <v>1197</v>
      </c>
      <c r="E22" s="5">
        <v>18.14</v>
      </c>
      <c r="F22" s="47">
        <v>5</v>
      </c>
      <c r="G22" s="5">
        <f t="shared" si="1"/>
        <v>65.98676957001102</v>
      </c>
      <c r="H22" s="5">
        <f t="shared" si="2"/>
        <v>290.56174200661519</v>
      </c>
      <c r="I22" s="77">
        <v>30</v>
      </c>
      <c r="J22" s="77">
        <v>90</v>
      </c>
      <c r="K22" s="77"/>
      <c r="L22" s="77"/>
    </row>
    <row r="23" spans="1:12" x14ac:dyDescent="0.25">
      <c r="A23" s="103">
        <f t="shared" si="3"/>
        <v>18</v>
      </c>
      <c r="B23" s="77">
        <f t="shared" si="4"/>
        <v>360078</v>
      </c>
      <c r="C23" s="77">
        <v>361289</v>
      </c>
      <c r="D23" s="5">
        <f t="shared" si="5"/>
        <v>1211</v>
      </c>
      <c r="E23" s="5">
        <v>18.12</v>
      </c>
      <c r="F23" s="47">
        <v>5</v>
      </c>
      <c r="G23" s="5">
        <f t="shared" si="1"/>
        <v>66.832229580573951</v>
      </c>
      <c r="H23" s="5">
        <f t="shared" si="2"/>
        <v>294.28458425312726</v>
      </c>
      <c r="I23" s="77">
        <v>30</v>
      </c>
      <c r="J23" s="77">
        <v>90</v>
      </c>
      <c r="K23" s="77"/>
      <c r="L23" s="77"/>
    </row>
    <row r="24" spans="1:12" x14ac:dyDescent="0.25">
      <c r="A24" s="103">
        <f t="shared" si="3"/>
        <v>19</v>
      </c>
      <c r="B24" s="77">
        <f t="shared" si="4"/>
        <v>361289</v>
      </c>
      <c r="C24" s="77">
        <v>362460</v>
      </c>
      <c r="D24" s="5">
        <f t="shared" si="5"/>
        <v>1171</v>
      </c>
      <c r="E24" s="5">
        <v>17.36</v>
      </c>
      <c r="F24" s="47">
        <v>5</v>
      </c>
      <c r="G24" s="5">
        <f t="shared" si="1"/>
        <v>67.453917050691246</v>
      </c>
      <c r="H24" s="5">
        <f t="shared" si="2"/>
        <v>297.02208141321046</v>
      </c>
      <c r="I24" s="77">
        <v>20</v>
      </c>
      <c r="J24" s="77">
        <v>80</v>
      </c>
      <c r="K24" s="5"/>
      <c r="L24" s="77"/>
    </row>
    <row r="25" spans="1:12" x14ac:dyDescent="0.25">
      <c r="A25" s="103">
        <f t="shared" si="3"/>
        <v>20</v>
      </c>
      <c r="B25" s="77">
        <f t="shared" si="4"/>
        <v>362460</v>
      </c>
      <c r="C25" s="77">
        <v>363655</v>
      </c>
      <c r="D25" s="5">
        <f t="shared" si="5"/>
        <v>1195</v>
      </c>
      <c r="E25" s="5">
        <v>17.22</v>
      </c>
      <c r="F25" s="47">
        <v>5</v>
      </c>
      <c r="G25" s="5">
        <f t="shared" si="1"/>
        <v>69.39605110336818</v>
      </c>
      <c r="H25" s="5">
        <f t="shared" si="2"/>
        <v>305.57394502516456</v>
      </c>
      <c r="I25" s="77">
        <v>25</v>
      </c>
      <c r="J25" s="77">
        <v>70</v>
      </c>
      <c r="K25" s="77"/>
      <c r="L25" s="77"/>
    </row>
    <row r="26" spans="1:12" x14ac:dyDescent="0.25">
      <c r="A26" s="103">
        <f t="shared" si="3"/>
        <v>21</v>
      </c>
      <c r="B26" s="77">
        <f t="shared" si="4"/>
        <v>363655</v>
      </c>
      <c r="C26" s="77">
        <v>364823</v>
      </c>
      <c r="D26" s="5">
        <f t="shared" si="5"/>
        <v>1168</v>
      </c>
      <c r="E26" s="5">
        <v>17.28</v>
      </c>
      <c r="F26" s="47">
        <v>7</v>
      </c>
      <c r="G26" s="5">
        <f t="shared" si="1"/>
        <v>67.592592592592595</v>
      </c>
      <c r="H26" s="5">
        <f t="shared" si="2"/>
        <v>297.63271604938274</v>
      </c>
      <c r="I26" s="77">
        <v>20</v>
      </c>
      <c r="J26" s="77">
        <v>60</v>
      </c>
      <c r="K26" s="77"/>
      <c r="L26" s="77"/>
    </row>
    <row r="27" spans="1:12" x14ac:dyDescent="0.25">
      <c r="A27" s="103">
        <f t="shared" si="3"/>
        <v>22</v>
      </c>
      <c r="B27" s="77">
        <f t="shared" si="4"/>
        <v>364823</v>
      </c>
      <c r="C27" s="77">
        <v>366022</v>
      </c>
      <c r="D27" s="5">
        <f t="shared" si="5"/>
        <v>1199</v>
      </c>
      <c r="E27" s="5">
        <v>18.079999999999998</v>
      </c>
      <c r="F27" s="47">
        <v>7</v>
      </c>
      <c r="G27" s="5">
        <f t="shared" si="1"/>
        <v>66.31637168141593</v>
      </c>
      <c r="H27" s="5">
        <f t="shared" si="2"/>
        <v>292.01308997050148</v>
      </c>
      <c r="I27" s="77">
        <v>28</v>
      </c>
      <c r="J27" s="77">
        <v>70</v>
      </c>
      <c r="K27" s="77"/>
      <c r="L27" s="77"/>
    </row>
    <row r="28" spans="1:12" x14ac:dyDescent="0.25">
      <c r="A28" s="103">
        <f t="shared" si="3"/>
        <v>23</v>
      </c>
      <c r="B28" s="77">
        <f t="shared" si="4"/>
        <v>366022</v>
      </c>
      <c r="C28" s="77">
        <v>367253</v>
      </c>
      <c r="D28" s="5">
        <f t="shared" ref="D28:D40" si="6">C28-B28</f>
        <v>1231</v>
      </c>
      <c r="E28" s="5">
        <v>18.02</v>
      </c>
      <c r="F28" s="47">
        <v>6</v>
      </c>
      <c r="G28" s="5">
        <f t="shared" si="1"/>
        <v>68.31298557158712</v>
      </c>
      <c r="H28" s="5">
        <f t="shared" si="2"/>
        <v>300.80484646688859</v>
      </c>
      <c r="I28" s="77">
        <v>30</v>
      </c>
      <c r="J28" s="77">
        <v>80</v>
      </c>
      <c r="K28" s="77"/>
      <c r="L28" s="77"/>
    </row>
    <row r="29" spans="1:12" x14ac:dyDescent="0.25">
      <c r="A29" s="103">
        <f t="shared" si="3"/>
        <v>24</v>
      </c>
      <c r="B29" s="77">
        <f t="shared" si="4"/>
        <v>367253</v>
      </c>
      <c r="C29" s="77">
        <v>368413</v>
      </c>
      <c r="D29" s="5">
        <f t="shared" si="6"/>
        <v>1160</v>
      </c>
      <c r="E29" s="5">
        <v>18.05</v>
      </c>
      <c r="F29" s="47">
        <v>4</v>
      </c>
      <c r="G29" s="5">
        <f t="shared" si="1"/>
        <v>64.26592797783934</v>
      </c>
      <c r="H29" s="5">
        <f t="shared" si="2"/>
        <v>282.98430286241921</v>
      </c>
      <c r="I29" s="77">
        <v>30</v>
      </c>
      <c r="J29" s="77">
        <v>80</v>
      </c>
      <c r="K29" s="77"/>
      <c r="L29" s="77"/>
    </row>
    <row r="30" spans="1:12" x14ac:dyDescent="0.25">
      <c r="A30" s="103">
        <f t="shared" si="3"/>
        <v>25</v>
      </c>
      <c r="B30" s="77">
        <f t="shared" si="4"/>
        <v>368413</v>
      </c>
      <c r="C30" s="77">
        <v>369551</v>
      </c>
      <c r="D30" s="5">
        <f t="shared" si="6"/>
        <v>1138</v>
      </c>
      <c r="E30" s="5">
        <v>17.309999999999999</v>
      </c>
      <c r="F30" s="47">
        <v>8</v>
      </c>
      <c r="G30" s="5">
        <f t="shared" si="1"/>
        <v>65.742345465049112</v>
      </c>
      <c r="H30" s="5">
        <f t="shared" si="2"/>
        <v>289.48546119776626</v>
      </c>
      <c r="I30" s="77">
        <v>30</v>
      </c>
      <c r="J30" s="77">
        <v>80</v>
      </c>
      <c r="K30" s="77"/>
      <c r="L30" s="77"/>
    </row>
    <row r="31" spans="1:12" x14ac:dyDescent="0.25">
      <c r="A31" s="103">
        <v>26</v>
      </c>
      <c r="B31" s="77">
        <f t="shared" si="4"/>
        <v>369551</v>
      </c>
      <c r="C31" s="77">
        <v>370735</v>
      </c>
      <c r="D31" s="5">
        <f t="shared" si="6"/>
        <v>1184</v>
      </c>
      <c r="E31" s="5">
        <v>18.100000000000001</v>
      </c>
      <c r="F31" s="47">
        <v>5</v>
      </c>
      <c r="G31" s="5">
        <f t="shared" si="1"/>
        <v>65.414364640883974</v>
      </c>
      <c r="H31" s="5">
        <f t="shared" si="2"/>
        <v>288.04125230202578</v>
      </c>
      <c r="I31" s="77">
        <v>30</v>
      </c>
      <c r="J31" s="77">
        <v>70</v>
      </c>
      <c r="K31" s="77"/>
      <c r="L31" s="77"/>
    </row>
    <row r="32" spans="1:12" x14ac:dyDescent="0.25">
      <c r="A32" s="103">
        <v>27</v>
      </c>
      <c r="B32" s="77">
        <f t="shared" si="4"/>
        <v>370735</v>
      </c>
      <c r="C32" s="77">
        <v>371923</v>
      </c>
      <c r="D32" s="5">
        <f t="shared" si="6"/>
        <v>1188</v>
      </c>
      <c r="E32" s="5">
        <v>17.48</v>
      </c>
      <c r="F32" s="47">
        <v>7</v>
      </c>
      <c r="G32" s="5">
        <f t="shared" si="1"/>
        <v>67.963386727688786</v>
      </c>
      <c r="H32" s="5">
        <f t="shared" si="2"/>
        <v>299.26544622425627</v>
      </c>
      <c r="I32" s="77">
        <v>30</v>
      </c>
      <c r="J32" s="77">
        <v>80</v>
      </c>
      <c r="K32" s="5"/>
      <c r="L32" s="77"/>
    </row>
    <row r="33" spans="1:12" x14ac:dyDescent="0.25">
      <c r="A33" s="103">
        <v>28</v>
      </c>
      <c r="B33" s="77">
        <f t="shared" si="4"/>
        <v>371923</v>
      </c>
      <c r="C33" s="77">
        <v>373095</v>
      </c>
      <c r="D33" s="5">
        <f t="shared" si="6"/>
        <v>1172</v>
      </c>
      <c r="E33" s="5">
        <v>17.420000000000002</v>
      </c>
      <c r="F33" s="47">
        <v>7</v>
      </c>
      <c r="G33" s="5">
        <f t="shared" si="1"/>
        <v>67.278989667049359</v>
      </c>
      <c r="H33" s="5">
        <f t="shared" si="2"/>
        <v>296.2518178339073</v>
      </c>
      <c r="I33" s="77">
        <v>30</v>
      </c>
      <c r="J33" s="77">
        <v>65</v>
      </c>
      <c r="K33" s="77"/>
      <c r="L33" s="77"/>
    </row>
    <row r="34" spans="1:12" x14ac:dyDescent="0.25">
      <c r="A34" s="103">
        <v>29</v>
      </c>
      <c r="B34" s="77">
        <f>+C33</f>
        <v>373095</v>
      </c>
      <c r="C34" s="77">
        <v>374310</v>
      </c>
      <c r="D34" s="5">
        <f>C34-B34</f>
        <v>1215</v>
      </c>
      <c r="E34" s="5">
        <v>18.28</v>
      </c>
      <c r="F34" s="47">
        <v>5</v>
      </c>
      <c r="G34" s="5">
        <f t="shared" si="1"/>
        <v>66.466083150984673</v>
      </c>
      <c r="H34" s="5">
        <f t="shared" si="2"/>
        <v>292.67231947483583</v>
      </c>
      <c r="I34" s="77">
        <v>28</v>
      </c>
      <c r="J34" s="77">
        <v>88</v>
      </c>
      <c r="K34" s="77"/>
      <c r="L34" s="77"/>
    </row>
    <row r="35" spans="1:12" x14ac:dyDescent="0.25">
      <c r="A35" s="103">
        <v>30</v>
      </c>
      <c r="B35" s="77">
        <f t="shared" si="4"/>
        <v>374310</v>
      </c>
      <c r="C35" s="77">
        <v>375489</v>
      </c>
      <c r="D35" s="5">
        <f t="shared" si="6"/>
        <v>1179</v>
      </c>
      <c r="E35" s="5">
        <v>17.3</v>
      </c>
      <c r="F35" s="47">
        <v>7</v>
      </c>
      <c r="G35" s="5">
        <f t="shared" si="1"/>
        <v>68.150289017341038</v>
      </c>
      <c r="H35" s="5">
        <f t="shared" si="2"/>
        <v>300.08843930635834</v>
      </c>
      <c r="I35" s="77">
        <v>30</v>
      </c>
      <c r="J35" s="77">
        <v>80</v>
      </c>
      <c r="K35" s="77"/>
      <c r="L35" s="77"/>
    </row>
    <row r="36" spans="1:12" x14ac:dyDescent="0.25">
      <c r="A36" s="103">
        <v>31</v>
      </c>
      <c r="B36" s="77">
        <f t="shared" si="4"/>
        <v>375489</v>
      </c>
      <c r="C36" s="77">
        <v>376668</v>
      </c>
      <c r="D36" s="5">
        <f t="shared" si="6"/>
        <v>1179</v>
      </c>
      <c r="E36" s="5">
        <v>17.3</v>
      </c>
      <c r="F36" s="47">
        <v>7</v>
      </c>
      <c r="G36" s="5">
        <f t="shared" si="1"/>
        <v>68.150289017341038</v>
      </c>
      <c r="H36" s="5">
        <f t="shared" si="2"/>
        <v>300.08843930635834</v>
      </c>
      <c r="I36" s="77">
        <v>25</v>
      </c>
      <c r="J36" s="77">
        <v>80</v>
      </c>
      <c r="K36" s="77"/>
      <c r="L36" s="77"/>
    </row>
    <row r="37" spans="1:12" x14ac:dyDescent="0.25">
      <c r="A37" s="103">
        <v>1</v>
      </c>
      <c r="B37" s="77">
        <f t="shared" si="4"/>
        <v>376668</v>
      </c>
      <c r="C37" s="77">
        <v>377825</v>
      </c>
      <c r="D37" s="5">
        <f t="shared" si="6"/>
        <v>1157</v>
      </c>
      <c r="E37" s="5">
        <v>17.41</v>
      </c>
      <c r="F37" s="47">
        <v>8</v>
      </c>
      <c r="G37" s="5">
        <f t="shared" si="1"/>
        <v>66.456059735784038</v>
      </c>
      <c r="H37" s="5">
        <f t="shared" si="2"/>
        <v>292.628183036569</v>
      </c>
      <c r="I37" s="77">
        <v>30</v>
      </c>
      <c r="J37" s="77">
        <v>80</v>
      </c>
      <c r="K37" s="77"/>
      <c r="L37" s="77"/>
    </row>
    <row r="38" spans="1:12" x14ac:dyDescent="0.25">
      <c r="A38" s="103">
        <v>2</v>
      </c>
      <c r="B38" s="77">
        <f t="shared" si="4"/>
        <v>377825</v>
      </c>
      <c r="C38" s="77">
        <v>378996</v>
      </c>
      <c r="D38" s="5">
        <f t="shared" si="6"/>
        <v>1171</v>
      </c>
      <c r="E38" s="5">
        <v>17.52</v>
      </c>
      <c r="F38" s="47">
        <v>5</v>
      </c>
      <c r="G38" s="5">
        <f t="shared" si="1"/>
        <v>66.837899543378995</v>
      </c>
      <c r="H38" s="5">
        <f t="shared" si="2"/>
        <v>294.3095509893455</v>
      </c>
      <c r="I38" s="77">
        <v>30</v>
      </c>
      <c r="J38" s="77">
        <v>80</v>
      </c>
      <c r="K38" s="77"/>
      <c r="L38" s="77"/>
    </row>
    <row r="39" spans="1:12" x14ac:dyDescent="0.25">
      <c r="A39" s="103">
        <v>3</v>
      </c>
      <c r="B39" s="77">
        <f t="shared" si="4"/>
        <v>378996</v>
      </c>
      <c r="C39" s="77">
        <v>380186</v>
      </c>
      <c r="D39" s="5">
        <f t="shared" si="6"/>
        <v>1190</v>
      </c>
      <c r="E39" s="5">
        <v>17.41</v>
      </c>
      <c r="F39" s="47">
        <v>12</v>
      </c>
      <c r="G39" s="5">
        <f t="shared" si="1"/>
        <v>68.351522113727739</v>
      </c>
      <c r="H39" s="5">
        <f t="shared" si="2"/>
        <v>300.97453570744779</v>
      </c>
      <c r="I39" s="77">
        <v>30</v>
      </c>
      <c r="J39" s="77">
        <v>80</v>
      </c>
      <c r="K39" s="77"/>
      <c r="L39" s="77"/>
    </row>
    <row r="40" spans="1:12" x14ac:dyDescent="0.25">
      <c r="A40" s="103"/>
      <c r="B40" s="77"/>
      <c r="C40" s="77"/>
      <c r="D40" s="5">
        <f t="shared" si="6"/>
        <v>0</v>
      </c>
      <c r="E40" s="46"/>
      <c r="F40" s="46"/>
      <c r="G40" s="5" t="e">
        <f t="shared" si="1"/>
        <v>#DIV/0!</v>
      </c>
      <c r="H40" s="5" t="e">
        <f t="shared" si="2"/>
        <v>#DIV/0!</v>
      </c>
      <c r="I40" s="77"/>
      <c r="J40" s="77"/>
      <c r="K40" s="77"/>
      <c r="L40" s="77"/>
    </row>
    <row r="41" spans="1:12" s="75" customFormat="1" x14ac:dyDescent="0.25">
      <c r="A41" s="79" t="s">
        <v>45</v>
      </c>
      <c r="B41" s="99"/>
      <c r="C41" s="104"/>
      <c r="D41" s="104">
        <f t="shared" ref="D41:L41" si="7">SUM(D9:D40)</f>
        <v>36229</v>
      </c>
      <c r="E41" s="99">
        <f t="shared" si="7"/>
        <v>542.09000000000015</v>
      </c>
      <c r="F41" s="99">
        <f t="shared" si="7"/>
        <v>183</v>
      </c>
      <c r="G41" s="99" t="e">
        <f t="shared" si="7"/>
        <v>#DIV/0!</v>
      </c>
      <c r="H41" s="99" t="e">
        <f t="shared" si="7"/>
        <v>#DIV/0!</v>
      </c>
      <c r="I41" s="99">
        <f t="shared" si="7"/>
        <v>876</v>
      </c>
      <c r="J41" s="99">
        <f t="shared" si="7"/>
        <v>2436</v>
      </c>
      <c r="K41" s="99">
        <f t="shared" si="7"/>
        <v>0</v>
      </c>
      <c r="L41" s="99">
        <f t="shared" si="7"/>
        <v>0</v>
      </c>
    </row>
    <row r="42" spans="1:12" s="75" customFormat="1" x14ac:dyDescent="0.25">
      <c r="A42" s="80" t="s">
        <v>15</v>
      </c>
      <c r="B42" s="99"/>
      <c r="C42" s="99"/>
      <c r="D42" s="99" t="s">
        <v>36</v>
      </c>
      <c r="E42" s="99">
        <f>E41/(COUNT(E9:E40))</f>
        <v>17.486774193548392</v>
      </c>
      <c r="F42" s="99">
        <f>F41/60</f>
        <v>3.05</v>
      </c>
      <c r="G42" s="99" t="e">
        <f>G41/(COUNT(G9:G40))</f>
        <v>#DIV/0!</v>
      </c>
      <c r="H42" s="100">
        <f>D41/E41*264.2/60</f>
        <v>294.2839073462585</v>
      </c>
      <c r="I42" s="100">
        <f>+AVERAGE(I9:I40)</f>
        <v>28.258064516129032</v>
      </c>
      <c r="J42" s="100">
        <f>+AVERAGE(J9:J40)</f>
        <v>78.58064516129032</v>
      </c>
      <c r="K42" s="81"/>
      <c r="L42" s="82"/>
    </row>
    <row r="43" spans="1:12" x14ac:dyDescent="0.25">
      <c r="A43" s="75" t="s">
        <v>64</v>
      </c>
      <c r="D43" s="105">
        <f>+D41</f>
        <v>36229</v>
      </c>
      <c r="G43" s="48"/>
      <c r="I43" s="85"/>
      <c r="J43" s="85"/>
      <c r="K43" s="86"/>
      <c r="L43" s="85"/>
    </row>
    <row r="44" spans="1:12" x14ac:dyDescent="0.25">
      <c r="C44" s="42"/>
      <c r="D44" s="42"/>
      <c r="I44" s="87"/>
      <c r="J44" s="87"/>
      <c r="L44" s="87"/>
    </row>
    <row r="45" spans="1:12" x14ac:dyDescent="0.25">
      <c r="C45" s="42"/>
      <c r="D45" s="42"/>
      <c r="F45" s="42"/>
      <c r="I45" s="85"/>
      <c r="J45" s="85"/>
      <c r="L45" s="85"/>
    </row>
    <row r="46" spans="1:12" x14ac:dyDescent="0.25">
      <c r="D46" s="42"/>
      <c r="I46" s="88"/>
      <c r="J46" s="88"/>
      <c r="L46" s="88"/>
    </row>
    <row r="47" spans="1:12" x14ac:dyDescent="0.25">
      <c r="C47" s="42"/>
      <c r="F47" s="42"/>
    </row>
    <row r="48" spans="1:12" x14ac:dyDescent="0.25">
      <c r="L48" s="71" t="s">
        <v>36</v>
      </c>
    </row>
    <row r="49" spans="4:4" x14ac:dyDescent="0.25">
      <c r="D49" s="42"/>
    </row>
  </sheetData>
  <mergeCells count="4">
    <mergeCell ref="A7:A8"/>
    <mergeCell ref="H7:H8"/>
    <mergeCell ref="I7:J7"/>
    <mergeCell ref="K7:L7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79A7-86F4-4492-B467-264D6B11A0AC}">
  <dimension ref="A1:G197"/>
  <sheetViews>
    <sheetView topLeftCell="A181" workbookViewId="0">
      <selection activeCell="F197" sqref="F197"/>
    </sheetView>
  </sheetViews>
  <sheetFormatPr defaultRowHeight="15.75" x14ac:dyDescent="0.25"/>
  <cols>
    <col min="1" max="1" width="8.75" style="118"/>
    <col min="6" max="6" width="8.75" style="130"/>
  </cols>
  <sheetData>
    <row r="1" spans="1:6" s="120" customFormat="1" x14ac:dyDescent="0.25">
      <c r="A1" s="119" t="e">
        <f>+'san roque'!#REF!</f>
        <v>#REF!</v>
      </c>
      <c r="C1" s="120" t="e">
        <f>+LEFT(A1,2)</f>
        <v>#REF!</v>
      </c>
      <c r="D1" s="120" t="e">
        <f>+MID(A1,4,2)</f>
        <v>#REF!</v>
      </c>
      <c r="F1" s="130"/>
    </row>
    <row r="2" spans="1:6" s="120" customFormat="1" x14ac:dyDescent="0.25">
      <c r="A2" s="119" t="e">
        <f>+'san roque'!#REF!</f>
        <v>#REF!</v>
      </c>
      <c r="C2" s="120" t="e">
        <f t="shared" ref="C2:C65" si="0">+LEFT(A2,2)</f>
        <v>#REF!</v>
      </c>
      <c r="D2" s="120" t="e">
        <f t="shared" ref="D2:D65" si="1">+MID(A2,4,2)</f>
        <v>#REF!</v>
      </c>
      <c r="F2" s="130"/>
    </row>
    <row r="3" spans="1:6" s="120" customFormat="1" x14ac:dyDescent="0.25">
      <c r="A3" s="119" t="e">
        <f>+'san roque'!#REF!</f>
        <v>#REF!</v>
      </c>
      <c r="C3" s="120" t="e">
        <f t="shared" si="0"/>
        <v>#REF!</v>
      </c>
      <c r="D3" s="120" t="e">
        <f t="shared" si="1"/>
        <v>#REF!</v>
      </c>
      <c r="F3" s="130"/>
    </row>
    <row r="4" spans="1:6" s="120" customFormat="1" x14ac:dyDescent="0.25">
      <c r="A4" s="119">
        <f>+'san roque'!E9</f>
        <v>22</v>
      </c>
      <c r="C4" s="120" t="str">
        <f t="shared" si="0"/>
        <v>22</v>
      </c>
      <c r="D4" s="120" t="str">
        <f t="shared" si="1"/>
        <v/>
      </c>
      <c r="F4" s="130"/>
    </row>
    <row r="5" spans="1:6" s="120" customFormat="1" x14ac:dyDescent="0.25">
      <c r="A5" s="119">
        <f>+'san roque'!E10</f>
        <v>22.03</v>
      </c>
      <c r="C5" s="120" t="str">
        <f t="shared" si="0"/>
        <v>22</v>
      </c>
      <c r="D5" s="120" t="str">
        <f t="shared" si="1"/>
        <v>03</v>
      </c>
      <c r="F5" s="130"/>
    </row>
    <row r="6" spans="1:6" s="120" customFormat="1" x14ac:dyDescent="0.25">
      <c r="A6" s="119">
        <f>+'san roque'!E11</f>
        <v>21.56</v>
      </c>
      <c r="C6" s="120" t="str">
        <f t="shared" si="0"/>
        <v>21</v>
      </c>
      <c r="D6" s="120" t="str">
        <f t="shared" si="1"/>
        <v>56</v>
      </c>
      <c r="F6" s="130"/>
    </row>
    <row r="7" spans="1:6" s="120" customFormat="1" x14ac:dyDescent="0.25">
      <c r="A7" s="119">
        <f>+'san roque'!E12</f>
        <v>22.15</v>
      </c>
      <c r="C7" s="120" t="str">
        <f t="shared" si="0"/>
        <v>22</v>
      </c>
      <c r="D7" s="120" t="str">
        <f t="shared" si="1"/>
        <v>15</v>
      </c>
      <c r="F7" s="130"/>
    </row>
    <row r="8" spans="1:6" s="120" customFormat="1" x14ac:dyDescent="0.25">
      <c r="A8" s="119">
        <f>+'san roque'!E13</f>
        <v>22.08</v>
      </c>
      <c r="C8" s="120" t="str">
        <f t="shared" si="0"/>
        <v>22</v>
      </c>
      <c r="D8" s="120" t="str">
        <f t="shared" si="1"/>
        <v>08</v>
      </c>
      <c r="F8" s="130"/>
    </row>
    <row r="9" spans="1:6" s="120" customFormat="1" x14ac:dyDescent="0.25">
      <c r="A9" s="119">
        <f>+'san roque'!E14</f>
        <v>21.5</v>
      </c>
      <c r="C9" s="120" t="str">
        <f t="shared" si="0"/>
        <v>21</v>
      </c>
      <c r="D9" s="120" t="str">
        <f t="shared" si="1"/>
        <v>5</v>
      </c>
      <c r="F9" s="130"/>
    </row>
    <row r="10" spans="1:6" s="120" customFormat="1" x14ac:dyDescent="0.25">
      <c r="A10" s="119">
        <f>+'san roque'!E15</f>
        <v>22.02</v>
      </c>
      <c r="C10" s="120" t="str">
        <f t="shared" si="0"/>
        <v>22</v>
      </c>
      <c r="D10" s="120" t="str">
        <f t="shared" si="1"/>
        <v>02</v>
      </c>
      <c r="F10" s="130"/>
    </row>
    <row r="11" spans="1:6" s="120" customFormat="1" x14ac:dyDescent="0.25">
      <c r="A11" s="119">
        <f>+'san roque'!E16</f>
        <v>22.07</v>
      </c>
      <c r="C11" s="120" t="str">
        <f t="shared" si="0"/>
        <v>22</v>
      </c>
      <c r="D11" s="120" t="str">
        <f t="shared" si="1"/>
        <v>07</v>
      </c>
      <c r="F11" s="130"/>
    </row>
    <row r="12" spans="1:6" s="120" customFormat="1" x14ac:dyDescent="0.25">
      <c r="A12" s="119">
        <f>+'san roque'!E17</f>
        <v>22.13</v>
      </c>
      <c r="C12" s="120" t="str">
        <f t="shared" si="0"/>
        <v>22</v>
      </c>
      <c r="D12" s="120" t="str">
        <f t="shared" si="1"/>
        <v>13</v>
      </c>
      <c r="F12" s="130"/>
    </row>
    <row r="13" spans="1:6" s="120" customFormat="1" x14ac:dyDescent="0.25">
      <c r="A13" s="119">
        <f>+'san roque'!E18</f>
        <v>21.42</v>
      </c>
      <c r="C13" s="120" t="str">
        <f t="shared" si="0"/>
        <v>21</v>
      </c>
      <c r="D13" s="120" t="str">
        <f t="shared" si="1"/>
        <v>42</v>
      </c>
      <c r="F13" s="130"/>
    </row>
    <row r="14" spans="1:6" s="120" customFormat="1" x14ac:dyDescent="0.25">
      <c r="A14" s="119">
        <f>+'san roque'!E19</f>
        <v>22</v>
      </c>
      <c r="C14" s="120" t="str">
        <f t="shared" si="0"/>
        <v>22</v>
      </c>
      <c r="D14" s="120" t="str">
        <f t="shared" si="1"/>
        <v/>
      </c>
      <c r="F14" s="130"/>
    </row>
    <row r="15" spans="1:6" s="120" customFormat="1" x14ac:dyDescent="0.25">
      <c r="A15" s="119">
        <f>+'san roque'!E20</f>
        <v>21.52</v>
      </c>
      <c r="C15" s="120" t="str">
        <f t="shared" si="0"/>
        <v>21</v>
      </c>
      <c r="D15" s="120" t="str">
        <f t="shared" si="1"/>
        <v>52</v>
      </c>
      <c r="F15" s="130"/>
    </row>
    <row r="16" spans="1:6" s="120" customFormat="1" x14ac:dyDescent="0.25">
      <c r="A16" s="119">
        <f>+'san roque'!E21</f>
        <v>21.58</v>
      </c>
      <c r="C16" s="120" t="str">
        <f t="shared" si="0"/>
        <v>21</v>
      </c>
      <c r="D16" s="120" t="str">
        <f t="shared" si="1"/>
        <v>58</v>
      </c>
      <c r="F16" s="130"/>
    </row>
    <row r="17" spans="1:7" s="120" customFormat="1" x14ac:dyDescent="0.25">
      <c r="A17" s="119">
        <f>+'san roque'!E22</f>
        <v>21.45</v>
      </c>
      <c r="C17" s="120" t="str">
        <f t="shared" si="0"/>
        <v>21</v>
      </c>
      <c r="D17" s="120" t="str">
        <f t="shared" si="1"/>
        <v>45</v>
      </c>
      <c r="F17" s="130"/>
    </row>
    <row r="18" spans="1:7" s="120" customFormat="1" x14ac:dyDescent="0.25">
      <c r="A18" s="119">
        <f>+'san roque'!E23</f>
        <v>21.56</v>
      </c>
      <c r="C18" s="120" t="str">
        <f t="shared" si="0"/>
        <v>21</v>
      </c>
      <c r="D18" s="120" t="str">
        <f t="shared" si="1"/>
        <v>56</v>
      </c>
      <c r="F18" s="130"/>
    </row>
    <row r="19" spans="1:7" s="120" customFormat="1" x14ac:dyDescent="0.25">
      <c r="A19" s="119">
        <f>+'san roque'!E24</f>
        <v>21.5</v>
      </c>
      <c r="C19" s="120" t="str">
        <f t="shared" si="0"/>
        <v>21</v>
      </c>
      <c r="D19" s="120" t="str">
        <f t="shared" si="1"/>
        <v>5</v>
      </c>
      <c r="F19" s="130"/>
    </row>
    <row r="20" spans="1:7" s="120" customFormat="1" x14ac:dyDescent="0.25">
      <c r="A20" s="119">
        <f>+'san roque'!E25</f>
        <v>21.43</v>
      </c>
      <c r="C20" s="120" t="str">
        <f t="shared" si="0"/>
        <v>21</v>
      </c>
      <c r="D20" s="120" t="str">
        <f t="shared" si="1"/>
        <v>43</v>
      </c>
      <c r="F20" s="130"/>
    </row>
    <row r="21" spans="1:7" s="120" customFormat="1" x14ac:dyDescent="0.25">
      <c r="A21" s="119">
        <f>+'san roque'!E26</f>
        <v>22.15</v>
      </c>
      <c r="C21" s="120" t="str">
        <f t="shared" si="0"/>
        <v>22</v>
      </c>
      <c r="D21" s="120" t="str">
        <f t="shared" si="1"/>
        <v>15</v>
      </c>
      <c r="F21" s="130"/>
    </row>
    <row r="22" spans="1:7" s="120" customFormat="1" x14ac:dyDescent="0.25">
      <c r="A22" s="119">
        <f>+'san roque'!E27</f>
        <v>22.22</v>
      </c>
      <c r="C22" s="120" t="str">
        <f t="shared" si="0"/>
        <v>22</v>
      </c>
      <c r="D22" s="120" t="str">
        <f t="shared" si="1"/>
        <v>22</v>
      </c>
      <c r="F22" s="130"/>
    </row>
    <row r="23" spans="1:7" s="120" customFormat="1" x14ac:dyDescent="0.25">
      <c r="A23" s="119">
        <f>+'san roque'!E28</f>
        <v>22.03</v>
      </c>
      <c r="C23" s="120" t="str">
        <f t="shared" si="0"/>
        <v>22</v>
      </c>
      <c r="D23" s="120" t="str">
        <f t="shared" si="1"/>
        <v>03</v>
      </c>
      <c r="F23" s="130"/>
    </row>
    <row r="24" spans="1:7" s="120" customFormat="1" x14ac:dyDescent="0.25">
      <c r="A24" s="119">
        <f>+'san roque'!E29</f>
        <v>22.21</v>
      </c>
      <c r="C24" s="120" t="str">
        <f t="shared" si="0"/>
        <v>22</v>
      </c>
      <c r="D24" s="120" t="str">
        <f t="shared" si="1"/>
        <v>21</v>
      </c>
      <c r="F24" s="130"/>
    </row>
    <row r="25" spans="1:7" s="120" customFormat="1" x14ac:dyDescent="0.25">
      <c r="A25" s="119">
        <f>+'san roque'!E30</f>
        <v>22.09</v>
      </c>
      <c r="C25" s="120" t="str">
        <f t="shared" si="0"/>
        <v>22</v>
      </c>
      <c r="D25" s="120" t="str">
        <f t="shared" si="1"/>
        <v>09</v>
      </c>
      <c r="F25" s="130"/>
    </row>
    <row r="26" spans="1:7" s="120" customFormat="1" x14ac:dyDescent="0.25">
      <c r="A26" s="119">
        <f>+'san roque'!E34</f>
        <v>21.58</v>
      </c>
      <c r="C26" s="120" t="str">
        <f t="shared" si="0"/>
        <v>21</v>
      </c>
      <c r="D26" s="120" t="str">
        <f t="shared" si="1"/>
        <v>58</v>
      </c>
      <c r="F26" s="130"/>
    </row>
    <row r="27" spans="1:7" s="120" customFormat="1" x14ac:dyDescent="0.25">
      <c r="A27" s="119">
        <f>+'san roque'!E35</f>
        <v>22.11</v>
      </c>
      <c r="C27" s="120" t="str">
        <f t="shared" si="0"/>
        <v>22</v>
      </c>
      <c r="D27" s="120" t="str">
        <f t="shared" si="1"/>
        <v>11</v>
      </c>
      <c r="F27" s="130"/>
    </row>
    <row r="28" spans="1:7" s="120" customFormat="1" x14ac:dyDescent="0.25">
      <c r="A28" s="119">
        <f>+'san roque'!E36</f>
        <v>21.58</v>
      </c>
      <c r="C28" s="120" t="str">
        <f t="shared" si="0"/>
        <v>21</v>
      </c>
      <c r="D28" s="120" t="str">
        <f t="shared" si="1"/>
        <v>58</v>
      </c>
      <c r="F28" s="130"/>
    </row>
    <row r="29" spans="1:7" s="120" customFormat="1" x14ac:dyDescent="0.25">
      <c r="A29" s="119">
        <f>+'san roque'!E37</f>
        <v>22.01</v>
      </c>
      <c r="C29" s="120" t="str">
        <f t="shared" si="0"/>
        <v>22</v>
      </c>
      <c r="D29" s="120" t="str">
        <f t="shared" si="1"/>
        <v>01</v>
      </c>
      <c r="F29" s="130"/>
    </row>
    <row r="30" spans="1:7" s="120" customFormat="1" x14ac:dyDescent="0.25">
      <c r="A30" s="119">
        <f>+'san roque'!E38</f>
        <v>22</v>
      </c>
      <c r="C30" s="120" t="str">
        <f t="shared" si="0"/>
        <v>22</v>
      </c>
      <c r="D30" s="120" t="str">
        <f t="shared" si="1"/>
        <v/>
      </c>
      <c r="F30" s="130"/>
    </row>
    <row r="31" spans="1:7" s="120" customFormat="1" x14ac:dyDescent="0.25">
      <c r="A31" s="119">
        <f>+'san roque'!E39</f>
        <v>21.55</v>
      </c>
      <c r="C31" s="120" t="str">
        <f t="shared" si="0"/>
        <v>21</v>
      </c>
      <c r="D31" s="120" t="str">
        <f t="shared" si="1"/>
        <v>55</v>
      </c>
      <c r="F31" s="130"/>
    </row>
    <row r="32" spans="1:7" s="120" customFormat="1" x14ac:dyDescent="0.25">
      <c r="A32" s="119">
        <f>+'san roque'!E40</f>
        <v>0</v>
      </c>
      <c r="C32" s="120" t="str">
        <f t="shared" si="0"/>
        <v>0</v>
      </c>
      <c r="D32" s="120" t="str">
        <f t="shared" si="1"/>
        <v/>
      </c>
      <c r="F32" s="130">
        <f>30*24</f>
        <v>720</v>
      </c>
      <c r="G32" s="120" t="s">
        <v>32</v>
      </c>
    </row>
    <row r="33" spans="1:6" s="120" customFormat="1" x14ac:dyDescent="0.25">
      <c r="A33" s="119"/>
      <c r="F33" s="130"/>
    </row>
    <row r="34" spans="1:6" s="122" customFormat="1" x14ac:dyDescent="0.25">
      <c r="A34" s="121" t="e">
        <f>+'san juan'!#REF!</f>
        <v>#REF!</v>
      </c>
      <c r="C34" s="122" t="e">
        <f t="shared" si="0"/>
        <v>#REF!</v>
      </c>
      <c r="D34" s="122" t="e">
        <f t="shared" si="1"/>
        <v>#REF!</v>
      </c>
      <c r="F34" s="130"/>
    </row>
    <row r="35" spans="1:6" s="122" customFormat="1" x14ac:dyDescent="0.25">
      <c r="A35" s="121" t="e">
        <f>+'san juan'!#REF!</f>
        <v>#REF!</v>
      </c>
      <c r="C35" s="122" t="e">
        <f t="shared" si="0"/>
        <v>#REF!</v>
      </c>
      <c r="D35" s="122" t="e">
        <f t="shared" si="1"/>
        <v>#REF!</v>
      </c>
      <c r="F35" s="130"/>
    </row>
    <row r="36" spans="1:6" s="122" customFormat="1" x14ac:dyDescent="0.25">
      <c r="A36" s="121" t="e">
        <f>+'san juan'!#REF!</f>
        <v>#REF!</v>
      </c>
      <c r="C36" s="122" t="e">
        <f t="shared" si="0"/>
        <v>#REF!</v>
      </c>
      <c r="D36" s="122" t="e">
        <f t="shared" si="1"/>
        <v>#REF!</v>
      </c>
      <c r="F36" s="130"/>
    </row>
    <row r="37" spans="1:6" s="122" customFormat="1" x14ac:dyDescent="0.25">
      <c r="A37" s="121">
        <f>+'san juan'!E9</f>
        <v>16.239999999999998</v>
      </c>
      <c r="C37" s="122" t="str">
        <f t="shared" si="0"/>
        <v>16</v>
      </c>
      <c r="D37" s="122" t="str">
        <f t="shared" si="1"/>
        <v>24</v>
      </c>
      <c r="F37" s="130"/>
    </row>
    <row r="38" spans="1:6" s="122" customFormat="1" x14ac:dyDescent="0.25">
      <c r="A38" s="121">
        <f>+'san juan'!E10</f>
        <v>16.55</v>
      </c>
      <c r="C38" s="122" t="str">
        <f t="shared" si="0"/>
        <v>16</v>
      </c>
      <c r="D38" s="122" t="str">
        <f t="shared" si="1"/>
        <v>55</v>
      </c>
      <c r="F38" s="130"/>
    </row>
    <row r="39" spans="1:6" s="122" customFormat="1" x14ac:dyDescent="0.25">
      <c r="A39" s="121">
        <f>+'san juan'!E11</f>
        <v>16.57</v>
      </c>
      <c r="C39" s="122" t="str">
        <f t="shared" si="0"/>
        <v>16</v>
      </c>
      <c r="D39" s="122" t="str">
        <f t="shared" si="1"/>
        <v>57</v>
      </c>
      <c r="F39" s="130"/>
    </row>
    <row r="40" spans="1:6" s="122" customFormat="1" x14ac:dyDescent="0.25">
      <c r="A40" s="121">
        <f>+'san juan'!E12</f>
        <v>16.3</v>
      </c>
      <c r="C40" s="122" t="str">
        <f t="shared" si="0"/>
        <v>16</v>
      </c>
      <c r="D40" s="122" t="str">
        <f t="shared" si="1"/>
        <v>3</v>
      </c>
      <c r="F40" s="130"/>
    </row>
    <row r="41" spans="1:6" s="122" customFormat="1" x14ac:dyDescent="0.25">
      <c r="A41" s="121">
        <f>+'san juan'!E13</f>
        <v>16.52</v>
      </c>
      <c r="C41" s="122" t="str">
        <f t="shared" si="0"/>
        <v>16</v>
      </c>
      <c r="D41" s="122" t="str">
        <f t="shared" si="1"/>
        <v>52</v>
      </c>
      <c r="F41" s="130"/>
    </row>
    <row r="42" spans="1:6" s="122" customFormat="1" x14ac:dyDescent="0.25">
      <c r="A42" s="121">
        <f>+'san juan'!E14</f>
        <v>17.149999999999999</v>
      </c>
      <c r="C42" s="122" t="str">
        <f t="shared" si="0"/>
        <v>17</v>
      </c>
      <c r="D42" s="122" t="str">
        <f t="shared" si="1"/>
        <v>15</v>
      </c>
      <c r="F42" s="130"/>
    </row>
    <row r="43" spans="1:6" s="122" customFormat="1" x14ac:dyDescent="0.25">
      <c r="A43" s="121">
        <f>+'san juan'!E15</f>
        <v>17.38</v>
      </c>
      <c r="C43" s="122" t="str">
        <f t="shared" si="0"/>
        <v>17</v>
      </c>
      <c r="D43" s="122" t="str">
        <f t="shared" si="1"/>
        <v>38</v>
      </c>
      <c r="F43" s="130"/>
    </row>
    <row r="44" spans="1:6" s="122" customFormat="1" x14ac:dyDescent="0.25">
      <c r="A44" s="121">
        <f>+'san juan'!E16</f>
        <v>17.100000000000001</v>
      </c>
      <c r="C44" s="122" t="str">
        <f t="shared" si="0"/>
        <v>17</v>
      </c>
      <c r="D44" s="122" t="str">
        <f t="shared" si="1"/>
        <v>1</v>
      </c>
      <c r="F44" s="130"/>
    </row>
    <row r="45" spans="1:6" s="122" customFormat="1" x14ac:dyDescent="0.25">
      <c r="A45" s="121">
        <f>+'san juan'!E17</f>
        <v>16.45</v>
      </c>
      <c r="C45" s="122" t="str">
        <f t="shared" si="0"/>
        <v>16</v>
      </c>
      <c r="D45" s="122" t="str">
        <f t="shared" si="1"/>
        <v>45</v>
      </c>
      <c r="F45" s="130"/>
    </row>
    <row r="46" spans="1:6" s="122" customFormat="1" x14ac:dyDescent="0.25">
      <c r="A46" s="121">
        <f>+'san juan'!E18</f>
        <v>17.09</v>
      </c>
      <c r="C46" s="122" t="str">
        <f t="shared" si="0"/>
        <v>17</v>
      </c>
      <c r="D46" s="122" t="str">
        <f t="shared" si="1"/>
        <v>09</v>
      </c>
      <c r="F46" s="130"/>
    </row>
    <row r="47" spans="1:6" s="122" customFormat="1" x14ac:dyDescent="0.25">
      <c r="A47" s="121">
        <f>+'san juan'!E19</f>
        <v>17.09</v>
      </c>
      <c r="C47" s="122" t="str">
        <f t="shared" si="0"/>
        <v>17</v>
      </c>
      <c r="D47" s="122" t="str">
        <f t="shared" si="1"/>
        <v>09</v>
      </c>
      <c r="F47" s="130"/>
    </row>
    <row r="48" spans="1:6" s="122" customFormat="1" x14ac:dyDescent="0.25">
      <c r="A48" s="121">
        <f>+'san juan'!E20</f>
        <v>16.28</v>
      </c>
      <c r="C48" s="122" t="str">
        <f t="shared" si="0"/>
        <v>16</v>
      </c>
      <c r="D48" s="122" t="str">
        <f t="shared" si="1"/>
        <v>28</v>
      </c>
      <c r="F48" s="130"/>
    </row>
    <row r="49" spans="1:6" s="122" customFormat="1" x14ac:dyDescent="0.25">
      <c r="A49" s="121">
        <f>+'san juan'!E21</f>
        <v>17.45</v>
      </c>
      <c r="C49" s="122" t="str">
        <f t="shared" si="0"/>
        <v>17</v>
      </c>
      <c r="D49" s="122" t="str">
        <f t="shared" si="1"/>
        <v>45</v>
      </c>
      <c r="F49" s="130"/>
    </row>
    <row r="50" spans="1:6" s="122" customFormat="1" x14ac:dyDescent="0.25">
      <c r="A50" s="121">
        <f>+'san juan'!E22</f>
        <v>17.420000000000002</v>
      </c>
      <c r="C50" s="122" t="str">
        <f t="shared" si="0"/>
        <v>17</v>
      </c>
      <c r="D50" s="122" t="str">
        <f t="shared" si="1"/>
        <v>42</v>
      </c>
      <c r="F50" s="130"/>
    </row>
    <row r="51" spans="1:6" s="122" customFormat="1" x14ac:dyDescent="0.25">
      <c r="A51" s="121">
        <f>+'san juan'!E23</f>
        <v>17.41</v>
      </c>
      <c r="C51" s="122" t="str">
        <f t="shared" si="0"/>
        <v>17</v>
      </c>
      <c r="D51" s="122" t="str">
        <f t="shared" si="1"/>
        <v>41</v>
      </c>
      <c r="F51" s="130"/>
    </row>
    <row r="52" spans="1:6" s="122" customFormat="1" x14ac:dyDescent="0.25">
      <c r="A52" s="121">
        <f>+'san juan'!E24</f>
        <v>17.32</v>
      </c>
      <c r="C52" s="122" t="str">
        <f t="shared" si="0"/>
        <v>17</v>
      </c>
      <c r="D52" s="122" t="str">
        <f t="shared" si="1"/>
        <v>32</v>
      </c>
      <c r="F52" s="130"/>
    </row>
    <row r="53" spans="1:6" s="122" customFormat="1" x14ac:dyDescent="0.25">
      <c r="A53" s="121">
        <f>+'san juan'!E25</f>
        <v>17.32</v>
      </c>
      <c r="C53" s="122" t="str">
        <f t="shared" si="0"/>
        <v>17</v>
      </c>
      <c r="D53" s="122" t="str">
        <f t="shared" si="1"/>
        <v>32</v>
      </c>
      <c r="F53" s="130"/>
    </row>
    <row r="54" spans="1:6" s="122" customFormat="1" x14ac:dyDescent="0.25">
      <c r="A54" s="121">
        <f>+'san juan'!E26</f>
        <v>17.57</v>
      </c>
      <c r="C54" s="122" t="str">
        <f t="shared" si="0"/>
        <v>17</v>
      </c>
      <c r="D54" s="122" t="str">
        <f t="shared" si="1"/>
        <v>57</v>
      </c>
      <c r="F54" s="130"/>
    </row>
    <row r="55" spans="1:6" s="122" customFormat="1" x14ac:dyDescent="0.25">
      <c r="A55" s="121">
        <f>+'san juan'!E27</f>
        <v>17.37</v>
      </c>
      <c r="C55" s="122" t="str">
        <f t="shared" si="0"/>
        <v>17</v>
      </c>
      <c r="D55" s="122" t="str">
        <f t="shared" si="1"/>
        <v>37</v>
      </c>
      <c r="F55" s="130"/>
    </row>
    <row r="56" spans="1:6" s="122" customFormat="1" x14ac:dyDescent="0.25">
      <c r="A56" s="121">
        <f>+'san juan'!E28</f>
        <v>17.37</v>
      </c>
      <c r="C56" s="122" t="str">
        <f t="shared" si="0"/>
        <v>17</v>
      </c>
      <c r="D56" s="122" t="str">
        <f t="shared" si="1"/>
        <v>37</v>
      </c>
      <c r="F56" s="130"/>
    </row>
    <row r="57" spans="1:6" s="122" customFormat="1" x14ac:dyDescent="0.25">
      <c r="A57" s="121">
        <f>+'san juan'!E29</f>
        <v>17.34</v>
      </c>
      <c r="C57" s="122" t="str">
        <f t="shared" si="0"/>
        <v>17</v>
      </c>
      <c r="D57" s="122" t="str">
        <f t="shared" si="1"/>
        <v>34</v>
      </c>
      <c r="F57" s="130"/>
    </row>
    <row r="58" spans="1:6" s="122" customFormat="1" x14ac:dyDescent="0.25">
      <c r="A58" s="121">
        <f>+'san juan'!E30</f>
        <v>17.28</v>
      </c>
      <c r="C58" s="122" t="str">
        <f t="shared" si="0"/>
        <v>17</v>
      </c>
      <c r="D58" s="122" t="str">
        <f t="shared" si="1"/>
        <v>28</v>
      </c>
      <c r="F58" s="130"/>
    </row>
    <row r="59" spans="1:6" s="122" customFormat="1" x14ac:dyDescent="0.25">
      <c r="A59" s="121">
        <f>+'san juan'!E34</f>
        <v>17.350000000000001</v>
      </c>
      <c r="C59" s="122" t="str">
        <f t="shared" si="0"/>
        <v>17</v>
      </c>
      <c r="D59" s="122" t="str">
        <f t="shared" si="1"/>
        <v>35</v>
      </c>
      <c r="F59" s="130"/>
    </row>
    <row r="60" spans="1:6" s="122" customFormat="1" x14ac:dyDescent="0.25">
      <c r="A60" s="121">
        <f>+'san juan'!E35</f>
        <v>17.29</v>
      </c>
      <c r="C60" s="122" t="str">
        <f t="shared" si="0"/>
        <v>17</v>
      </c>
      <c r="D60" s="122" t="str">
        <f t="shared" si="1"/>
        <v>29</v>
      </c>
      <c r="F60" s="130"/>
    </row>
    <row r="61" spans="1:6" s="122" customFormat="1" x14ac:dyDescent="0.25">
      <c r="A61" s="121">
        <f>+'san juan'!E36</f>
        <v>17.309999999999999</v>
      </c>
      <c r="C61" s="122" t="str">
        <f t="shared" si="0"/>
        <v>17</v>
      </c>
      <c r="D61" s="122" t="str">
        <f t="shared" si="1"/>
        <v>31</v>
      </c>
      <c r="F61" s="130"/>
    </row>
    <row r="62" spans="1:6" s="122" customFormat="1" x14ac:dyDescent="0.25">
      <c r="A62" s="121">
        <f>+'san juan'!E37</f>
        <v>17.510000000000002</v>
      </c>
      <c r="C62" s="122" t="str">
        <f t="shared" si="0"/>
        <v>17</v>
      </c>
      <c r="D62" s="122" t="str">
        <f t="shared" si="1"/>
        <v>51</v>
      </c>
      <c r="F62" s="130"/>
    </row>
    <row r="63" spans="1:6" s="122" customFormat="1" x14ac:dyDescent="0.25">
      <c r="A63" s="121">
        <f>+'san juan'!E38</f>
        <v>17.54</v>
      </c>
      <c r="C63" s="122" t="str">
        <f t="shared" si="0"/>
        <v>17</v>
      </c>
      <c r="D63" s="122" t="str">
        <f t="shared" si="1"/>
        <v>54</v>
      </c>
      <c r="F63" s="130"/>
    </row>
    <row r="64" spans="1:6" s="122" customFormat="1" x14ac:dyDescent="0.25">
      <c r="A64" s="121">
        <f>+'san juan'!E39</f>
        <v>17.54</v>
      </c>
      <c r="C64" s="122" t="str">
        <f t="shared" si="0"/>
        <v>17</v>
      </c>
      <c r="D64" s="122" t="str">
        <f t="shared" si="1"/>
        <v>54</v>
      </c>
      <c r="F64" s="130"/>
    </row>
    <row r="65" spans="1:7" s="122" customFormat="1" x14ac:dyDescent="0.25">
      <c r="A65" s="121">
        <f>+'san juan'!E40</f>
        <v>0</v>
      </c>
      <c r="C65" s="122" t="str">
        <f t="shared" si="0"/>
        <v>0</v>
      </c>
      <c r="D65" s="122" t="str">
        <f t="shared" si="1"/>
        <v/>
      </c>
      <c r="F65" s="130"/>
    </row>
    <row r="66" spans="1:7" s="122" customFormat="1" x14ac:dyDescent="0.25">
      <c r="A66" s="121"/>
      <c r="F66" s="130">
        <f>+(22*24)+18+0.55</f>
        <v>546.54999999999995</v>
      </c>
      <c r="G66" s="122" t="s">
        <v>33</v>
      </c>
    </row>
    <row r="67" spans="1:7" s="128" customFormat="1" x14ac:dyDescent="0.25">
      <c r="A67" s="127" t="e">
        <f>+'sto. tomas'!#REF!</f>
        <v>#REF!</v>
      </c>
      <c r="C67" s="128" t="e">
        <f t="shared" ref="C67" si="2">+LEFT(A67,2)</f>
        <v>#REF!</v>
      </c>
      <c r="D67" s="128" t="e">
        <f t="shared" ref="D67" si="3">+MID(A67,4,2)</f>
        <v>#REF!</v>
      </c>
      <c r="F67" s="130"/>
    </row>
    <row r="68" spans="1:7" s="128" customFormat="1" x14ac:dyDescent="0.25">
      <c r="A68" s="127" t="e">
        <f>+'sto. tomas'!#REF!</f>
        <v>#REF!</v>
      </c>
      <c r="C68" s="128" t="e">
        <f t="shared" ref="C68:C164" si="4">+LEFT(A68,2)</f>
        <v>#REF!</v>
      </c>
      <c r="D68" s="128" t="e">
        <f t="shared" ref="D68:D164" si="5">+MID(A68,4,2)</f>
        <v>#REF!</v>
      </c>
      <c r="F68" s="130"/>
    </row>
    <row r="69" spans="1:7" s="128" customFormat="1" x14ac:dyDescent="0.25">
      <c r="A69" s="127" t="e">
        <f>+'sto. tomas'!#REF!</f>
        <v>#REF!</v>
      </c>
      <c r="C69" s="128" t="e">
        <f t="shared" si="4"/>
        <v>#REF!</v>
      </c>
      <c r="D69" s="128" t="e">
        <f t="shared" si="5"/>
        <v>#REF!</v>
      </c>
      <c r="F69" s="130"/>
    </row>
    <row r="70" spans="1:7" s="128" customFormat="1" x14ac:dyDescent="0.25">
      <c r="A70" s="127">
        <f>+'sto. tomas'!E9</f>
        <v>17.03</v>
      </c>
      <c r="C70" s="128" t="str">
        <f t="shared" si="4"/>
        <v>17</v>
      </c>
      <c r="D70" s="128" t="str">
        <f t="shared" si="5"/>
        <v>03</v>
      </c>
      <c r="F70" s="130"/>
    </row>
    <row r="71" spans="1:7" s="128" customFormat="1" x14ac:dyDescent="0.25">
      <c r="A71" s="127">
        <f>+'sto. tomas'!E10</f>
        <v>16.52</v>
      </c>
      <c r="C71" s="128" t="str">
        <f t="shared" si="4"/>
        <v>16</v>
      </c>
      <c r="D71" s="128" t="str">
        <f t="shared" si="5"/>
        <v>52</v>
      </c>
      <c r="F71" s="130"/>
    </row>
    <row r="72" spans="1:7" s="128" customFormat="1" x14ac:dyDescent="0.25">
      <c r="A72" s="127">
        <f>+'sto. tomas'!E11</f>
        <v>17</v>
      </c>
      <c r="C72" s="128" t="str">
        <f t="shared" si="4"/>
        <v>17</v>
      </c>
      <c r="D72" s="128" t="str">
        <f t="shared" si="5"/>
        <v/>
      </c>
      <c r="F72" s="130"/>
    </row>
    <row r="73" spans="1:7" s="128" customFormat="1" x14ac:dyDescent="0.25">
      <c r="A73" s="127">
        <f>+'sto. tomas'!E12</f>
        <v>17.2</v>
      </c>
      <c r="C73" s="128" t="str">
        <f t="shared" si="4"/>
        <v>17</v>
      </c>
      <c r="D73" s="128" t="str">
        <f t="shared" si="5"/>
        <v>2</v>
      </c>
      <c r="F73" s="130"/>
    </row>
    <row r="74" spans="1:7" s="128" customFormat="1" x14ac:dyDescent="0.25">
      <c r="A74" s="127">
        <f>+'sto. tomas'!E13</f>
        <v>17.3</v>
      </c>
      <c r="C74" s="128" t="str">
        <f t="shared" si="4"/>
        <v>17</v>
      </c>
      <c r="D74" s="128" t="str">
        <f t="shared" si="5"/>
        <v>3</v>
      </c>
      <c r="F74" s="130"/>
    </row>
    <row r="75" spans="1:7" s="128" customFormat="1" x14ac:dyDescent="0.25">
      <c r="A75" s="127">
        <f>+'sto. tomas'!E14</f>
        <v>17.3</v>
      </c>
      <c r="C75" s="128" t="str">
        <f t="shared" si="4"/>
        <v>17</v>
      </c>
      <c r="D75" s="128" t="str">
        <f t="shared" si="5"/>
        <v>3</v>
      </c>
      <c r="F75" s="130"/>
    </row>
    <row r="76" spans="1:7" s="128" customFormat="1" x14ac:dyDescent="0.25">
      <c r="A76" s="127">
        <f>+'sto. tomas'!E15</f>
        <v>17.23</v>
      </c>
      <c r="C76" s="128" t="str">
        <f t="shared" si="4"/>
        <v>17</v>
      </c>
      <c r="D76" s="128" t="str">
        <f t="shared" si="5"/>
        <v>23</v>
      </c>
      <c r="F76" s="130"/>
    </row>
    <row r="77" spans="1:7" s="128" customFormat="1" x14ac:dyDescent="0.25">
      <c r="A77" s="127">
        <f>+'sto. tomas'!E16</f>
        <v>17.03</v>
      </c>
      <c r="C77" s="128" t="str">
        <f t="shared" si="4"/>
        <v>17</v>
      </c>
      <c r="D77" s="128" t="str">
        <f t="shared" si="5"/>
        <v>03</v>
      </c>
      <c r="F77" s="130"/>
    </row>
    <row r="78" spans="1:7" s="128" customFormat="1" x14ac:dyDescent="0.25">
      <c r="A78" s="127">
        <f>+'sto. tomas'!E17</f>
        <v>17.05</v>
      </c>
      <c r="C78" s="128" t="str">
        <f t="shared" si="4"/>
        <v>17</v>
      </c>
      <c r="D78" s="128" t="str">
        <f t="shared" si="5"/>
        <v>05</v>
      </c>
      <c r="F78" s="130"/>
    </row>
    <row r="79" spans="1:7" s="128" customFormat="1" x14ac:dyDescent="0.25">
      <c r="A79" s="127">
        <f>+'sto. tomas'!E18</f>
        <v>17.03</v>
      </c>
      <c r="C79" s="128" t="str">
        <f t="shared" si="4"/>
        <v>17</v>
      </c>
      <c r="D79" s="128" t="str">
        <f t="shared" si="5"/>
        <v>03</v>
      </c>
      <c r="F79" s="130"/>
    </row>
    <row r="80" spans="1:7" s="128" customFormat="1" x14ac:dyDescent="0.25">
      <c r="A80" s="127">
        <f>+'sto. tomas'!E19</f>
        <v>18.079999999999998</v>
      </c>
      <c r="C80" s="128" t="str">
        <f t="shared" si="4"/>
        <v>18</v>
      </c>
      <c r="D80" s="128" t="str">
        <f t="shared" si="5"/>
        <v>08</v>
      </c>
      <c r="F80" s="130"/>
    </row>
    <row r="81" spans="1:6" s="128" customFormat="1" x14ac:dyDescent="0.25">
      <c r="A81" s="127">
        <f>+'sto. tomas'!E20</f>
        <v>17.5</v>
      </c>
      <c r="C81" s="128" t="str">
        <f t="shared" si="4"/>
        <v>17</v>
      </c>
      <c r="D81" s="128" t="str">
        <f t="shared" si="5"/>
        <v>5</v>
      </c>
      <c r="F81" s="130"/>
    </row>
    <row r="82" spans="1:6" s="128" customFormat="1" x14ac:dyDescent="0.25">
      <c r="A82" s="127">
        <f>+'sto. tomas'!E21</f>
        <v>18.02</v>
      </c>
      <c r="C82" s="128" t="str">
        <f t="shared" si="4"/>
        <v>18</v>
      </c>
      <c r="D82" s="128" t="str">
        <f t="shared" si="5"/>
        <v>02</v>
      </c>
      <c r="F82" s="130"/>
    </row>
    <row r="83" spans="1:6" s="128" customFormat="1" x14ac:dyDescent="0.25">
      <c r="A83" s="127">
        <f>+'sto. tomas'!E22</f>
        <v>18.14</v>
      </c>
      <c r="C83" s="128" t="str">
        <f t="shared" si="4"/>
        <v>18</v>
      </c>
      <c r="D83" s="128" t="str">
        <f t="shared" si="5"/>
        <v>14</v>
      </c>
      <c r="F83" s="130"/>
    </row>
    <row r="84" spans="1:6" s="128" customFormat="1" x14ac:dyDescent="0.25">
      <c r="A84" s="127">
        <f>+'sto. tomas'!E23</f>
        <v>18.12</v>
      </c>
      <c r="C84" s="128" t="str">
        <f t="shared" si="4"/>
        <v>18</v>
      </c>
      <c r="D84" s="128" t="str">
        <f t="shared" si="5"/>
        <v>12</v>
      </c>
      <c r="F84" s="130"/>
    </row>
    <row r="85" spans="1:6" s="128" customFormat="1" x14ac:dyDescent="0.25">
      <c r="A85" s="127">
        <f>+'sto. tomas'!E24</f>
        <v>17.36</v>
      </c>
      <c r="C85" s="128" t="str">
        <f t="shared" si="4"/>
        <v>17</v>
      </c>
      <c r="D85" s="128" t="str">
        <f t="shared" si="5"/>
        <v>36</v>
      </c>
      <c r="F85" s="130"/>
    </row>
    <row r="86" spans="1:6" s="128" customFormat="1" x14ac:dyDescent="0.25">
      <c r="A86" s="127">
        <f>+'sto. tomas'!E25</f>
        <v>17.22</v>
      </c>
      <c r="C86" s="128" t="str">
        <f t="shared" si="4"/>
        <v>17</v>
      </c>
      <c r="D86" s="128" t="str">
        <f t="shared" si="5"/>
        <v>22</v>
      </c>
      <c r="F86" s="130"/>
    </row>
    <row r="87" spans="1:6" s="128" customFormat="1" x14ac:dyDescent="0.25">
      <c r="A87" s="127">
        <f>+'sto. tomas'!E26</f>
        <v>17.28</v>
      </c>
      <c r="C87" s="128" t="str">
        <f t="shared" si="4"/>
        <v>17</v>
      </c>
      <c r="D87" s="128" t="str">
        <f t="shared" si="5"/>
        <v>28</v>
      </c>
      <c r="F87" s="130"/>
    </row>
    <row r="88" spans="1:6" s="128" customFormat="1" x14ac:dyDescent="0.25">
      <c r="A88" s="127">
        <f>+'sto. tomas'!E27</f>
        <v>18.079999999999998</v>
      </c>
      <c r="C88" s="128" t="str">
        <f t="shared" si="4"/>
        <v>18</v>
      </c>
      <c r="D88" s="128" t="str">
        <f t="shared" si="5"/>
        <v>08</v>
      </c>
      <c r="F88" s="130"/>
    </row>
    <row r="89" spans="1:6" s="128" customFormat="1" x14ac:dyDescent="0.25">
      <c r="A89" s="127">
        <f>+'sto. tomas'!E28</f>
        <v>18.02</v>
      </c>
      <c r="C89" s="128" t="str">
        <f t="shared" si="4"/>
        <v>18</v>
      </c>
      <c r="D89" s="128" t="str">
        <f t="shared" si="5"/>
        <v>02</v>
      </c>
      <c r="F89" s="130"/>
    </row>
    <row r="90" spans="1:6" s="128" customFormat="1" x14ac:dyDescent="0.25">
      <c r="A90" s="127">
        <f>+'sto. tomas'!E29</f>
        <v>18.05</v>
      </c>
      <c r="C90" s="128" t="str">
        <f t="shared" si="4"/>
        <v>18</v>
      </c>
      <c r="D90" s="128" t="str">
        <f t="shared" si="5"/>
        <v>05</v>
      </c>
      <c r="F90" s="130"/>
    </row>
    <row r="91" spans="1:6" s="128" customFormat="1" x14ac:dyDescent="0.25">
      <c r="A91" s="127">
        <f>+'sto. tomas'!E30</f>
        <v>17.309999999999999</v>
      </c>
      <c r="C91" s="128" t="str">
        <f t="shared" si="4"/>
        <v>17</v>
      </c>
      <c r="D91" s="128" t="str">
        <f t="shared" si="5"/>
        <v>31</v>
      </c>
      <c r="F91" s="130"/>
    </row>
    <row r="92" spans="1:6" s="128" customFormat="1" x14ac:dyDescent="0.25">
      <c r="A92" s="127">
        <f>+'sto. tomas'!E34</f>
        <v>18.28</v>
      </c>
      <c r="C92" s="128" t="str">
        <f t="shared" si="4"/>
        <v>18</v>
      </c>
      <c r="D92" s="128" t="str">
        <f t="shared" si="5"/>
        <v>28</v>
      </c>
      <c r="F92" s="130"/>
    </row>
    <row r="93" spans="1:6" s="128" customFormat="1" x14ac:dyDescent="0.25">
      <c r="A93" s="127">
        <f>+'sto. tomas'!E35</f>
        <v>17.3</v>
      </c>
      <c r="C93" s="128" t="str">
        <f t="shared" si="4"/>
        <v>17</v>
      </c>
      <c r="D93" s="128" t="str">
        <f t="shared" si="5"/>
        <v>3</v>
      </c>
      <c r="F93" s="130"/>
    </row>
    <row r="94" spans="1:6" s="128" customFormat="1" x14ac:dyDescent="0.25">
      <c r="A94" s="127">
        <f>+'sto. tomas'!E36</f>
        <v>17.3</v>
      </c>
      <c r="C94" s="128" t="str">
        <f t="shared" si="4"/>
        <v>17</v>
      </c>
      <c r="D94" s="128" t="str">
        <f t="shared" si="5"/>
        <v>3</v>
      </c>
      <c r="F94" s="130"/>
    </row>
    <row r="95" spans="1:6" s="128" customFormat="1" x14ac:dyDescent="0.25">
      <c r="A95" s="127">
        <f>+'sto. tomas'!E37</f>
        <v>17.41</v>
      </c>
      <c r="C95" s="128" t="str">
        <f t="shared" si="4"/>
        <v>17</v>
      </c>
      <c r="D95" s="128" t="str">
        <f t="shared" si="5"/>
        <v>41</v>
      </c>
      <c r="F95" s="130"/>
    </row>
    <row r="96" spans="1:6" s="128" customFormat="1" x14ac:dyDescent="0.25">
      <c r="A96" s="127">
        <f>+'sto. tomas'!E38</f>
        <v>17.52</v>
      </c>
      <c r="C96" s="128" t="str">
        <f t="shared" si="4"/>
        <v>17</v>
      </c>
      <c r="D96" s="128" t="str">
        <f t="shared" si="5"/>
        <v>52</v>
      </c>
      <c r="F96" s="130">
        <f>30*24</f>
        <v>720</v>
      </c>
    </row>
    <row r="97" spans="1:6" s="128" customFormat="1" x14ac:dyDescent="0.25">
      <c r="A97" s="127">
        <f>+'sto. tomas'!E39</f>
        <v>17.41</v>
      </c>
      <c r="C97" s="128" t="str">
        <f t="shared" si="4"/>
        <v>17</v>
      </c>
      <c r="D97" s="128" t="str">
        <f t="shared" si="5"/>
        <v>41</v>
      </c>
      <c r="F97" s="130"/>
    </row>
    <row r="98" spans="1:6" s="128" customFormat="1" x14ac:dyDescent="0.25">
      <c r="A98" s="127">
        <f>+'sto. tomas'!E40</f>
        <v>0</v>
      </c>
      <c r="C98" s="128" t="str">
        <f t="shared" si="4"/>
        <v>0</v>
      </c>
      <c r="D98" s="128" t="str">
        <f t="shared" si="5"/>
        <v/>
      </c>
      <c r="F98" s="130"/>
    </row>
    <row r="99" spans="1:6" s="128" customFormat="1" x14ac:dyDescent="0.25">
      <c r="A99" s="127"/>
      <c r="F99" s="130"/>
    </row>
    <row r="100" spans="1:6" s="126" customFormat="1" x14ac:dyDescent="0.25">
      <c r="A100" s="125" t="e">
        <f>+'sto. nino'!#REF!</f>
        <v>#REF!</v>
      </c>
      <c r="C100" s="126" t="e">
        <f t="shared" ref="C100:C131" si="6">+LEFT(A100,2)</f>
        <v>#REF!</v>
      </c>
      <c r="D100" s="126" t="e">
        <f t="shared" ref="D100:D131" si="7">+MID(A100,4,2)</f>
        <v>#REF!</v>
      </c>
      <c r="F100" s="130"/>
    </row>
    <row r="101" spans="1:6" s="126" customFormat="1" x14ac:dyDescent="0.25">
      <c r="A101" s="125" t="e">
        <f>+'sto. nino'!#REF!</f>
        <v>#REF!</v>
      </c>
      <c r="C101" s="126" t="e">
        <f t="shared" si="6"/>
        <v>#REF!</v>
      </c>
      <c r="D101" s="126" t="e">
        <f t="shared" si="7"/>
        <v>#REF!</v>
      </c>
      <c r="F101" s="130"/>
    </row>
    <row r="102" spans="1:6" s="126" customFormat="1" x14ac:dyDescent="0.25">
      <c r="A102" s="125" t="e">
        <f>+'sto. nino'!#REF!</f>
        <v>#REF!</v>
      </c>
      <c r="C102" s="126" t="e">
        <f t="shared" si="6"/>
        <v>#REF!</v>
      </c>
      <c r="D102" s="126" t="e">
        <f t="shared" si="7"/>
        <v>#REF!</v>
      </c>
      <c r="F102" s="130"/>
    </row>
    <row r="103" spans="1:6" s="126" customFormat="1" x14ac:dyDescent="0.25">
      <c r="A103" s="125">
        <f>+'sto. nino'!E9</f>
        <v>14.05</v>
      </c>
      <c r="C103" s="126" t="str">
        <f t="shared" si="6"/>
        <v>14</v>
      </c>
      <c r="D103" s="126" t="str">
        <f t="shared" si="7"/>
        <v>05</v>
      </c>
      <c r="F103" s="130"/>
    </row>
    <row r="104" spans="1:6" s="126" customFormat="1" x14ac:dyDescent="0.25">
      <c r="A104" s="125">
        <f>+'sto. nino'!E10</f>
        <v>14.05</v>
      </c>
      <c r="C104" s="126" t="str">
        <f t="shared" si="6"/>
        <v>14</v>
      </c>
      <c r="D104" s="126" t="str">
        <f t="shared" si="7"/>
        <v>05</v>
      </c>
      <c r="F104" s="130"/>
    </row>
    <row r="105" spans="1:6" s="126" customFormat="1" x14ac:dyDescent="0.25">
      <c r="A105" s="125">
        <f>+'sto. nino'!E11</f>
        <v>12.14</v>
      </c>
      <c r="C105" s="126" t="str">
        <f t="shared" si="6"/>
        <v>12</v>
      </c>
      <c r="D105" s="126" t="str">
        <f t="shared" si="7"/>
        <v>14</v>
      </c>
      <c r="F105" s="130"/>
    </row>
    <row r="106" spans="1:6" s="126" customFormat="1" x14ac:dyDescent="0.25">
      <c r="A106" s="125">
        <f>+'sto. nino'!E12</f>
        <v>13.24</v>
      </c>
      <c r="C106" s="126" t="str">
        <f t="shared" si="6"/>
        <v>13</v>
      </c>
      <c r="D106" s="126" t="str">
        <f t="shared" si="7"/>
        <v>24</v>
      </c>
      <c r="F106" s="130"/>
    </row>
    <row r="107" spans="1:6" s="126" customFormat="1" x14ac:dyDescent="0.25">
      <c r="A107" s="125">
        <f>+'sto. nino'!E13</f>
        <v>14.05</v>
      </c>
      <c r="C107" s="126" t="str">
        <f t="shared" si="6"/>
        <v>14</v>
      </c>
      <c r="D107" s="126" t="str">
        <f t="shared" si="7"/>
        <v>05</v>
      </c>
      <c r="F107" s="130"/>
    </row>
    <row r="108" spans="1:6" s="126" customFormat="1" x14ac:dyDescent="0.25">
      <c r="A108" s="125">
        <f>+'sto. nino'!E14</f>
        <v>14.12</v>
      </c>
      <c r="C108" s="126" t="str">
        <f t="shared" si="6"/>
        <v>14</v>
      </c>
      <c r="D108" s="126" t="str">
        <f t="shared" si="7"/>
        <v>12</v>
      </c>
      <c r="F108" s="130"/>
    </row>
    <row r="109" spans="1:6" s="126" customFormat="1" x14ac:dyDescent="0.25">
      <c r="A109" s="125">
        <f>+'sto. nino'!E15</f>
        <v>13.04</v>
      </c>
      <c r="C109" s="126" t="str">
        <f t="shared" si="6"/>
        <v>13</v>
      </c>
      <c r="D109" s="126" t="str">
        <f t="shared" si="7"/>
        <v>04</v>
      </c>
      <c r="F109" s="130"/>
    </row>
    <row r="110" spans="1:6" s="126" customFormat="1" x14ac:dyDescent="0.25">
      <c r="A110" s="125">
        <f>+'sto. nino'!E16</f>
        <v>13.48</v>
      </c>
      <c r="C110" s="126" t="str">
        <f t="shared" si="6"/>
        <v>13</v>
      </c>
      <c r="D110" s="126" t="str">
        <f t="shared" si="7"/>
        <v>48</v>
      </c>
      <c r="F110" s="130"/>
    </row>
    <row r="111" spans="1:6" s="126" customFormat="1" x14ac:dyDescent="0.25">
      <c r="A111" s="125">
        <f>+'sto. nino'!E17</f>
        <v>14.14</v>
      </c>
      <c r="C111" s="126" t="str">
        <f t="shared" si="6"/>
        <v>14</v>
      </c>
      <c r="D111" s="126" t="str">
        <f t="shared" si="7"/>
        <v>14</v>
      </c>
      <c r="F111" s="130"/>
    </row>
    <row r="112" spans="1:6" s="126" customFormat="1" x14ac:dyDescent="0.25">
      <c r="A112" s="125">
        <f>+'sto. nino'!E18</f>
        <v>14.32</v>
      </c>
      <c r="C112" s="126" t="str">
        <f t="shared" si="6"/>
        <v>14</v>
      </c>
      <c r="D112" s="126" t="str">
        <f t="shared" si="7"/>
        <v>32</v>
      </c>
      <c r="F112" s="130"/>
    </row>
    <row r="113" spans="1:6" s="126" customFormat="1" x14ac:dyDescent="0.25">
      <c r="A113" s="125">
        <f>+'sto. nino'!E19</f>
        <v>14.3</v>
      </c>
      <c r="C113" s="126" t="str">
        <f t="shared" si="6"/>
        <v>14</v>
      </c>
      <c r="D113" s="126" t="str">
        <f t="shared" si="7"/>
        <v>3</v>
      </c>
      <c r="F113" s="130"/>
    </row>
    <row r="114" spans="1:6" s="126" customFormat="1" x14ac:dyDescent="0.25">
      <c r="A114" s="125">
        <f>+'sto. nino'!E20</f>
        <v>14.1</v>
      </c>
      <c r="C114" s="126" t="str">
        <f t="shared" si="6"/>
        <v>14</v>
      </c>
      <c r="D114" s="126" t="str">
        <f t="shared" si="7"/>
        <v>1</v>
      </c>
      <c r="F114" s="130"/>
    </row>
    <row r="115" spans="1:6" s="126" customFormat="1" x14ac:dyDescent="0.25">
      <c r="A115" s="125">
        <f>+'sto. nino'!E21</f>
        <v>14.05</v>
      </c>
      <c r="C115" s="126" t="str">
        <f t="shared" si="6"/>
        <v>14</v>
      </c>
      <c r="D115" s="126" t="str">
        <f t="shared" si="7"/>
        <v>05</v>
      </c>
      <c r="F115" s="130"/>
    </row>
    <row r="116" spans="1:6" s="126" customFormat="1" x14ac:dyDescent="0.25">
      <c r="A116" s="125">
        <f>+'sto. nino'!E22</f>
        <v>14.15</v>
      </c>
      <c r="C116" s="126" t="str">
        <f t="shared" si="6"/>
        <v>14</v>
      </c>
      <c r="D116" s="126" t="str">
        <f t="shared" si="7"/>
        <v>15</v>
      </c>
      <c r="F116" s="130"/>
    </row>
    <row r="117" spans="1:6" s="126" customFormat="1" x14ac:dyDescent="0.25">
      <c r="A117" s="125">
        <f>+'sto. nino'!E23</f>
        <v>15.25</v>
      </c>
      <c r="C117" s="126" t="str">
        <f t="shared" si="6"/>
        <v>15</v>
      </c>
      <c r="D117" s="126" t="str">
        <f t="shared" si="7"/>
        <v>25</v>
      </c>
      <c r="F117" s="130"/>
    </row>
    <row r="118" spans="1:6" s="126" customFormat="1" x14ac:dyDescent="0.25">
      <c r="A118" s="125">
        <f>+'sto. nino'!E24</f>
        <v>14.56</v>
      </c>
      <c r="C118" s="126" t="str">
        <f t="shared" si="6"/>
        <v>14</v>
      </c>
      <c r="D118" s="126" t="str">
        <f t="shared" si="7"/>
        <v>56</v>
      </c>
      <c r="F118" s="130"/>
    </row>
    <row r="119" spans="1:6" s="126" customFormat="1" x14ac:dyDescent="0.25">
      <c r="A119" s="125">
        <f>+'sto. nino'!E25</f>
        <v>14.55</v>
      </c>
      <c r="C119" s="126" t="str">
        <f t="shared" si="6"/>
        <v>14</v>
      </c>
      <c r="D119" s="126" t="str">
        <f t="shared" si="7"/>
        <v>55</v>
      </c>
      <c r="F119" s="130"/>
    </row>
    <row r="120" spans="1:6" s="126" customFormat="1" x14ac:dyDescent="0.25">
      <c r="A120" s="125">
        <f>+'sto. nino'!E26</f>
        <v>14.25</v>
      </c>
      <c r="C120" s="126" t="str">
        <f t="shared" si="6"/>
        <v>14</v>
      </c>
      <c r="D120" s="126" t="str">
        <f t="shared" si="7"/>
        <v>25</v>
      </c>
      <c r="F120" s="130"/>
    </row>
    <row r="121" spans="1:6" s="126" customFormat="1" x14ac:dyDescent="0.25">
      <c r="A121" s="125">
        <f>+'sto. nino'!E27</f>
        <v>14.45</v>
      </c>
      <c r="C121" s="126" t="str">
        <f t="shared" si="6"/>
        <v>14</v>
      </c>
      <c r="D121" s="126" t="str">
        <f t="shared" si="7"/>
        <v>45</v>
      </c>
      <c r="F121" s="130"/>
    </row>
    <row r="122" spans="1:6" s="126" customFormat="1" x14ac:dyDescent="0.25">
      <c r="A122" s="125">
        <f>+'sto. nino'!E28</f>
        <v>15.03</v>
      </c>
      <c r="C122" s="126" t="str">
        <f t="shared" si="6"/>
        <v>15</v>
      </c>
      <c r="D122" s="126" t="str">
        <f t="shared" si="7"/>
        <v>03</v>
      </c>
      <c r="F122" s="130"/>
    </row>
    <row r="123" spans="1:6" s="126" customFormat="1" x14ac:dyDescent="0.25">
      <c r="A123" s="125">
        <f>+'sto. nino'!E29</f>
        <v>15</v>
      </c>
      <c r="C123" s="126" t="str">
        <f t="shared" si="6"/>
        <v>15</v>
      </c>
      <c r="D123" s="126" t="str">
        <f t="shared" si="7"/>
        <v/>
      </c>
      <c r="F123" s="130"/>
    </row>
    <row r="124" spans="1:6" s="126" customFormat="1" x14ac:dyDescent="0.25">
      <c r="A124" s="125">
        <f>+'sto. nino'!E30</f>
        <v>15.09</v>
      </c>
      <c r="C124" s="126" t="str">
        <f t="shared" si="6"/>
        <v>15</v>
      </c>
      <c r="D124" s="126" t="str">
        <f t="shared" si="7"/>
        <v>09</v>
      </c>
      <c r="F124" s="130"/>
    </row>
    <row r="125" spans="1:6" s="126" customFormat="1" x14ac:dyDescent="0.25">
      <c r="A125" s="125">
        <f>+'sto. nino'!E34</f>
        <v>15.01</v>
      </c>
      <c r="C125" s="126" t="str">
        <f t="shared" si="6"/>
        <v>15</v>
      </c>
      <c r="D125" s="126" t="str">
        <f t="shared" si="7"/>
        <v>01</v>
      </c>
      <c r="F125" s="130"/>
    </row>
    <row r="126" spans="1:6" s="126" customFormat="1" x14ac:dyDescent="0.25">
      <c r="A126" s="125">
        <f>+'sto. nino'!E35</f>
        <v>15.03</v>
      </c>
      <c r="C126" s="126" t="str">
        <f t="shared" si="6"/>
        <v>15</v>
      </c>
      <c r="D126" s="126" t="str">
        <f t="shared" si="7"/>
        <v>03</v>
      </c>
      <c r="F126" s="130"/>
    </row>
    <row r="127" spans="1:6" s="126" customFormat="1" x14ac:dyDescent="0.25">
      <c r="A127" s="125">
        <f>+'sto. nino'!E36</f>
        <v>14.57</v>
      </c>
      <c r="C127" s="126" t="str">
        <f t="shared" si="6"/>
        <v>14</v>
      </c>
      <c r="D127" s="126" t="str">
        <f t="shared" si="7"/>
        <v>57</v>
      </c>
      <c r="F127" s="130"/>
    </row>
    <row r="128" spans="1:6" s="126" customFormat="1" x14ac:dyDescent="0.25">
      <c r="A128" s="125">
        <f>+'sto. nino'!E37</f>
        <v>15.39</v>
      </c>
      <c r="C128" s="126" t="str">
        <f t="shared" si="6"/>
        <v>15</v>
      </c>
      <c r="D128" s="126" t="str">
        <f t="shared" si="7"/>
        <v>39</v>
      </c>
      <c r="F128" s="130"/>
    </row>
    <row r="129" spans="1:6" s="126" customFormat="1" x14ac:dyDescent="0.25">
      <c r="A129" s="125">
        <f>+'sto. nino'!E38</f>
        <v>14.57</v>
      </c>
      <c r="C129" s="126" t="str">
        <f t="shared" si="6"/>
        <v>14</v>
      </c>
      <c r="D129" s="126" t="str">
        <f t="shared" si="7"/>
        <v>57</v>
      </c>
      <c r="F129" s="130"/>
    </row>
    <row r="130" spans="1:6" s="126" customFormat="1" x14ac:dyDescent="0.25">
      <c r="A130" s="125">
        <f>+'sto. nino'!E39</f>
        <v>15.15</v>
      </c>
      <c r="C130" s="126" t="str">
        <f t="shared" si="6"/>
        <v>15</v>
      </c>
      <c r="D130" s="126" t="str">
        <f t="shared" si="7"/>
        <v>15</v>
      </c>
      <c r="F130" s="130"/>
    </row>
    <row r="131" spans="1:6" s="126" customFormat="1" x14ac:dyDescent="0.25">
      <c r="A131" s="125">
        <f>+'sto. nino'!E40</f>
        <v>0</v>
      </c>
      <c r="C131" s="126" t="str">
        <f t="shared" si="6"/>
        <v>0</v>
      </c>
      <c r="D131" s="126" t="str">
        <f t="shared" si="7"/>
        <v/>
      </c>
      <c r="F131" s="130"/>
    </row>
    <row r="132" spans="1:6" s="126" customFormat="1" x14ac:dyDescent="0.25">
      <c r="A132" s="125"/>
      <c r="F132" s="130">
        <f>+(18*24)+15+0.31</f>
        <v>447.31</v>
      </c>
    </row>
    <row r="133" spans="1:6" s="130" customFormat="1" x14ac:dyDescent="0.25">
      <c r="A133" s="129" t="e">
        <f>+'sta. monica'!#REF!</f>
        <v>#REF!</v>
      </c>
      <c r="C133" s="130" t="e">
        <f t="shared" si="4"/>
        <v>#REF!</v>
      </c>
      <c r="D133" s="130" t="e">
        <f t="shared" si="5"/>
        <v>#REF!</v>
      </c>
    </row>
    <row r="134" spans="1:6" s="130" customFormat="1" x14ac:dyDescent="0.25">
      <c r="A134" s="129" t="e">
        <f>+'sta. monica'!#REF!</f>
        <v>#REF!</v>
      </c>
      <c r="C134" s="130" t="e">
        <f t="shared" si="4"/>
        <v>#REF!</v>
      </c>
      <c r="D134" s="130" t="e">
        <f t="shared" si="5"/>
        <v>#REF!</v>
      </c>
    </row>
    <row r="135" spans="1:6" s="130" customFormat="1" x14ac:dyDescent="0.25">
      <c r="A135" s="129" t="e">
        <f>+'sta. monica'!#REF!</f>
        <v>#REF!</v>
      </c>
      <c r="C135" s="130" t="e">
        <f t="shared" si="4"/>
        <v>#REF!</v>
      </c>
      <c r="D135" s="130" t="e">
        <f t="shared" si="5"/>
        <v>#REF!</v>
      </c>
    </row>
    <row r="136" spans="1:6" s="130" customFormat="1" x14ac:dyDescent="0.25">
      <c r="A136" s="129">
        <f>+'sta. monica'!E9</f>
        <v>24</v>
      </c>
      <c r="C136" s="130" t="str">
        <f t="shared" si="4"/>
        <v>24</v>
      </c>
      <c r="D136" s="130" t="str">
        <f t="shared" si="5"/>
        <v/>
      </c>
    </row>
    <row r="137" spans="1:6" s="130" customFormat="1" x14ac:dyDescent="0.25">
      <c r="A137" s="129">
        <f>+'sta. monica'!E10</f>
        <v>24</v>
      </c>
      <c r="C137" s="130" t="str">
        <f t="shared" si="4"/>
        <v>24</v>
      </c>
      <c r="D137" s="130" t="str">
        <f t="shared" si="5"/>
        <v/>
      </c>
    </row>
    <row r="138" spans="1:6" s="130" customFormat="1" x14ac:dyDescent="0.25">
      <c r="A138" s="129">
        <f>+'sta. monica'!E11</f>
        <v>24</v>
      </c>
      <c r="C138" s="130" t="str">
        <f t="shared" si="4"/>
        <v>24</v>
      </c>
      <c r="D138" s="130" t="str">
        <f t="shared" si="5"/>
        <v/>
      </c>
    </row>
    <row r="139" spans="1:6" s="130" customFormat="1" x14ac:dyDescent="0.25">
      <c r="A139" s="129">
        <f>+'sta. monica'!E12</f>
        <v>24</v>
      </c>
      <c r="C139" s="130" t="str">
        <f t="shared" si="4"/>
        <v>24</v>
      </c>
      <c r="D139" s="130" t="str">
        <f t="shared" si="5"/>
        <v/>
      </c>
    </row>
    <row r="140" spans="1:6" s="130" customFormat="1" x14ac:dyDescent="0.25">
      <c r="A140" s="129">
        <f>+'sta. monica'!E13</f>
        <v>22.36</v>
      </c>
      <c r="C140" s="130" t="str">
        <f t="shared" si="4"/>
        <v>22</v>
      </c>
      <c r="D140" s="130" t="str">
        <f t="shared" si="5"/>
        <v>36</v>
      </c>
    </row>
    <row r="141" spans="1:6" s="130" customFormat="1" x14ac:dyDescent="0.25">
      <c r="A141" s="129">
        <f>+'sta. monica'!E14</f>
        <v>24</v>
      </c>
      <c r="C141" s="130" t="str">
        <f t="shared" si="4"/>
        <v>24</v>
      </c>
      <c r="D141" s="130" t="str">
        <f t="shared" si="5"/>
        <v/>
      </c>
    </row>
    <row r="142" spans="1:6" s="130" customFormat="1" x14ac:dyDescent="0.25">
      <c r="A142" s="129">
        <f>+'sta. monica'!E15</f>
        <v>24</v>
      </c>
      <c r="C142" s="130" t="str">
        <f t="shared" si="4"/>
        <v>24</v>
      </c>
      <c r="D142" s="130" t="str">
        <f t="shared" si="5"/>
        <v/>
      </c>
    </row>
    <row r="143" spans="1:6" s="130" customFormat="1" x14ac:dyDescent="0.25">
      <c r="A143" s="129">
        <f>+'sta. monica'!E16</f>
        <v>24</v>
      </c>
      <c r="C143" s="130" t="str">
        <f t="shared" si="4"/>
        <v>24</v>
      </c>
      <c r="D143" s="130" t="str">
        <f t="shared" si="5"/>
        <v/>
      </c>
    </row>
    <row r="144" spans="1:6" s="130" customFormat="1" x14ac:dyDescent="0.25">
      <c r="A144" s="129">
        <f>+'sta. monica'!E17</f>
        <v>24</v>
      </c>
      <c r="C144" s="130" t="str">
        <f t="shared" si="4"/>
        <v>24</v>
      </c>
      <c r="D144" s="130" t="str">
        <f t="shared" si="5"/>
        <v/>
      </c>
    </row>
    <row r="145" spans="1:4" s="130" customFormat="1" x14ac:dyDescent="0.25">
      <c r="A145" s="129">
        <f>+'sta. monica'!E18</f>
        <v>24</v>
      </c>
      <c r="C145" s="130" t="str">
        <f t="shared" si="4"/>
        <v>24</v>
      </c>
      <c r="D145" s="130" t="str">
        <f t="shared" si="5"/>
        <v/>
      </c>
    </row>
    <row r="146" spans="1:4" s="130" customFormat="1" x14ac:dyDescent="0.25">
      <c r="A146" s="129">
        <f>+'sta. monica'!E19</f>
        <v>24</v>
      </c>
      <c r="C146" s="130" t="str">
        <f t="shared" si="4"/>
        <v>24</v>
      </c>
      <c r="D146" s="130" t="str">
        <f t="shared" si="5"/>
        <v/>
      </c>
    </row>
    <row r="147" spans="1:4" s="130" customFormat="1" x14ac:dyDescent="0.25">
      <c r="A147" s="129">
        <f>+'sta. monica'!E20</f>
        <v>24</v>
      </c>
      <c r="C147" s="130" t="str">
        <f t="shared" si="4"/>
        <v>24</v>
      </c>
      <c r="D147" s="130" t="str">
        <f t="shared" si="5"/>
        <v/>
      </c>
    </row>
    <row r="148" spans="1:4" s="130" customFormat="1" x14ac:dyDescent="0.25">
      <c r="A148" s="129">
        <f>+'sta. monica'!E21</f>
        <v>24</v>
      </c>
      <c r="C148" s="130" t="str">
        <f t="shared" si="4"/>
        <v>24</v>
      </c>
      <c r="D148" s="130" t="str">
        <f t="shared" si="5"/>
        <v/>
      </c>
    </row>
    <row r="149" spans="1:4" s="130" customFormat="1" x14ac:dyDescent="0.25">
      <c r="A149" s="129">
        <f>+'sta. monica'!E22</f>
        <v>24</v>
      </c>
      <c r="C149" s="130" t="str">
        <f t="shared" si="4"/>
        <v>24</v>
      </c>
      <c r="D149" s="130" t="str">
        <f t="shared" si="5"/>
        <v/>
      </c>
    </row>
    <row r="150" spans="1:4" s="130" customFormat="1" x14ac:dyDescent="0.25">
      <c r="A150" s="129">
        <f>+'sta. monica'!E23</f>
        <v>24</v>
      </c>
      <c r="C150" s="130" t="str">
        <f t="shared" si="4"/>
        <v>24</v>
      </c>
      <c r="D150" s="130" t="str">
        <f t="shared" si="5"/>
        <v/>
      </c>
    </row>
    <row r="151" spans="1:4" s="130" customFormat="1" x14ac:dyDescent="0.25">
      <c r="A151" s="129">
        <f>+'sta. monica'!E24</f>
        <v>24</v>
      </c>
      <c r="C151" s="130" t="str">
        <f t="shared" si="4"/>
        <v>24</v>
      </c>
      <c r="D151" s="130" t="str">
        <f t="shared" si="5"/>
        <v/>
      </c>
    </row>
    <row r="152" spans="1:4" s="130" customFormat="1" x14ac:dyDescent="0.25">
      <c r="A152" s="129">
        <f>+'sta. monica'!E25</f>
        <v>24</v>
      </c>
      <c r="C152" s="130" t="str">
        <f t="shared" si="4"/>
        <v>24</v>
      </c>
      <c r="D152" s="130" t="str">
        <f t="shared" si="5"/>
        <v/>
      </c>
    </row>
    <row r="153" spans="1:4" s="130" customFormat="1" x14ac:dyDescent="0.25">
      <c r="A153" s="129">
        <f>+'sta. monica'!E26</f>
        <v>24</v>
      </c>
      <c r="C153" s="130" t="str">
        <f t="shared" si="4"/>
        <v>24</v>
      </c>
      <c r="D153" s="130" t="str">
        <f t="shared" si="5"/>
        <v/>
      </c>
    </row>
    <row r="154" spans="1:4" s="130" customFormat="1" x14ac:dyDescent="0.25">
      <c r="A154" s="129">
        <f>+'sta. monica'!E27</f>
        <v>24</v>
      </c>
      <c r="C154" s="130" t="str">
        <f t="shared" si="4"/>
        <v>24</v>
      </c>
      <c r="D154" s="130" t="str">
        <f t="shared" si="5"/>
        <v/>
      </c>
    </row>
    <row r="155" spans="1:4" s="130" customFormat="1" x14ac:dyDescent="0.25">
      <c r="A155" s="129">
        <f>+'sta. monica'!E28</f>
        <v>24</v>
      </c>
      <c r="C155" s="130" t="str">
        <f t="shared" si="4"/>
        <v>24</v>
      </c>
      <c r="D155" s="130" t="str">
        <f t="shared" si="5"/>
        <v/>
      </c>
    </row>
    <row r="156" spans="1:4" s="130" customFormat="1" x14ac:dyDescent="0.25">
      <c r="A156" s="129">
        <f>+'sta. monica'!E29</f>
        <v>24</v>
      </c>
      <c r="C156" s="130" t="str">
        <f t="shared" si="4"/>
        <v>24</v>
      </c>
      <c r="D156" s="130" t="str">
        <f t="shared" si="5"/>
        <v/>
      </c>
    </row>
    <row r="157" spans="1:4" s="130" customFormat="1" x14ac:dyDescent="0.25">
      <c r="A157" s="129">
        <f>+'sta. monica'!E30</f>
        <v>24</v>
      </c>
      <c r="C157" s="130" t="str">
        <f t="shared" si="4"/>
        <v>24</v>
      </c>
      <c r="D157" s="130" t="str">
        <f t="shared" si="5"/>
        <v/>
      </c>
    </row>
    <row r="158" spans="1:4" s="130" customFormat="1" x14ac:dyDescent="0.25">
      <c r="A158" s="129">
        <f>+'sta. monica'!E34</f>
        <v>24</v>
      </c>
      <c r="C158" s="130" t="str">
        <f t="shared" si="4"/>
        <v>24</v>
      </c>
      <c r="D158" s="130" t="str">
        <f t="shared" si="5"/>
        <v/>
      </c>
    </row>
    <row r="159" spans="1:4" s="130" customFormat="1" x14ac:dyDescent="0.25">
      <c r="A159" s="129">
        <f>+'sta. monica'!E35</f>
        <v>24</v>
      </c>
      <c r="C159" s="130" t="str">
        <f t="shared" si="4"/>
        <v>24</v>
      </c>
      <c r="D159" s="130" t="str">
        <f t="shared" si="5"/>
        <v/>
      </c>
    </row>
    <row r="160" spans="1:4" s="130" customFormat="1" x14ac:dyDescent="0.25">
      <c r="A160" s="129">
        <f>+'sta. monica'!E36</f>
        <v>24</v>
      </c>
      <c r="C160" s="130" t="str">
        <f t="shared" si="4"/>
        <v>24</v>
      </c>
      <c r="D160" s="130" t="str">
        <f t="shared" si="5"/>
        <v/>
      </c>
    </row>
    <row r="161" spans="1:6" s="130" customFormat="1" x14ac:dyDescent="0.25">
      <c r="A161" s="129">
        <f>+'sta. monica'!E37</f>
        <v>24</v>
      </c>
      <c r="C161" s="130" t="str">
        <f t="shared" si="4"/>
        <v>24</v>
      </c>
      <c r="D161" s="130" t="str">
        <f t="shared" si="5"/>
        <v/>
      </c>
    </row>
    <row r="162" spans="1:6" s="130" customFormat="1" x14ac:dyDescent="0.25">
      <c r="A162" s="129">
        <f>+'sta. monica'!E38</f>
        <v>24</v>
      </c>
      <c r="C162" s="130" t="str">
        <f t="shared" si="4"/>
        <v>24</v>
      </c>
      <c r="D162" s="130" t="str">
        <f t="shared" si="5"/>
        <v/>
      </c>
    </row>
    <row r="163" spans="1:6" s="130" customFormat="1" x14ac:dyDescent="0.25">
      <c r="A163" s="129">
        <f>+'sta. monica'!E39</f>
        <v>24</v>
      </c>
      <c r="C163" s="130" t="str">
        <f t="shared" si="4"/>
        <v>24</v>
      </c>
      <c r="D163" s="130" t="str">
        <f t="shared" si="5"/>
        <v/>
      </c>
    </row>
    <row r="164" spans="1:6" s="130" customFormat="1" x14ac:dyDescent="0.25">
      <c r="A164" s="129">
        <f>+'sta. monica'!E40</f>
        <v>0</v>
      </c>
      <c r="C164" s="130" t="str">
        <f t="shared" si="4"/>
        <v>0</v>
      </c>
      <c r="D164" s="130" t="str">
        <f t="shared" si="5"/>
        <v/>
      </c>
      <c r="F164" s="130">
        <f>+(21*24)+1+0.31</f>
        <v>505.31</v>
      </c>
    </row>
    <row r="165" spans="1:6" s="124" customFormat="1" x14ac:dyDescent="0.25">
      <c r="A165" s="123" t="e">
        <f>+'sto. rosario'!#REF!</f>
        <v>#REF!</v>
      </c>
      <c r="C165" s="124" t="e">
        <f t="shared" ref="C165:C196" si="8">+LEFT(A165,2)</f>
        <v>#REF!</v>
      </c>
      <c r="D165" s="124" t="e">
        <f t="shared" ref="D165:D196" si="9">+MID(A165,4,2)</f>
        <v>#REF!</v>
      </c>
      <c r="F165" s="130"/>
    </row>
    <row r="166" spans="1:6" s="124" customFormat="1" x14ac:dyDescent="0.25">
      <c r="A166" s="123" t="e">
        <f>+'sto. rosario'!#REF!</f>
        <v>#REF!</v>
      </c>
      <c r="C166" s="124" t="e">
        <f t="shared" si="8"/>
        <v>#REF!</v>
      </c>
      <c r="D166" s="124" t="e">
        <f t="shared" si="9"/>
        <v>#REF!</v>
      </c>
      <c r="F166" s="130"/>
    </row>
    <row r="167" spans="1:6" s="124" customFormat="1" x14ac:dyDescent="0.25">
      <c r="A167" s="123" t="e">
        <f>+'sto. rosario'!#REF!</f>
        <v>#REF!</v>
      </c>
      <c r="C167" s="124" t="e">
        <f t="shared" si="8"/>
        <v>#REF!</v>
      </c>
      <c r="D167" s="124" t="e">
        <f t="shared" si="9"/>
        <v>#REF!</v>
      </c>
      <c r="F167" s="130"/>
    </row>
    <row r="168" spans="1:6" s="124" customFormat="1" x14ac:dyDescent="0.25">
      <c r="A168" s="123">
        <f>+'sto. rosario'!E9</f>
        <v>19.350000000000001</v>
      </c>
      <c r="C168" s="124" t="str">
        <f t="shared" si="8"/>
        <v>19</v>
      </c>
      <c r="D168" s="124" t="str">
        <f t="shared" si="9"/>
        <v>35</v>
      </c>
      <c r="F168" s="130"/>
    </row>
    <row r="169" spans="1:6" s="124" customFormat="1" x14ac:dyDescent="0.25">
      <c r="A169" s="123">
        <f>+'sto. rosario'!E10</f>
        <v>19.350000000000001</v>
      </c>
      <c r="C169" s="124" t="str">
        <f t="shared" si="8"/>
        <v>19</v>
      </c>
      <c r="D169" s="124" t="str">
        <f t="shared" si="9"/>
        <v>35</v>
      </c>
      <c r="F169" s="130"/>
    </row>
    <row r="170" spans="1:6" s="124" customFormat="1" x14ac:dyDescent="0.25">
      <c r="A170" s="123">
        <f>+'sto. rosario'!E11</f>
        <v>19.41</v>
      </c>
      <c r="C170" s="124" t="str">
        <f t="shared" si="8"/>
        <v>19</v>
      </c>
      <c r="D170" s="124" t="str">
        <f t="shared" si="9"/>
        <v>41</v>
      </c>
      <c r="F170" s="130"/>
    </row>
    <row r="171" spans="1:6" s="124" customFormat="1" x14ac:dyDescent="0.25">
      <c r="A171" s="123">
        <f>+'sto. rosario'!E12</f>
        <v>19.420000000000002</v>
      </c>
      <c r="C171" s="124" t="str">
        <f t="shared" si="8"/>
        <v>19</v>
      </c>
      <c r="D171" s="124" t="str">
        <f t="shared" si="9"/>
        <v>42</v>
      </c>
      <c r="F171" s="130"/>
    </row>
    <row r="172" spans="1:6" s="124" customFormat="1" x14ac:dyDescent="0.25">
      <c r="A172" s="123">
        <f>+'sto. rosario'!E13</f>
        <v>19.510000000000002</v>
      </c>
      <c r="C172" s="124" t="str">
        <f t="shared" si="8"/>
        <v>19</v>
      </c>
      <c r="D172" s="124" t="str">
        <f t="shared" si="9"/>
        <v>51</v>
      </c>
      <c r="F172" s="130"/>
    </row>
    <row r="173" spans="1:6" s="124" customFormat="1" x14ac:dyDescent="0.25">
      <c r="A173" s="123">
        <f>+'sto. rosario'!E14</f>
        <v>19.45</v>
      </c>
      <c r="C173" s="124" t="str">
        <f t="shared" si="8"/>
        <v>19</v>
      </c>
      <c r="D173" s="124" t="str">
        <f t="shared" si="9"/>
        <v>45</v>
      </c>
      <c r="F173" s="130"/>
    </row>
    <row r="174" spans="1:6" s="124" customFormat="1" x14ac:dyDescent="0.25">
      <c r="A174" s="123">
        <f>+'sto. rosario'!E15</f>
        <v>18.510000000000002</v>
      </c>
      <c r="C174" s="124" t="str">
        <f t="shared" si="8"/>
        <v>18</v>
      </c>
      <c r="D174" s="124" t="str">
        <f t="shared" si="9"/>
        <v>51</v>
      </c>
      <c r="F174" s="130"/>
    </row>
    <row r="175" spans="1:6" s="124" customFormat="1" x14ac:dyDescent="0.25">
      <c r="A175" s="123">
        <f>+'sto. rosario'!E16</f>
        <v>20.149999999999999</v>
      </c>
      <c r="C175" s="124" t="str">
        <f t="shared" si="8"/>
        <v>20</v>
      </c>
      <c r="D175" s="124" t="str">
        <f t="shared" si="9"/>
        <v>15</v>
      </c>
      <c r="F175" s="130"/>
    </row>
    <row r="176" spans="1:6" s="124" customFormat="1" x14ac:dyDescent="0.25">
      <c r="A176" s="123">
        <f>+'sto. rosario'!E17</f>
        <v>19.47</v>
      </c>
      <c r="C176" s="124" t="str">
        <f t="shared" si="8"/>
        <v>19</v>
      </c>
      <c r="D176" s="124" t="str">
        <f t="shared" si="9"/>
        <v>47</v>
      </c>
      <c r="F176" s="130"/>
    </row>
    <row r="177" spans="1:6" s="124" customFormat="1" x14ac:dyDescent="0.25">
      <c r="A177" s="123">
        <f>+'sto. rosario'!E18</f>
        <v>19.55</v>
      </c>
      <c r="C177" s="124" t="str">
        <f t="shared" si="8"/>
        <v>19</v>
      </c>
      <c r="D177" s="124" t="str">
        <f t="shared" si="9"/>
        <v>55</v>
      </c>
      <c r="F177" s="130"/>
    </row>
    <row r="178" spans="1:6" s="124" customFormat="1" x14ac:dyDescent="0.25">
      <c r="A178" s="123">
        <f>+'sto. rosario'!E19</f>
        <v>19.510000000000002</v>
      </c>
      <c r="C178" s="124" t="str">
        <f t="shared" si="8"/>
        <v>19</v>
      </c>
      <c r="D178" s="124" t="str">
        <f t="shared" si="9"/>
        <v>51</v>
      </c>
      <c r="F178" s="130"/>
    </row>
    <row r="179" spans="1:6" s="124" customFormat="1" x14ac:dyDescent="0.25">
      <c r="A179" s="123">
        <f>+'sto. rosario'!E20</f>
        <v>19.46</v>
      </c>
      <c r="C179" s="124" t="str">
        <f t="shared" si="8"/>
        <v>19</v>
      </c>
      <c r="D179" s="124" t="str">
        <f t="shared" si="9"/>
        <v>46</v>
      </c>
      <c r="F179" s="130"/>
    </row>
    <row r="180" spans="1:6" s="124" customFormat="1" x14ac:dyDescent="0.25">
      <c r="A180" s="123">
        <f>+'sto. rosario'!E21</f>
        <v>20.399999999999999</v>
      </c>
      <c r="C180" s="124" t="str">
        <f t="shared" si="8"/>
        <v>20</v>
      </c>
      <c r="D180" s="124" t="str">
        <f t="shared" si="9"/>
        <v>4</v>
      </c>
      <c r="F180" s="130"/>
    </row>
    <row r="181" spans="1:6" s="124" customFormat="1" x14ac:dyDescent="0.25">
      <c r="A181" s="123">
        <f>+'sto. rosario'!E22</f>
        <v>24</v>
      </c>
      <c r="C181" s="124" t="str">
        <f t="shared" si="8"/>
        <v>24</v>
      </c>
      <c r="D181" s="124" t="str">
        <f t="shared" si="9"/>
        <v/>
      </c>
      <c r="F181" s="130"/>
    </row>
    <row r="182" spans="1:6" s="124" customFormat="1" x14ac:dyDescent="0.25">
      <c r="A182" s="123">
        <f>+'sto. rosario'!E23</f>
        <v>24</v>
      </c>
      <c r="C182" s="124" t="str">
        <f t="shared" si="8"/>
        <v>24</v>
      </c>
      <c r="D182" s="124" t="str">
        <f t="shared" si="9"/>
        <v/>
      </c>
      <c r="F182" s="130"/>
    </row>
    <row r="183" spans="1:6" s="124" customFormat="1" x14ac:dyDescent="0.25">
      <c r="A183" s="123">
        <f>+'sto. rosario'!E24</f>
        <v>24</v>
      </c>
      <c r="C183" s="124" t="str">
        <f t="shared" si="8"/>
        <v>24</v>
      </c>
      <c r="D183" s="124" t="str">
        <f t="shared" si="9"/>
        <v/>
      </c>
      <c r="F183" s="130"/>
    </row>
    <row r="184" spans="1:6" s="124" customFormat="1" x14ac:dyDescent="0.25">
      <c r="A184" s="123">
        <f>+'sto. rosario'!E25</f>
        <v>24</v>
      </c>
      <c r="C184" s="124" t="str">
        <f t="shared" si="8"/>
        <v>24</v>
      </c>
      <c r="D184" s="124" t="str">
        <f t="shared" si="9"/>
        <v/>
      </c>
      <c r="F184" s="130"/>
    </row>
    <row r="185" spans="1:6" s="124" customFormat="1" x14ac:dyDescent="0.25">
      <c r="A185" s="123">
        <f>+'sto. rosario'!E26</f>
        <v>24</v>
      </c>
      <c r="C185" s="124" t="str">
        <f t="shared" si="8"/>
        <v>24</v>
      </c>
      <c r="D185" s="124" t="str">
        <f t="shared" si="9"/>
        <v/>
      </c>
      <c r="F185" s="130"/>
    </row>
    <row r="186" spans="1:6" s="124" customFormat="1" x14ac:dyDescent="0.25">
      <c r="A186" s="123">
        <f>+'sto. rosario'!E27</f>
        <v>24</v>
      </c>
      <c r="C186" s="124" t="str">
        <f t="shared" si="8"/>
        <v>24</v>
      </c>
      <c r="D186" s="124" t="str">
        <f t="shared" si="9"/>
        <v/>
      </c>
      <c r="F186" s="130"/>
    </row>
    <row r="187" spans="1:6" s="124" customFormat="1" x14ac:dyDescent="0.25">
      <c r="A187" s="123">
        <f>+'sto. rosario'!E28</f>
        <v>24</v>
      </c>
      <c r="C187" s="124" t="str">
        <f t="shared" si="8"/>
        <v>24</v>
      </c>
      <c r="D187" s="124" t="str">
        <f t="shared" si="9"/>
        <v/>
      </c>
      <c r="F187" s="130"/>
    </row>
    <row r="188" spans="1:6" s="124" customFormat="1" x14ac:dyDescent="0.25">
      <c r="A188" s="123">
        <f>+'sto. rosario'!E29</f>
        <v>24</v>
      </c>
      <c r="C188" s="124" t="str">
        <f t="shared" si="8"/>
        <v>24</v>
      </c>
      <c r="D188" s="124" t="str">
        <f t="shared" si="9"/>
        <v/>
      </c>
      <c r="F188" s="130"/>
    </row>
    <row r="189" spans="1:6" s="124" customFormat="1" x14ac:dyDescent="0.25">
      <c r="A189" s="123">
        <f>+'sto. rosario'!E30</f>
        <v>24</v>
      </c>
      <c r="C189" s="124" t="str">
        <f t="shared" si="8"/>
        <v>24</v>
      </c>
      <c r="D189" s="124" t="str">
        <f t="shared" si="9"/>
        <v/>
      </c>
      <c r="F189" s="130"/>
    </row>
    <row r="190" spans="1:6" s="124" customFormat="1" x14ac:dyDescent="0.25">
      <c r="A190" s="123">
        <f>+'sto. rosario'!E34</f>
        <v>24</v>
      </c>
      <c r="C190" s="124" t="str">
        <f t="shared" si="8"/>
        <v>24</v>
      </c>
      <c r="D190" s="124" t="str">
        <f t="shared" si="9"/>
        <v/>
      </c>
      <c r="F190" s="130"/>
    </row>
    <row r="191" spans="1:6" s="124" customFormat="1" x14ac:dyDescent="0.25">
      <c r="A191" s="123">
        <f>+'sto. rosario'!E35</f>
        <v>24</v>
      </c>
      <c r="C191" s="124" t="str">
        <f t="shared" si="8"/>
        <v>24</v>
      </c>
      <c r="D191" s="124" t="str">
        <f t="shared" si="9"/>
        <v/>
      </c>
      <c r="F191" s="130"/>
    </row>
    <row r="192" spans="1:6" s="124" customFormat="1" x14ac:dyDescent="0.25">
      <c r="A192" s="123">
        <f>+'sto. rosario'!E36</f>
        <v>24</v>
      </c>
      <c r="C192" s="124" t="str">
        <f t="shared" si="8"/>
        <v>24</v>
      </c>
      <c r="D192" s="124" t="str">
        <f t="shared" si="9"/>
        <v/>
      </c>
      <c r="F192" s="130"/>
    </row>
    <row r="193" spans="1:6" s="124" customFormat="1" x14ac:dyDescent="0.25">
      <c r="A193" s="123">
        <f>+'sto. rosario'!E37</f>
        <v>24</v>
      </c>
      <c r="C193" s="124" t="str">
        <f t="shared" si="8"/>
        <v>24</v>
      </c>
      <c r="D193" s="124" t="str">
        <f t="shared" si="9"/>
        <v/>
      </c>
      <c r="F193" s="130"/>
    </row>
    <row r="194" spans="1:6" s="124" customFormat="1" x14ac:dyDescent="0.25">
      <c r="A194" s="123">
        <f>+'sto. rosario'!E38</f>
        <v>24</v>
      </c>
      <c r="C194" s="124" t="str">
        <f t="shared" si="8"/>
        <v>24</v>
      </c>
      <c r="D194" s="124" t="str">
        <f t="shared" si="9"/>
        <v/>
      </c>
      <c r="F194" s="130"/>
    </row>
    <row r="195" spans="1:6" s="124" customFormat="1" x14ac:dyDescent="0.25">
      <c r="A195" s="123">
        <f>+'sto. rosario'!E39</f>
        <v>24</v>
      </c>
      <c r="C195" s="124" t="str">
        <f t="shared" si="8"/>
        <v>24</v>
      </c>
      <c r="D195" s="124" t="str">
        <f t="shared" si="9"/>
        <v/>
      </c>
      <c r="F195" s="130"/>
    </row>
    <row r="196" spans="1:6" s="124" customFormat="1" x14ac:dyDescent="0.25">
      <c r="A196" s="123">
        <f>+'sto. rosario'!E40</f>
        <v>0</v>
      </c>
      <c r="C196" s="124" t="str">
        <f t="shared" si="8"/>
        <v>0</v>
      </c>
      <c r="D196" s="124" t="str">
        <f t="shared" si="9"/>
        <v/>
      </c>
      <c r="F196" s="130"/>
    </row>
    <row r="197" spans="1:6" s="124" customFormat="1" x14ac:dyDescent="0.25">
      <c r="A197" s="123"/>
      <c r="F197" s="130">
        <f>+(25*24)+9+0.35</f>
        <v>609.35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Weekly Report</vt:lpstr>
      <vt:lpstr>san roque</vt:lpstr>
      <vt:lpstr>san juan</vt:lpstr>
      <vt:lpstr>sto. rosario</vt:lpstr>
      <vt:lpstr>sto. nino</vt:lpstr>
      <vt:lpstr>sta. monica</vt:lpstr>
      <vt:lpstr>sto. tomas</vt:lpstr>
      <vt:lpstr>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Isabelle Alejandro</dc:creator>
  <cp:lastModifiedBy>Jhong</cp:lastModifiedBy>
  <cp:lastPrinted>2019-07-22T06:50:22Z</cp:lastPrinted>
  <dcterms:created xsi:type="dcterms:W3CDTF">2013-04-24T03:47:31Z</dcterms:created>
  <dcterms:modified xsi:type="dcterms:W3CDTF">2020-04-16T04:20:10Z</dcterms:modified>
</cp:coreProperties>
</file>