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omments19.xml" ContentType="application/vnd.openxmlformats-officedocument.spreadsheetml.comments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omments20.xml" ContentType="application/vnd.openxmlformats-officedocument.spreadsheetml.comments+xml"/>
  <Override PartName="/xl/tables/table24.xml" ContentType="application/vnd.openxmlformats-officedocument.spreadsheetml.table+xml"/>
  <Override PartName="/xl/comments21.xml" ContentType="application/vnd.openxmlformats-officedocument.spreadsheetml.comments+xml"/>
  <Override PartName="/xl/tables/table25.xml" ContentType="application/vnd.openxmlformats-officedocument.spreadsheetml.table+xml"/>
  <Override PartName="/xl/comments22.xml" ContentType="application/vnd.openxmlformats-officedocument.spreadsheetml.comments+xml"/>
  <Override PartName="/xl/tables/table26.xml" ContentType="application/vnd.openxmlformats-officedocument.spreadsheetml.table+xml"/>
  <Override PartName="/xl/comments23.xml" ContentType="application/vnd.openxmlformats-officedocument.spreadsheetml.comments+xml"/>
  <Override PartName="/xl/tables/table27.xml" ContentType="application/vnd.openxmlformats-officedocument.spreadsheetml.table+xml"/>
  <Override PartName="/xl/comments24.xml" ContentType="application/vnd.openxmlformats-officedocument.spreadsheetml.comments+xml"/>
  <Override PartName="/xl/tables/table28.xml" ContentType="application/vnd.openxmlformats-officedocument.spreadsheetml.table+xml"/>
  <Override PartName="/xl/comments25.xml" ContentType="application/vnd.openxmlformats-officedocument.spreadsheetml.comments+xml"/>
  <Override PartName="/xl/tables/table29.xml" ContentType="application/vnd.openxmlformats-officedocument.spreadsheetml.table+xml"/>
  <Override PartName="/xl/comments26.xml" ContentType="application/vnd.openxmlformats-officedocument.spreadsheetml.comments+xml"/>
  <Override PartName="/xl/tables/table30.xml" ContentType="application/vnd.openxmlformats-officedocument.spreadsheetml.table+xml"/>
  <Override PartName="/xl/comments27.xml" ContentType="application/vnd.openxmlformats-officedocument.spreadsheetml.comments+xml"/>
  <Override PartName="/xl/tables/table31.xml" ContentType="application/vnd.openxmlformats-officedocument.spreadsheetml.table+xml"/>
  <Override PartName="/xl/comments28.xml" ContentType="application/vnd.openxmlformats-officedocument.spreadsheetml.comments+xml"/>
  <Override PartName="/xl/tables/table32.xml" ContentType="application/vnd.openxmlformats-officedocument.spreadsheetml.table+xml"/>
  <Override PartName="/xl/comments29.xml" ContentType="application/vnd.openxmlformats-officedocument.spreadsheetml.comments+xml"/>
  <Override PartName="/xl/tables/table33.xml" ContentType="application/vnd.openxmlformats-officedocument.spreadsheetml.table+xml"/>
  <Override PartName="/xl/comments30.xml" ContentType="application/vnd.openxmlformats-officedocument.spreadsheetml.comments+xml"/>
  <Override PartName="/xl/tables/table34.xml" ContentType="application/vnd.openxmlformats-officedocument.spreadsheetml.table+xml"/>
  <Override PartName="/xl/comments31.xml" ContentType="application/vnd.openxmlformats-officedocument.spreadsheetml.comments+xml"/>
  <Override PartName="/xl/tables/table35.xml" ContentType="application/vnd.openxmlformats-officedocument.spreadsheetml.table+xml"/>
  <Override PartName="/xl/comments32.xml" ContentType="application/vnd.openxmlformats-officedocument.spreadsheetml.comments+xml"/>
  <Override PartName="/xl/tables/table36.xml" ContentType="application/vnd.openxmlformats-officedocument.spreadsheetml.table+xml"/>
  <Override PartName="/xl/comments33.xml" ContentType="application/vnd.openxmlformats-officedocument.spreadsheetml.comments+xml"/>
  <Override PartName="/xl/tables/table37.xml" ContentType="application/vnd.openxmlformats-officedocument.spreadsheetml.table+xml"/>
  <Override PartName="/xl/comments34.xml" ContentType="application/vnd.openxmlformats-officedocument.spreadsheetml.comments+xml"/>
  <Override PartName="/xl/tables/table38.xml" ContentType="application/vnd.openxmlformats-officedocument.spreadsheetml.table+xml"/>
  <Override PartName="/xl/comments35.xml" ContentType="application/vnd.openxmlformats-officedocument.spreadsheetml.comments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comments36.xml" ContentType="application/vnd.openxmlformats-officedocument.spreadsheetml.comments+xml"/>
  <Override PartName="/xl/tables/table41.xml" ContentType="application/vnd.openxmlformats-officedocument.spreadsheetml.table+xml"/>
  <Override PartName="/xl/comments37.xml" ContentType="application/vnd.openxmlformats-officedocument.spreadsheetml.comments+xml"/>
  <Override PartName="/xl/tables/table42.xml" ContentType="application/vnd.openxmlformats-officedocument.spreadsheetml.table+xml"/>
  <Override PartName="/xl/comments38.xml" ContentType="application/vnd.openxmlformats-officedocument.spreadsheetml.comments+xml"/>
  <Override PartName="/xl/tables/table43.xml" ContentType="application/vnd.openxmlformats-officedocument.spreadsheetml.table+xml"/>
  <Override PartName="/xl/comments39.xml" ContentType="application/vnd.openxmlformats-officedocument.spreadsheetml.comments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348299C6-32DE-47E6-907D-5D994B2F8E27}" xr6:coauthVersionLast="36" xr6:coauthVersionMax="45" xr10:uidLastSave="{00000000-0000-0000-0000-000000000000}"/>
  <bookViews>
    <workbookView xWindow="-120" yWindow="-120" windowWidth="19440" windowHeight="15000" tabRatio="657" activeTab="19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i21" sheetId="57" r:id="rId11"/>
    <sheet name="Hen15" sheetId="45" r:id="rId12"/>
    <sheet name="Klo09" sheetId="4" r:id="rId13"/>
    <sheet name="Herleitung_Klo09" sheetId="5" state="hidden" r:id="rId14"/>
    <sheet name="Klo13" sheetId="15" r:id="rId15"/>
    <sheet name="Krz13" sheetId="32" r:id="rId16"/>
    <sheet name="Lad18" sheetId="41" r:id="rId17"/>
    <sheet name="Lan15" sheetId="19" r:id="rId18"/>
    <sheet name="Lie15" sheetId="33" r:id="rId19"/>
    <sheet name="Mae18" sheetId="58" r:id="rId20"/>
    <sheet name="Mol10" sheetId="8" r:id="rId21"/>
    <sheet name="Mue19" sheetId="56" r:id="rId22"/>
    <sheet name="Herleitung_Mol10" sheetId="11" state="hidden" r:id="rId23"/>
    <sheet name="Pau11" sheetId="13" r:id="rId24"/>
    <sheet name="Pel16" sheetId="22" r:id="rId25"/>
    <sheet name="r2b14" sheetId="18" r:id="rId26"/>
    <sheet name="Roo10" sheetId="10" r:id="rId27"/>
    <sheet name="Herleitung_Sch14" sheetId="36" state="hidden" r:id="rId28"/>
    <sheet name="Herleitung_Gil15" sheetId="38" state="hidden" r:id="rId29"/>
    <sheet name="Sau19" sheetId="55" r:id="rId30"/>
    <sheet name="Sta06" sheetId="42" r:id="rId31"/>
    <sheet name="Ste17" sheetId="24" r:id="rId32"/>
    <sheet name="Stoe12" sheetId="34" state="hidden" r:id="rId33"/>
    <sheet name="Sty15" sheetId="20" r:id="rId34"/>
    <sheet name="Herleitung_Pel16" sheetId="39" state="hidden" r:id="rId35"/>
    <sheet name="Ste17_detailliert" sheetId="50" state="hidden" r:id="rId36"/>
    <sheet name="Woh20" sheetId="59" r:id="rId37"/>
    <sheet name="LMM_Gruppen_Sch14" sheetId="37" r:id="rId38"/>
    <sheet name="Kuerzel" sheetId="17" r:id="rId39"/>
    <sheet name="Dropdown" sheetId="9" r:id="rId40"/>
    <sheet name="Kategorien_neu" sheetId="53" r:id="rId41"/>
    <sheet name="Farben" sheetId="54" r:id="rId42"/>
    <sheet name="Kategorien" sheetId="49" r:id="rId43"/>
    <sheet name="Studie_XY" sheetId="1" r:id="rId44"/>
    <sheet name="Herleitung_Studie_XY" sheetId="3" r:id="rId45"/>
    <sheet name="Pivot_Example_Pel16" sheetId="40" r:id="rId46"/>
    <sheet name="Umrechnungsfaktoren" sheetId="2" r:id="rId47"/>
    <sheet name="Methode" sheetId="25" r:id="rId48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1" r:id="rId4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1" i="57" l="1"/>
  <c r="O30" i="57"/>
  <c r="O29" i="57"/>
  <c r="O28" i="57"/>
  <c r="O27" i="57"/>
  <c r="O25" i="57"/>
  <c r="O24" i="57"/>
  <c r="O23" i="57"/>
  <c r="O22" i="57"/>
  <c r="O21" i="57"/>
  <c r="O20" i="57"/>
  <c r="O17" i="57"/>
  <c r="O16" i="57" l="1"/>
  <c r="O15" i="57"/>
  <c r="O14" i="57"/>
  <c r="O13" i="57"/>
  <c r="O12" i="57"/>
  <c r="O10" i="57"/>
  <c r="O9" i="57"/>
  <c r="O8" i="57"/>
  <c r="O7" i="57"/>
  <c r="O6" i="57"/>
  <c r="O5" i="57"/>
  <c r="O2" i="57"/>
  <c r="G4" i="57" l="1"/>
  <c r="X6" i="55" l="1"/>
  <c r="M2" i="55"/>
  <c r="J2" i="55"/>
  <c r="Q2" i="55"/>
  <c r="L3" i="55" l="1"/>
  <c r="J3" i="55"/>
  <c r="M3" i="55" s="1"/>
  <c r="V6" i="55"/>
  <c r="U6" i="55"/>
  <c r="AQ8" i="22"/>
  <c r="O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Kochems, Johannes</author>
    <author>tc={24C17746-073D-4362-92E8-080F3528ACBE}</author>
  </authors>
  <commentList>
    <comment ref="H1" authorId="0" shapeId="0" xr:uid="{21E0F3D3-4B8A-4B90-8284-4291F02C190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Problem: Werte weichen deutlich ab -&gt; Aus stündlichen Ergebniszeitreihen (p_set) der dsmlib generiert</t>
        </r>
      </text>
    </comment>
    <comment ref="AD1" authorId="1" shapeId="0" xr:uid="{A4CF5C32-F2E2-411A-95CD-8A824F7290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Unterscheidung: Strangguss, Strangguss und Blockguss, nur Blockguss</t>
        </r>
      </text>
    </comment>
    <comment ref="J2" authorId="1" shapeId="0" xr:uid="{1DB9E3B3-6149-4B62-8992-8E0022C0D173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M2" authorId="1" shapeId="0" xr:uid="{7C78481E-BF4B-4D5F-8D53-76C3A4E975D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Q2" authorId="1" shapeId="0" xr:uid="{7788568C-B8DB-406A-82C4-960F134EBE35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20 min pro 8 h Schicht</t>
        </r>
      </text>
    </comment>
    <comment ref="S6" authorId="1" shapeId="0" xr:uid="{4C7FC57B-85E8-4443-B86D-7C9DB4DC1E4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Kompensation innerhalb einer halben Schicht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Kochems, Johannes</author>
  </authors>
  <commentList>
    <comment ref="B1" authorId="0" shapeId="0" xr:uid="{1263A189-5F0D-4AA6-9243-4CB528BF4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10" authorId="1" shapeId="0" xr:uid="{D47A8AB8-7242-4B3D-A4B0-ED1786B59590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Gefrierhäuser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<sst xmlns="http://schemas.openxmlformats.org/spreadsheetml/2006/main" count="19889" uniqueCount="1254">
  <si>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</si>
  <si>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</si>
  <si>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</si>
  <si>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</si>
  <si>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</si>
  <si>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</si>
  <si>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</si>
  <si>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</si>
  <si>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</si>
  <si>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</si>
  <si>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</si>
  <si>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</si>
  <si>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</si>
  <si>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</si>
  <si>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</si>
  <si>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</si>
  <si>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</si>
  <si>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</si>
  <si>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</si>
  <si>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</si>
  <si>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</si>
  <si>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</si>
  <si>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</si>
  <si>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</si>
  <si>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</si>
  <si>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</si>
  <si>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</si>
  <si>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</si>
  <si>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</si>
  <si>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</si>
  <si>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</si>
  <si>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</si>
  <si>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</si>
  <si>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</si>
  <si>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</si>
  <si>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</si>
  <si>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</si>
  <si>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</si>
  <si>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</si>
  <si>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</si>
  <si>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</si>
  <si>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</si>
  <si>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</si>
  <si>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</si>
  <si>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</si>
  <si>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</si>
  <si>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</si>
  <si>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</si>
  <si>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</si>
  <si>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</si>
  <si>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</si>
  <si>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</si>
  <si>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</si>
  <si>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</si>
  <si>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</si>
  <si>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</si>
  <si>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</si>
  <si>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</si>
  <si>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</si>
  <si>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</si>
  <si>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</si>
  <si>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</si>
  <si>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</si>
  <si>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</si>
  <si>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</si>
  <si>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</si>
  <si>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</si>
  <si>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</si>
  <si>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</si>
  <si>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</si>
  <si>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</si>
  <si>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</si>
  <si>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</si>
  <si>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</si>
  <si>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</si>
  <si>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</si>
  <si>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</si>
  <si>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</si>
  <si>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</si>
  <si>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</si>
  <si>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</si>
  <si>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</si>
  <si>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</si>
  <si>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</si>
  <si>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</si>
  <si>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</si>
  <si>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</si>
  <si>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</si>
  <si>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</si>
  <si>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</si>
  <si>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</si>
  <si>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</si>
  <si>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</si>
  <si>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</si>
  <si>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</si>
  <si>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</si>
  <si>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</si>
  <si>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</si>
  <si>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</si>
  <si>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</si>
  <si>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</si>
  <si>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</si>
  <si>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</si>
  <si>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</si>
  <si>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</si>
  <si>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</si>
  <si>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</si>
  <si>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</si>
  <si>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</si>
  <si>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</si>
  <si>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</si>
  <si>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</si>
  <si>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</si>
  <si>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</si>
  <si>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</si>
  <si>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</si>
  <si>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</si>
  <si>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</si>
  <si>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</si>
  <si>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</si>
  <si>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</si>
  <si>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</si>
  <si>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</si>
  <si>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</si>
  <si>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</si>
  <si>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</si>
  <si>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</si>
  <si>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</si>
  <si>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</si>
  <si>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</si>
  <si>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</si>
  <si>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</si>
  <si>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</si>
  <si>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</si>
  <si>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</si>
  <si>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</si>
  <si>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</si>
  <si>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</si>
  <si>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</si>
  <si>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</si>
  <si>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</si>
  <si>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</si>
  <si>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</si>
  <si>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</si>
  <si>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</si>
  <si>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</si>
  <si>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</si>
  <si>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</si>
  <si>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</si>
  <si>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</si>
  <si>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</si>
  <si>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</si>
  <si>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</si>
  <si>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</si>
  <si>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</si>
  <si>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</si>
  <si>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</si>
  <si>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</si>
  <si>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</si>
  <si>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</si>
  <si>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</si>
  <si>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</si>
  <si>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</si>
  <si>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</si>
  <si>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</si>
  <si>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</si>
  <si>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</si>
  <si>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</si>
  <si>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</si>
  <si>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</si>
  <si>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</si>
  <si>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</si>
  <si>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</si>
  <si>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</si>
  <si>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</si>
  <si>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</si>
  <si>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</si>
  <si>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</si>
  <si>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</si>
  <si>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</si>
  <si>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</si>
  <si>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</si>
  <si>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</si>
  <si>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</si>
  <si>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</si>
  <si>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</si>
  <si>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</si>
  <si>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</si>
  <si>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</si>
  <si>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</si>
  <si>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</si>
  <si>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</si>
  <si>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</si>
  <si>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</si>
  <si>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</si>
  <si>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</si>
  <si>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</si>
  <si>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</si>
  <si>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</si>
  <si>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</si>
  <si>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</si>
  <si>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</si>
  <si>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</si>
  <si>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</si>
  <si>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</si>
  <si>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</si>
  <si>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</si>
  <si>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</si>
  <si>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</si>
  <si>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</si>
  <si>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</si>
  <si>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</si>
  <si>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</si>
  <si>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</si>
  <si>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</si>
  <si>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</si>
  <si>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</si>
  <si>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</si>
  <si>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</si>
  <si>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</si>
  <si>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</si>
  <si>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</si>
  <si>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</si>
  <si>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</si>
  <si>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</si>
  <si>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</si>
  <si>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</si>
  <si>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</si>
  <si>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</si>
  <si>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</si>
  <si>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</si>
  <si>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</si>
  <si>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</si>
  <si>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</si>
  <si>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</si>
  <si>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</si>
  <si>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</si>
  <si>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</si>
  <si>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</si>
  <si>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</si>
  <si>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</si>
  <si>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</si>
  <si>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</si>
  <si>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</si>
  <si>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</si>
  <si>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</si>
  <si>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</si>
  <si>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</si>
  <si>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</si>
  <si>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</si>
  <si>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</si>
  <si>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</si>
  <si>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</si>
  <si>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</si>
  <si>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</si>
  <si>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</si>
  <si>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</si>
  <si>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</si>
  <si>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</si>
  <si>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</si>
  <si>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</si>
  <si>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</si>
  <si>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</si>
  <si>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</si>
  <si>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</si>
  <si>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</si>
  <si>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</si>
  <si>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</si>
  <si>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</si>
  <si>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</si>
  <si>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</si>
  <si>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</si>
  <si>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</si>
  <si>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</si>
  <si>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</si>
  <si>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</si>
  <si>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</si>
  <si>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</si>
  <si>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</si>
  <si>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</si>
  <si>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</si>
  <si>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</si>
  <si>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</si>
  <si>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</si>
  <si>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</si>
  <si>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</si>
  <si>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</si>
  <si>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</si>
  <si>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</si>
  <si>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</si>
  <si>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</si>
  <si>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</si>
  <si>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</si>
  <si>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</si>
  <si>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</si>
  <si>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</si>
  <si>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</si>
  <si>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</si>
  <si>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</si>
  <si>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</si>
  <si>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</si>
  <si>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</si>
  <si>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</si>
  <si>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</si>
  <si>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</si>
  <si>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</si>
  <si>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</si>
  <si>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</si>
  <si>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</si>
  <si>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</si>
  <si>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</si>
  <si>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</si>
  <si>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</si>
  <si>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</si>
  <si>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</si>
  <si>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</si>
  <si>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</si>
  <si>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</si>
  <si>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</si>
  <si>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</si>
  <si>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</si>
  <si>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</si>
  <si>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</si>
  <si>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</si>
  <si>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</si>
  <si>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</si>
  <si>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</si>
  <si>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</si>
  <si>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</si>
  <si>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</si>
  <si>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</si>
  <si>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</si>
  <si>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</si>
  <si>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</si>
  <si>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</si>
  <si>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</si>
  <si>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</si>
  <si>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</si>
  <si>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</si>
  <si>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</si>
  <si>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</si>
  <si>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</si>
  <si>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</si>
  <si>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</si>
  <si>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</si>
  <si>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</si>
  <si>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</si>
  <si>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</si>
  <si>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</si>
  <si>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</si>
  <si>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</si>
  <si>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</si>
  <si>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</si>
  <si>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</si>
  <si>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</si>
  <si>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</si>
  <si>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</si>
  <si>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</si>
  <si>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</si>
  <si>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</si>
  <si>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</si>
  <si>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</si>
  <si>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</si>
  <si>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</si>
  <si>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</si>
  <si>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</si>
  <si>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</si>
  <si>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</si>
  <si>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</si>
  <si>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</si>
  <si>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</si>
  <si>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</si>
  <si>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</si>
  <si>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</si>
  <si>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</si>
  <si>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</si>
  <si>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</si>
  <si>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</si>
  <si>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</si>
  <si>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</si>
  <si>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</si>
  <si>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</si>
  <si>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</si>
  <si>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</si>
  <si>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</si>
  <si>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</si>
  <si>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</si>
  <si>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</si>
  <si>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</si>
  <si>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</si>
  <si>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</si>
  <si>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</si>
  <si>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</si>
  <si>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</si>
  <si>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</si>
  <si>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</si>
  <si>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</si>
  <si>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</si>
  <si>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</si>
  <si>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</si>
  <si>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</si>
  <si>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</si>
  <si>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</si>
  <si>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</si>
  <si>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</si>
  <si>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</si>
  <si>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</si>
  <si>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</si>
  <si>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</si>
  <si>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</si>
  <si>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</si>
  <si>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</si>
  <si>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</si>
  <si>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</si>
  <si>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</si>
  <si>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</si>
  <si>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</si>
  <si>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</si>
  <si>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</si>
  <si>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</si>
  <si>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</si>
  <si>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</si>
  <si>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</si>
  <si>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</si>
  <si>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</si>
  <si>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</si>
  <si>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</si>
  <si>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</si>
  <si>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</si>
  <si>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</si>
  <si>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</si>
  <si>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</si>
  <si>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</si>
  <si>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</si>
  <si>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</si>
  <si>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</si>
  <si>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</si>
  <si>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</si>
  <si>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</si>
  <si>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</si>
  <si>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</si>
  <si>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</si>
  <si>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</si>
  <si>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</si>
  <si>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</si>
  <si>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</si>
  <si>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</si>
  <si>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</si>
  <si>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</si>
  <si>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</si>
  <si>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</si>
  <si>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</si>
  <si>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</si>
  <si>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</si>
  <si>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</si>
  <si>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</si>
  <si>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</si>
  <si>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</si>
  <si>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</si>
  <si>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</si>
  <si>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</si>
  <si>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</si>
  <si>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</si>
  <si>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</si>
  <si>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</si>
  <si>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</si>
  <si>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</si>
  <si>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</si>
  <si>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</si>
  <si>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</si>
  <si>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</si>
  <si>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</si>
  <si>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</si>
  <si>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</si>
  <si>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</si>
  <si>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</si>
  <si>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</si>
  <si>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</si>
  <si>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</si>
  <si>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</si>
  <si>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</si>
  <si>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</si>
  <si>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</si>
  <si>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</si>
  <si>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</si>
  <si>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</si>
  <si>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</si>
  <si>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</si>
  <si>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</si>
  <si>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</si>
  <si>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</si>
  <si>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</si>
  <si>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</si>
  <si>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</si>
  <si>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</si>
  <si>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</si>
  <si>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</si>
  <si>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</si>
  <si>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</si>
  <si>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</si>
  <si>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</si>
  <si>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</si>
  <si>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</si>
  <si>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</si>
  <si>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</si>
  <si>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</si>
  <si>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</si>
  <si>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</si>
  <si>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</si>
  <si>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</si>
  <si>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</si>
  <si>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</si>
  <si>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</si>
  <si>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</si>
  <si>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</si>
  <si>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</si>
  <si>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</si>
  <si>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</si>
  <si>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</si>
  <si>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</si>
  <si>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</si>
  <si>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</si>
  <si>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</si>
  <si>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</si>
  <si>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</si>
  <si>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</si>
  <si>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</si>
  <si>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</si>
  <si>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</si>
  <si>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</si>
  <si>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</si>
  <si>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</si>
  <si>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</si>
  <si>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</si>
  <si>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</si>
  <si>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</si>
  <si>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</si>
  <si>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</si>
  <si>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</si>
  <si>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</si>
  <si>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</si>
  <si>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</si>
  <si>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</si>
  <si>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</si>
  <si>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</si>
  <si>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</si>
  <si>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</si>
  <si>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</si>
  <si>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</si>
  <si>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</si>
  <si>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</si>
  <si>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</si>
  <si>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</si>
  <si>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</si>
  <si>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</si>
  <si>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</si>
  <si>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</si>
  <si>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</si>
  <si>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</si>
  <si>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</si>
  <si>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</si>
  <si>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</si>
  <si>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</si>
  <si>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</si>
  <si>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</si>
  <si>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</si>
  <si>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</si>
  <si>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</si>
  <si>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</si>
  <si>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</si>
  <si>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</si>
  <si>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</si>
  <si>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</si>
  <si>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</si>
  <si>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</si>
  <si>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</si>
  <si>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</si>
  <si>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</si>
  <si>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</si>
  <si>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</si>
  <si>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</si>
  <si>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</si>
  <si>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</si>
  <si>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</si>
  <si>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</si>
  <si>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</si>
  <si>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</si>
  <si>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</si>
  <si>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</si>
  <si>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</si>
  <si>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</si>
  <si>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</si>
  <si>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</si>
  <si>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</si>
  <si>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</si>
  <si>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</si>
  <si>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</si>
  <si>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</si>
  <si>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</si>
  <si>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</si>
  <si>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</si>
  <si>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</si>
  <si>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</si>
  <si>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</si>
  <si>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</si>
  <si>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</si>
  <si>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</si>
  <si>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</si>
  <si>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</si>
  <si>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</si>
  <si>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</si>
  <si>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</si>
  <si>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</si>
  <si>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</si>
  <si>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</si>
  <si>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</si>
  <si>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</si>
  <si>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</si>
  <si>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</si>
  <si>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</si>
  <si>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</si>
  <si>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</si>
  <si>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</si>
  <si>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</si>
  <si>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</si>
  <si>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</si>
  <si>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</si>
  <si>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</si>
  <si>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</si>
  <si>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</si>
  <si>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</si>
  <si>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</si>
  <si>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</si>
  <si>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</si>
  <si>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</si>
  <si>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</si>
  <si>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</si>
  <si>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</si>
  <si>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</si>
  <si>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</si>
  <si>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</si>
  <si>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</si>
  <si>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</si>
  <si>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</si>
  <si>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</si>
  <si>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</si>
  <si>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</si>
  <si>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</si>
  <si>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</si>
  <si>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</si>
  <si>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</si>
  <si>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</si>
  <si>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</si>
  <si>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</si>
  <si>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</si>
  <si>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</si>
  <si>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</si>
  <si>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</si>
  <si>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</si>
  <si>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</si>
  <si>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</si>
  <si>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</si>
  <si>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</si>
  <si>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</si>
  <si>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</si>
  <si>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</si>
  <si>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</si>
  <si>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</si>
  <si>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</si>
  <si>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</si>
  <si>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</si>
  <si>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</si>
  <si>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</si>
  <si>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</si>
  <si>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</si>
  <si>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</si>
  <si>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</si>
  <si>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</si>
  <si>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</si>
  <si>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</si>
  <si>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</si>
  <si>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</si>
  <si>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</si>
  <si>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</si>
  <si>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</si>
  <si>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</si>
  <si>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</si>
  <si>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</si>
  <si>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</si>
  <si>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</si>
  <si>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</si>
  <si>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</si>
  <si>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</si>
  <si>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</si>
  <si>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</si>
  <si>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</si>
  <si>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</si>
  <si>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</si>
  <si>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</si>
  <si>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</si>
  <si>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</si>
  <si>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</si>
  <si>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</si>
  <si>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</si>
  <si>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</si>
  <si>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</si>
  <si>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</si>
  <si>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</si>
  <si>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</si>
  <si>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</si>
  <si>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</si>
  <si>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</si>
  <si>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</si>
  <si>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</si>
  <si>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</si>
  <si>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</si>
  <si>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</si>
  <si>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</si>
  <si>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</si>
  <si>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</si>
  <si>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</si>
  <si>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</si>
  <si>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</si>
  <si>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</si>
  <si>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</si>
  <si>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</si>
  <si>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</si>
  <si>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</si>
  <si>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</si>
  <si>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</si>
  <si>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</si>
  <si>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</si>
  <si>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</si>
  <si>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</si>
  <si>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</si>
  <si>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</si>
  <si>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</si>
  <si>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</si>
  <si>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</si>
  <si>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</si>
  <si>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</si>
  <si>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</si>
  <si>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</si>
  <si>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</si>
  <si>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</si>
  <si>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</si>
  <si>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</si>
  <si>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</si>
  <si>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</si>
  <si>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</si>
  <si>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</si>
  <si>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</si>
  <si>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</si>
  <si>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</si>
  <si>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</si>
  <si>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</si>
  <si>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</si>
  <si>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</si>
  <si>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</si>
  <si>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</si>
  <si>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</si>
  <si>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</si>
  <si>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</si>
  <si>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</si>
  <si>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</si>
  <si>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</si>
  <si>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</si>
  <si>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</si>
  <si>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</si>
  <si>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</si>
  <si>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</si>
  <si>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</si>
  <si>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</si>
  <si>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</si>
  <si>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</si>
  <si>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</si>
  <si>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</si>
  <si>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</si>
  <si>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</si>
  <si>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</si>
  <si>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</si>
  <si>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</si>
  <si>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</si>
  <si>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</si>
  <si>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</si>
  <si>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</si>
  <si>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</si>
  <si>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</si>
  <si>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</si>
  <si>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</si>
  <si>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</si>
  <si>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</si>
  <si>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</si>
  <si>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</si>
  <si>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</si>
  <si>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</si>
  <si>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</si>
  <si>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</si>
  <si>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</si>
  <si>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</si>
  <si>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</si>
  <si>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</si>
  <si>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</si>
  <si>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</si>
  <si>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</si>
  <si>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</si>
  <si>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</si>
  <si>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</si>
  <si>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</si>
  <si>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</si>
  <si>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</si>
  <si>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</si>
  <si>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</si>
  <si>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</si>
  <si>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</si>
  <si>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</si>
  <si>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</si>
  <si>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</si>
  <si>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</si>
  <si>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</si>
  <si>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</si>
  <si>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</si>
  <si>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</si>
  <si>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</si>
  <si>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</si>
  <si>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</si>
  <si>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</si>
  <si>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</si>
  <si>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</si>
  <si>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</si>
  <si>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</si>
  <si>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</si>
  <si>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</si>
  <si>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</si>
  <si>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</si>
  <si>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</si>
  <si>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</si>
  <si>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</si>
  <si>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</si>
  <si>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</si>
  <si>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</si>
  <si>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</si>
  <si>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</si>
  <si>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</si>
  <si>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</si>
  <si>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</si>
  <si>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</si>
  <si>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</si>
  <si>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</si>
  <si>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</si>
  <si>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</si>
  <si>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</si>
  <si>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</si>
  <si>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</si>
  <si>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</si>
  <si>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</si>
  <si>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</si>
  <si>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</si>
  <si>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</si>
  <si>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</si>
  <si>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</si>
  <si>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</si>
  <si>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</si>
  <si>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</si>
  <si>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</si>
  <si>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</si>
  <si>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</si>
  <si>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</si>
  <si>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</si>
  <si>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</si>
  <si>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</si>
  <si>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</si>
  <si>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</si>
  <si>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</si>
  <si>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</si>
  <si>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</si>
  <si>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</si>
  <si>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</si>
  <si>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</si>
  <si>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</si>
  <si>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</si>
  <si>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</si>
  <si>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</si>
  <si>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</si>
  <si>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</si>
  <si>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</si>
  <si>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</si>
  <si>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</si>
  <si>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</si>
  <si>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</si>
  <si>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</si>
  <si>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</si>
  <si>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</si>
  <si>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</si>
  <si>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</si>
  <si>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</si>
  <si>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</si>
  <si>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</si>
  <si>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</si>
  <si>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</si>
  <si>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</si>
  <si>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</si>
  <si>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</si>
  <si>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</si>
  <si>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</si>
  <si>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</si>
  <si>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</si>
  <si>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</si>
  <si>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</si>
  <si>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</si>
  <si>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</si>
  <si>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</si>
  <si>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</si>
  <si>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</si>
  <si>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</si>
  <si>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</si>
  <si>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</si>
  <si>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</si>
  <si>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</si>
  <si>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</si>
  <si>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</si>
  <si>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</si>
  <si>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</si>
  <si>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</si>
  <si>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</si>
  <si>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</si>
  <si>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</si>
  <si>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</si>
  <si>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</si>
  <si>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</si>
  <si>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</si>
  <si>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</si>
  <si>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</si>
  <si>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</si>
  <si>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</si>
  <si>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</si>
  <si>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</si>
  <si>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</si>
  <si>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</si>
  <si>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</si>
  <si>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</si>
  <si>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</si>
  <si>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</si>
  <si>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</si>
  <si>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</si>
  <si>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</si>
  <si>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</si>
  <si>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</si>
  <si>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</si>
  <si>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</si>
  <si>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</si>
  <si>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</si>
  <si>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</si>
  <si>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</si>
  <si>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</si>
  <si>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</si>
  <si>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</si>
  <si>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</si>
  <si>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</si>
  <si>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</si>
  <si>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</si>
  <si>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</si>
  <si>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</si>
  <si>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</si>
  <si>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</si>
  <si>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</si>
  <si>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</si>
  <si>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</si>
  <si>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</si>
  <si>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</si>
  <si>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</si>
  <si>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</si>
  <si>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</si>
  <si>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</si>
  <si>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</si>
  <si>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</si>
  <si>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</si>
  <si>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</si>
  <si>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</si>
  <si>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</si>
  <si>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</si>
  <si>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</si>
  <si>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</si>
  <si>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</si>
  <si>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</si>
  <si>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</si>
  <si>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</si>
  <si>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</si>
  <si>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</si>
  <si>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</si>
  <si>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</si>
  <si>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</si>
  <si>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</si>
  <si>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</si>
  <si>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</si>
  <si>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</si>
  <si>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</si>
  <si>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</si>
  <si>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</si>
  <si>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</si>
  <si>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</si>
  <si>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</si>
  <si>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</si>
  <si>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</si>
  <si>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</si>
  <si>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</si>
  <si>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</si>
  <si>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</si>
  <si>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</si>
  <si>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</si>
  <si>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</si>
  <si>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</si>
  <si>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</si>
  <si>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</si>
  <si>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</si>
  <si>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</si>
  <si>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</si>
  <si>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</si>
  <si>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</si>
  <si>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</si>
  <si>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</si>
  <si>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</si>
  <si>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</si>
  <si>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</si>
  <si>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</si>
  <si>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</si>
  <si>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</si>
  <si>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</si>
  <si>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</si>
  <si>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</si>
  <si>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</si>
  <si>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</si>
  <si>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</si>
  <si>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</si>
  <si>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</si>
  <si>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</si>
  <si>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</si>
  <si>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</si>
  <si>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</si>
  <si>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</si>
  <si>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</si>
  <si>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</si>
  <si>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</si>
  <si>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</si>
  <si>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</si>
  <si>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</si>
  <si>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</si>
  <si>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</si>
  <si>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</si>
  <si>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</si>
  <si>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</si>
  <si>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</si>
  <si>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</si>
  <si>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</si>
  <si>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</si>
  <si>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</si>
  <si>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</si>
  <si>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</si>
  <si>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</si>
  <si>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</si>
  <si>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</si>
  <si>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</si>
  <si>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</si>
  <si>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</si>
  <si>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</si>
  <si>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</si>
  <si>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</si>
  <si>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</si>
  <si>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</si>
  <si>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</si>
  <si>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</si>
  <si>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</si>
  <si>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</si>
  <si>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</si>
  <si>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</si>
  <si>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</si>
  <si>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</si>
  <si>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</si>
  <si>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</si>
  <si>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</si>
  <si>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</si>
  <si>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</si>
  <si>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</si>
  <si>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</si>
  <si>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</si>
  <si>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</si>
  <si>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</si>
  <si>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</si>
  <si>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</si>
  <si>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</si>
  <si>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</si>
  <si>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</si>
  <si>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</si>
  <si>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</si>
  <si>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</si>
  <si>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</si>
  <si>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</si>
  <si>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</si>
  <si>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</si>
  <si>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</si>
  <si>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</si>
  <si>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</si>
  <si>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</si>
  <si>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</si>
  <si>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</si>
  <si>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</si>
  <si>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</si>
  <si>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</si>
  <si>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</si>
  <si>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</si>
  <si>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</si>
  <si>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</si>
  <si>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</si>
  <si>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</si>
  <si>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</si>
  <si>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</si>
  <si>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</si>
  <si>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</si>
  <si>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</si>
  <si>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</si>
  <si>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</si>
  <si>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</si>
  <si>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</si>
  <si>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</si>
  <si>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</si>
  <si>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</si>
  <si>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</si>
  <si>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</si>
  <si>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</si>
  <si>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</si>
  <si>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</si>
  <si>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</si>
  <si>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</si>
  <si>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</si>
  <si>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</si>
  <si>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</si>
  <si>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</si>
  <si>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</si>
  <si>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</si>
  <si>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</si>
  <si>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</si>
  <si>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</si>
  <si>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</si>
  <si>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</si>
  <si>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</si>
  <si>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</si>
  <si>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</si>
  <si>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</si>
  <si>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</si>
  <si>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</si>
  <si>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</si>
  <si>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</si>
  <si>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</si>
  <si>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</si>
  <si>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</si>
  <si>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</si>
  <si>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</si>
  <si>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</si>
  <si>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</si>
  <si>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</si>
  <si>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</si>
  <si>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</si>
  <si>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</si>
  <si>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</si>
  <si>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</si>
  <si>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</si>
  <si>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</si>
  <si>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</si>
  <si>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</si>
  <si>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</si>
  <si>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</si>
  <si>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</si>
  <si>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</si>
  <si>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</si>
  <si>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</si>
  <si>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</si>
  <si>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</si>
  <si>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</si>
  <si>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</si>
  <si>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</si>
  <si>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</si>
  <si>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</si>
  <si>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</si>
  <si>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</si>
  <si>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</si>
  <si>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</si>
  <si>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</si>
  <si>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</si>
  <si>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</si>
  <si>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</si>
  <si>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</si>
  <si>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Fundstelle Lasterzicht</t>
  </si>
  <si>
    <t>Sau 479</t>
  </si>
  <si>
    <t>Sau 474</t>
  </si>
  <si>
    <t>Sau 476-477</t>
  </si>
  <si>
    <t>Sau 490</t>
  </si>
  <si>
    <t>Aus XVIII</t>
  </si>
  <si>
    <t>Aus 159</t>
  </si>
  <si>
    <t>Aus 157</t>
  </si>
  <si>
    <t>Aus XVIII, Aus 160</t>
  </si>
  <si>
    <t>Sau 491</t>
  </si>
  <si>
    <t>Sau 515</t>
  </si>
  <si>
    <t>Sau 590</t>
  </si>
  <si>
    <t>Sau 636</t>
  </si>
  <si>
    <t>gleichmäßige Auslastung; Batch.Prozess ca. 2/3 Power-On-Zeit; 1-2 Revisionen von 2-3 Wochen im Sommer / über Weihnachten; effektiv 52 % Power-On-Zeit (ca. 22 % Zeit für Abstich / Nebenzeiten)</t>
  </si>
  <si>
    <t>Sau 479, Aus 64-65</t>
  </si>
  <si>
    <t>Aus 62, Aus 64-65</t>
  </si>
  <si>
    <t>Aus 105</t>
  </si>
  <si>
    <t>Saisonale Schwankungen im Betrieb abhängig von Bauindustrie; in der Hauptsaison (Frühjahr-Herbst) teilweise kein Flexibilisierungspotenzial -&gt; für Zementmühlen; bei Rohmühlen keine starke Saisonalität</t>
  </si>
  <si>
    <t>Aus 20, Aus 112</t>
  </si>
  <si>
    <t>Aus 114</t>
  </si>
  <si>
    <t>Aus XVIII, Aus 120-121</t>
  </si>
  <si>
    <t>Aus XVIII, Aus 122</t>
  </si>
  <si>
    <t>Aus 156</t>
  </si>
  <si>
    <t>Aus XVIII, Aus 158</t>
  </si>
  <si>
    <t>Fundstelle Investitionsausgaben</t>
  </si>
  <si>
    <t>Aus 161</t>
  </si>
  <si>
    <t>Fundstelle Abrufhäufigkeit</t>
  </si>
  <si>
    <t>Aus 175</t>
  </si>
  <si>
    <t>Mue19</t>
  </si>
  <si>
    <t>Müller et al. 2019</t>
  </si>
  <si>
    <t>Regionales Flexibilitäts-Potenzial dezentraler Anlagen</t>
  </si>
  <si>
    <t>Potenzial pos. MW Tag 4 h</t>
  </si>
  <si>
    <t>Potenzial pos. MW Tag 2 h</t>
  </si>
  <si>
    <t>Potenzial pos. MW Tag 30 min</t>
  </si>
  <si>
    <t>Potenzial pos. MW Tag 15 min</t>
  </si>
  <si>
    <t>Potenzial pos. MW Nacht 4 h</t>
  </si>
  <si>
    <t>Potenzial pos. MW Nacht 2 h</t>
  </si>
  <si>
    <t>Potenzial pos. MW Nacht 30 min</t>
  </si>
  <si>
    <t>Potenzial pos. MW Nacht 15 min</t>
  </si>
  <si>
    <t>Werte aus Plot extrahiert</t>
  </si>
  <si>
    <t>Mue 10</t>
  </si>
  <si>
    <t>Potenzial neg. MW Tag 4 h</t>
  </si>
  <si>
    <t>Potenzial neg. MW Tag 2 h</t>
  </si>
  <si>
    <t>Potenzial neg. MW Tag 30 min</t>
  </si>
  <si>
    <t>Potenzial neg. MW Tag 15 min</t>
  </si>
  <si>
    <t>Potenzial neg. MW Nacht 4 h</t>
  </si>
  <si>
    <t>Potenzial neg. MW Nacht 2 h</t>
  </si>
  <si>
    <t>Potenzial neg. MW Nacht 30 min</t>
  </si>
  <si>
    <t>Potenzial neg. MW Nacht 15 min</t>
  </si>
  <si>
    <t>Hei21</t>
  </si>
  <si>
    <t>Heitkötter 2021</t>
  </si>
  <si>
    <t>Assessment of the regionalised demand response potential in Germany using an open source tool and dataset</t>
  </si>
  <si>
    <t>Stromverbrauch in TWh errechnet</t>
  </si>
  <si>
    <t>Werte größtenteils extrahiert aus Zeitreihen</t>
  </si>
  <si>
    <t>errechnet</t>
  </si>
  <si>
    <t>Fundstelle Maximalauslastung</t>
  </si>
  <si>
    <t>Woh20</t>
  </si>
  <si>
    <t>Wohlfahrt et al. 2020</t>
  </si>
  <si>
    <t>Demand response in the service sector – Theoretical, technical and practical potentials</t>
  </si>
  <si>
    <t>Mae18</t>
  </si>
  <si>
    <t>Mäkle-Huß et al. 2018</t>
  </si>
  <si>
    <t>Large-scale demand response and its implications for spot prices, load and policies: Insights from the German-Austrian electricity market</t>
  </si>
  <si>
    <t>Werte extrahiert aus Diagramm mit Webplotdigitizer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</si>
</sst>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rgb="FF000000"/>
      <name val="Times New Roman"/>
      <family val="1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8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  <xf numFmtId="0" fontId="17" fillId="0" borderId="0" xfId="0" applyFont="1"/>
    <xf numFmtId="165" fontId="2" fillId="0" borderId="0" xfId="0" applyNumberFormat="1" applyFont="1"/>
    <xf numFmtId="9" fontId="16" fillId="0" borderId="0" xfId="1" applyFont="1"/>
    <xf numFmtId="2" fontId="0" fillId="0" borderId="0" xfId="0" applyNumberFormat="1"/>
    <xf numFmtId="0" fontId="0" fillId="0" borderId="0" xfId="0" applyFont="1" applyBorder="1" applyAlignment="1">
      <alignment horizontal="left" vertical="top"/>
    </xf>
    <xf numFmtId="2" fontId="18" fillId="0" borderId="0" xfId="0" applyNumberFormat="1" applyFont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 wrapText="1"/>
    </xf>
  </cellXfs>
  <cellStyles count="2">
    <cellStyle name="Prozent" xfId="1" builtinId="5"/>
    <cellStyle name="Standard" xfId="0" builtinId="0"/>
  </cellStyles>
  <dxfs count="18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881" dataDxfId="1880" tableBorderDxfId="1879">
  <autoFilter ref="A1:BP79" xr:uid="{00000000-0009-0000-0100-00000A000000}"/>
  <tableColumns count="68">
    <tableColumn id="1" xr3:uid="{00000000-0010-0000-0600-000001000000}" name="Prozess" dataDxfId="1878"/>
    <tableColumn id="47" xr3:uid="{00000000-0010-0000-0600-00002F000000}" name="Sektorenzuordnung" dataDxfId="1877"/>
    <tableColumn id="2" xr3:uid="{00000000-0010-0000-0600-000002000000}" name="Jahr" dataDxfId="1876"/>
    <tableColumn id="52" xr3:uid="{00000000-0010-0000-0600-000034000000}" name="Lastverschiebung" dataDxfId="1875"/>
    <tableColumn id="53" xr3:uid="{00000000-0010-0000-0600-000035000000}" name="Lastverzicht" dataDxfId="1874"/>
    <tableColumn id="79" xr3:uid="{00000000-0010-0000-0600-00004F000000}" name="Lasterhöhung" dataDxfId="1873"/>
    <tableColumn id="72" xr3:uid="{B20C2450-827E-4E13-B508-1E5560999F24}" name="jährliche Produktion kt" dataDxfId="1872"/>
    <tableColumn id="80" xr3:uid="{DFD6CD8B-0CA5-4FCC-87E6-3CFB7ABB390A}" name="spez. StV kWh/t min" dataDxfId="1871"/>
    <tableColumn id="85" xr3:uid="{D2B50151-4C2D-452C-9AA6-50848499803C}" name="spez. StV kWh/t" dataDxfId="1870"/>
    <tableColumn id="82" xr3:uid="{F9CC59E2-4EA8-4A85-A748-2DECF5E1243F}" name="spez. StV kWh/t max" dataDxfId="1869"/>
    <tableColumn id="84" xr3:uid="{4EBA232D-7458-44C1-9938-CA0F8B9C2D25}" name="Stromverbrauch in TWh" dataDxfId="1868"/>
    <tableColumn id="70" xr3:uid="{00000000-0010-0000-0600-000046000000}" name="Potenzial pos. Lastabwurf MW aus Teillast" dataDxfId="1867"/>
    <tableColumn id="69" xr3:uid="{00000000-0010-0000-0600-000045000000}" name="Potenzial pos. Lastverschiebung MW" dataDxfId="1866"/>
    <tableColumn id="75" xr3:uid="{00000000-0010-0000-0600-00004B000000}" name="Potenzial pos. Sommer MW" dataDxfId="1865"/>
    <tableColumn id="76" xr3:uid="{00000000-0010-0000-0600-00004C000000}" name="Potenzial pos. Winter MW" dataDxfId="1864"/>
    <tableColumn id="71" xr3:uid="{00000000-0010-0000-0600-000047000000}" name="Potenzial pos. Literatur MW" dataDxfId="1863"/>
    <tableColumn id="5" xr3:uid="{00000000-0010-0000-0600-000005000000}" name="Potenzial pos. max MW Lastverzicht" dataDxfId="1862"/>
    <tableColumn id="88" xr3:uid="{0116290E-AD3D-4C10-9D75-C27257168336}" name="Potenzial pos. max MW bei Vollauslastung Lastverzicht" dataDxfId="1861"/>
    <tableColumn id="73" xr3:uid="{00000000-0010-0000-0600-000049000000}" name="Potenzial neg. Lastverschiebung MW" dataDxfId="1860"/>
    <tableColumn id="50" xr3:uid="{00000000-0010-0000-0600-000032000000}" name="Potenzial neg. min MW" dataDxfId="1859"/>
    <tableColumn id="78" xr3:uid="{00000000-0010-0000-0600-00004E000000}" name="Potenzial neg. Sommer MW" dataDxfId="1858"/>
    <tableColumn id="77" xr3:uid="{00000000-0010-0000-0600-00004D000000}" name="Potenzial neg. Winter MW" dataDxfId="1857"/>
    <tableColumn id="74" xr3:uid="{00000000-0010-0000-0600-00004A000000}" name="Potenzial neg. Literatur MW" dataDxfId="1856"/>
    <tableColumn id="6" xr3:uid="{00000000-0010-0000-0600-000006000000}" name="Potenzial neg. max MW" dataDxfId="1855"/>
    <tableColumn id="7" xr3:uid="{00000000-0010-0000-0600-000007000000}" name="Mindestleistung MW" dataDxfId="1854"/>
    <tableColumn id="8" xr3:uid="{00000000-0010-0000-0600-000008000000}" name="Mindestauslastung" dataDxfId="1853" dataCellStyle="Prozent"/>
    <tableColumn id="86" xr3:uid="{51E77986-45AB-4F86-B8F7-3619215F5E7B}" name="Vollbenutzungsstunden h/a" dataDxfId="1852" dataCellStyle="Prozent"/>
    <tableColumn id="65" xr3:uid="{00000000-0010-0000-0600-000041000000}" name="Durchschnittsauslastung" dataDxfId="1851" dataCellStyle="Prozent"/>
    <tableColumn id="90" xr3:uid="{55ED8CB6-95BF-4607-9513-32CC667B409B}" name="Durchschnittsauslastung im Betriebszeitraum" dataDxfId="1850" dataCellStyle="Prozent"/>
    <tableColumn id="44" xr3:uid="{00000000-0010-0000-0600-00002C000000}" name="Durchschnittliche Leistung MW" dataDxfId="1849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848"/>
    <tableColumn id="92" xr3:uid="{ED84D14C-0AAC-4396-98E3-612BB7B8063E}" name="installierte Leistung MW min" dataDxfId="1847"/>
    <tableColumn id="91" xr3:uid="{4CCEE92F-967B-4215-8454-3B960F4FA6FB}" name="installierte Leistung MW max" dataDxfId="1846"/>
    <tableColumn id="68" xr3:uid="{00000000-0010-0000-0600-000044000000}" name="Aktivierungsdauer min (h)" dataDxfId="1845">
      <calculatedColumnFormula>0.01/60</calculatedColumnFormula>
    </tableColumn>
    <tableColumn id="67" xr3:uid="{00000000-0010-0000-0600-000043000000}" name="Aktivierungsdauer max (h)" dataDxfId="1844"/>
    <tableColumn id="11" xr3:uid="{00000000-0010-0000-0600-00000B000000}" name="Aktivierungsdauer (h)" dataDxfId="1843">
      <calculatedColumnFormula>0.1/60</calculatedColumnFormula>
    </tableColumn>
    <tableColumn id="94" xr3:uid="{5BD248D6-711B-4031-BA4A-E0D79C9A3F85}" name="Schaltdauer pos. min (h) Lastverzicht" dataDxfId="1842"/>
    <tableColumn id="93" xr3:uid="{64C7741E-23F4-4D9C-87A3-A1DBBCC978A0}" name="Schaltdauer pos. max (h) Lastverzicht" dataDxfId="1841"/>
    <tableColumn id="61" xr3:uid="{00000000-0010-0000-0600-00003D000000}" name="Schaltdauer pos. min (h)" dataDxfId="1840"/>
    <tableColumn id="60" xr3:uid="{00000000-0010-0000-0600-00003C000000}" name="Schaltdauer pos. max (h)" dataDxfId="1839"/>
    <tableColumn id="12" xr3:uid="{00000000-0010-0000-0600-00000C000000}" name="Schaltdauer pos. (h)" dataDxfId="1838"/>
    <tableColumn id="62" xr3:uid="{00000000-0010-0000-0600-00003E000000}" name="Schaltdauer neg. max (h)" dataDxfId="1837"/>
    <tableColumn id="51" xr3:uid="{00000000-0010-0000-0600-000033000000}" name="Schaltdauer neg. (h)" dataDxfId="1836"/>
    <tableColumn id="13" xr3:uid="{00000000-0010-0000-0600-00000D000000}" name="Verschiebedauer (h)" dataDxfId="1835"/>
    <tableColumn id="14" xr3:uid="{00000000-0010-0000-0600-00000E000000}" name="Regenerationsdauer (h)" dataDxfId="1834"/>
    <tableColumn id="15" xr3:uid="{00000000-0010-0000-0600-00000F000000}" name="Zeitverfügbarkeit?" dataDxfId="1833"/>
    <tableColumn id="16" xr3:uid="{00000000-0010-0000-0600-000010000000}" name="max. Abrufhäufigkeit pro Woche" dataDxfId="1832"/>
    <tableColumn id="40" xr3:uid="{00000000-0010-0000-0600-000028000000}" name="max. Abrufhäufigkeit pro Jahr Lastverschiebung" dataDxfId="1831"/>
    <tableColumn id="89" xr3:uid="{181B7AEA-F0FD-4284-AA00-65D9D8BA6197}" name="max. Abrufhäufigkeit pro Jahr Lastverzicht" dataDxfId="1830">
      <calculatedColumnFormula>Tabelle589711[[#This Row],[max. Abrufhäufigkeit pro Jahr Lastverschiebung]]/3</calculatedColumnFormula>
    </tableColumn>
    <tableColumn id="20" xr3:uid="{00000000-0010-0000-0600-000014000000}" name="Bemerkungen" dataDxfId="1829"/>
    <tableColumn id="55" xr3:uid="{00000000-0010-0000-0600-000037000000}" name="Fundstelle Lastverschiebung" dataDxfId="1828"/>
    <tableColumn id="54" xr3:uid="{00000000-0010-0000-0600-000036000000}" name="Fundstelle Lastverzicht" dataDxfId="1827"/>
    <tableColumn id="81" xr3:uid="{BFFF0E9D-5762-4501-9AED-3BE243495168}" name="Fundstelle Produktion" dataDxfId="1826"/>
    <tableColumn id="83" xr3:uid="{7C89B8C1-6B07-4858-BE2D-E0BB2B86EB93}" name="Fundstelle Stromverbrauch" dataDxfId="1825"/>
    <tableColumn id="21" xr3:uid="{00000000-0010-0000-0600-000015000000}" name="Fundstelle Potenzial pos." dataDxfId="1824"/>
    <tableColumn id="22" xr3:uid="{00000000-0010-0000-0600-000016000000}" name="Fundstelle Potenzial neg." dataDxfId="1823"/>
    <tableColumn id="23" xr3:uid="{00000000-0010-0000-0600-000017000000}" name="Fundstelle Mindestleistung" dataDxfId="1822"/>
    <tableColumn id="87" xr3:uid="{DBDEEC53-1C5F-4139-8131-941377563E46}" name="Fundstelle Vollbenutzungsstunden" dataDxfId="1821"/>
    <tableColumn id="66" xr3:uid="{00000000-0010-0000-0600-000042000000}" name="Fundstelle Durchschnittsauslastung" dataDxfId="1820"/>
    <tableColumn id="45" xr3:uid="{00000000-0010-0000-0600-00002D000000}" name="Fundstelle durchschnittliche Leistung" dataDxfId="1819"/>
    <tableColumn id="25" xr3:uid="{00000000-0010-0000-0600-000019000000}" name="Fundstelle installierte Leistung" dataDxfId="1818"/>
    <tableColumn id="39" xr3:uid="{00000000-0010-0000-0600-000027000000}" name="Fundstelle Aktivierungsdauer" dataDxfId="1817"/>
    <tableColumn id="26" xr3:uid="{00000000-0010-0000-0600-00001A000000}" name="Fundstelle Schaltdauer" dataDxfId="1816"/>
    <tableColumn id="27" xr3:uid="{00000000-0010-0000-0600-00001B000000}" name="Fundstelle Verschiebedauer" dataDxfId="1815"/>
    <tableColumn id="28" xr3:uid="{00000000-0010-0000-0600-00001C000000}" name="Fundstelle Regenerationsdauer" dataDxfId="1814"/>
    <tableColumn id="29" xr3:uid="{00000000-0010-0000-0600-00001D000000}" name="Fundstelle Zeitverfügbarkeit" dataDxfId="1813"/>
    <tableColumn id="30" xr3:uid="{00000000-0010-0000-0600-00001E000000}" name="Fundstelle max. Abrufhäufigkeit" dataDxfId="1812"/>
    <tableColumn id="34" xr3:uid="{00000000-0010-0000-0600-000022000000}" name="Fundstelle Bemerkungen" dataDxfId="181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810" dataDxfId="1809" tableBorderDxfId="1808">
  <autoFilter ref="A1:O26" xr:uid="{D9595355-F35D-476F-88E0-DDF6666BAFEC}"/>
  <tableColumns count="15">
    <tableColumn id="1" xr3:uid="{1DB65BD7-C349-4313-8114-97CF50D2120B}" name="Prozess" dataDxfId="1807"/>
    <tableColumn id="47" xr3:uid="{C673D246-BEEC-4DBF-B6C8-0AEDAF4B0374}" name="Sektorenzuordnung" dataDxfId="1806"/>
    <tableColumn id="73" xr3:uid="{9900630D-917D-4E8C-87D8-DC913EEE5229}" name="Verfahren" dataDxfId="1805"/>
    <tableColumn id="2" xr3:uid="{391D2FEF-8D39-4945-B643-AA03A27D3450}" name="Jahr" dataDxfId="1804"/>
    <tableColumn id="52" xr3:uid="{9038B23F-3082-4414-9F6A-4F82BFFB7F37}" name="Lastverschiebung" dataDxfId="1803"/>
    <tableColumn id="53" xr3:uid="{44A744D5-52D4-40F8-81E1-AED7DF94401E}" name="Lastverzicht" dataDxfId="1802"/>
    <tableColumn id="71" xr3:uid="{FC8E7E95-DF08-4B31-934D-448233AC6B12}" name="Lasterhöhung" dataDxfId="1801"/>
    <tableColumn id="83" xr3:uid="{207EA23E-EF17-4906-A72B-BAABC08705DA}" name="Stromverbrauch in TWh" dataDxfId="1800"/>
    <tableColumn id="36" xr3:uid="{CFD732D3-9733-426B-9471-8512DCB99E68}" name="flexibilisierbarer Anteil" dataDxfId="1799" dataCellStyle="Prozent"/>
    <tableColumn id="75" xr3:uid="{54746B05-5114-4818-9A4F-40E0D20D0391}" name="Verschiebedauer max bei Vorankündigung (h)" dataDxfId="1798"/>
    <tableColumn id="4" xr3:uid="{F4DEB5FD-5A13-48A2-9CE7-E56C8E64C9C9}" name="Verschiebedauer max sofortig (h)" dataDxfId="1797"/>
    <tableColumn id="20" xr3:uid="{D354AAFB-CCCA-46BE-A63F-D9934766476B}" name="Bemerkungen" dataDxfId="1796"/>
    <tableColumn id="79" xr3:uid="{6ED5E930-B960-4ABE-9067-89DDB3B0BCEF}" name="Fundstelle Stromverbrauch" dataDxfId="1795"/>
    <tableColumn id="43" xr3:uid="{623C2C61-0156-40E5-A1A0-AC04BD25A9A3}" name="Fundstelle flexibilisierbarer Anteil" dataDxfId="1794"/>
    <tableColumn id="27" xr3:uid="{2CC7CB04-D5F4-4B8C-A026-413DC67956B0}" name="Fundstelle Verschiebedauer" dataDxfId="179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792" dataDxfId="1791" tableBorderDxfId="1790">
  <autoFilter ref="A1:T8" xr:uid="{969830D3-1457-42BF-A753-56689B819B1C}"/>
  <tableColumns count="20">
    <tableColumn id="1" xr3:uid="{CA1E1AB6-62F6-470F-874C-55730E64F8A5}" name="Prozess" dataDxfId="1789"/>
    <tableColumn id="47" xr3:uid="{D548DFD0-6355-4B25-A3B6-02026427F3F7}" name="Sektorenzuordnung" dataDxfId="1788"/>
    <tableColumn id="2" xr3:uid="{5EDAA91A-A957-434E-8582-8F64AEBEA107}" name="Jahr" dataDxfId="1787"/>
    <tableColumn id="52" xr3:uid="{769C3597-9632-484A-8EA2-1E78DB2C8428}" name="Lastverschiebung" dataDxfId="1786"/>
    <tableColumn id="53" xr3:uid="{8776FB67-8AD2-48E3-A1B6-1068BBD3E779}" name="Lastverzicht" dataDxfId="1785"/>
    <tableColumn id="68" xr3:uid="{431FC835-40E1-4B90-9588-1637E1526982}" name="Lasterhöhung" dataDxfId="1784"/>
    <tableColumn id="71" xr3:uid="{37940876-B794-45F6-9504-4681C6441180}" name="Stromverbrauch in TWh" dataDxfId="1783">
      <calculatedColumnFormula>0.46+5.27</calculatedColumnFormula>
    </tableColumn>
    <tableColumn id="38" xr3:uid="{795AF7A2-926B-4CD0-B597-E280DD3E988D}" name="Potenzial pos. MW Durchschnitt" dataDxfId="1782"/>
    <tableColumn id="5" xr3:uid="{F41A3D94-8C4E-43AB-9A62-CE93B41B4355}" name="Potenzial pos. max MW" dataDxfId="1781"/>
    <tableColumn id="69" xr3:uid="{07DEF50B-B9AB-47FA-9DD6-49C7AD5F8FF2}" name="Potenzial pos. max GWh" dataDxfId="1780"/>
    <tableColumn id="41" xr3:uid="{65137A8C-1912-477A-A2DB-99FAE3720E3F}" name="Potenzial neg. MW Durchschnitt" dataDxfId="1779"/>
    <tableColumn id="70" xr3:uid="{2C851849-898B-4457-93EB-6EE7AE97A844}" name="Potenzial neg. max GWh" dataDxfId="1778"/>
    <tableColumn id="72" xr3:uid="{3727EDE4-0381-4D52-82E1-200098A11358}" name="Vollbenutzungsstunden h/a" dataDxfId="1777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776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775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774"/>
    <tableColumn id="20" xr3:uid="{FEEE429F-7BA9-4810-B4DE-44690B7A232C}" name="Bemerkungen" dataDxfId="1773"/>
    <tableColumn id="55" xr3:uid="{C3245C41-D352-4631-B970-BC757EC99548}" name="Fundstelle Lastverschiebung" dataDxfId="1772"/>
    <tableColumn id="54" xr3:uid="{5648B538-D8D3-4E48-92E9-907492676A43}" name="Fundstelle Lastverzicht" dataDxfId="1771"/>
    <tableColumn id="34" xr3:uid="{1AC244EC-C649-419D-AE30-293CED10C814}" name="Fundstelle Bemerkungen" dataDxfId="177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769" dataDxfId="1768" tableBorderDxfId="1767">
  <autoFilter ref="A1:BO11" xr:uid="{00000000-0009-0000-0100-000017000000}"/>
  <tableColumns count="67">
    <tableColumn id="1" xr3:uid="{00000000-0010-0000-1300-000001000000}" name="Prozess" dataDxfId="1766"/>
    <tableColumn id="47" xr3:uid="{00000000-0010-0000-1300-00002F000000}" name="Sektorenzuordnung" dataDxfId="1765"/>
    <tableColumn id="2" xr3:uid="{00000000-0010-0000-1300-000002000000}" name="Jahr" dataDxfId="1764"/>
    <tableColumn id="52" xr3:uid="{00000000-0010-0000-1300-000034000000}" name="Lastverschiebung" dataDxfId="1763"/>
    <tableColumn id="53" xr3:uid="{00000000-0010-0000-1300-000035000000}" name="Lastverzicht" dataDxfId="1762"/>
    <tableColumn id="3" xr3:uid="{00000000-0010-0000-1300-000003000000}" name="Potenzial pos. min MW" dataDxfId="1761"/>
    <tableColumn id="38" xr3:uid="{00000000-0010-0000-1300-000026000000}" name="Potenzial pos. MW Durchschnitt" dataDxfId="1760"/>
    <tableColumn id="5" xr3:uid="{00000000-0010-0000-1300-000005000000}" name="Potenzial pos. max MW" dataDxfId="1759"/>
    <tableColumn id="37" xr3:uid="{00000000-0010-0000-1300-000025000000}" name="ausgewiesenes Pot. pos. MW (falls abweichend)" dataDxfId="1758"/>
    <tableColumn id="50" xr3:uid="{00000000-0010-0000-1300-000032000000}" name="Potenzial neg. min MW" dataDxfId="1757"/>
    <tableColumn id="41" xr3:uid="{00000000-0010-0000-1300-000029000000}" name="Potenzial neg. MW Durchschnitt" dataDxfId="1756"/>
    <tableColumn id="6" xr3:uid="{00000000-0010-0000-1300-000006000000}" name="Potenzial neg. max MW" dataDxfId="1755"/>
    <tableColumn id="7" xr3:uid="{00000000-0010-0000-1300-000007000000}" name="Mindestleistung MW" dataDxfId="1754"/>
    <tableColumn id="8" xr3:uid="{00000000-0010-0000-1300-000008000000}" name="Mindestauslastung" dataDxfId="1753" dataCellStyle="Prozent"/>
    <tableColumn id="36" xr3:uid="{00000000-0010-0000-1300-000024000000}" name="flexibilisierbarer Anteil" dataDxfId="1752" dataCellStyle="Prozent"/>
    <tableColumn id="67" xr3:uid="{00000000-0010-0000-1300-000043000000}" name="flexibilisierbarer Anteil an Durchschnittslast" dataDxfId="1751" dataCellStyle="Prozent"/>
    <tableColumn id="65" xr3:uid="{00000000-0010-0000-1300-000041000000}" name="Durchschnittsauslastung" dataDxfId="1750" dataCellStyle="Prozent"/>
    <tableColumn id="44" xr3:uid="{00000000-0010-0000-1300-00002C000000}" name="Durchschnittliche Leistung MW" dataDxfId="1749" dataCellStyle="Prozent"/>
    <tableColumn id="9" xr3:uid="{00000000-0010-0000-1300-000009000000}" name="Maximalleistung MW" dataDxfId="1748"/>
    <tableColumn id="46" xr3:uid="{00000000-0010-0000-1300-00002E000000}" name="Maximalauslastung" dataDxfId="1747" dataCellStyle="Prozent"/>
    <tableColumn id="10" xr3:uid="{00000000-0010-0000-1300-00000A000000}" name="installierte Leistung MW" dataDxfId="1746"/>
    <tableColumn id="11" xr3:uid="{00000000-0010-0000-1300-00000B000000}" name="Aktivierungsdauer (h)" dataDxfId="1745"/>
    <tableColumn id="61" xr3:uid="{00000000-0010-0000-1300-00003D000000}" name="Schaltdauer pos. Min (h)" dataDxfId="1744">
      <calculatedColumnFormula>5/60</calculatedColumnFormula>
    </tableColumn>
    <tableColumn id="60" xr3:uid="{00000000-0010-0000-1300-00003C000000}" name="Schaltdauer pos. max (h)" dataDxfId="1743">
      <calculatedColumnFormula>10/60</calculatedColumnFormula>
    </tableColumn>
    <tableColumn id="12" xr3:uid="{00000000-0010-0000-1300-00000C000000}" name="Schaltdauer pos. (h)" dataDxfId="1742"/>
    <tableColumn id="63" xr3:uid="{00000000-0010-0000-1300-00003F000000}" name="Schaltdauer neg min (h)" dataDxfId="1741"/>
    <tableColumn id="62" xr3:uid="{00000000-0010-0000-1300-00003E000000}" name="Schaltdauer neg. max (h)" dataDxfId="1740"/>
    <tableColumn id="51" xr3:uid="{00000000-0010-0000-1300-000033000000}" name="Schaltdauer neg. (h)" dataDxfId="1739"/>
    <tableColumn id="42" xr3:uid="{00000000-0010-0000-1300-00002A000000}" name="Verschiebedauer min. (h)" dataDxfId="1738"/>
    <tableColumn id="4" xr3:uid="{00000000-0010-0000-1300-000004000000}" name="Verschiebedauer max (h)" dataDxfId="1737"/>
    <tableColumn id="13" xr3:uid="{00000000-0010-0000-1300-00000D000000}" name="Verschiebedauer (h)" dataDxfId="1736"/>
    <tableColumn id="14" xr3:uid="{00000000-0010-0000-1300-00000E000000}" name="Regenerationsdauer (h)" dataDxfId="1735"/>
    <tableColumn id="15" xr3:uid="{00000000-0010-0000-1300-00000F000000}" name="Zeitverfügbarkeit?" dataDxfId="1734"/>
    <tableColumn id="16" xr3:uid="{00000000-0010-0000-1300-000010000000}" name="max. Abrufhäufigkeit pro Woche" dataDxfId="1733"/>
    <tableColumn id="40" xr3:uid="{00000000-0010-0000-1300-000028000000}" name="max. Abrufhäufigkeit pro Jahr" dataDxfId="1732"/>
    <tableColumn id="57" xr3:uid="{00000000-0010-0000-1300-000039000000}" name="min. Investitionsausgaben €_2018/kW" dataDxfId="1731"/>
    <tableColumn id="56" xr3:uid="{00000000-0010-0000-1300-000038000000}" name="max. Investitionsausgaben €_2018/kW" dataDxfId="1730"/>
    <tableColumn id="17" xr3:uid="{00000000-0010-0000-1300-000011000000}" name="Investitionsausgaben €_2018/kW" dataDxfId="1729"/>
    <tableColumn id="59" xr3:uid="{00000000-0010-0000-1300-00003B000000}" name="var. Kosten min. €_2018/MWh" dataDxfId="1728"/>
    <tableColumn id="58" xr3:uid="{00000000-0010-0000-1300-00003A000000}" name="var. Kosten max. €_2018/MWh" dataDxfId="1727"/>
    <tableColumn id="18" xr3:uid="{00000000-0010-0000-1300-000012000000}" name="variable Kosten €_2018/MWh" dataDxfId="1726"/>
    <tableColumn id="64" xr3:uid="{00000000-0010-0000-1300-000040000000}" name="fixe Kosten min. €_2018/kW*a" dataDxfId="1725"/>
    <tableColumn id="19" xr3:uid="{00000000-0010-0000-1300-000013000000}" name="fixe Kosten €_2018/kW*a" dataDxfId="1724"/>
    <tableColumn id="48" xr3:uid="{00000000-0010-0000-1300-000030000000}" name="Investitionsausgaben je Anschlusspunkt (€_2018)" dataDxfId="1723"/>
    <tableColumn id="20" xr3:uid="{00000000-0010-0000-1300-000014000000}" name="Bemerkungen" dataDxfId="1722"/>
    <tableColumn id="55" xr3:uid="{00000000-0010-0000-1300-000037000000}" name="Fundstelle Lastverschiebung" dataDxfId="1721"/>
    <tableColumn id="54" xr3:uid="{00000000-0010-0000-1300-000036000000}" name="Fundstelle Lastverzicht" dataDxfId="1720"/>
    <tableColumn id="21" xr3:uid="{00000000-0010-0000-1300-000015000000}" name="Fundstelle Potenzial pos." dataDxfId="1719"/>
    <tableColumn id="22" xr3:uid="{00000000-0010-0000-1300-000016000000}" name="Fundstelle Potenzial neg." dataDxfId="1718"/>
    <tableColumn id="23" xr3:uid="{00000000-0010-0000-1300-000017000000}" name="Fundstelle Mindestleistung" dataDxfId="1717"/>
    <tableColumn id="43" xr3:uid="{00000000-0010-0000-1300-00002B000000}" name="Funstelle flexibierbarer Anteil" dataDxfId="1716"/>
    <tableColumn id="66" xr3:uid="{00000000-0010-0000-1300-000042000000}" name="Fundstelle Durchschnittsauslastung" dataDxfId="1715"/>
    <tableColumn id="45" xr3:uid="{00000000-0010-0000-1300-00002D000000}" name="Fundstelle durchschnittliche Leistung" dataDxfId="1714"/>
    <tableColumn id="24" xr3:uid="{00000000-0010-0000-1300-000018000000}" name="Fundstelle Maximalleistung" dataDxfId="1713"/>
    <tableColumn id="25" xr3:uid="{00000000-0010-0000-1300-000019000000}" name="Fundstelle installierte Leistung" dataDxfId="1712"/>
    <tableColumn id="39" xr3:uid="{00000000-0010-0000-1300-000027000000}" name="Fundstelle Aktivierungsdauer" dataDxfId="1711"/>
    <tableColumn id="26" xr3:uid="{00000000-0010-0000-1300-00001A000000}" name="Fundstelle Schaltdauer" dataDxfId="1710"/>
    <tableColumn id="27" xr3:uid="{00000000-0010-0000-1300-00001B000000}" name="Fundstelle Verschiebedauer" dataDxfId="1709"/>
    <tableColumn id="28" xr3:uid="{00000000-0010-0000-1300-00001C000000}" name="Fundstelle Regenerationsdauer" dataDxfId="1708"/>
    <tableColumn id="29" xr3:uid="{00000000-0010-0000-1300-00001D000000}" name="Fundstelle Zeitverfügbarkeit" dataDxfId="1707"/>
    <tableColumn id="30" xr3:uid="{00000000-0010-0000-1300-00001E000000}" name="Fundstelle max. Abrufhäufigkeit" dataDxfId="1706"/>
    <tableColumn id="31" xr3:uid="{00000000-0010-0000-1300-00001F000000}" name="Fundstelle Invest" dataDxfId="1705"/>
    <tableColumn id="32" xr3:uid="{00000000-0010-0000-1300-000020000000}" name="Fundstelle var. Kosten" dataDxfId="1704"/>
    <tableColumn id="33" xr3:uid="{00000000-0010-0000-1300-000021000000}" name="Fundstelle fixe Kosten" dataDxfId="1703"/>
    <tableColumn id="49" xr3:uid="{00000000-0010-0000-1300-000031000000}" name="Fundstelle Investition je Anschlusspunkt" dataDxfId="1702"/>
    <tableColumn id="34" xr3:uid="{00000000-0010-0000-1300-000022000000}" name="Fundstelle Bemerkungen" dataDxfId="1701"/>
    <tableColumn id="35" xr3:uid="{00000000-0010-0000-1300-000023000000}" name="eigene Anmerkung" dataDxfId="1700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699" dataDxfId="1698" tableBorderDxfId="1697">
  <autoFilter ref="A1:AY17" xr:uid="{00000000-0009-0000-0100-000019000000}"/>
  <tableColumns count="51">
    <tableColumn id="1" xr3:uid="{00000000-0010-0000-1500-000001000000}" name="Prozess" dataDxfId="1696"/>
    <tableColumn id="47" xr3:uid="{00000000-0010-0000-1500-00002F000000}" name="Sektorenzuordnung" dataDxfId="1695"/>
    <tableColumn id="2" xr3:uid="{00000000-0010-0000-1500-000002000000}" name="Jahr" dataDxfId="1694"/>
    <tableColumn id="52" xr3:uid="{00000000-0010-0000-1500-000034000000}" name="Lastverschiebung" dataDxfId="1693"/>
    <tableColumn id="53" xr3:uid="{00000000-0010-0000-1500-000035000000}" name="Lastverzicht" dataDxfId="1692"/>
    <tableColumn id="71" xr3:uid="{B0549F9B-39DF-4F07-A532-CDA720445671}" name="Lasterhöhung" dataDxfId="1691"/>
    <tableColumn id="68" xr3:uid="{BE290A01-8736-4086-BB9D-3CC006C49381}" name="Stromverbrauch in TWh" dataDxfId="1690"/>
    <tableColumn id="3" xr3:uid="{00000000-0010-0000-1500-000003000000}" name="Potenzial pos. min MW" dataDxfId="1689"/>
    <tableColumn id="38" xr3:uid="{00000000-0010-0000-1500-000026000000}" name="Potenzial pos. MW Durchschnitt" dataDxfId="1688"/>
    <tableColumn id="5" xr3:uid="{00000000-0010-0000-1500-000005000000}" name="Potenzial pos. max MW Literatur" dataDxfId="1687"/>
    <tableColumn id="72" xr3:uid="{9E398625-227B-4420-90C0-6CFD27B82CD5}" name="Potenzial pos. MW Hochrechnung" dataDxfId="1686"/>
    <tableColumn id="50" xr3:uid="{00000000-0010-0000-1500-000032000000}" name="Potenzial neg. min MW" dataDxfId="1685"/>
    <tableColumn id="41" xr3:uid="{00000000-0010-0000-1500-000029000000}" name="Potenzial neg. MW Durchschnitt" dataDxfId="1684"/>
    <tableColumn id="6" xr3:uid="{00000000-0010-0000-1500-000006000000}" name="Potenzial neg. max MW Literatur" dataDxfId="1683"/>
    <tableColumn id="73" xr3:uid="{B5739B0B-B767-4C04-84BD-5C54DDF639CC}" name="Potenzial neg. MW Hochrechnung" dataDxfId="1682"/>
    <tableColumn id="7" xr3:uid="{00000000-0010-0000-1500-000007000000}" name="Mindestleistung MW" dataDxfId="1681"/>
    <tableColumn id="8" xr3:uid="{00000000-0010-0000-1500-000008000000}" name="Mindestauslastung" dataDxfId="1680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679" dataCellStyle="Prozent"/>
    <tableColumn id="70" xr3:uid="{81E1AC3D-5DB5-46DC-94F6-8BEBD606700E}" name="flexibilisierbarer Anteil max" dataDxfId="1678" dataCellStyle="Prozent"/>
    <tableColumn id="65" xr3:uid="{00000000-0010-0000-1500-000041000000}" name="Durchschnittsauslastung Literatur" dataDxfId="1677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676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675" dataCellStyle="Prozent"/>
    <tableColumn id="75" xr3:uid="{F3EDB403-EA2D-4F04-B6A7-E769B991DBD1}" name="Durchschnittliche Leistung MW Hochrechnung" dataDxfId="1674" dataCellStyle="Prozent"/>
    <tableColumn id="9" xr3:uid="{00000000-0010-0000-1500-000009000000}" name="Maximalleistung MW Literatur" dataDxfId="1673">
      <calculatedColumnFormula>Tabelle5897111426[[#This Row],[Durchschnittliche Leistung MW Literatur]]*2</calculatedColumnFormula>
    </tableColumn>
    <tableColumn id="77" xr3:uid="{F33E1AFA-E8F3-4C83-A735-54E087284A99}" name="Maximalleistung MW Hochrechnung" dataDxfId="1672"/>
    <tableColumn id="10" xr3:uid="{00000000-0010-0000-1500-00000A000000}" name="installierte Leistung MW Literatur" dataDxfId="1671">
      <calculatedColumnFormula>Tabelle5897111426[[#This Row],[Maximalleistung MW Literatur]]</calculatedColumnFormula>
    </tableColumn>
    <tableColumn id="78" xr3:uid="{07A9C1DA-5F07-4EE4-B709-237E6392DD0C}" name="installierte Leistung MW Hochrechnung" dataDxfId="1670"/>
    <tableColumn id="42" xr3:uid="{00000000-0010-0000-1500-00002A000000}" name="Verschiebedauer min. (h)" dataDxfId="1669"/>
    <tableColumn id="4" xr3:uid="{00000000-0010-0000-1500-000004000000}" name="Verschiebedauer max (h)" dataDxfId="1668"/>
    <tableColumn id="15" xr3:uid="{00000000-0010-0000-1500-00000F000000}" name="Zeitverfügbarkeit?" dataDxfId="1667"/>
    <tableColumn id="16" xr3:uid="{00000000-0010-0000-1500-000010000000}" name="max. Abrufhäufigkeit pro Woche" dataDxfId="1666"/>
    <tableColumn id="40" xr3:uid="{00000000-0010-0000-1500-000028000000}" name="max. Abrufhäufigkeit pro Jahr" dataDxfId="1665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664"/>
    <tableColumn id="58" xr3:uid="{00000000-0010-0000-1500-00003A000000}" name="var. Kosten max. €_2018/MWh" dataDxfId="1663"/>
    <tableColumn id="20" xr3:uid="{00000000-0010-0000-1500-000014000000}" name="Bemerkungen" dataDxfId="1662"/>
    <tableColumn id="55" xr3:uid="{00000000-0010-0000-1500-000037000000}" name="Fundstelle Lastverschiebung" dataDxfId="1661"/>
    <tableColumn id="54" xr3:uid="{00000000-0010-0000-1500-000036000000}" name="Fundstelle Lastverzicht" dataDxfId="1660"/>
    <tableColumn id="21" xr3:uid="{00000000-0010-0000-1500-000015000000}" name="Fundstelle Potenzial pos." dataDxfId="1659"/>
    <tableColumn id="22" xr3:uid="{00000000-0010-0000-1500-000016000000}" name="Fundstelle Potenzial neg." dataDxfId="1658"/>
    <tableColumn id="23" xr3:uid="{00000000-0010-0000-1500-000017000000}" name="Fundstelle Mindestleistung" dataDxfId="1657"/>
    <tableColumn id="43" xr3:uid="{00000000-0010-0000-1500-00002B000000}" name="Fundstelle flexibilisierbarer Anteil" dataDxfId="1656"/>
    <tableColumn id="66" xr3:uid="{00000000-0010-0000-1500-000042000000}" name="Fundstelle Durchschnittsauslastung" dataDxfId="1655"/>
    <tableColumn id="45" xr3:uid="{00000000-0010-0000-1500-00002D000000}" name="Fundstelle durchschnittliche Leistung" dataDxfId="1654"/>
    <tableColumn id="24" xr3:uid="{00000000-0010-0000-1500-000018000000}" name="Fundstelle Maximalleistung" dataDxfId="1653"/>
    <tableColumn id="25" xr3:uid="{00000000-0010-0000-1500-000019000000}" name="Fundstelle installierte Leistung" dataDxfId="1652"/>
    <tableColumn id="27" xr3:uid="{00000000-0010-0000-1500-00001B000000}" name="Fundstelle Verschiebedauer" dataDxfId="1651"/>
    <tableColumn id="28" xr3:uid="{00000000-0010-0000-1500-00001C000000}" name="Fundstelle Regenerationsdauer" dataDxfId="1650"/>
    <tableColumn id="29" xr3:uid="{00000000-0010-0000-1500-00001D000000}" name="Fundstelle Zeitverfügbarkeit" dataDxfId="1649"/>
    <tableColumn id="30" xr3:uid="{00000000-0010-0000-1500-00001E000000}" name="Fundstelle max. Abrufhäufigkeit" dataDxfId="1648"/>
    <tableColumn id="32" xr3:uid="{00000000-0010-0000-1500-000020000000}" name="Fundstelle var. Kosten" dataDxfId="1647"/>
    <tableColumn id="34" xr3:uid="{00000000-0010-0000-1500-000022000000}" name="Fundstelle Bemerkungen" dataDxfId="1646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645" dataDxfId="1644" tableBorderDxfId="1643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642"/>
    <tableColumn id="47" xr3:uid="{00000000-0010-0000-0900-00002F000000}" name="Sektorenzuordnung" dataDxfId="1641"/>
    <tableColumn id="76" xr3:uid="{00000000-0010-0000-0900-00004C000000}" name="Gruppenzuordnung" dataDxfId="1640">
      <calculatedColumnFormula>VLOOKUP(Tabelle58971115[[#This Row],[Prozess]],Tabelle22333[],3,FALSE)</calculatedColumnFormula>
    </tableColumn>
    <tableColumn id="2" xr3:uid="{00000000-0010-0000-0900-000002000000}" name="Jahr" dataDxfId="1639"/>
    <tableColumn id="52" xr3:uid="{00000000-0010-0000-0900-000034000000}" name="Lastverschiebung" dataDxfId="1638"/>
    <tableColumn id="53" xr3:uid="{00000000-0010-0000-0900-000035000000}" name="Lastverzicht" dataDxfId="1637"/>
    <tableColumn id="83" xr3:uid="{D00C9E1C-CA55-47FC-B1C2-2694ECF1425A}" name="Lasterhöhung" dataDxfId="1636"/>
    <tableColumn id="69" xr3:uid="{00000000-0010-0000-0900-000045000000}" name="vorziehen" dataDxfId="1635"/>
    <tableColumn id="68" xr3:uid="{00000000-0010-0000-0900-000044000000}" name="verzögern" dataDxfId="1634"/>
    <tableColumn id="67" xr3:uid="{00000000-0010-0000-0900-000043000000}" name="Stromverbrauch in TWh" dataDxfId="1633"/>
    <tableColumn id="87" xr3:uid="{73478AAB-DF67-4DD5-8616-D6123C8EA183}" name="jährliche Produktion kt" dataDxfId="1632"/>
    <tableColumn id="86" xr3:uid="{76404C21-E30C-4A04-8D9C-8FBB8F9F0DD5}" name="spez. StV kWh/t" dataDxfId="1631"/>
    <tableColumn id="3" xr3:uid="{00000000-0010-0000-0900-000003000000}" name="Potenzial pos. min MW" dataDxfId="1630"/>
    <tableColumn id="38" xr3:uid="{00000000-0010-0000-0900-000026000000}" name="Potenzial pos. MW Durchschnitt" dataDxfId="1629"/>
    <tableColumn id="89" xr3:uid="{CAA70E46-D84B-4E9B-9B59-614D4CF40AD1}" name="Potenzial pos. MW Durchschnitt Lastverzicht" dataDxfId="1628"/>
    <tableColumn id="41" xr3:uid="{00000000-0010-0000-0900-000029000000}" name="Potenzial neg. MW Durchschnitt" dataDxfId="1627"/>
    <tableColumn id="8" xr3:uid="{00000000-0010-0000-0900-000008000000}" name="Mindestauslastung" dataDxfId="1626" dataCellStyle="Prozent"/>
    <tableColumn id="72" xr3:uid="{00000000-0010-0000-0900-000048000000}" name="flex. Anteil pos." dataDxfId="1625" dataCellStyle="Prozent"/>
    <tableColumn id="71" xr3:uid="{00000000-0010-0000-0900-000047000000}" name="flex. Anteil neg." dataDxfId="1624" dataCellStyle="Prozent"/>
    <tableColumn id="65" xr3:uid="{00000000-0010-0000-0900-000041000000}" name="Durchschnittsauslastung im Betriebszeitraum" dataDxfId="1623" dataCellStyle="Prozent"/>
    <tableColumn id="85" xr3:uid="{F3E08D92-44E7-48C6-B894-FB6D6A5AE1E4}" name="Durchschnittsauslastung" dataDxfId="1622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621" dataCellStyle="Prozent"/>
    <tableColumn id="80" xr3:uid="{00000000-0010-0000-0900-000050000000}" name="Wirkungsgrad min. (%)" dataDxfId="1620"/>
    <tableColumn id="79" xr3:uid="{00000000-0010-0000-0900-00004F000000}" name="Wirkungsgrad max. (%)" dataDxfId="1619"/>
    <tableColumn id="77" xr3:uid="{00000000-0010-0000-0900-00004D000000}" name="Wirkungsgrad (%)" dataDxfId="1618"/>
    <tableColumn id="12" xr3:uid="{00000000-0010-0000-0900-00000C000000}" name="Schaltdauer pos. (h)" dataDxfId="1617"/>
    <tableColumn id="90" xr3:uid="{74DEA5F0-EEB6-4F9A-94D5-8A37F6BC374F}" name="Schaltdauer pos. (h) Lastverzicht" dataDxfId="1616"/>
    <tableColumn id="63" xr3:uid="{00000000-0010-0000-0900-00003F000000}" name="Schaltdauer neg min (h)" dataDxfId="1615"/>
    <tableColumn id="51" xr3:uid="{00000000-0010-0000-0900-000033000000}" name="Schaltdauer neg. (h)" dataDxfId="1614"/>
    <tableColumn id="42" xr3:uid="{00000000-0010-0000-0900-00002A000000}" name="Verschiebedauer min. (h)" dataDxfId="1613"/>
    <tableColumn id="4" xr3:uid="{00000000-0010-0000-0900-000004000000}" name="Verschiebedauer max (h)" dataDxfId="1612"/>
    <tableColumn id="13" xr3:uid="{00000000-0010-0000-0900-00000D000000}" name="Verschiebedauer (h)" dataDxfId="1611"/>
    <tableColumn id="14" xr3:uid="{00000000-0010-0000-0900-00000E000000}" name="Regenerationsdauer (h)" dataDxfId="1610"/>
    <tableColumn id="15" xr3:uid="{00000000-0010-0000-0900-00000F000000}" name="Zeitverfügbarkeit?" dataDxfId="1609"/>
    <tableColumn id="70" xr3:uid="{00000000-0010-0000-0900-000046000000}" name="Temperaturabhängigkeit?" dataDxfId="1608"/>
    <tableColumn id="82" xr3:uid="{00000000-0010-0000-0900-000052000000}" name="max. Abrufhäufigkeit pro Tag" dataDxfId="1607"/>
    <tableColumn id="40" xr3:uid="{00000000-0010-0000-0900-000028000000}" name="max. Abrufhäufigkeit pro Jahr" dataDxfId="1606"/>
    <tableColumn id="91" xr3:uid="{2C86A030-BC6C-45B8-8F3D-7C52D34E3116}" name="max. Abrufhäufigkeit pro Jahr Lastverzicht" dataDxfId="1605"/>
    <tableColumn id="17" xr3:uid="{00000000-0010-0000-0900-000011000000}" name="Investitionsausgaben €_2018/kW" dataDxfId="1604"/>
    <tableColumn id="18" xr3:uid="{00000000-0010-0000-0900-000012000000}" name="variable Kosten €_2018/MWh" dataDxfId="1603"/>
    <tableColumn id="88" xr3:uid="{0E1A3CC7-783F-4411-8606-CEAE4B49D0F5}" name="variable Kosten Lastverzicht €_2018/MWh" dataDxfId="1602">
      <calculatedColumnFormula>1*10^3*Umrechnungsfaktoren!$B$15/Umrechnungsfaktoren!$B$11</calculatedColumnFormula>
    </tableColumn>
    <tableColumn id="64" xr3:uid="{00000000-0010-0000-0900-000040000000}" name="fixe Kosten min. €_2018/kW*a" dataDxfId="1601"/>
    <tableColumn id="19" xr3:uid="{00000000-0010-0000-0900-000013000000}" name="fixe Kosten €_2018/kW*a" dataDxfId="1600"/>
    <tableColumn id="58" xr3:uid="{00000000-0010-0000-0900-00003A000000}" name="durchschnittliche Verfügbarkeit (% p.a.)" dataDxfId="1599"/>
    <tableColumn id="20" xr3:uid="{00000000-0010-0000-0900-000014000000}" name="Bemerkungen" dataDxfId="1598"/>
    <tableColumn id="55" xr3:uid="{00000000-0010-0000-0900-000037000000}" name="Fundstelle Lastverschiebung" dataDxfId="1597"/>
    <tableColumn id="54" xr3:uid="{00000000-0010-0000-0900-000036000000}" name="Fundstelle Lastverzicht" dataDxfId="1596"/>
    <tableColumn id="74" xr3:uid="{00000000-0010-0000-0900-00004A000000}" name="Fundstelle verzögern/vorziehen" dataDxfId="1595"/>
    <tableColumn id="73" xr3:uid="{00000000-0010-0000-0900-000049000000}" name="Fundstelle Stromverbrauch" dataDxfId="1594"/>
    <tableColumn id="21" xr3:uid="{00000000-0010-0000-0900-000015000000}" name="Fundstelle Potenzial pos." dataDxfId="1593"/>
    <tableColumn id="22" xr3:uid="{00000000-0010-0000-0900-000016000000}" name="Fundstelle Potenzial neg." dataDxfId="1592"/>
    <tableColumn id="75" xr3:uid="{00000000-0010-0000-0900-00004B000000}" name="Fundstelle Mindestauslastung" dataDxfId="1591"/>
    <tableColumn id="43" xr3:uid="{00000000-0010-0000-0900-00002B000000}" name="Fundstelle flexibilisierbarer Anteil" dataDxfId="1590"/>
    <tableColumn id="66" xr3:uid="{00000000-0010-0000-0900-000042000000}" name="Fundstelle Durchschnittsauslastung" dataDxfId="1589"/>
    <tableColumn id="78" xr3:uid="{00000000-0010-0000-0900-00004E000000}" name="Fundstelle Wirkungsgrad" dataDxfId="1588"/>
    <tableColumn id="26" xr3:uid="{00000000-0010-0000-0900-00001A000000}" name="Fundstelle Schaltdauer" dataDxfId="1587"/>
    <tableColumn id="27" xr3:uid="{00000000-0010-0000-0900-00001B000000}" name="Fundstelle Verschiebedauer" dataDxfId="1586"/>
    <tableColumn id="28" xr3:uid="{00000000-0010-0000-0900-00001C000000}" name="Fundstelle Regenerationsdauer" dataDxfId="1585"/>
    <tableColumn id="29" xr3:uid="{00000000-0010-0000-0900-00001D000000}" name="Fundstelle Zeitverfügbarkeit" dataDxfId="1584"/>
    <tableColumn id="30" xr3:uid="{00000000-0010-0000-0900-00001E000000}" name="Fundstelle max. Abrufhäufigkeit" dataDxfId="1583"/>
    <tableColumn id="31" xr3:uid="{00000000-0010-0000-0900-00001F000000}" name="Fundstelle Invest" dataDxfId="1582"/>
    <tableColumn id="32" xr3:uid="{00000000-0010-0000-0900-000020000000}" name="Fundstelle var. Kosten" dataDxfId="1581"/>
    <tableColumn id="33" xr3:uid="{00000000-0010-0000-0900-000021000000}" name="Fundstelle fixe Kosten" dataDxfId="1580"/>
    <tableColumn id="81" xr3:uid="{00000000-0010-0000-0900-000051000000}" name="Fundstelle durchschn. Verfügbarkeit" dataDxfId="1579"/>
    <tableColumn id="35" xr3:uid="{00000000-0010-0000-0900-000023000000}" name="eigene Anmerkung" dataDxfId="1578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577" dataDxfId="1576" tableBorderDxfId="1575">
  <autoFilter ref="A1:Y23" xr:uid="{7EAE93F4-011F-46D7-80B5-BF43F400E70A}"/>
  <tableColumns count="25">
    <tableColumn id="1" xr3:uid="{045C2232-272F-4C0E-A404-0DA4AF632BE0}" name="Prozess" dataDxfId="1574"/>
    <tableColumn id="47" xr3:uid="{8495DA7A-9A6F-4013-B722-627056C22C67}" name="Sektorenzuordnung" dataDxfId="1573"/>
    <tableColumn id="2" xr3:uid="{5F3BB2BF-0030-4870-8CE7-A6BCF3B5650A}" name="Jahr" dataDxfId="1572"/>
    <tableColumn id="52" xr3:uid="{AE97C1CB-42DB-4746-A36D-3FD73C4F33DA}" name="Lastverschiebung" dataDxfId="1571"/>
    <tableColumn id="53" xr3:uid="{F7B83E07-5B62-4092-A86A-1EBB0455F116}" name="Lastverzicht" dataDxfId="1570"/>
    <tableColumn id="69" xr3:uid="{C2AD5E8D-EA9D-4019-BED4-233E90018CAB}" name="Lasterhöhung" dataDxfId="1569"/>
    <tableColumn id="5" xr3:uid="{B21FD136-F085-438A-9924-CD0D51483B05}" name="Potenzial pos. max MW Referenz" dataDxfId="1568"/>
    <tableColumn id="70" xr3:uid="{AAE5CB0A-F53F-486F-AAE9-9F758DF761ED}" name="Potenzial pos. max MW optimistisch (Szenario 2)" dataDxfId="1567"/>
    <tableColumn id="6" xr3:uid="{D8F7CFB2-101F-441C-BB94-E7EFB9D8CDE4}" name="Potenzial neg. max MW Referenz" dataDxfId="1566"/>
    <tableColumn id="71" xr3:uid="{F33F00BC-C9E3-48CD-B3B7-38144677E60D}" name="Potenzial neg. max MW optimistisch (Szenario 2)" dataDxfId="1565"/>
    <tableColumn id="36" xr3:uid="{2B34BD4D-73F4-48A6-B584-962F72941DF5}" name="flexibilisierbarer Anteil Referenz" dataDxfId="1564" dataCellStyle="Prozent"/>
    <tableColumn id="72" xr3:uid="{7A6C2CC3-F7C2-4F9C-999E-51F05B5C59D1}" name="flexibilisierbarer Anteil optimistisch (Szenario 2)" dataDxfId="1563" dataCellStyle="Prozent"/>
    <tableColumn id="9" xr3:uid="{552A5609-B18E-41A4-8FFC-904789674D74}" name="Maximalleistung MW Referenz" dataDxfId="1562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561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560"/>
    <tableColumn id="4" xr3:uid="{D0BAC23A-A00A-4D26-8B9E-AE934026C61F}" name="Verschiebedauer max (h)" dataDxfId="1559"/>
    <tableColumn id="13" xr3:uid="{90AE4397-79B7-4FA1-AC6A-4B5B5DCD495C}" name="Verschiebedauer (h) Referenz" dataDxfId="1558"/>
    <tableColumn id="14" xr3:uid="{96F84580-8C22-4ACD-A1E1-DD512D98B5EA}" name="Verschiebedauer (h) optimistisch (Szenario 2)" dataDxfId="1557"/>
    <tableColumn id="55" xr3:uid="{BB4CF91F-7FC2-4EDA-AA87-F78DB28FCAB5}" name="Fundstelle Lastverschiebung" dataDxfId="1556"/>
    <tableColumn id="54" xr3:uid="{4CC1BC5F-41CB-4C93-A647-5360CB4E91B2}" name="Fundstelle Lastverzicht" dataDxfId="1555"/>
    <tableColumn id="21" xr3:uid="{A6AC0C1F-6B9A-4521-9413-31DE9AFA8D4C}" name="Fundstelle Potenzial pos." dataDxfId="1554"/>
    <tableColumn id="22" xr3:uid="{EF3F114A-DB07-4E45-AD14-B5EB9C568644}" name="Fundstelle Potenzial neg." dataDxfId="1553"/>
    <tableColumn id="43" xr3:uid="{354E5854-DE4C-4A4E-9DBD-0860038E3407}" name="Fundstelle flexibilisierbarer Anteil" dataDxfId="1552"/>
    <tableColumn id="24" xr3:uid="{F8FD73D7-2FFE-49F6-94A1-F63AB9F28A86}" name="Fundstelle Maximalleistung" dataDxfId="1551"/>
    <tableColumn id="27" xr3:uid="{11A34591-0037-4C25-B158-6FBF5F6A874A}" name="Fundstelle Verschiebedauer" dataDxfId="1550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549" dataDxfId="1548" tableBorderDxfId="1547">
  <autoFilter ref="A1:N15" xr:uid="{F701B2EC-E2AD-4208-957E-2645E6882D66}"/>
  <tableColumns count="14">
    <tableColumn id="1" xr3:uid="{60D4FDA9-9997-4B0E-8D45-9838C956EF80}" name="Prozess" dataDxfId="1546"/>
    <tableColumn id="47" xr3:uid="{3231BF80-5E4F-4907-B3C3-2F56FD15997B}" name="Sektorenzuordnung" dataDxfId="1545"/>
    <tableColumn id="2" xr3:uid="{ECDD713F-C18D-429B-892D-DB72464D78C1}" name="Jahr" dataDxfId="1544"/>
    <tableColumn id="52" xr3:uid="{904721C5-89FE-4DA0-9791-F6CD7835911F}" name="Lastverschiebung" dataDxfId="1543"/>
    <tableColumn id="53" xr3:uid="{EEE37A9B-F349-4734-A8D3-9F403FCBEF68}" name="Lastverzicht" dataDxfId="1542"/>
    <tableColumn id="68" xr3:uid="{668C5A4A-EE00-401A-AAD5-5EB8A19598D4}" name="Lasterhöhung" dataDxfId="1541"/>
    <tableColumn id="75" xr3:uid="{30D504FD-89B3-4972-BDDD-1D0FDB03908D}" name="Potenzial pos. MW Durchschnitt" dataDxfId="1540"/>
    <tableColumn id="41" xr3:uid="{D059C1AC-18C1-4F8A-A018-145D4F0332AB}" name="Potenzial neg. MW Durchschnitt" dataDxfId="1539"/>
    <tableColumn id="13" xr3:uid="{2D701B35-5F44-4AF9-8800-0CF72DEE713D}" name="Verschiebedauer (h)" dataDxfId="1538"/>
    <tableColumn id="55" xr3:uid="{31D6DB02-4012-4AA2-91AB-D48F8329F0A2}" name="Fundstelle Lastverschiebung" dataDxfId="1537"/>
    <tableColumn id="54" xr3:uid="{B7C38E36-9CA7-4324-9229-28127122B928}" name="Fundstelle Lastverzicht" dataDxfId="1536"/>
    <tableColumn id="21" xr3:uid="{106BB4FE-66C5-4C8E-BFE9-E1C42C35EA3E}" name="Fundstelle Potenzial pos." dataDxfId="1535"/>
    <tableColumn id="22" xr3:uid="{50973332-0E8D-4999-8298-3549B8C2A2EC}" name="Fundstelle Potenzial neg." dataDxfId="1534"/>
    <tableColumn id="27" xr3:uid="{28956575-1520-4CC4-B4C5-9F516A0B6E5D}" name="Fundstelle Verschiebedauer" dataDxfId="1533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532" dataDxfId="1531" tableBorderDxfId="1530">
  <autoFilter ref="A1:AZ34" xr:uid="{00000000-0009-0000-0100-000013000000}"/>
  <tableColumns count="52">
    <tableColumn id="1" xr3:uid="{00000000-0010-0000-1100-000001000000}" name="Prozess" dataDxfId="1529"/>
    <tableColumn id="47" xr3:uid="{00000000-0010-0000-1100-00002F000000}" name="Sektorenzuordnung" dataDxfId="1528"/>
    <tableColumn id="2" xr3:uid="{00000000-0010-0000-1100-000002000000}" name="Jahr" dataDxfId="1527"/>
    <tableColumn id="52" xr3:uid="{00000000-0010-0000-1100-000034000000}" name="Lastverschiebung" dataDxfId="1526"/>
    <tableColumn id="53" xr3:uid="{00000000-0010-0000-1100-000035000000}" name="Lastverzicht" dataDxfId="1525"/>
    <tableColumn id="78" xr3:uid="{BB48C46C-C55A-4A5F-BB39-EAC2DD6DCCA5}" name="Lasterhöhung" dataDxfId="1524"/>
    <tableColumn id="67" xr3:uid="{00000000-0010-0000-1100-000043000000}" name="Stromverbrauch in TWh" dataDxfId="1523"/>
    <tableColumn id="38" xr3:uid="{00000000-0010-0000-1100-000026000000}" name="Potenzial pos. MW Durchschnitt" dataDxfId="1522"/>
    <tableColumn id="71" xr3:uid="{00000000-0010-0000-1100-000047000000}" name="Potenzial pos. max MW Lastverzicht" dataDxfId="1521"/>
    <tableColumn id="41" xr3:uid="{00000000-0010-0000-1100-000029000000}" name="Potenzial neg. MW Durchschnitt" dataDxfId="1520"/>
    <tableColumn id="36" xr3:uid="{00000000-0010-0000-1100-000024000000}" name="flexibilisierbarer Anteil pos. an Durchschnittsauslastung" dataDxfId="1519" dataCellStyle="Prozent"/>
    <tableColumn id="69" xr3:uid="{00000000-0010-0000-1100-000045000000}" name="flexibilisierbarer Anteil neg. an Durchschnittsauslastung" dataDxfId="1518" dataCellStyle="Prozent"/>
    <tableColumn id="70" xr3:uid="{00000000-0010-0000-1100-000046000000}" name="Betriebsstunden p.a." dataDxfId="1517" dataCellStyle="Prozent"/>
    <tableColumn id="44" xr3:uid="{00000000-0010-0000-1100-00002C000000}" name="Durchschnittliche Leistung MW" dataDxfId="1516" dataCellStyle="Prozent"/>
    <tableColumn id="11" xr3:uid="{00000000-0010-0000-1100-00000B000000}" name="Aktivierungsdauer (h)" dataDxfId="1515"/>
    <tableColumn id="61" xr3:uid="{00000000-0010-0000-1100-00003D000000}" name="Schaltdauer pos. min (h)" dataDxfId="1514">
      <calculatedColumnFormula>2/60</calculatedColumnFormula>
    </tableColumn>
    <tableColumn id="60" xr3:uid="{00000000-0010-0000-1100-00003C000000}" name="Schaltdauer pos. max (h)" dataDxfId="1513"/>
    <tableColumn id="81" xr3:uid="{24D4329C-6A8F-4D4B-B1E1-A0045511F0D3}" name="Schaltdauer pos. min (h) Lastverzicht" dataDxfId="1512"/>
    <tableColumn id="80" xr3:uid="{9849B2FC-C05C-403A-B551-F92D45AFDC85}" name="Schaltdauer pos. max (h) Lastverzicht" dataDxfId="1511"/>
    <tableColumn id="12" xr3:uid="{00000000-0010-0000-1100-00000C000000}" name="Schaltdauer pos. (h)" dataDxfId="1510"/>
    <tableColumn id="79" xr3:uid="{5AD04540-F962-44EE-9B0E-E72A2A85ED5B}" name="Schaltdauer pos. (h) Lastverzicht" dataDxfId="1509"/>
    <tableColumn id="63" xr3:uid="{00000000-0010-0000-1100-00003F000000}" name="Schaltdauer neg min (h)" dataDxfId="1508"/>
    <tableColumn id="62" xr3:uid="{00000000-0010-0000-1100-00003E000000}" name="Schaltdauer neg. max (h)" dataDxfId="1507"/>
    <tableColumn id="51" xr3:uid="{00000000-0010-0000-1100-000033000000}" name="Schaltdauer neg. (h)" dataDxfId="1506"/>
    <tableColumn id="14" xr3:uid="{00000000-0010-0000-1100-00000E000000}" name="Regenerationsdauer pos. (h)" dataDxfId="1505"/>
    <tableColumn id="76" xr3:uid="{00000000-0010-0000-1100-00004C000000}" name="Regenerationsdauer neg. (h)" dataDxfId="1504"/>
    <tableColumn id="40" xr3:uid="{00000000-0010-0000-1100-000028000000}" name="max. Abrufhäufigkeit pro Jahr" dataDxfId="1503"/>
    <tableColumn id="82" xr3:uid="{1361399C-7671-42F6-AE28-BA969E9A2C62}" name="max. Abrufhäufigkeit pro Jahr Lastverschiebung" dataDxfId="1502"/>
    <tableColumn id="57" xr3:uid="{00000000-0010-0000-1100-000039000000}" name="min. Investitionsausgaben €_2018/kW" dataDxfId="1501">
      <calculatedColumnFormula>0.2*Umrechnungsfaktoren!$B$15/Umrechnungsfaktoren!$B$14</calculatedColumnFormula>
    </tableColumn>
    <tableColumn id="56" xr3:uid="{00000000-0010-0000-1100-000038000000}" name="max. Investitionsausgaben €_2018/kW" dataDxfId="1500">
      <calculatedColumnFormula>0.9*Umrechnungsfaktoren!$B$15/Umrechnungsfaktoren!$B$14</calculatedColumnFormula>
    </tableColumn>
    <tableColumn id="17" xr3:uid="{00000000-0010-0000-1100-000011000000}" name="Investitionsausgaben €_2018/kW" dataDxfId="1499">
      <calculatedColumnFormula>0.5*Umrechnungsfaktoren!$B$15/Umrechnungsfaktoren!$B$14</calculatedColumnFormula>
    </tableColumn>
    <tableColumn id="18" xr3:uid="{00000000-0010-0000-1100-000012000000}" name="variable Kosten pos. €_2018/MWh" dataDxfId="1498">
      <calculatedColumnFormula>7.2*Umrechnungsfaktoren!$B$15/Umrechnungsfaktoren!$B$14</calculatedColumnFormula>
    </tableColumn>
    <tableColumn id="77" xr3:uid="{00000000-0010-0000-1100-00004D000000}" name="variable Kosten neg. €_2018/MWh" dataDxfId="1497">
      <calculatedColumnFormula>27.7*Umrechnungsfaktoren!$B$15/Umrechnungsfaktoren!$B$14</calculatedColumnFormula>
    </tableColumn>
    <tableColumn id="72" xr3:uid="{00000000-0010-0000-1100-000048000000}" name="variable Kosten Lastverzicht €_2018/MWh" dataDxfId="1496">
      <calculatedColumnFormula>96*Umrechnungsfaktoren!$B$15/Umrechnungsfaktoren!$B$14</calculatedColumnFormula>
    </tableColumn>
    <tableColumn id="19" xr3:uid="{00000000-0010-0000-1100-000013000000}" name="fixe Kosten €_2018/kW*a" dataDxfId="1495">
      <calculatedColumnFormula>0.05*Umrechnungsfaktoren!$B$15/Umrechnungsfaktoren!$B$14</calculatedColumnFormula>
    </tableColumn>
    <tableColumn id="48" xr3:uid="{00000000-0010-0000-1100-000030000000}" name="Investitionsausgaben je Anschlusspunkt (€_2018)" dataDxfId="1494">
      <calculatedColumnFormula>3000*Umrechnungsfaktoren!$B$15/Umrechnungsfaktoren!$B$14</calculatedColumnFormula>
    </tableColumn>
    <tableColumn id="73" xr3:uid="{00000000-0010-0000-1100-000049000000}" name="Wirkungsgrad pos." dataDxfId="1493"/>
    <tableColumn id="75" xr3:uid="{00000000-0010-0000-1100-00004B000000}" name="Wirkungsgrad neg." dataDxfId="1492"/>
    <tableColumn id="20" xr3:uid="{00000000-0010-0000-1100-000014000000}" name="Bemerkungen" dataDxfId="1491"/>
    <tableColumn id="68" xr3:uid="{00000000-0010-0000-1100-000044000000}" name="Fundstelle Stromverbrauch" dataDxfId="1490"/>
    <tableColumn id="21" xr3:uid="{00000000-0010-0000-1100-000015000000}" name="Fundstelle Potenzial pos." dataDxfId="1489"/>
    <tableColumn id="22" xr3:uid="{00000000-0010-0000-1100-000016000000}" name="Fundstelle Potenzial neg." dataDxfId="1488"/>
    <tableColumn id="43" xr3:uid="{00000000-0010-0000-1100-00002B000000}" name="Fundstelle flexibilisierbarer Anteil" dataDxfId="1487"/>
    <tableColumn id="45" xr3:uid="{00000000-0010-0000-1100-00002D000000}" name="Fundstelle durchschnittliche Leistung" dataDxfId="1486"/>
    <tableColumn id="39" xr3:uid="{00000000-0010-0000-1100-000027000000}" name="Fundstelle Aktivierungsdauer" dataDxfId="1485"/>
    <tableColumn id="26" xr3:uid="{00000000-0010-0000-1100-00001A000000}" name="Fundstelle Schaltdauer" dataDxfId="1484"/>
    <tableColumn id="28" xr3:uid="{00000000-0010-0000-1100-00001C000000}" name="Fundstelle Regenerationsdauer" dataDxfId="1483"/>
    <tableColumn id="30" xr3:uid="{00000000-0010-0000-1100-00001E000000}" name="Fundstelle max. Abrufhäufigkeit" dataDxfId="1482"/>
    <tableColumn id="31" xr3:uid="{00000000-0010-0000-1100-00001F000000}" name="Fundstelle Invest" dataDxfId="1481"/>
    <tableColumn id="32" xr3:uid="{00000000-0010-0000-1100-000020000000}" name="Fundstelle var. Kosten" dataDxfId="1480"/>
    <tableColumn id="33" xr3:uid="{00000000-0010-0000-1100-000021000000}" name="Fundstelle fixe Kosten" dataDxfId="1479"/>
    <tableColumn id="74" xr3:uid="{00000000-0010-0000-1100-00004A000000}" name="Fundstelle Wirkungsgrad" dataDxfId="1478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477" dataDxfId="1476" tableBorderDxfId="1475">
  <autoFilter ref="A1:Y12" xr:uid="{F701B2EC-E2AD-4208-957E-2645E6882D66}"/>
  <tableColumns count="25">
    <tableColumn id="1" xr3:uid="{DC6BC179-EF4B-4362-85B7-F94DCFF1400E}" name="Prozess" dataDxfId="1474"/>
    <tableColumn id="47" xr3:uid="{1E562F7D-0294-4D8A-8E3A-1A8AC50C13C5}" name="Sektorenzuordnung" dataDxfId="1473"/>
    <tableColumn id="2" xr3:uid="{557A65FD-3A5C-463A-97EE-0E6CF65B4C27}" name="Jahr" dataDxfId="1472"/>
    <tableColumn id="52" xr3:uid="{59337E75-E973-46A2-85CD-5E4C30936482}" name="Lastverschiebung" dataDxfId="1471"/>
    <tableColumn id="53" xr3:uid="{47DDB4D2-154C-4604-86E0-D2ECD974853B}" name="Lastverzicht" dataDxfId="1470"/>
    <tableColumn id="68" xr3:uid="{B5CE66E4-D69D-4D9B-BE03-A44C94AEECD6}" name="Lasterhöhung" dataDxfId="1469"/>
    <tableColumn id="76" xr3:uid="{CD72026E-AAC6-4DC5-BEBD-38776B6EC245}" name="Stromverbrauch von TWh" dataDxfId="1468"/>
    <tableColumn id="69" xr3:uid="{397FF19B-0798-4828-AE6C-0781813F0841}" name="Stromverbrauch bis TWh" dataDxfId="1467"/>
    <tableColumn id="75" xr3:uid="{86F5F6FB-3FE5-4447-8E6F-28626C87AB9E}" name="Potenzial pos. MW Durchschnitt Winter" dataDxfId="1466"/>
    <tableColumn id="38" xr3:uid="{34B8C0F8-29BC-4993-AD7C-89E8CFEFD0DA}" name="Potenzial pos. MW Durchschnitt Sommer" dataDxfId="1465"/>
    <tableColumn id="5" xr3:uid="{C9FBA385-3319-410C-9E95-D75ADAF90F00}" name="Potenzial pos. max MW" dataDxfId="1464"/>
    <tableColumn id="41" xr3:uid="{F6BCC037-E74A-46E2-A7BB-951C2F3F046C}" name="Potenzial neg. MW Durchschnitt Winter" dataDxfId="1463"/>
    <tableColumn id="74" xr3:uid="{7501D560-A540-4CF0-9493-781F98A90DBE}" name="Potenzial neg. MW Durchschnitt Sommer" dataDxfId="1462"/>
    <tableColumn id="6" xr3:uid="{BA722911-42F2-4D14-915F-A100E95C2268}" name="Potenzial neg. max MW" dataDxfId="1461"/>
    <tableColumn id="36" xr3:uid="{7021F6C5-608E-4A20-9686-037C7C0EE956}" name="flexibilisierbarer Anteil pos." dataDxfId="1460" dataCellStyle="Prozent"/>
    <tableColumn id="73" xr3:uid="{116DBAF6-360B-41D4-AFF4-2B005B4105BE}" name="flexibilisierbarer Anteil neg." dataDxfId="1459" dataCellStyle="Prozent"/>
    <tableColumn id="9" xr3:uid="{F1FC41B8-1308-4099-9233-0D4F701AC58B}" name="Maximalleistung MW" dataDxfId="1458"/>
    <tableColumn id="70" xr3:uid="{2FE6B4A1-7D5C-423E-B5D0-6DD8C39E40FA}" name="Betriebskosten €_2018/kW*a" dataDxfId="1457">
      <calculatedColumnFormula>2.43*Umrechnungsfaktoren!$B$15/Umrechnungsfaktoren!$B$7</calculatedColumnFormula>
    </tableColumn>
    <tableColumn id="20" xr3:uid="{A15C4103-9178-4ADD-A090-ECAC24C99A7C}" name="Bemerkungen" dataDxfId="1456"/>
    <tableColumn id="77" xr3:uid="{B8DB8FCD-1760-4661-9C41-1B90392388F2}" name="Fundstelle Stromverbrauch" dataDxfId="1455"/>
    <tableColumn id="21" xr3:uid="{D199A964-2A23-4A9C-9953-6C8672990CBB}" name="Fundstelle Potenzial pos." dataDxfId="1454"/>
    <tableColumn id="22" xr3:uid="{DD4DA05A-F4A6-4604-9694-92DA6E401C4B}" name="Fundstelle Potenzial neg." dataDxfId="1453"/>
    <tableColumn id="43" xr3:uid="{1E167E9E-CEFD-4CFA-B585-1E08BFEA0D2B}" name="Fundstelle flexibilisierbarer Anteil" dataDxfId="1452"/>
    <tableColumn id="24" xr3:uid="{4C5D21DA-3386-479F-BA98-D4AE50E16868}" name="Fundstelle Maximalleistung" dataDxfId="1451"/>
    <tableColumn id="72" xr3:uid="{931407FA-5243-49A1-9BD0-1031DBA7B183}" name="Fundstelle Betriebskosten" dataDxfId="1450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E193408-247E-4F12-B696-53F555444677}" name="Tabelle58971145" displayName="Tabelle58971145" ref="A1:AM31" totalsRowShown="0" headerRowDxfId="1449" dataDxfId="1448" tableBorderDxfId="1447">
  <autoFilter ref="A1:AM31" xr:uid="{00000000-0009-0000-0100-00000A000000}"/>
  <tableColumns count="39">
    <tableColumn id="1" xr3:uid="{9BEA42D4-2EF2-41EA-9518-BE34A51B6F34}" name="Prozess" dataDxfId="1446"/>
    <tableColumn id="47" xr3:uid="{C08C1B11-814C-4D0C-97A2-781DD12C0F2D}" name="Sektorenzuordnung" dataDxfId="1445"/>
    <tableColumn id="2" xr3:uid="{BCB6F9B1-0AE5-413C-AC12-35F36864EFE3}" name="Jahr" dataDxfId="1444"/>
    <tableColumn id="52" xr3:uid="{0106CB6B-E3B0-4692-8C80-38757DD9542D}" name="Lastverschiebung" dataDxfId="1443"/>
    <tableColumn id="53" xr3:uid="{61F179E0-4148-45AC-8605-2CB624AEA339}" name="Lastverzicht" dataDxfId="1442"/>
    <tableColumn id="79" xr3:uid="{DE94320C-CAC1-4011-B462-A4FAD773F3A0}" name="Lasterhöhung" dataDxfId="1441"/>
    <tableColumn id="84" xr3:uid="{B81FCAD3-28B5-40CB-A5D9-D3EEC1391FFF}" name="Stromverbrauch in TWh" dataDxfId="1440"/>
    <tableColumn id="11" xr3:uid="{7E756253-6AE1-492B-8DF7-2826EB2DD91A}" name="Stromverbrauch in TWh errechnet" dataDxfId="1439"/>
    <tableColumn id="69" xr3:uid="{1A147A1B-FEA4-49D6-AAB4-324FFB9D75F0}" name="Potenzial pos. Lastverschiebung MW" dataDxfId="1438"/>
    <tableColumn id="14" xr3:uid="{C6784EE0-CDC2-42A7-9732-0ACE0E5C308B}" name="Potenzial pos. min MW" dataDxfId="1437"/>
    <tableColumn id="12" xr3:uid="{AC43B148-ABE9-45F6-B3A5-36CC332142A4}" name="Potenzial pos. max MW" dataDxfId="1436"/>
    <tableColumn id="73" xr3:uid="{2E26CE25-10F4-42B4-8D4A-A0244F49AF69}" name="Potenzial neg. Lastverschiebung MW" dataDxfId="1435"/>
    <tableColumn id="50" xr3:uid="{455645D8-B6ED-44DF-917C-3878B5C20E6E}" name="Potenzial neg. min MW" dataDxfId="1434"/>
    <tableColumn id="78" xr3:uid="{2B4A884B-12BA-4345-895F-1F3B25E3597B}" name="Potenzial neg. max MW" dataDxfId="1433"/>
    <tableColumn id="17" xr3:uid="{869B572D-D6EE-4BEA-AE9C-1F6ABC49CB1A}" name="installierte Leistung MW" dataDxfId="1432"/>
    <tableColumn id="7" xr3:uid="{4A644916-0C78-497F-A0CE-BEC2292C4326}" name="Mindestleistung MW" dataDxfId="1431"/>
    <tableColumn id="18" xr3:uid="{49E89E89-CF45-43A9-9065-C588E4948E64}" name="Maximalleistung MW" dataDxfId="1430"/>
    <tableColumn id="8" xr3:uid="{DDF8383F-6B63-40BD-AAB0-C47D873BD960}" name="Mindestauslastung" dataDxfId="1429" dataCellStyle="Prozent"/>
    <tableColumn id="3" xr3:uid="{E0C7BBDA-4865-454A-8F09-DB8A82CE6921}" name="Maximalauslastung" dataDxfId="1428" dataCellStyle="Prozent"/>
    <tableColumn id="4" xr3:uid="{036D0E72-ED58-47F4-AD36-8017DE18F4D6}" name="flexibilisierbarer Anteil an installierter Leistung" dataDxfId="1427" dataCellStyle="Prozent"/>
    <tableColumn id="13" xr3:uid="{2DE4F162-BCD1-4BEA-BA50-36C5B0CC9C4B}" name="Verschiebedauer (h)" dataDxfId="1426"/>
    <tableColumn id="15" xr3:uid="{50EE543D-3C82-400A-A79C-64F697242FDB}" name="Zeitverfügbarkeit?" dataDxfId="1425"/>
    <tableColumn id="89" xr3:uid="{F9EE2269-04CC-4F93-A3CC-191AF640F8FA}" name="Investitionsausgaben €_2018/kW" dataDxfId="1424"/>
    <tableColumn id="10" xr3:uid="{B96CF8EC-2416-415B-B9EB-A03C70EE6A83}" name="variable Kosten €_2018/MWh" dataDxfId="1423"/>
    <tableColumn id="9" xr3:uid="{7EC1AC58-F7F2-4CCC-B32C-830F756D1E91}" name="fixe Kosten €_2018/kW*a" dataDxfId="1422"/>
    <tableColumn id="20" xr3:uid="{1EE6D910-AACC-4FF9-BC23-DD8EE6774AC1}" name="Bemerkungen" dataDxfId="1421"/>
    <tableColumn id="55" xr3:uid="{AC6E994A-9A5E-4E07-82F5-B03EAB73D957}" name="Fundstelle Lastverschiebung" dataDxfId="1420"/>
    <tableColumn id="54" xr3:uid="{5661A07C-C6D3-4992-98D4-B646E82208B8}" name="Fundstelle Lastverzicht" dataDxfId="1419"/>
    <tableColumn id="83" xr3:uid="{5BF37C88-B135-4EA6-B59D-76E9D4F796DA}" name="Fundstelle Stromverbrauch" dataDxfId="1418"/>
    <tableColumn id="21" xr3:uid="{95C58A8D-2335-44E7-BA0B-E8F31C7039A9}" name="Fundstelle Potenzial pos." dataDxfId="1417"/>
    <tableColumn id="22" xr3:uid="{F1EE5E8F-AD0E-495E-8374-13CBB0B5BE92}" name="Fundstelle Potenzial neg." dataDxfId="1416"/>
    <tableColumn id="23" xr3:uid="{F7275A52-188B-462A-A931-6AF93FC790C6}" name="Fundstelle Mindestleistung" dataDxfId="1415"/>
    <tableColumn id="87" xr3:uid="{535FBF6F-2DA8-4D0B-A0A2-108D3631A8E4}" name="Fundstelle Maximalleistung" dataDxfId="1414"/>
    <tableColumn id="19" xr3:uid="{13D456B7-8BE3-47CA-B8BD-A8378D02C324}" name="Fundstelle Maximalauslastung" dataDxfId="1413"/>
    <tableColumn id="66" xr3:uid="{CEEC9F0C-F71E-45B9-AC82-0D8BD8B0BD19}" name="Fundstelle flexibilisierbarer Anteil" dataDxfId="1412"/>
    <tableColumn id="25" xr3:uid="{9298F3C5-E1DF-4359-AE7E-926B13598CC8}" name="Fundstelle installierte Leistung" dataDxfId="1411"/>
    <tableColumn id="27" xr3:uid="{DB091A7C-5C90-4358-91DE-63815B2C2073}" name="Fundstelle Verschiebedauer" dataDxfId="1410"/>
    <tableColumn id="29" xr3:uid="{F03E711E-D7A9-42FF-B283-F9103D47B8FA}" name="Fundstelle Zeitverfügbarkeit" dataDxfId="1409"/>
    <tableColumn id="34" xr3:uid="{FA0B6F4A-1963-484F-8A5B-5CD5D652341E}" name="Fundstelle Bemerkungen" dataDxfId="1408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407" dataDxfId="1406" tableBorderDxfId="1405">
  <autoFilter ref="A1:AF7" xr:uid="{AE11E327-A0B3-4E98-A3F3-1BDD32A06945}"/>
  <tableColumns count="32">
    <tableColumn id="1" xr3:uid="{1B6C1A63-9A69-45F9-8F63-0C1CCD81B33F}" name="Prozess" dataDxfId="1404"/>
    <tableColumn id="47" xr3:uid="{DD252FB6-A304-4598-9F7B-E9C47270DF1F}" name="Sektorenzuordnung" dataDxfId="1403"/>
    <tableColumn id="2" xr3:uid="{166090E1-D564-44D6-9E47-5CC8D4CAB587}" name="Jahr" dataDxfId="1402"/>
    <tableColumn id="52" xr3:uid="{78681D84-5EBB-413A-A252-15B395CF771F}" name="Lastverschiebung" dataDxfId="1401"/>
    <tableColumn id="53" xr3:uid="{F96A7A76-11EE-443F-8727-346CF40F0D46}" name="Lastverzicht" dataDxfId="1400"/>
    <tableColumn id="68" xr3:uid="{3F4677B5-D8D2-4AA4-8039-6C8F6E4D935E}" name="Lasterhöhung" dataDxfId="1399"/>
    <tableColumn id="5" xr3:uid="{1D9C9BAF-69D5-414A-BABA-D73F3772627A}" name="Potenzial pos. max MW" dataDxfId="1398"/>
    <tableColumn id="6" xr3:uid="{542E41EB-2424-468B-A6AB-A29A7ED9EF8C}" name="Potenzial neg. max MW" dataDxfId="1397"/>
    <tableColumn id="65" xr3:uid="{0EEFB969-ECD7-40FB-B2E0-1AFDEB243AC9}" name="Durchschnittsauslastung" dataDxfId="1396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395" dataCellStyle="Prozent"/>
    <tableColumn id="44" xr3:uid="{9D342217-0BA8-4BA0-968F-27651EB3D823}" name="Durchschnittliche Leistung MW" dataDxfId="1394" dataCellStyle="Prozent"/>
    <tableColumn id="9" xr3:uid="{83877863-389D-4EB9-809C-D57ED1124005}" name="Maximalleistung MW" dataDxfId="1393"/>
    <tableColumn id="11" xr3:uid="{AFE627B7-F2B2-4D99-958E-9558063501E2}" name="Aktivierungsdauer (h)" dataDxfId="1392">
      <calculatedColumnFormula>60/3600</calculatedColumnFormula>
    </tableColumn>
    <tableColumn id="13" xr3:uid="{6D352065-FCB4-4073-A8C1-A29BDB3DB40E}" name="Verschiebedauer (h)" dataDxfId="1391"/>
    <tableColumn id="16" xr3:uid="{E041B129-E315-4420-8E19-A0F40B389798}" name="max. Abrufhäufigkeit pro Woche" dataDxfId="1390">
      <calculatedColumnFormula>7</calculatedColumnFormula>
    </tableColumn>
    <tableColumn id="57" xr3:uid="{63811DD0-9579-4F52-B31C-DAC28FEB5628}" name="min. Investitionsausgaben €_2018/kW" dataDxfId="1389">
      <calculatedColumnFormula>0</calculatedColumnFormula>
    </tableColumn>
    <tableColumn id="56" xr3:uid="{EB322A90-3156-4958-A962-44A0D3ABE274}" name="max. Investitionsausgaben €_2018/kW" dataDxfId="1388">
      <calculatedColumnFormula>100*Umrechnungsfaktoren!$B$15/Umrechnungsfaktoren!$B$12</calculatedColumnFormula>
    </tableColumn>
    <tableColumn id="70" xr3:uid="{2A27CBA6-227A-4C0E-A88C-BC7CFE0576F6}" name="zus. Betriebskosten p.a. min. (€)" dataDxfId="1387">
      <calculatedColumnFormula>10*Umrechnungsfaktoren!$B$15/Umrechnungsfaktoren!$B$12</calculatedColumnFormula>
    </tableColumn>
    <tableColumn id="69" xr3:uid="{BEE68730-C882-4535-9344-E0220DD4467C}" name="zus. Betriebskosten p.a. max. (€)" dataDxfId="1386">
      <calculatedColumnFormula>10</calculatedColumnFormula>
    </tableColumn>
    <tableColumn id="19" xr3:uid="{8F50806E-FFB1-43D1-812E-5D7AAA75EF88}" name="fixe Kosten €_2018/kW*a" dataDxfId="1385">
      <calculatedColumnFormula>10*Umrechnungsfaktoren!$B$15/Umrechnungsfaktoren!$B$12</calculatedColumnFormula>
    </tableColumn>
    <tableColumn id="55" xr3:uid="{67896037-C30A-448B-B01F-5651610E7263}" name="Fundstelle Lastverschiebung" dataDxfId="1384"/>
    <tableColumn id="21" xr3:uid="{B2A11AAA-EF31-44EC-962D-A3EF057CC02E}" name="Fundstelle Potenzial pos." dataDxfId="1383"/>
    <tableColumn id="22" xr3:uid="{46D3FC14-1E62-4B6A-93E0-EA54A57D30C3}" name="Fundstelle Potenzial neg." dataDxfId="1382"/>
    <tableColumn id="66" xr3:uid="{C0399ECB-FD3A-4F0E-913E-412EDA197D96}" name="Fundstelle Durchschnittsauslastung" dataDxfId="1381"/>
    <tableColumn id="45" xr3:uid="{CCAD7132-2CCC-47BE-853B-8E8CEA6B2B46}" name="Fundstelle durchschnittliche Leistung" dataDxfId="1380"/>
    <tableColumn id="24" xr3:uid="{BBD85B9D-122D-405D-B2EF-EA28AADE45DA}" name="Fundstelle Maximalleistung" dataDxfId="1379"/>
    <tableColumn id="39" xr3:uid="{1F0D4C5A-13F6-40B4-81C8-BC51805E38E5}" name="Fundstelle Aktivierungsdauer" dataDxfId="1378"/>
    <tableColumn id="27" xr3:uid="{058434D0-4C28-446F-AE30-225302A314DD}" name="Fundstelle Verschiebedauer" dataDxfId="1377"/>
    <tableColumn id="30" xr3:uid="{4B166F0A-394A-4BFD-9BC2-2662AFEEEF76}" name="Fundstelle max. Abrufhäufigkeit" dataDxfId="1376"/>
    <tableColumn id="31" xr3:uid="{76303978-F198-4D18-BAB9-16C145518465}" name="Fundstelle Invest" dataDxfId="1375"/>
    <tableColumn id="72" xr3:uid="{A495F14A-EF03-4EBF-A509-5E28149924C6}" name="Fundstelle Betriebskosten" dataDxfId="1374"/>
    <tableColumn id="33" xr3:uid="{EC86EA94-5314-4CA8-8171-76927E856A81}" name="Fundstelle fixe Kosten" dataDxfId="1373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372" dataDxfId="1371" tableBorderDxfId="1370">
  <autoFilter ref="A1:AU65" xr:uid="{00000000-0009-0000-0100-000005000000}"/>
  <tableColumns count="47">
    <tableColumn id="1" xr3:uid="{00000000-0010-0000-0000-000001000000}" name="Prozess" dataDxfId="1369"/>
    <tableColumn id="47" xr3:uid="{00000000-0010-0000-0000-00002F000000}" name="Sektorenzuordnung" dataDxfId="1368"/>
    <tableColumn id="2" xr3:uid="{00000000-0010-0000-0000-000002000000}" name="Jahr" dataDxfId="1367"/>
    <tableColumn id="51" xr3:uid="{00000000-0010-0000-0000-000033000000}" name="Lastverschiebung" dataDxfId="1366"/>
    <tableColumn id="52" xr3:uid="{00000000-0010-0000-0000-000034000000}" name="Lastverzicht" dataDxfId="1365"/>
    <tableColumn id="4" xr3:uid="{D0856174-3D23-4F02-ADDE-B692295B8697}" name="Lasterhöhung" dataDxfId="1364"/>
    <tableColumn id="42" xr3:uid="{00000000-0010-0000-0000-00002A000000}" name="Stromverbrauch in TWh" dataDxfId="1363"/>
    <tableColumn id="3" xr3:uid="{00000000-0010-0000-0000-000003000000}" name="Potenzial pos. min MW" dataDxfId="1362"/>
    <tableColumn id="5" xr3:uid="{00000000-0010-0000-0000-000005000000}" name="Potenzial pos. MW Durchschnitt" dataDxfId="1361"/>
    <tableColumn id="56" xr3:uid="{5D8BF37C-B6DA-4DAE-85EF-97EDCAB29827}" name="Potenzial pos. max MW" dataDxfId="1360"/>
    <tableColumn id="57" xr3:uid="{3F62AF89-957C-4C53-9BD5-87186AEE5FE0}" name="Potenzial pos. MW Lastverzicht" dataDxfId="1359"/>
    <tableColumn id="37" xr3:uid="{00000000-0010-0000-0000-000025000000}" name="ausgewiesenes Pot. pos. MW (falls abweichend)" dataDxfId="1358"/>
    <tableColumn id="50" xr3:uid="{00000000-0010-0000-0000-000032000000}" name="Potenzial neg. min MW" dataDxfId="1357"/>
    <tableColumn id="41" xr3:uid="{00000000-0010-0000-0000-000029000000}" name="Potenzial neg. MW Durchschnitt" dataDxfId="1356">
      <calculatedColumnFormula>Tabelle5[[#This Row],[Potenzial pos. MW Durchschnitt]]</calculatedColumnFormula>
    </tableColumn>
    <tableColumn id="6" xr3:uid="{00000000-0010-0000-0000-000006000000}" name="Potenzial neg. max MW" dataDxfId="1355">
      <calculatedColumnFormula>Tabelle5[[#This Row],[Potenzial pos. max MW]]</calculatedColumnFormula>
    </tableColumn>
    <tableColumn id="7" xr3:uid="{00000000-0010-0000-0000-000007000000}" name="Mindestleistung MW" dataDxfId="1354"/>
    <tableColumn id="8" xr3:uid="{00000000-0010-0000-0000-000008000000}" name="Mindestauslastung" dataDxfId="1353" dataCellStyle="Prozent"/>
    <tableColumn id="36" xr3:uid="{00000000-0010-0000-0000-000024000000}" name="flexibilisierbarer Anteil an installierter Leistung" dataDxfId="1352" dataCellStyle="Prozent">
      <calculatedColumnFormula>(1-Tabelle5[[#This Row],[Mindestauslastung]])</calculatedColumnFormula>
    </tableColumn>
    <tableColumn id="44" xr3:uid="{00000000-0010-0000-0000-00002C000000}" name="Durchschnittliche Leistung MW" dataDxfId="1351" dataCellStyle="Prozent"/>
    <tableColumn id="9" xr3:uid="{00000000-0010-0000-0000-000009000000}" name="Maximalleistung MW" dataDxfId="1350">
      <calculatedColumnFormula>Tabelle5[[#This Row],[Potenzial pos. MW Durchschnitt]]*0.95</calculatedColumnFormula>
    </tableColumn>
    <tableColumn id="46" xr3:uid="{00000000-0010-0000-0000-00002E000000}" name="Maximalauslastung" dataDxfId="1349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348"/>
    <tableColumn id="12" xr3:uid="{00000000-0010-0000-0000-00000C000000}" name="Schaltdauer pos. (h)" dataDxfId="1347"/>
    <tableColumn id="58" xr3:uid="{C34DB603-C3DF-483E-9871-B4D242E37733}" name="Schaltdauer pos. (h) Lastverzicht" dataDxfId="1346"/>
    <tableColumn id="13" xr3:uid="{00000000-0010-0000-0000-00000D000000}" name="Verschiebedauer (h)" dataDxfId="1345"/>
    <tableColumn id="14" xr3:uid="{00000000-0010-0000-0000-00000E000000}" name="Regenerationsdauer (h)" dataDxfId="1344"/>
    <tableColumn id="40" xr3:uid="{00000000-0010-0000-0000-000028000000}" name="max. Abrufhäufigkeit pro Jahr" dataDxfId="1343"/>
    <tableColumn id="59" xr3:uid="{AD737D38-5C2B-4AC5-A4FE-E51446E5D338}" name="max. Abrufhäufigkeit pro Jahr Lastverzicht" dataDxfId="1342"/>
    <tableColumn id="20" xr3:uid="{00000000-0010-0000-0000-000014000000}" name="Bemerkungen" dataDxfId="1341"/>
    <tableColumn id="38" xr3:uid="{9EAA064E-6572-4AF4-B302-841704B9BCF9}" name="Bemerkungen 2" dataDxfId="1340"/>
    <tableColumn id="54" xr3:uid="{00000000-0010-0000-0000-000036000000}" name="Fundstelle Lastverschiebung" dataDxfId="1339"/>
    <tableColumn id="53" xr3:uid="{00000000-0010-0000-0000-000035000000}" name="Fundstelle Lastverzicht" dataDxfId="1338"/>
    <tableColumn id="55" xr3:uid="{00000000-0010-0000-0000-000037000000}" name="Fundstelle Stromverbrauch" dataDxfId="1337"/>
    <tableColumn id="21" xr3:uid="{00000000-0010-0000-0000-000015000000}" name="Fundstelle Potenzial pos." dataDxfId="1336"/>
    <tableColumn id="22" xr3:uid="{00000000-0010-0000-0000-000016000000}" name="Fundstelle Potenzial neg." dataDxfId="1335"/>
    <tableColumn id="23" xr3:uid="{00000000-0010-0000-0000-000017000000}" name="Fundstelle Mindestleistung" dataDxfId="1334"/>
    <tableColumn id="43" xr3:uid="{00000000-0010-0000-0000-00002B000000}" name="Fundstelle flexibilisierbarer Anteil" dataDxfId="1333"/>
    <tableColumn id="45" xr3:uid="{00000000-0010-0000-0000-00002D000000}" name="Fundstelle durchschnittliche Leistung" dataDxfId="1332"/>
    <tableColumn id="24" xr3:uid="{00000000-0010-0000-0000-000018000000}" name="Fundstelle Maximalleistung" dataDxfId="1331"/>
    <tableColumn id="25" xr3:uid="{00000000-0010-0000-0000-000019000000}" name="Fundstelle installierte Leistung" dataDxfId="1330"/>
    <tableColumn id="26" xr3:uid="{00000000-0010-0000-0000-00001A000000}" name="Fundstelle Schaltdauer" dataDxfId="1329"/>
    <tableColumn id="27" xr3:uid="{00000000-0010-0000-0000-00001B000000}" name="Fundstelle Verschiebedauer" dataDxfId="1328"/>
    <tableColumn id="28" xr3:uid="{00000000-0010-0000-0000-00001C000000}" name="Fundstelle Regenerationsdauer" dataDxfId="1327"/>
    <tableColumn id="30" xr3:uid="{00000000-0010-0000-0000-00001E000000}" name="Fundstelle max. Abrufhäufigkeit" dataDxfId="1326"/>
    <tableColumn id="49" xr3:uid="{00000000-0010-0000-0000-000031000000}" name="Fundstelle Investition je Anschlusspunkt" dataDxfId="1325"/>
    <tableColumn id="34" xr3:uid="{00000000-0010-0000-0000-000022000000}" name="Fundstelle Bemerkungen" dataDxfId="1324"/>
    <tableColumn id="35" xr3:uid="{00000000-0010-0000-0000-000023000000}" name="eigene Anmerkung" dataDxfId="1323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322" dataDxfId="1321">
  <autoFilter ref="A1:Q13" xr:uid="{00000000-0009-0000-0100-000004000000}"/>
  <tableColumns count="17">
    <tableColumn id="1" xr3:uid="{00000000-0010-0000-0100-000001000000}" name="Prozess" dataDxfId="1320"/>
    <tableColumn id="8" xr3:uid="{00000000-0010-0000-0100-000008000000}" name="Verfahrenstyp" dataDxfId="1319"/>
    <tableColumn id="2" xr3:uid="{00000000-0010-0000-0100-000002000000}" name="Jahr" dataDxfId="1318"/>
    <tableColumn id="3" xr3:uid="{00000000-0010-0000-0100-000003000000}" name="Stromverbrauch (TWh)" dataDxfId="1317"/>
    <tableColumn id="4" xr3:uid="{00000000-0010-0000-0100-000004000000}" name="Vollbenutzungsstunden" dataDxfId="1316">
      <calculatedColumnFormula>Tabelle25[[#This Row],[durchschnittliche Auslastung]]*8760</calculatedColumnFormula>
    </tableColumn>
    <tableColumn id="9" xr3:uid="{00000000-0010-0000-0100-000009000000}" name="Nennleistung (MW)" dataDxfId="1315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314"/>
    <tableColumn id="14" xr3:uid="{00000000-0010-0000-0100-00000E000000}" name="Nennleistung max (MW)" dataDxfId="1313"/>
    <tableColumn id="10" xr3:uid="{00000000-0010-0000-0100-00000A000000}" name="durchschnittliche Auslastung" dataDxfId="1312"/>
    <tableColumn id="11" xr3:uid="{00000000-0010-0000-0100-00000B000000}" name="durchschnittliche Leistung (MW)" dataDxfId="1311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310"/>
    <tableColumn id="17" xr3:uid="{00000000-0010-0000-0100-000011000000}" name="Mindestleistung" dataDxfId="1309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308"/>
    <tableColumn id="13" xr3:uid="{00000000-0010-0000-0100-00000D000000}" name="flexible Leistung min (MW)" dataDxfId="1307"/>
    <tableColumn id="12" xr3:uid="{00000000-0010-0000-0100-00000C000000}" name="flexible Leistung max (MW)" dataDxfId="1306"/>
    <tableColumn id="7" xr3:uid="{00000000-0010-0000-0100-000007000000}" name="Quelle" dataDxfId="1305"/>
    <tableColumn id="18" xr3:uid="{00000000-0010-0000-0100-000012000000}" name="Kommentar" dataDxfId="1304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303" dataDxfId="1302" tableBorderDxfId="1301">
  <autoFilter ref="A1:AS13" xr:uid="{00000000-0009-0000-0100-00000C000000}"/>
  <tableColumns count="45">
    <tableColumn id="1" xr3:uid="{00000000-0010-0000-0700-000001000000}" name="Prozess" dataDxfId="1300"/>
    <tableColumn id="47" xr3:uid="{00000000-0010-0000-0700-00002F000000}" name="Sektorenzuordnung" dataDxfId="1299"/>
    <tableColumn id="2" xr3:uid="{00000000-0010-0000-0700-000002000000}" name="Jahr" dataDxfId="1298"/>
    <tableColumn id="52" xr3:uid="{00000000-0010-0000-0700-000034000000}" name="Lastverschiebung" dataDxfId="1297"/>
    <tableColumn id="53" xr3:uid="{00000000-0010-0000-0700-000035000000}" name="Lastverzicht" dataDxfId="1296"/>
    <tableColumn id="67" xr3:uid="{7E3C871E-20C5-4135-84BD-2810B287A8FE}" name="Lasterhöhung" dataDxfId="1295"/>
    <tableColumn id="3" xr3:uid="{00000000-0010-0000-0700-000003000000}" name="Potenzial pos. min MW" dataDxfId="1294"/>
    <tableColumn id="5" xr3:uid="{00000000-0010-0000-0700-000005000000}" name="Potenzial pos. max MW" dataDxfId="1293"/>
    <tableColumn id="71" xr3:uid="{67DA03BE-7279-49D8-8270-B2CE5E348AB5}" name="Potenzial pos. max MW Lastverschiebung" dataDxfId="1292"/>
    <tableColumn id="50" xr3:uid="{00000000-0010-0000-0700-000032000000}" name="Potenzial neg. min MW" dataDxfId="1291"/>
    <tableColumn id="6" xr3:uid="{00000000-0010-0000-0700-000006000000}" name="Potenzial neg. max MW" dataDxfId="1290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289" dataCellStyle="Prozent"/>
    <tableColumn id="70" xr3:uid="{A0775093-56D8-4011-AB3D-D2AA82C07830}" name="Vollbenutzungsstunden min" dataDxfId="1288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287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286" dataCellStyle="Prozent"/>
    <tableColumn id="65" xr3:uid="{00000000-0010-0000-0700-000041000000}" name="Durchschnittsauslastung max" dataDxfId="1285" dataCellStyle="Prozent">
      <calculatedColumnFormula>AVERAGE(5000,6000)/8760</calculatedColumnFormula>
    </tableColumn>
    <tableColumn id="44" xr3:uid="{00000000-0010-0000-0700-00002C000000}" name="Durchschnittliche Leistung MW" dataDxfId="1284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283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282"/>
    <tableColumn id="61" xr3:uid="{00000000-0010-0000-0700-00003D000000}" name="Schaltdauer pos. min (h)" dataDxfId="1281"/>
    <tableColumn id="60" xr3:uid="{00000000-0010-0000-0700-00003C000000}" name="Schaltdauer pos. max (h)" dataDxfId="1280"/>
    <tableColumn id="12" xr3:uid="{00000000-0010-0000-0700-00000C000000}" name="Schaltdauer pos. (h)" dataDxfId="1279"/>
    <tableColumn id="72" xr3:uid="{5782252A-21B2-4AF1-9AAC-0100BD811400}" name="Schaltdauer pos. (h) Lastverzicht" dataDxfId="1278"/>
    <tableColumn id="63" xr3:uid="{00000000-0010-0000-0700-00003F000000}" name="Schaltdauer neg min (h)" dataDxfId="1277"/>
    <tableColumn id="62" xr3:uid="{00000000-0010-0000-0700-00003E000000}" name="Schaltdauer neg. max (h)" dataDxfId="1276"/>
    <tableColumn id="4" xr3:uid="{00000000-0010-0000-0700-000004000000}" name="Verschiebedauer max (h)" dataDxfId="1275"/>
    <tableColumn id="15" xr3:uid="{00000000-0010-0000-0700-00000F000000}" name="Zeitverfügbarkeit?" dataDxfId="1274"/>
    <tableColumn id="40" xr3:uid="{00000000-0010-0000-0700-000028000000}" name="max. Abrufhäufigkeit pro Jahr" dataDxfId="1273"/>
    <tableColumn id="59" xr3:uid="{00000000-0010-0000-0700-00003B000000}" name="var. Kosten min. €_2018/MWh" dataDxfId="1272">
      <calculatedColumnFormula>40/Umrechnungsfaktoren!$B$10</calculatedColumnFormula>
    </tableColumn>
    <tableColumn id="58" xr3:uid="{00000000-0010-0000-0700-00003A000000}" name="var. Kosten max. €_2018/MWh" dataDxfId="1271">
      <calculatedColumnFormula>800/Umrechnungsfaktoren!$B$10</calculatedColumnFormula>
    </tableColumn>
    <tableColumn id="20" xr3:uid="{00000000-0010-0000-0700-000014000000}" name="Bemerkungen" dataDxfId="1270"/>
    <tableColumn id="55" xr3:uid="{00000000-0010-0000-0700-000037000000}" name="Fundstelle Lastverschiebung" dataDxfId="1269"/>
    <tableColumn id="54" xr3:uid="{00000000-0010-0000-0700-000036000000}" name="Fundstelle Lastverzicht" dataDxfId="1268"/>
    <tableColumn id="21" xr3:uid="{00000000-0010-0000-0700-000015000000}" name="Fundstelle Potenzial pos." dataDxfId="1267"/>
    <tableColumn id="22" xr3:uid="{00000000-0010-0000-0700-000016000000}" name="Fundstelle Potenzial neg." dataDxfId="1266"/>
    <tableColumn id="43" xr3:uid="{00000000-0010-0000-0700-00002B000000}" name="Fundstelle flexibilisierbarer Anteil" dataDxfId="1265"/>
    <tableColumn id="66" xr3:uid="{00000000-0010-0000-0700-000042000000}" name="Fundstelle Durchschnittsauslastung" dataDxfId="1264"/>
    <tableColumn id="25" xr3:uid="{00000000-0010-0000-0700-000019000000}" name="Fundstelle installierte Leistung" dataDxfId="1263"/>
    <tableColumn id="39" xr3:uid="{00000000-0010-0000-0700-000027000000}" name="Fundstelle Aktivierungsdauer" dataDxfId="1262"/>
    <tableColumn id="26" xr3:uid="{00000000-0010-0000-0700-00001A000000}" name="Fundstelle Schaltdauer" dataDxfId="1261"/>
    <tableColumn id="27" xr3:uid="{00000000-0010-0000-0700-00001B000000}" name="Fundstelle Verschiebedauer" dataDxfId="1260"/>
    <tableColumn id="29" xr3:uid="{00000000-0010-0000-0700-00001D000000}" name="Fundstelle Zeitverfügbarkeit" dataDxfId="1259"/>
    <tableColumn id="30" xr3:uid="{00000000-0010-0000-0700-00001E000000}" name="Fundstelle max. Abrufhäufigkeit" dataDxfId="1258"/>
    <tableColumn id="32" xr3:uid="{00000000-0010-0000-0700-000020000000}" name="Fundstelle var. Kosten" dataDxfId="1257"/>
    <tableColumn id="34" xr3:uid="{00000000-0010-0000-0700-000022000000}" name="Fundstelle Bemerkungen" dataDxfId="1256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255" dataDxfId="1254" tableBorderDxfId="1253">
  <autoFilter ref="A1:AB8" xr:uid="{00000000-0009-0000-0100-00001C000000}"/>
  <tableColumns count="28">
    <tableColumn id="1" xr3:uid="{00000000-0010-0000-1800-000001000000}" name="Prozess" dataDxfId="1252"/>
    <tableColumn id="47" xr3:uid="{00000000-0010-0000-1800-00002F000000}" name="Sektorenzuordnung" dataDxfId="1251"/>
    <tableColumn id="2" xr3:uid="{00000000-0010-0000-1800-000002000000}" name="Jahr" dataDxfId="1250"/>
    <tableColumn id="52" xr3:uid="{00000000-0010-0000-1800-000034000000}" name="Lastverschiebung" dataDxfId="1249"/>
    <tableColumn id="53" xr3:uid="{00000000-0010-0000-1800-000035000000}" name="Lastverzicht" dataDxfId="1248"/>
    <tableColumn id="68" xr3:uid="{BFD80C3E-C998-4C98-87FB-0CEC1922FF68}" name="Lasterhöhung" dataDxfId="1247"/>
    <tableColumn id="3" xr3:uid="{00000000-0010-0000-1800-000003000000}" name="Potenzial pos. min MW" dataDxfId="1246"/>
    <tableColumn id="38" xr3:uid="{00000000-0010-0000-1800-000026000000}" name="Potenzial pos. MW Durchschnitt" dataDxfId="1245"/>
    <tableColumn id="5" xr3:uid="{00000000-0010-0000-1800-000005000000}" name="Potenzial pos. max MW" dataDxfId="1244"/>
    <tableColumn id="50" xr3:uid="{00000000-0010-0000-1800-000032000000}" name="Potenzial neg. min MW" dataDxfId="1243"/>
    <tableColumn id="41" xr3:uid="{00000000-0010-0000-1800-000029000000}" name="Potenzial neg. MW Durchschnitt" dataDxfId="1242"/>
    <tableColumn id="6" xr3:uid="{00000000-0010-0000-1800-000006000000}" name="Potenzial neg. max MW" dataDxfId="1241"/>
    <tableColumn id="12" xr3:uid="{00000000-0010-0000-1800-00000C000000}" name="Schaltdauer pos. (h)" dataDxfId="1240"/>
    <tableColumn id="42" xr3:uid="{00000000-0010-0000-1800-00002A000000}" name="Verschiebedauer min. (h)" dataDxfId="1239"/>
    <tableColumn id="4" xr3:uid="{00000000-0010-0000-1800-000004000000}" name="Verschiebedauer max (h)" dataDxfId="1238"/>
    <tableColumn id="13" xr3:uid="{00000000-0010-0000-1800-00000D000000}" name="Verschiebedauer (h)" dataDxfId="1237"/>
    <tableColumn id="15" xr3:uid="{00000000-0010-0000-1800-00000F000000}" name="Zeitverfügbarkeit?" dataDxfId="1236"/>
    <tableColumn id="16" xr3:uid="{00000000-0010-0000-1800-000010000000}" name="max. Abrufhäufigkeit pro Woche" dataDxfId="1235">
      <calculatedColumnFormula>3*7</calculatedColumnFormula>
    </tableColumn>
    <tableColumn id="59" xr3:uid="{00000000-0010-0000-1800-00003B000000}" name="var. Kosten min. €_2018/MWh" dataDxfId="1234"/>
    <tableColumn id="58" xr3:uid="{00000000-0010-0000-1800-00003A000000}" name="var. Kosten max. €_2018/MWh" dataDxfId="1233"/>
    <tableColumn id="20" xr3:uid="{00000000-0010-0000-1800-000014000000}" name="Bemerkungen" dataDxfId="1232"/>
    <tableColumn id="55" xr3:uid="{00000000-0010-0000-1800-000037000000}" name="Fundstelle Lastverschiebung" dataDxfId="1231"/>
    <tableColumn id="21" xr3:uid="{00000000-0010-0000-1800-000015000000}" name="Fundstelle Potenzial pos." dataDxfId="1230"/>
    <tableColumn id="22" xr3:uid="{00000000-0010-0000-1800-000016000000}" name="Fundstelle Potenzial neg." dataDxfId="1229"/>
    <tableColumn id="27" xr3:uid="{00000000-0010-0000-1800-00001B000000}" name="Fundstelle Verschiebedauer" dataDxfId="1228"/>
    <tableColumn id="29" xr3:uid="{00000000-0010-0000-1800-00001D000000}" name="Fundstelle Zeitverfügbarkeit" dataDxfId="1227"/>
    <tableColumn id="30" xr3:uid="{00000000-0010-0000-1800-00001E000000}" name="Fundstelle max. Abrufhäufigkeit" dataDxfId="1226"/>
    <tableColumn id="32" xr3:uid="{00000000-0010-0000-1800-000020000000}" name="Fundstelle var. Kosten" dataDxfId="1225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224" dataDxfId="1223" tableBorderDxfId="1222">
  <autoFilter ref="A1:BX40" xr:uid="{11FA0E04-AD3F-4F3C-A80A-B460C250FC3A}"/>
  <tableColumns count="76">
    <tableColumn id="1" xr3:uid="{330BD996-3DF4-4A90-922D-88C6272D7578}" name="Prozess" dataDxfId="1221"/>
    <tableColumn id="47" xr3:uid="{7360FF1C-B3C8-480F-8FD4-DFB7A94415A1}" name="Sektorenzuordnung" dataDxfId="1220"/>
    <tableColumn id="2" xr3:uid="{9C47BB46-2B80-4A5B-8257-A95D74B26F32}" name="Jahr" dataDxfId="1219"/>
    <tableColumn id="52" xr3:uid="{C2E33395-9EE1-4F9A-8D21-534EEA8C98F2}" name="Lastverschiebung" dataDxfId="1218"/>
    <tableColumn id="53" xr3:uid="{1620E2EE-1E95-49BE-A2DC-1FD5744882DD}" name="Lastverzicht" dataDxfId="1217"/>
    <tableColumn id="71" xr3:uid="{A1AC92C0-5609-421B-BF17-6BE89143EF85}" name="Lasterhöhung" dataDxfId="1216"/>
    <tableColumn id="81" xr3:uid="{1CA549A9-64B3-4D35-81DC-BB393DDE4A4F}" name="jährliche Produktion kt MIN" dataDxfId="1215"/>
    <tableColumn id="75" xr3:uid="{01E9973C-341E-4E28-AC50-AC916F939C0C}" name="jährliche Produktion kt REF" dataDxfId="1214"/>
    <tableColumn id="82" xr3:uid="{2D1CE77F-06AB-4ECA-BD87-3CE2BDE290E1}" name="jährliche Produktion kt MAX" dataDxfId="1213"/>
    <tableColumn id="74" xr3:uid="{55CEDEF4-BB34-4E76-93DD-93CC0C389D3E}" name="spez. StV kWh/t" dataDxfId="1212"/>
    <tableColumn id="87" xr3:uid="{D7C5D6DF-3E9E-4479-AE88-9588C57C6231}" name="Anzahl Anlangen MIN (Tsd.)" dataDxfId="1211"/>
    <tableColumn id="86" xr3:uid="{FC0A952F-5E70-46DE-B339-31233B0DDD14}" name="Anzahl Anlangen REF (Tsd.)" dataDxfId="1210"/>
    <tableColumn id="85" xr3:uid="{DC8F1F72-5249-4FDF-82ED-9E1B7E71C55B}" name="Anzahl Anlangen MAX (Tsd.)" dataDxfId="1209"/>
    <tableColumn id="90" xr3:uid="{A146E8DE-84B9-41DC-AEF9-9B0B48737AE8}" name="Entwicklungsfaktor MIN (1)" dataDxfId="1208"/>
    <tableColumn id="89" xr3:uid="{44BAAD1C-A667-4129-8405-3B4848FB7D09}" name="Entwicklungsfaktor REF (1)" dataDxfId="1207"/>
    <tableColumn id="88" xr3:uid="{5098B4A4-1052-4817-BA27-162C98BC0B77}" name="Entwicklungsfaktor MAX (1)" dataDxfId="1206"/>
    <tableColumn id="83" xr3:uid="{00C18B6E-39C9-456E-AAB4-D592F9DC8E0F}" name="Stromverbrauch in TWh MIN" dataDxfId="1205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204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203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202"/>
    <tableColumn id="38" xr3:uid="{30F94A31-97C9-4179-8B51-5DC510EC1E83}" name="Potenzial pos. MW Durchschnitt" dataDxfId="1201"/>
    <tableColumn id="5" xr3:uid="{A3112E28-FC7D-4D58-B71E-6E6AD8E17C59}" name="Potenzial pos. max MW" dataDxfId="1200"/>
    <tableColumn id="99" xr3:uid="{78D427C0-111D-4733-9C4A-BF51EFCD7BB9}" name="Potenzial pos. min MW Lastverzicht" dataDxfId="1199"/>
    <tableColumn id="98" xr3:uid="{8B3F0AD7-56FD-4FFE-B068-F2BC0CBB3E4A}" name="Potenzial pos. MW Durchschnitt Lastverzicht" dataDxfId="1198"/>
    <tableColumn id="97" xr3:uid="{EC5A94EE-C17F-4ABC-B91A-C35E90983B52}" name="Potenzial pos. max MW Lastverzicht" dataDxfId="1197"/>
    <tableColumn id="37" xr3:uid="{4E9AE63F-2B90-4AE0-941C-9DCAA11AEE5A}" name="Pot. pos. MW errechnet" dataDxfId="1196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195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194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193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192"/>
    <tableColumn id="8" xr3:uid="{84C577C6-DD02-409F-815F-B95A11A8D523}" name="Mindestauslastung" dataDxfId="1191" dataCellStyle="Prozent"/>
    <tableColumn id="36" xr3:uid="{9C946CF5-66F9-4633-BF74-225B42FB82D1}" name="flexibilisierbarer Anteil" dataDxfId="1190" dataCellStyle="Prozent"/>
    <tableColumn id="76" xr3:uid="{4E37DE7E-9E87-40A0-80CF-1C549DD9856F}" name="Vollbenutzungsstunden h/a" dataDxfId="1189" dataCellStyle="Prozent"/>
    <tableColumn id="65" xr3:uid="{5C620EF5-72FC-4224-9697-807212E3DD22}" name="Durchschnittsauslastung" dataDxfId="1188" dataCellStyle="Prozent"/>
    <tableColumn id="44" xr3:uid="{0F626CD0-07E4-4B2D-A692-F5951CF6EAC0}" name="Durchschnittliche Leistung MW" dataDxfId="1187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186"/>
    <tableColumn id="12" xr3:uid="{023FE4D3-AEC6-42FE-BD6B-F64C1D0AEB7B}" name="Schaltdauer pos. (h)" dataDxfId="1185"/>
    <tableColumn id="100" xr3:uid="{1EE5B372-909C-4ACB-A1EB-77E627DC15BA}" name="Schaltdauer pos. (h) Lastverzicht" dataDxfId="1184"/>
    <tableColumn id="51" xr3:uid="{AB3BF90C-AD4E-4291-A1B5-004B897A3651}" name="Schaltdauer neg. (h)" dataDxfId="1183"/>
    <tableColumn id="13" xr3:uid="{A5BF1C84-409B-4FC0-AA7B-2C2599DD973B}" name="Verschiebedauer (h)" dataDxfId="1182"/>
    <tableColumn id="15" xr3:uid="{D073107E-FE3B-4D1D-8ED2-7683F3868CBD}" name="Zeitverfügbarkeit?" dataDxfId="1181"/>
    <tableColumn id="16" xr3:uid="{4C30F895-B88F-40AA-86B8-9A3671A3E510}" name="max. Abrufhäufigkeit pro Woche" dataDxfId="1180">
      <calculatedColumnFormula>8*7</calculatedColumnFormula>
    </tableColumn>
    <tableColumn id="40" xr3:uid="{AE8EDB87-710C-462E-B560-0B1FC869E928}" name="max. Abrufhäufigkeit pro Jahr" dataDxfId="1179"/>
    <tableColumn id="101" xr3:uid="{85480CAD-B3E6-4B39-B73E-4C3E1BCFAADC}" name="max. Abrufhäufigkeit pro Jahr Lastverzicht" dataDxfId="1178"/>
    <tableColumn id="57" xr3:uid="{7255E844-506A-4911-A4CF-29AF358AA7E8}" name="min. Investitionsausgaben €_2018/kW" dataDxfId="1177"/>
    <tableColumn id="56" xr3:uid="{EBCAB75B-49A2-4012-8BBE-124F8713F461}" name="max. Investitionsausgaben €_2018/kW" dataDxfId="1176"/>
    <tableColumn id="59" xr3:uid="{9E5364FB-AF84-4E36-889E-99B58E409873}" name="var. Kosten min. €_2018/MWh" dataDxfId="1175"/>
    <tableColumn id="58" xr3:uid="{B584FA5A-49D9-4B48-8247-83E6017A85B8}" name="var. Kosten max. €_2018/MWh" dataDxfId="1174"/>
    <tableColumn id="96" xr3:uid="{D73E3E41-7EF2-42BC-A4AF-E8E091999BED}" name="var. Kosten min. Lastverzicht €_2018/MWh" dataDxfId="1173"/>
    <tableColumn id="73" xr3:uid="{DEB250B8-F08F-497E-B603-2F6536A1DA25}" name="var. Kosten max. Lastverzicht €_2018/MWh" dataDxfId="1172"/>
    <tableColumn id="64" xr3:uid="{F28FF53E-B758-4473-8A9B-D5EBA19E2393}" name="fixe Kosten min. €_2018/kW*a" dataDxfId="1171"/>
    <tableColumn id="72" xr3:uid="{4F6D732C-A17D-43D6-8AE3-BD5784A7F882}" name="fixe Kosten max. €_2018/kW*a" dataDxfId="1170"/>
    <tableColumn id="93" xr3:uid="{DCA6D5C7-4FE9-4DC2-8F7C-11F9B66B4A4D}" name="Aktivierungskosten [€_2018/MW(h)]" dataDxfId="1169"/>
    <tableColumn id="20" xr3:uid="{898AD356-3433-4464-B6E7-CD6DF0315DCA}" name="Bemerkungen" dataDxfId="1168"/>
    <tableColumn id="95" xr3:uid="{7A9946D4-103B-45EE-B129-30040DCE29C6}" name="Bemerkungen 2" dataDxfId="1167"/>
    <tableColumn id="55" xr3:uid="{5FF7CAB9-793F-443F-9144-5EAFA4780A33}" name="Fundstelle Lastverschiebung" dataDxfId="1166"/>
    <tableColumn id="54" xr3:uid="{40F2E025-66CF-4961-B144-1B44200CEE27}" name="Fundstelle Lastverzicht" dataDxfId="1165"/>
    <tableColumn id="80" xr3:uid="{3DB32C26-F864-4EBB-997D-EF0E68C0FE8C}" name="Fundstelle Produktion" dataDxfId="1164"/>
    <tableColumn id="91" xr3:uid="{AD943CC5-E12F-4792-BD74-638B106FBA0A}" name="Fundstelle Anzahl Anlagen" dataDxfId="1163"/>
    <tableColumn id="92" xr3:uid="{2B7422F7-15B5-4254-986E-64861FDBB9C7}" name="Fundstelle Entwicklungsfaktor" dataDxfId="1162"/>
    <tableColumn id="79" xr3:uid="{A93366D9-A263-4DB9-9EAB-81C8F373AB16}" name="Fundstelle Stromverbrauch" dataDxfId="1161"/>
    <tableColumn id="78" xr3:uid="{A85675BA-DD41-4588-8EEF-2D0E2D911A73}" name="Fundstelle Vollbenutzungsstunden" dataDxfId="1160"/>
    <tableColumn id="21" xr3:uid="{60D31C67-6CE1-4C1C-88C2-896BD904BF58}" name="Fundstelle Potenzial pos." dataDxfId="1159"/>
    <tableColumn id="23" xr3:uid="{4679FC11-5617-4729-A517-0487987FE2B9}" name="Fundstelle Mindestleistung" dataDxfId="1158"/>
    <tableColumn id="43" xr3:uid="{27EF346A-70E2-44AE-94EF-21F7B5D68E5C}" name="Fundstelle flexibilisierbarer Anteil" dataDxfId="1157"/>
    <tableColumn id="66" xr3:uid="{DFD4A929-8238-4107-9C2C-116B549F6A03}" name="Fundstelle Durchschnittsauslastung" dataDxfId="1156"/>
    <tableColumn id="25" xr3:uid="{646BAD38-AEBF-42EB-A927-3871230D5C7B}" name="Fundstelle installierte Leistung" dataDxfId="1155"/>
    <tableColumn id="26" xr3:uid="{7EC7FF35-8998-4DE4-BF25-BFB8853E7EC9}" name="Fundstelle Schaltdauer" dataDxfId="1154"/>
    <tableColumn id="27" xr3:uid="{90448203-67FE-4708-A39E-E327B75983DA}" name="Fundstelle Verschiebedauer" dataDxfId="1153"/>
    <tableColumn id="29" xr3:uid="{157EA1CE-B55A-4445-9713-74F2210BAA65}" name="Fundstelle Zeitverfügbarkeit" dataDxfId="1152"/>
    <tableColumn id="30" xr3:uid="{A7C248FD-A3D3-48D8-B20B-9542C876489E}" name="Fundstelle max. Abrufhäufigkeit" dataDxfId="1151"/>
    <tableColumn id="31" xr3:uid="{AEBF4069-855E-48D8-9498-FB5BB0B32F77}" name="Fundstelle Invest" dataDxfId="1150"/>
    <tableColumn id="32" xr3:uid="{FBD5F82E-ED1F-4889-BB90-248DEEFA1DF2}" name="Fundstelle var. Kosten" dataDxfId="1149"/>
    <tableColumn id="33" xr3:uid="{A76B44E7-4AC7-41C3-BADF-9BA66793E795}" name="Fundstelle fixe Kosten" dataDxfId="1148"/>
    <tableColumn id="94" xr3:uid="{8877AA02-6EAE-483F-A3F0-BC3B7D057B66}" name="Fundstelle Aktivierungskosten" dataDxfId="1147"/>
    <tableColumn id="34" xr3:uid="{4BAEB2EE-B816-46B4-96C9-77A60E3A7D64}" name="Fundstelle Bemerkungen" dataDxfId="1146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145" dataDxfId="1144" tableBorderDxfId="1143">
  <autoFilter ref="A1:BI6" xr:uid="{00000000-0009-0000-0100-00000F000000}"/>
  <tableColumns count="61">
    <tableColumn id="1" xr3:uid="{00000000-0010-0000-0D00-000001000000}" name="Prozess" dataDxfId="1142"/>
    <tableColumn id="47" xr3:uid="{00000000-0010-0000-0D00-00002F000000}" name="Sektorenzuordnung" dataDxfId="1141"/>
    <tableColumn id="2" xr3:uid="{00000000-0010-0000-0D00-000002000000}" name="Jahr" dataDxfId="1140"/>
    <tableColumn id="52" xr3:uid="{00000000-0010-0000-0D00-000034000000}" name="Lastverschiebung" dataDxfId="1139"/>
    <tableColumn id="53" xr3:uid="{00000000-0010-0000-0D00-000035000000}" name="Lastverzicht" dataDxfId="1138"/>
    <tableColumn id="77" xr3:uid="{8AE41C03-1F02-4151-B136-B78FAAFF4B94}" name="Lasterhöhung" dataDxfId="1137"/>
    <tableColumn id="71" xr3:uid="{00000000-0010-0000-0D00-000047000000}" name="soziotech. Pot. pos. min (MW)" dataDxfId="1136"/>
    <tableColumn id="70" xr3:uid="{00000000-0010-0000-0D00-000046000000}" name="soziotech. Pot. pos. max (MW)" dataDxfId="1135"/>
    <tableColumn id="5" xr3:uid="{00000000-0010-0000-0D00-000005000000}" name="Potenzial pos. max MW Lastverzicht" dataDxfId="1134"/>
    <tableColumn id="74" xr3:uid="{00000000-0010-0000-0D00-00004A000000}" name="soziotech. Pot. neg. min (MW)" dataDxfId="1133"/>
    <tableColumn id="73" xr3:uid="{00000000-0010-0000-0D00-000049000000}" name="soziotech. Pot. neg. max (MW)" dataDxfId="1132"/>
    <tableColumn id="72" xr3:uid="{00000000-0010-0000-0D00-000048000000}" name="soziotech. Pot. neg. (MW)" dataDxfId="1131"/>
    <tableColumn id="7" xr3:uid="{00000000-0010-0000-0D00-000007000000}" name="Mindestleistung MW" dataDxfId="1130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129" dataCellStyle="Prozent"/>
    <tableColumn id="78" xr3:uid="{9FD20C5E-D9A9-45D0-84F6-9044D7CB8E47}" name="Vollbenutzungsstunden h/a" dataDxfId="1128" dataCellStyle="Prozent"/>
    <tableColumn id="79" xr3:uid="{925F433D-FBD9-4C70-880C-A02398A38F90}" name="Betriebsstunden p.a." dataDxfId="1127" dataCellStyle="Prozent"/>
    <tableColumn id="80" xr3:uid="{87D06D7F-2CE1-45A6-8DA5-7A2F6E035F47}" name="Durchschnittsauslastung im Betriebszeitraum" dataDxfId="1126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125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124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123"/>
    <tableColumn id="68" xr3:uid="{00000000-0010-0000-0D00-000044000000}" name="Aktivierungsdauer min (h)" dataDxfId="1122"/>
    <tableColumn id="67" xr3:uid="{00000000-0010-0000-0D00-000043000000}" name="Aktivierungsdauer max (h)" dataDxfId="1121"/>
    <tableColumn id="11" xr3:uid="{00000000-0010-0000-0D00-00000B000000}" name="Aktivierungsdauer (h)" dataDxfId="1120"/>
    <tableColumn id="61" xr3:uid="{00000000-0010-0000-0D00-00003D000000}" name="Schaltdauer pos. min (h)" dataDxfId="1119"/>
    <tableColumn id="60" xr3:uid="{00000000-0010-0000-0D00-00003C000000}" name="Schaltdauer pos. max (h)" dataDxfId="1118"/>
    <tableColumn id="12" xr3:uid="{00000000-0010-0000-0D00-00000C000000}" name="Schaltdauer pos. (h)" dataDxfId="1117"/>
    <tableColumn id="82" xr3:uid="{D4D42EB5-9E6D-47EE-83DB-A24E7380222D}" name="Schaltdauer pos. (h) Lastverzicht" dataDxfId="1116"/>
    <tableColumn id="63" xr3:uid="{00000000-0010-0000-0D00-00003F000000}" name="Schaltdauer neg min (h)" dataDxfId="1115"/>
    <tableColumn id="62" xr3:uid="{00000000-0010-0000-0D00-00003E000000}" name="Schaltdauer neg. max (h)" dataDxfId="1114"/>
    <tableColumn id="51" xr3:uid="{00000000-0010-0000-0D00-000033000000}" name="Schaltdauer neg. (h)" dataDxfId="1113"/>
    <tableColumn id="15" xr3:uid="{00000000-0010-0000-0D00-00000F000000}" name="Zeitverfügbarkeit?" dataDxfId="1112"/>
    <tableColumn id="40" xr3:uid="{00000000-0010-0000-0D00-000028000000}" name="max. Abrufhäufigkeit pro Jahr" dataDxfId="1111"/>
    <tableColumn id="57" xr3:uid="{00000000-0010-0000-0D00-000039000000}" name="min. Investitionsausgaben €_2018/kW" dataDxfId="1110"/>
    <tableColumn id="56" xr3:uid="{00000000-0010-0000-0D00-000038000000}" name="max. Investitionsausgaben €_2018/kW" dataDxfId="1109">
      <calculatedColumnFormula>10101/10^3*Umrechnungsfaktoren!$B$15/Umrechnungsfaktoren!$B$12</calculatedColumnFormula>
    </tableColumn>
    <tableColumn id="17" xr3:uid="{00000000-0010-0000-0D00-000011000000}" name="Investitionsausgaben €_2018/kW" dataDxfId="1108">
      <calculatedColumnFormula>4387/10^3*Umrechnungsfaktoren!$B$15/Umrechnungsfaktoren!$B$12</calculatedColumnFormula>
    </tableColumn>
    <tableColumn id="59" xr3:uid="{00000000-0010-0000-0D00-00003B000000}" name="var. Kosten min. €_2018/MWh" dataDxfId="1107"/>
    <tableColumn id="81" xr3:uid="{A1042AC9-A968-4730-9269-47811CE354A8}" name="var. Kosten Lastverzicht €_2018/MWh" dataDxfId="1106">
      <calculatedColumnFormula>316*Umrechnungsfaktoren!$B$15/Umrechnungsfaktoren!$B$12</calculatedColumnFormula>
    </tableColumn>
    <tableColumn id="64" xr3:uid="{00000000-0010-0000-0D00-000040000000}" name="fixe Kosten min. €_2018/kW*a" dataDxfId="1105">
      <calculatedColumnFormula>0/10^3*Umrechnungsfaktoren!$B$15/Umrechnungsfaktoren!$B$12</calculatedColumnFormula>
    </tableColumn>
    <tableColumn id="75" xr3:uid="{00000000-0010-0000-0D00-00004B000000}" name="fixe Kosten max €_2018/kW*a" dataDxfId="1104"/>
    <tableColumn id="19" xr3:uid="{00000000-0010-0000-0D00-000013000000}" name="fixe Kosten €_2018/kW*a" dataDxfId="1103">
      <calculatedColumnFormula>869/10^3*Umrechnungsfaktoren!$B$15/Umrechnungsfaktoren!$B$12</calculatedColumnFormula>
    </tableColumn>
    <tableColumn id="20" xr3:uid="{00000000-0010-0000-0D00-000014000000}" name="Bemerkungen" dataDxfId="1102"/>
    <tableColumn id="69" xr3:uid="{00000000-0010-0000-0D00-000045000000}" name="Ausblick Zukunft" dataDxfId="1101"/>
    <tableColumn id="55" xr3:uid="{00000000-0010-0000-0D00-000037000000}" name="Fundstelle Lastverschiebung" dataDxfId="1100"/>
    <tableColumn id="54" xr3:uid="{00000000-0010-0000-0D00-000036000000}" name="Fundstelle Lastverzicht" dataDxfId="1099"/>
    <tableColumn id="21" xr3:uid="{00000000-0010-0000-0D00-000015000000}" name="Fundstelle Potenzial pos." dataDxfId="1098"/>
    <tableColumn id="22" xr3:uid="{00000000-0010-0000-0D00-000016000000}" name="Fundstelle Potenzial neg." dataDxfId="1097"/>
    <tableColumn id="23" xr3:uid="{00000000-0010-0000-0D00-000017000000}" name="Fundstelle Mindestleistung" dataDxfId="1096"/>
    <tableColumn id="66" xr3:uid="{00000000-0010-0000-0D00-000042000000}" name="Fundstelle Durchschnittsauslastung" dataDxfId="1095"/>
    <tableColumn id="45" xr3:uid="{00000000-0010-0000-0D00-00002D000000}" name="Fundstelle durchschnittliche Leistung" dataDxfId="1094"/>
    <tableColumn id="25" xr3:uid="{00000000-0010-0000-0D00-000019000000}" name="Fundstelle installierte Leistung" dataDxfId="1093"/>
    <tableColumn id="39" xr3:uid="{00000000-0010-0000-0D00-000027000000}" name="Fundstelle Aktivierungsdauer" dataDxfId="1092"/>
    <tableColumn id="26" xr3:uid="{00000000-0010-0000-0D00-00001A000000}" name="Fundstelle Schaltdauer" dataDxfId="1091"/>
    <tableColumn id="29" xr3:uid="{00000000-0010-0000-0D00-00001D000000}" name="Fundstelle Zeitverfügbarkeit" dataDxfId="1090"/>
    <tableColumn id="30" xr3:uid="{00000000-0010-0000-0D00-00001E000000}" name="Fundstelle max. Abrufhäufigkeit" dataDxfId="1089"/>
    <tableColumn id="31" xr3:uid="{00000000-0010-0000-0D00-00001F000000}" name="Fundstelle Invest" dataDxfId="1088"/>
    <tableColumn id="32" xr3:uid="{00000000-0010-0000-0D00-000020000000}" name="Fundstelle var. Kosten" dataDxfId="1087"/>
    <tableColumn id="33" xr3:uid="{00000000-0010-0000-0D00-000021000000}" name="Fundstelle fixe Kosten" dataDxfId="1086"/>
    <tableColumn id="49" xr3:uid="{00000000-0010-0000-0D00-000031000000}" name="Fundstelle Investition je Anschlusspunkt" dataDxfId="1085"/>
    <tableColumn id="34" xr3:uid="{00000000-0010-0000-0D00-000022000000}" name="Fundstelle Bemerkungen" dataDxfId="1084"/>
    <tableColumn id="76" xr3:uid="{00000000-0010-0000-0D00-00004C000000}" name="Fundstelle Ausblick" dataDxfId="1083"/>
    <tableColumn id="35" xr3:uid="{00000000-0010-0000-0D00-000023000000}" name="eigene Anmerkung" dataDxfId="1082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1081" dataDxfId="1080" tableBorderDxfId="1079">
  <autoFilter ref="A1:S7" xr:uid="{00000000-0009-0000-0100-00001D000000}"/>
  <tableColumns count="19">
    <tableColumn id="1" xr3:uid="{00000000-0010-0000-1900-000001000000}" name="Prozess" dataDxfId="1078"/>
    <tableColumn id="47" xr3:uid="{00000000-0010-0000-1900-00002F000000}" name="Sektorenzuordnung" dataDxfId="1077"/>
    <tableColumn id="2" xr3:uid="{00000000-0010-0000-1900-000002000000}" name="Jahr" dataDxfId="1076"/>
    <tableColumn id="52" xr3:uid="{00000000-0010-0000-1900-000034000000}" name="Lastverschiebung" dataDxfId="1075"/>
    <tableColumn id="53" xr3:uid="{00000000-0010-0000-1900-000035000000}" name="Lastverzicht" dataDxfId="1074"/>
    <tableColumn id="69" xr3:uid="{5699CFC7-3A38-4AF2-B262-AFAF175FCD49}" name="Lasterhöhung" dataDxfId="1073"/>
    <tableColumn id="68" xr3:uid="{C3310578-7DCB-41E8-ADBB-B2A6C2FC6147}" name="Stromverbrauch in TWh" dataDxfId="1072"/>
    <tableColumn id="3" xr3:uid="{00000000-0010-0000-1900-000003000000}" name="Potenzial pos. min MW" dataDxfId="1071"/>
    <tableColumn id="5" xr3:uid="{00000000-0010-0000-1900-000005000000}" name="Potenzial pos. max MW" dataDxfId="1070"/>
    <tableColumn id="50" xr3:uid="{00000000-0010-0000-1900-000032000000}" name="Potenzial neg. min MW" dataDxfId="1069">
      <calculatedColumnFormula>44+29</calculatedColumnFormula>
    </tableColumn>
    <tableColumn id="6" xr3:uid="{00000000-0010-0000-1900-000006000000}" name="Potenzial neg. max MW" dataDxfId="1068">
      <calculatedColumnFormula>197+190</calculatedColumnFormula>
    </tableColumn>
    <tableColumn id="61" xr3:uid="{00000000-0010-0000-1900-00003D000000}" name="Schaltdauer pos. min (h)" dataDxfId="1067"/>
    <tableColumn id="60" xr3:uid="{00000000-0010-0000-1900-00003C000000}" name="Schaltdauer pos. max (h)" dataDxfId="1066"/>
    <tableColumn id="15" xr3:uid="{00000000-0010-0000-1900-00000F000000}" name="Zeitverfügbarkeit?" dataDxfId="1065"/>
    <tableColumn id="55" xr3:uid="{00000000-0010-0000-1900-000037000000}" name="Fundstelle Lastverschiebung" dataDxfId="1064"/>
    <tableColumn id="21" xr3:uid="{00000000-0010-0000-1900-000015000000}" name="Fundstelle Potenzial pos." dataDxfId="1063"/>
    <tableColumn id="22" xr3:uid="{00000000-0010-0000-1900-000016000000}" name="Fundstelle Potenzial neg." dataDxfId="1062"/>
    <tableColumn id="26" xr3:uid="{00000000-0010-0000-1900-00001A000000}" name="Fundstelle Schaltdauer" dataDxfId="1061"/>
    <tableColumn id="29" xr3:uid="{00000000-0010-0000-1900-00001D000000}" name="Fundstelle Zeitverfügbarkeit" dataDxfId="1060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6BA1890-F55E-4E32-9991-9AD84B845402}" name="Tabelle58946" displayName="Tabelle58946" ref="A1:Y5" totalsRowShown="0" headerRowDxfId="1059" dataDxfId="1058" tableBorderDxfId="1057">
  <autoFilter ref="A1:Y5" xr:uid="{00000000-0009-0000-0100-000008000000}"/>
  <tableColumns count="25">
    <tableColumn id="1" xr3:uid="{1F2E5634-7E3C-4CA1-9187-5AADC8391078}" name="Prozess" dataDxfId="1056"/>
    <tableColumn id="47" xr3:uid="{2162D906-36FB-4B4D-91ED-6BDC80CC7F55}" name="Sektorenzuordnung" dataDxfId="1055"/>
    <tableColumn id="2" xr3:uid="{F413B6BB-FFF1-443A-8FE2-0F91E11505D2}" name="Jahr" dataDxfId="1054"/>
    <tableColumn id="52" xr3:uid="{F182208F-CF3E-4849-ACF3-61FBBE32F748}" name="Lastverschiebung" dataDxfId="1053"/>
    <tableColumn id="53" xr3:uid="{38FA4E07-BEC0-4237-AF6F-266F15264C7F}" name="Lastverzicht" dataDxfId="1052"/>
    <tableColumn id="65" xr3:uid="{7B229578-AFB8-4887-ACDA-CA7A44988CB3}" name="Lasterhöhung" dataDxfId="1051"/>
    <tableColumn id="38" xr3:uid="{7F9D8F2B-1653-476B-9EF8-2FA37B8ED30A}" name="Potenzial pos. min MW" dataDxfId="1050"/>
    <tableColumn id="5" xr3:uid="{3E49DCA5-B722-42F2-974D-3D7A8F2D5218}" name="Potenzial pos. MW Durchschnitt" dataDxfId="1049"/>
    <tableColumn id="10" xr3:uid="{CDDA0BAA-F909-4EB7-90A8-F4684463C07F}" name="Potenzial pos. max MW" dataDxfId="1048"/>
    <tableColumn id="8" xr3:uid="{C988DE00-1AC3-4645-A74D-0F60309E29A2}" name="Potenzial neg. min MW" dataDxfId="1047"/>
    <tableColumn id="9" xr3:uid="{2DC5601A-3F50-4C9C-B047-DFF5E7D5C524}" name="Potenzial neg. MW Durchschnitt" dataDxfId="1046"/>
    <tableColumn id="7" xr3:uid="{C2603B98-5288-4874-8E60-EE6912AAEC97}" name="Potenzial neg. max MW" dataDxfId="1045"/>
    <tableColumn id="4" xr3:uid="{72A69AF3-ED16-41DF-95BC-74BCE5EE9111}" name="Verschiebedauer min. (h)" dataDxfId="1044"/>
    <tableColumn id="6" xr3:uid="{BBB77D28-176A-49EA-AFF0-0BEFD530050C}" name="Verschiebedauer (h)" dataDxfId="1043"/>
    <tableColumn id="13" xr3:uid="{E669D0D9-73AB-4F12-A8CD-42FB4E2A3B56}" name="Verschiebedauer max (h)" dataDxfId="1042"/>
    <tableColumn id="15" xr3:uid="{8C9C1734-56A1-4298-9AD6-18657FE80328}" name="Zeitverfügbarkeit?" dataDxfId="1041"/>
    <tableColumn id="20" xr3:uid="{A9918604-04DA-4EC4-9077-6D9C5243DF7A}" name="Bemerkungen" dataDxfId="1040"/>
    <tableColumn id="55" xr3:uid="{7B263F6E-10EB-44E7-9C12-F3DA1836263D}" name="Fundstelle Lastverschiebung" dataDxfId="1039"/>
    <tableColumn id="54" xr3:uid="{B8333A4E-FE0A-450F-B569-648003DBB4B0}" name="Fundstelle Lastverzicht" dataDxfId="1038"/>
    <tableColumn id="21" xr3:uid="{A17E3A0A-3125-4895-860D-BB510F6EDB91}" name="Fundstelle Potenzial pos." dataDxfId="1037"/>
    <tableColumn id="22" xr3:uid="{BA4C810F-8713-4628-BFD0-5C359714DF9B}" name="Fundstelle Potenzial neg." dataDxfId="1036"/>
    <tableColumn id="27" xr3:uid="{8615EFB8-97D7-4F97-ACEA-18ACE551E7F6}" name="Fundstelle Verschiebedauer" dataDxfId="1035"/>
    <tableColumn id="29" xr3:uid="{7F9B6EFD-16BC-45AB-9B7D-CDCBF7EFB69D}" name="Fundstelle Zeitverfügbarkeit" dataDxfId="1034"/>
    <tableColumn id="34" xr3:uid="{1BC1F0E4-0DC4-4CA9-ACC6-B23F062B3696}" name="Fundstelle Bemerkungen" dataDxfId="1033"/>
    <tableColumn id="35" xr3:uid="{0361C93F-E1E1-4F4F-BF5E-B98B0299352C}" name="eigene Anmerkung" dataDxfId="1032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1031" dataDxfId="1030" tableBorderDxfId="1029">
  <autoFilter ref="A1:BB45" xr:uid="{00000000-0009-0000-0100-000008000000}"/>
  <tableColumns count="54">
    <tableColumn id="1" xr3:uid="{00000000-0010-0000-0200-000001000000}" name="Prozess" dataDxfId="1028"/>
    <tableColumn id="47" xr3:uid="{00000000-0010-0000-0200-00002F000000}" name="Sektorenzuordnung" dataDxfId="1027"/>
    <tableColumn id="2" xr3:uid="{00000000-0010-0000-0200-000002000000}" name="Jahr" dataDxfId="1026"/>
    <tableColumn id="52" xr3:uid="{00000000-0010-0000-0200-000034000000}" name="Lastverschiebung" dataDxfId="1025"/>
    <tableColumn id="53" xr3:uid="{00000000-0010-0000-0200-000035000000}" name="Lastverzicht" dataDxfId="1024"/>
    <tableColumn id="65" xr3:uid="{01A49C9E-5CCD-4A95-B6BA-9289767BCF33}" name="Lasterhöhung" dataDxfId="1023"/>
    <tableColumn id="38" xr3:uid="{00000000-0010-0000-0200-000026000000}" name="Potenzial pos. MW Durchschnitt" dataDxfId="1022"/>
    <tableColumn id="5" xr3:uid="{00000000-0010-0000-0200-000005000000}" name="Potenzial pos. max MW" dataDxfId="1021"/>
    <tableColumn id="67" xr3:uid="{C28A0071-673B-4973-A656-756516FDB1AC}" name="Potenzial pos. max MW Lastverzicht" dataDxfId="1020"/>
    <tableColumn id="37" xr3:uid="{00000000-0010-0000-0200-000025000000}" name="ausgewiesenes Pot. pos. MW (falls abweichend)" dataDxfId="1019"/>
    <tableColumn id="41" xr3:uid="{00000000-0010-0000-0200-000029000000}" name="Potenzial neg. MW Durchschnitt" dataDxfId="1018"/>
    <tableColumn id="6" xr3:uid="{00000000-0010-0000-0200-000006000000}" name="Potenzial neg. max MW" dataDxfId="1017"/>
    <tableColumn id="66" xr3:uid="{27719410-D0A9-4C52-BFB6-CDC339A61A1E}" name="flexibilisierbarer Anteil min" dataDxfId="1016" dataCellStyle="Prozent"/>
    <tableColumn id="36" xr3:uid="{00000000-0010-0000-0200-000024000000}" name="flexibilisierbarer Anteil an installierter Leistung" dataDxfId="1015" dataCellStyle="Prozent"/>
    <tableColumn id="10" xr3:uid="{00000000-0010-0000-0200-00000A000000}" name="installierte Leistung MW" dataDxfId="1014"/>
    <tableColumn id="11" xr3:uid="{00000000-0010-0000-0200-00000B000000}" name="Aktivierungsdauer (h)" dataDxfId="1013">
      <calculatedColumnFormula>7.5/60</calculatedColumnFormula>
    </tableColumn>
    <tableColumn id="61" xr3:uid="{00000000-0010-0000-0200-00003D000000}" name="Schaltdauer pos. min (h)" dataDxfId="1012"/>
    <tableColumn id="60" xr3:uid="{00000000-0010-0000-0200-00003C000000}" name="Schaltdauer pos. max (h)" dataDxfId="1011"/>
    <tableColumn id="12" xr3:uid="{00000000-0010-0000-0200-00000C000000}" name="Schaltdauer pos. (h)" dataDxfId="1010"/>
    <tableColumn id="70" xr3:uid="{329A6B05-D931-44C1-91AD-97F23AA9C1A2}" name="Schaltdauer pos. min (h) Lastverzicht" dataDxfId="1009"/>
    <tableColumn id="69" xr3:uid="{FE9C188D-32F6-404A-A7A6-CF047C81A609}" name="Schaltdauer pos. max (h) Lastverzicht" dataDxfId="1008"/>
    <tableColumn id="63" xr3:uid="{00000000-0010-0000-0200-00003F000000}" name="Schaltdauer neg min (h)" dataDxfId="1007"/>
    <tableColumn id="62" xr3:uid="{00000000-0010-0000-0200-00003E000000}" name="Schaltdauer neg. max (h)" dataDxfId="1006"/>
    <tableColumn id="51" xr3:uid="{00000000-0010-0000-0200-000033000000}" name="Schaltdauer neg. (h)" dataDxfId="1005"/>
    <tableColumn id="42" xr3:uid="{00000000-0010-0000-0200-00002A000000}" name="Verschiebedauer min. (h)" dataDxfId="1004"/>
    <tableColumn id="4" xr3:uid="{00000000-0010-0000-0200-000004000000}" name="Verschiebedauer max (h)" dataDxfId="1003"/>
    <tableColumn id="13" xr3:uid="{00000000-0010-0000-0200-00000D000000}" name="Verschiebedauer (h)" dataDxfId="1002"/>
    <tableColumn id="15" xr3:uid="{00000000-0010-0000-0200-00000F000000}" name="Zeitverfügbarkeit?" dataDxfId="1001"/>
    <tableColumn id="40" xr3:uid="{00000000-0010-0000-0200-000028000000}" name="max. Abrufhäufigkeit pro Jahr" dataDxfId="1000"/>
    <tableColumn id="57" xr3:uid="{00000000-0010-0000-0200-000039000000}" name="min. Investitionsausgaben €_2018/kW" dataDxfId="999"/>
    <tableColumn id="56" xr3:uid="{00000000-0010-0000-0200-000038000000}" name="max. Investitionsausgaben €_2018/kW" dataDxfId="998"/>
    <tableColumn id="17" xr3:uid="{00000000-0010-0000-0200-000011000000}" name="Investitionsausgaben €_2018/kW" dataDxfId="997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996"/>
    <tableColumn id="58" xr3:uid="{00000000-0010-0000-0200-00003A000000}" name="var. Kosten max. Lastverschiebung €_2018/MWh" dataDxfId="995"/>
    <tableColumn id="18" xr3:uid="{00000000-0010-0000-0200-000012000000}" name="variable Kosten €_2018/MWh" dataDxfId="994">
      <calculatedColumnFormula>1*Umrechnungsfaktoren!$B$15/Umrechnungsfaktoren!$B$7</calculatedColumnFormula>
    </tableColumn>
    <tableColumn id="64" xr3:uid="{00000000-0010-0000-0200-000040000000}" name="fixe Kosten min. €_2018/kW*a" dataDxfId="993"/>
    <tableColumn id="19" xr3:uid="{00000000-0010-0000-0200-000013000000}" name="fixe Kosten €_2018/kW*a" dataDxfId="992">
      <calculatedColumnFormula>1*Umrechnungsfaktoren!$B$15/Umrechnungsfaktoren!$B$7</calculatedColumnFormula>
    </tableColumn>
    <tableColumn id="20" xr3:uid="{00000000-0010-0000-0200-000014000000}" name="Bemerkungen" dataDxfId="991"/>
    <tableColumn id="55" xr3:uid="{00000000-0010-0000-0200-000037000000}" name="Fundstelle Lastverschiebung" dataDxfId="990"/>
    <tableColumn id="54" xr3:uid="{00000000-0010-0000-0200-000036000000}" name="Fundstelle Lastverzicht" dataDxfId="989"/>
    <tableColumn id="21" xr3:uid="{00000000-0010-0000-0200-000015000000}" name="Fundstelle Potenzial pos." dataDxfId="988"/>
    <tableColumn id="22" xr3:uid="{00000000-0010-0000-0200-000016000000}" name="Fundstelle Potenzial neg." dataDxfId="987"/>
    <tableColumn id="43" xr3:uid="{00000000-0010-0000-0200-00002B000000}" name="Fundstelle flexibilisierbarer Anteil" dataDxfId="986"/>
    <tableColumn id="25" xr3:uid="{00000000-0010-0000-0200-000019000000}" name="Fundstelle installierte Leistung" dataDxfId="985"/>
    <tableColumn id="39" xr3:uid="{00000000-0010-0000-0200-000027000000}" name="Fundstelle Aktivierungsdauer" dataDxfId="984"/>
    <tableColumn id="26" xr3:uid="{00000000-0010-0000-0200-00001A000000}" name="Fundstelle Schaltdauer" dataDxfId="983"/>
    <tableColumn id="27" xr3:uid="{00000000-0010-0000-0200-00001B000000}" name="Fundstelle Verschiebedauer" dataDxfId="982"/>
    <tableColumn id="29" xr3:uid="{00000000-0010-0000-0200-00001D000000}" name="Fundstelle Zeitverfügbarkeit" dataDxfId="981"/>
    <tableColumn id="30" xr3:uid="{00000000-0010-0000-0200-00001E000000}" name="Fundstelle max. Abrufhäufigkeit" dataDxfId="980"/>
    <tableColumn id="31" xr3:uid="{00000000-0010-0000-0200-00001F000000}" name="Fundstelle Invest" dataDxfId="979"/>
    <tableColumn id="32" xr3:uid="{00000000-0010-0000-0200-000020000000}" name="Fundstelle var. Kosten" dataDxfId="978"/>
    <tableColumn id="33" xr3:uid="{00000000-0010-0000-0200-000021000000}" name="Fundstelle fixe Kosten" dataDxfId="977"/>
    <tableColumn id="34" xr3:uid="{00000000-0010-0000-0200-000022000000}" name="Fundstelle Bemerkungen" dataDxfId="976"/>
    <tableColumn id="35" xr3:uid="{00000000-0010-0000-0200-000023000000}" name="eigene Anmerkung" dataDxfId="975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ED6D33E-04CF-4A5E-8315-E08CBB297BC2}" name="Tabelle58943" displayName="Tabelle58943" ref="A1:AE3" totalsRowShown="0" headerRowDxfId="974" dataDxfId="973" tableBorderDxfId="972">
  <autoFilter ref="A1:AE3" xr:uid="{00000000-0009-0000-0100-000008000000}"/>
  <tableColumns count="31">
    <tableColumn id="1" xr3:uid="{62C78A68-965D-4011-9570-96BCB4E4A4E4}" name="Prozess" dataDxfId="971"/>
    <tableColumn id="47" xr3:uid="{833231AD-9033-4D3D-A9D1-760ADCA5F542}" name="Sektorenzuordnung" dataDxfId="970"/>
    <tableColumn id="2" xr3:uid="{400294DA-4395-465B-A9A8-7A5915CFECBF}" name="Jahr" dataDxfId="969"/>
    <tableColumn id="52" xr3:uid="{C5D07F64-A983-4BA3-A1EC-033C36FEA238}" name="Lastverschiebung" dataDxfId="968"/>
    <tableColumn id="53" xr3:uid="{6ADBA562-517B-4C31-A7DE-F7762F05228E}" name="Lastverzicht" dataDxfId="967"/>
    <tableColumn id="65" xr3:uid="{819C9115-9EFF-4BD0-A66A-B8EFFB925A19}" name="Lasterhöhung" dataDxfId="966"/>
    <tableColumn id="38" xr3:uid="{34EDBD43-D7C0-463E-9CA3-33400E16D8CF}" name="Potenzial pos. MW Tag 4 h" dataDxfId="965"/>
    <tableColumn id="3" xr3:uid="{DF6354EA-7C13-4A59-B709-A631163E3486}" name="Potenzial pos. MW Tag 2 h" dataDxfId="964"/>
    <tableColumn id="9" xr3:uid="{D144B93A-1A53-4154-978C-9C2F8CCFA7E0}" name="Potenzial pos. MW Tag 30 min" dataDxfId="963"/>
    <tableColumn id="8" xr3:uid="{696BBDF3-3279-494F-A674-CF57DB8104E0}" name="Potenzial pos. MW Tag 15 min" dataDxfId="962"/>
    <tableColumn id="5" xr3:uid="{FE716F4B-03A4-40E6-A18A-26FED522B2F8}" name="Potenzial pos. MW Nacht 4 h" dataDxfId="961"/>
    <tableColumn id="41" xr3:uid="{7C1A6787-7F21-4B46-AC8E-AA45EE0C7659}" name="Potenzial pos. MW Nacht 2 h" dataDxfId="960"/>
    <tableColumn id="6" xr3:uid="{B7DCE629-1D6C-44B6-9C5C-531E3D6E2655}" name="Potenzial pos. MW Nacht 30 min" dataDxfId="959"/>
    <tableColumn id="7" xr3:uid="{4F03168C-DB05-4635-A12E-F7C59F4BA0CE}" name="Potenzial pos. MW Nacht 15 min" dataDxfId="958"/>
    <tableColumn id="29" xr3:uid="{2790587B-81E3-4A6C-A659-80BBCA77F117}" name="Potenzial neg. MW Tag 4 h" dataDxfId="957"/>
    <tableColumn id="28" xr3:uid="{EF16949B-33F5-423D-B30D-4C0951DADC66}" name="Potenzial neg. MW Tag 2 h" dataDxfId="956"/>
    <tableColumn id="27" xr3:uid="{B6B59C50-DD18-47B7-AA0C-13E2A5E3188C}" name="Potenzial neg. MW Tag 30 min" dataDxfId="955"/>
    <tableColumn id="26" xr3:uid="{F2599F28-D9A4-4A3D-A638-F36A93963B1F}" name="Potenzial neg. MW Tag 15 min" dataDxfId="954"/>
    <tableColumn id="25" xr3:uid="{85DC8580-2282-4B87-BBA9-465B56B3C887}" name="Potenzial neg. MW Nacht 4 h" dataDxfId="953"/>
    <tableColumn id="24" xr3:uid="{9DFE26FC-567E-45D7-A2CB-308B3D075732}" name="Potenzial neg. MW Nacht 2 h" dataDxfId="952"/>
    <tableColumn id="23" xr3:uid="{F18E34AC-4999-4E86-A292-1B6BD2A6B9AB}" name="Potenzial neg. MW Nacht 30 min" dataDxfId="951"/>
    <tableColumn id="19" xr3:uid="{60D67637-CC49-408D-900D-A925717DB1D9}" name="Potenzial neg. MW Nacht 15 min" dataDxfId="950"/>
    <tableColumn id="42" xr3:uid="{0443D4F8-4CDD-4F44-A01C-D7021C82B545}" name="Verschiebedauer min. (h)" dataDxfId="949"/>
    <tableColumn id="4" xr3:uid="{5D0071E5-8697-4855-AD94-2503B3542AFE}" name="Verschiebedauer max (h)" dataDxfId="948"/>
    <tableColumn id="13" xr3:uid="{CB1B7C4B-3711-4FC5-84E5-2FEB43FFC682}" name="Verschiebedauer (h)" dataDxfId="947"/>
    <tableColumn id="20" xr3:uid="{182FDFFB-90D2-4A8A-9B79-75BEC7B75104}" name="Bemerkungen" dataDxfId="946"/>
    <tableColumn id="55" xr3:uid="{8B699E3C-2992-4330-81D8-2B4C07302C39}" name="Fundstelle Lastverschiebung" dataDxfId="945"/>
    <tableColumn id="54" xr3:uid="{ABDF3BF5-2390-4F13-82DA-C0E4F41AFF82}" name="Fundstelle Lastverzicht" dataDxfId="944"/>
    <tableColumn id="21" xr3:uid="{F4D7B06E-F307-4926-A262-8AEECB593D55}" name="Fundstelle Potenzial pos." dataDxfId="943"/>
    <tableColumn id="22" xr3:uid="{3C9925C5-05E6-464C-B4C8-352BCFE58BFE}" name="Fundstelle Potenzial neg." dataDxfId="942"/>
    <tableColumn id="35" xr3:uid="{5458730B-2ADB-4539-892C-356038815B2C}" name="eigene Anmerkung" dataDxfId="941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940" dataDxfId="939">
  <autoFilter ref="A1:D8" xr:uid="{00000000-0009-0000-0100-000003000000}"/>
  <tableColumns count="4">
    <tableColumn id="1" xr3:uid="{00000000-0010-0000-0300-000001000000}" name="Industrieprozess" totalsRowLabel="Summe" dataDxfId="938" totalsRowDxfId="937"/>
    <tableColumn id="3" xr3:uid="{00000000-0010-0000-0300-000003000000}" name="Spezifizierung" dataDxfId="936" totalsRowDxfId="935"/>
    <tableColumn id="2" xr3:uid="{00000000-0010-0000-0300-000002000000}" name="Werte pos. Potenzial aus Tabelle (S. 425) in MW" totalsRowFunction="sum" dataDxfId="934" totalsRowDxfId="933"/>
    <tableColumn id="4" xr3:uid="{00000000-0010-0000-0300-000004000000}" name="Werte pos. Potenzial aus Tabelle (S. 525) in MW" totalsRowFunction="sum" dataDxfId="932" totalsRowDxfId="931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930" dataDxfId="929" tableBorderDxfId="928">
  <autoFilter ref="A1:AQ11" xr:uid="{00000000-0009-0000-0100-000006000000}"/>
  <tableColumns count="43">
    <tableColumn id="1" xr3:uid="{00000000-0010-0000-0500-000001000000}" name="Prozess" dataDxfId="927"/>
    <tableColumn id="47" xr3:uid="{00000000-0010-0000-0500-00002F000000}" name="Sektorenzuordnung" dataDxfId="926"/>
    <tableColumn id="2" xr3:uid="{00000000-0010-0000-0500-000002000000}" name="Jahr" dataDxfId="925"/>
    <tableColumn id="52" xr3:uid="{00000000-0010-0000-0500-000034000000}" name="Lastverschiebung" dataDxfId="924"/>
    <tableColumn id="53" xr3:uid="{00000000-0010-0000-0500-000035000000}" name="Lastverzicht" dataDxfId="923"/>
    <tableColumn id="67" xr3:uid="{FA08C4CE-FFC8-41A5-870D-C7D7670D735C}" name="Lasterhöhung" dataDxfId="922"/>
    <tableColumn id="38" xr3:uid="{00000000-0010-0000-0500-000026000000}" name="Potenzial pos. MW Durchschnitt" dataDxfId="921"/>
    <tableColumn id="5" xr3:uid="{00000000-0010-0000-0500-000005000000}" name="Potenzial pos. max MW" dataDxfId="920"/>
    <tableColumn id="69" xr3:uid="{26D9287D-BEEB-4694-BF97-1F2C96F62615}" name="Potenzial pos. max MW Lastverzicht" dataDxfId="919"/>
    <tableColumn id="41" xr3:uid="{00000000-0010-0000-0500-000029000000}" name="Potenzial neg. MW Durchschnitt" dataDxfId="918"/>
    <tableColumn id="8" xr3:uid="{00000000-0010-0000-0500-000008000000}" name="Mindestauslastung" dataDxfId="917" dataCellStyle="Prozent"/>
    <tableColumn id="36" xr3:uid="{00000000-0010-0000-0500-000024000000}" name="flexibilisierbarer Anteil an installierter Leistung" dataDxfId="916" dataCellStyle="Prozent"/>
    <tableColumn id="65" xr3:uid="{00000000-0010-0000-0500-000041000000}" name="Durchschnittsauslastung" dataDxfId="915" dataCellStyle="Prozent"/>
    <tableColumn id="44" xr3:uid="{00000000-0010-0000-0500-00002C000000}" name="Durchschnittliche Leistung MW" dataDxfId="914" dataCellStyle="Prozent"/>
    <tableColumn id="46" xr3:uid="{00000000-0010-0000-0500-00002E000000}" name="Maximalauslastung" dataDxfId="913" dataCellStyle="Prozent"/>
    <tableColumn id="10" xr3:uid="{00000000-0010-0000-0500-00000A000000}" name="installierte Leistung MW" dataDxfId="912"/>
    <tableColumn id="11" xr3:uid="{00000000-0010-0000-0500-00000B000000}" name="Aktivierungsdauer (h)" dataDxfId="911">
      <calculatedColumnFormula>7.5/60</calculatedColumnFormula>
    </tableColumn>
    <tableColumn id="70" xr3:uid="{39D052D7-EC80-4268-8669-5DAE0541F34D}" name="Schaltdauer pos. (h) Lastverzicht" dataDxfId="910"/>
    <tableColumn id="42" xr3:uid="{00000000-0010-0000-0500-00002A000000}" name="Verschiebedauer min. (h)" dataDxfId="909"/>
    <tableColumn id="57" xr3:uid="{00000000-0010-0000-0500-000039000000}" name="min. Investitionsausgaben €_2018/kW" dataDxfId="908">
      <calculatedColumnFormula>15*Umrechnungsfaktoren!$B$15/Umrechnungsfaktoren!$B$7</calculatedColumnFormula>
    </tableColumn>
    <tableColumn id="56" xr3:uid="{00000000-0010-0000-0500-000038000000}" name="max. Investitionsausgaben €_2018/kW" dataDxfId="907">
      <calculatedColumnFormula>18*Umrechnungsfaktoren!$B$15/Umrechnungsfaktoren!$B$7</calculatedColumnFormula>
    </tableColumn>
    <tableColumn id="17" xr3:uid="{00000000-0010-0000-0500-000011000000}" name="Investitionsausgaben €_2018/kW" dataDxfId="906">
      <calculatedColumnFormula>1*Umrechnungsfaktoren!$B$15/Umrechnungsfaktoren!$B$7</calculatedColumnFormula>
    </tableColumn>
    <tableColumn id="59" xr3:uid="{00000000-0010-0000-0500-00003B000000}" name="var. Kosten min. Lastverzicht €_2018/MWh" dataDxfId="905">
      <calculatedColumnFormula>500*Umrechnungsfaktoren!$B$15/Umrechnungsfaktoren!$B$7</calculatedColumnFormula>
    </tableColumn>
    <tableColumn id="58" xr3:uid="{00000000-0010-0000-0500-00003A000000}" name="var. Kosten max. Lastverzicht €_2018/MWh" dataDxfId="904">
      <calculatedColumnFormula>1500*Umrechnungsfaktoren!$B$15/Umrechnungsfaktoren!$B$7</calculatedColumnFormula>
    </tableColumn>
    <tableColumn id="68" xr3:uid="{C9E11D93-8CB1-45AF-8EF5-B6D7822B689E}" name="variable Kosten €_2018/MWh" dataDxfId="903">
      <calculatedColumnFormula>10*Umrechnungsfaktoren!$B$15/Umrechnungsfaktoren!$B$7</calculatedColumnFormula>
    </tableColumn>
    <tableColumn id="18" xr3:uid="{00000000-0010-0000-0500-000012000000}" name="variable Kosten Lastverzicht €_2018/MWh" dataDxfId="902">
      <calculatedColumnFormula>100*Umrechnungsfaktoren!$B$15/Umrechnungsfaktoren!$B$7</calculatedColumnFormula>
    </tableColumn>
    <tableColumn id="64" xr3:uid="{00000000-0010-0000-0500-000040000000}" name="fixe Kosten min. €_2018/kW*a" dataDxfId="901">
      <calculatedColumnFormula>0*Umrechnungsfaktoren!$B$15/Umrechnungsfaktoren!$B$7</calculatedColumnFormula>
    </tableColumn>
    <tableColumn id="20" xr3:uid="{00000000-0010-0000-0500-000014000000}" name="Bemerkungen" dataDxfId="900"/>
    <tableColumn id="55" xr3:uid="{00000000-0010-0000-0500-000037000000}" name="Fundstelle Lastverschiebung" dataDxfId="899"/>
    <tableColumn id="54" xr3:uid="{00000000-0010-0000-0500-000036000000}" name="Fundstelle Lastverzicht" dataDxfId="898"/>
    <tableColumn id="21" xr3:uid="{00000000-0010-0000-0500-000015000000}" name="Fundstelle Potenzial pos." dataDxfId="897"/>
    <tableColumn id="22" xr3:uid="{00000000-0010-0000-0500-000016000000}" name="Fundstelle Potenzial neg." dataDxfId="896"/>
    <tableColumn id="23" xr3:uid="{00000000-0010-0000-0500-000017000000}" name="Fundstelle Mindestleistung" dataDxfId="895"/>
    <tableColumn id="43" xr3:uid="{00000000-0010-0000-0500-00002B000000}" name="Fundstelle flexibilisierbarer Anteil" dataDxfId="894"/>
    <tableColumn id="66" xr3:uid="{00000000-0010-0000-0500-000042000000}" name="Fundstelle Durchschnittsauslastung" dataDxfId="893"/>
    <tableColumn id="24" xr3:uid="{00000000-0010-0000-0500-000018000000}" name="Fundstelle Maximalleistung" dataDxfId="892"/>
    <tableColumn id="25" xr3:uid="{00000000-0010-0000-0500-000019000000}" name="Fundstelle installierte Leistung" dataDxfId="891"/>
    <tableColumn id="39" xr3:uid="{00000000-0010-0000-0500-000027000000}" name="Fundstelle Aktivierungsdauer" dataDxfId="890"/>
    <tableColumn id="26" xr3:uid="{00000000-0010-0000-0500-00001A000000}" name="Fundstelle Schaltdauer" dataDxfId="889"/>
    <tableColumn id="27" xr3:uid="{00000000-0010-0000-0500-00001B000000}" name="Fundstelle Verschiebedauer" dataDxfId="888"/>
    <tableColumn id="31" xr3:uid="{00000000-0010-0000-0500-00001F000000}" name="Fundstelle Invest" dataDxfId="887"/>
    <tableColumn id="32" xr3:uid="{00000000-0010-0000-0500-000020000000}" name="Fundstelle var. Kosten" dataDxfId="886"/>
    <tableColumn id="33" xr3:uid="{00000000-0010-0000-0500-000021000000}" name="Fundstelle fixe Kosten" dataDxfId="885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84" dataDxfId="883" tableBorderDxfId="882">
  <autoFilter ref="A1:BN64" xr:uid="{00000000-0009-0000-0100-000012000000}"/>
  <tableColumns count="66">
    <tableColumn id="1" xr3:uid="{00000000-0010-0000-0F00-000001000000}" name="Prozess" dataDxfId="881"/>
    <tableColumn id="47" xr3:uid="{00000000-0010-0000-0F00-00002F000000}" name="Sektorenzuordnung" dataDxfId="880"/>
    <tableColumn id="2" xr3:uid="{00000000-0010-0000-0F00-000002000000}" name="Jahr" dataDxfId="879"/>
    <tableColumn id="52" xr3:uid="{00000000-0010-0000-0F00-000034000000}" name="Lastverschiebung" dataDxfId="878"/>
    <tableColumn id="53" xr3:uid="{00000000-0010-0000-0F00-000035000000}" name="Lastverzicht" dataDxfId="877"/>
    <tableColumn id="73" xr3:uid="{366B448B-5578-4AD3-946A-78C89BAD4435}" name="Lasterhöhung" dataDxfId="876"/>
    <tableColumn id="69" xr3:uid="{00000000-0010-0000-0F00-000045000000}" name="Stromverbrauch von TWh" dataDxfId="875"/>
    <tableColumn id="68" xr3:uid="{00000000-0010-0000-0F00-000044000000}" name="Stromverbrauch bis TWh" dataDxfId="874"/>
    <tableColumn id="67" xr3:uid="{00000000-0010-0000-0F00-000043000000}" name="Stromverbrauch in TWh" dataDxfId="873"/>
    <tableColumn id="3" xr3:uid="{00000000-0010-0000-0F00-000003000000}" name="Potenzial pos. min MW" dataDxfId="872"/>
    <tableColumn id="72" xr3:uid="{00000000-0010-0000-0F00-000048000000}" name="Potenzial pos. min wärmster Tag MW" dataDxfId="871"/>
    <tableColumn id="5" xr3:uid="{00000000-0010-0000-0F00-000005000000}" name="Potenzial pos. max MW" dataDxfId="870"/>
    <tableColumn id="83" xr3:uid="{00000000-0010-0000-0F00-000053000000}" name="Potenzial pos. max MW Lastverzicht" dataDxfId="869"/>
    <tableColumn id="74" xr3:uid="{00000000-0010-0000-0F00-00004A000000}" name="Potenzial pos. max wärmster Tag MW" dataDxfId="868"/>
    <tableColumn id="50" xr3:uid="{00000000-0010-0000-0F00-000032000000}" name="Potenzial neg. min MW" dataDxfId="867"/>
    <tableColumn id="75" xr3:uid="{00000000-0010-0000-0F00-00004B000000}" name="Potenzial neg. min wärmster Tag MW" dataDxfId="866"/>
    <tableColumn id="6" xr3:uid="{00000000-0010-0000-0F00-000006000000}" name="Potenzial neg. max MW" dataDxfId="865"/>
    <tableColumn id="76" xr3:uid="{00000000-0010-0000-0F00-00004C000000}" name="Potenzial neg. max wärmster Tag MW" dataDxfId="864"/>
    <tableColumn id="36" xr3:uid="{00000000-0010-0000-0F00-000024000000}" name="flexibilisierbarer Anteil" dataDxfId="863" dataCellStyle="Prozent"/>
    <tableColumn id="65" xr3:uid="{00000000-0010-0000-0F00-000041000000}" name="Durchschnittsauslastung" dataDxfId="862" dataCellStyle="Prozent">
      <calculatedColumnFormula>600/8760</calculatedColumnFormula>
    </tableColumn>
    <tableColumn id="79" xr3:uid="{00000000-0010-0000-0F00-00004F000000}" name="Betriebsstunden p.a." dataDxfId="861" dataCellStyle="Prozent"/>
    <tableColumn id="44" xr3:uid="{00000000-0010-0000-0F00-00002C000000}" name="Durchschnittliche Leistung MW" dataDxfId="860" dataCellStyle="Prozent"/>
    <tableColumn id="77" xr3:uid="{00000000-0010-0000-0F00-00004D000000}" name="Wirkungsgrad (%)" dataDxfId="859" dataCellStyle="Prozent"/>
    <tableColumn id="11" xr3:uid="{00000000-0010-0000-0F00-00000B000000}" name="Aktivierungsdauer (h)" dataDxfId="858">
      <calculatedColumnFormula>5/60</calculatedColumnFormula>
    </tableColumn>
    <tableColumn id="61" xr3:uid="{00000000-0010-0000-0F00-00003D000000}" name="Schaltdauer pos. min (h)" dataDxfId="857"/>
    <tableColumn id="60" xr3:uid="{00000000-0010-0000-0F00-00003C000000}" name="Schaltdauer pos. max (h)" dataDxfId="856"/>
    <tableColumn id="12" xr3:uid="{00000000-0010-0000-0F00-00000C000000}" name="Schaltdauer pos. (h)" dataDxfId="855"/>
    <tableColumn id="85" xr3:uid="{EEC62F72-53E0-41CA-BEC2-68E0E53F4490}" name="Schaltdauer pos. min (h) Lastverzicht" dataDxfId="854"/>
    <tableColumn id="84" xr3:uid="{BC25BCEB-C414-4481-9949-83A7EBFE638F}" name="Schaltdauer pos. (h) Lastverzicht" dataDxfId="853"/>
    <tableColumn id="63" xr3:uid="{00000000-0010-0000-0F00-00003F000000}" name="Schaltdauer neg min (h)" dataDxfId="852"/>
    <tableColumn id="62" xr3:uid="{00000000-0010-0000-0F00-00003E000000}" name="Schaltdauer neg. max (h)" dataDxfId="851"/>
    <tableColumn id="51" xr3:uid="{00000000-0010-0000-0F00-000033000000}" name="Schaltdauer neg. (h)" dataDxfId="850"/>
    <tableColumn id="42" xr3:uid="{00000000-0010-0000-0F00-00002A000000}" name="Verschiebedauer min. (h)" dataDxfId="849"/>
    <tableColumn id="4" xr3:uid="{00000000-0010-0000-0F00-000004000000}" name="Verschiebedauer max (h)" dataDxfId="848"/>
    <tableColumn id="13" xr3:uid="{00000000-0010-0000-0F00-00000D000000}" name="Verschiebedauer (h)" dataDxfId="847"/>
    <tableColumn id="15" xr3:uid="{00000000-0010-0000-0F00-00000F000000}" name="Zeitverfügbarkeit?" dataDxfId="846"/>
    <tableColumn id="82" xr3:uid="{00000000-0010-0000-0F00-000052000000}" name="max. Abrufhäufigkeit min. pro Jahr" dataDxfId="845"/>
    <tableColumn id="81" xr3:uid="{00000000-0010-0000-0F00-000051000000}" name="max. Abrufhäufigkeit max. pro Jahr" dataDxfId="844"/>
    <tableColumn id="40" xr3:uid="{00000000-0010-0000-0F00-000028000000}" name="max. Abrufhäufigkeit min. pro Jahr Lastverzicht" dataDxfId="843"/>
    <tableColumn id="86" xr3:uid="{1969DFC6-A590-463D-A44A-18304C6A8B66}" name="max. Abrufhäufigkeit max. pro Jahr Lastverzicht" dataDxfId="842"/>
    <tableColumn id="17" xr3:uid="{00000000-0010-0000-0F00-000011000000}" name="Investitionsausgaben €_2018/kW" dataDxfId="841">
      <calculatedColumnFormula>0.05*Umrechnungsfaktoren!$B$15/Umrechnungsfaktoren!$B$13</calculatedColumnFormula>
    </tableColumn>
    <tableColumn id="59" xr3:uid="{00000000-0010-0000-0F00-00003B000000}" name="var. Kosten min. €_2018/MWh" dataDxfId="840"/>
    <tableColumn id="58" xr3:uid="{00000000-0010-0000-0F00-00003A000000}" name="var. Kosten max. Lastverzicht €_2018/MWh" dataDxfId="839">
      <calculatedColumnFormula>164*Umrechnungsfaktoren!$B$15/Umrechnungsfaktoren!$B$13</calculatedColumnFormula>
    </tableColumn>
    <tableColumn id="19" xr3:uid="{00000000-0010-0000-0F00-000013000000}" name="fixe Kosten €_2018/kW*a" dataDxfId="838">
      <calculatedColumnFormula>0.05*Umrechnungsfaktoren!$B$15/Umrechnungsfaktoren!$B$13</calculatedColumnFormula>
    </tableColumn>
    <tableColumn id="71" xr3:uid="{00000000-0010-0000-0F00-000047000000}" name="fixe Kosten €_2018/a" dataDxfId="837">
      <calculatedColumnFormula>220*Umrechnungsfaktoren!$B$15/Umrechnungsfaktoren!$B$13</calculatedColumnFormula>
    </tableColumn>
    <tableColumn id="48" xr3:uid="{00000000-0010-0000-0F00-000030000000}" name="Investitionsausgaben je Anschlusspunkt (€_2018)" dataDxfId="836">
      <calculatedColumnFormula>220*Umrechnungsfaktoren!$B$15/Umrechnungsfaktoren!$B$13</calculatedColumnFormula>
    </tableColumn>
    <tableColumn id="20" xr3:uid="{00000000-0010-0000-0F00-000014000000}" name="Bemerkungen" dataDxfId="835"/>
    <tableColumn id="55" xr3:uid="{00000000-0010-0000-0F00-000037000000}" name="Fundstelle Lastverschiebung" dataDxfId="834"/>
    <tableColumn id="54" xr3:uid="{00000000-0010-0000-0F00-000036000000}" name="Fundstelle Lastverzicht" dataDxfId="833"/>
    <tableColumn id="70" xr3:uid="{00000000-0010-0000-0F00-000046000000}" name="Fundstelle Stromverbrauch" dataDxfId="832"/>
    <tableColumn id="21" xr3:uid="{00000000-0010-0000-0F00-000015000000}" name="Fundstelle Potenzial pos." dataDxfId="831"/>
    <tableColumn id="22" xr3:uid="{00000000-0010-0000-0F00-000016000000}" name="Fundstelle Potenzial neg." dataDxfId="830"/>
    <tableColumn id="43" xr3:uid="{00000000-0010-0000-0F00-00002B000000}" name="Fundstelle flexibilisierbarer Anteil" dataDxfId="829"/>
    <tableColumn id="66" xr3:uid="{00000000-0010-0000-0F00-000042000000}" name="Fundstelle Durchschnittsauslastung" dataDxfId="828"/>
    <tableColumn id="80" xr3:uid="{00000000-0010-0000-0F00-000050000000}" name="Fundstelle Betriebsstunden" dataDxfId="827"/>
    <tableColumn id="45" xr3:uid="{00000000-0010-0000-0F00-00002D000000}" name="Fundstelle durchschnittliche Leistung" dataDxfId="826"/>
    <tableColumn id="78" xr3:uid="{00000000-0010-0000-0F00-00004E000000}" name="Fundstelle Wirkungsgrad" dataDxfId="825"/>
    <tableColumn id="39" xr3:uid="{00000000-0010-0000-0F00-000027000000}" name="Fundstelle Aktivierungsdauer" dataDxfId="824"/>
    <tableColumn id="26" xr3:uid="{00000000-0010-0000-0F00-00001A000000}" name="Fundstelle Schaltdauer" dataDxfId="823"/>
    <tableColumn id="27" xr3:uid="{00000000-0010-0000-0F00-00001B000000}" name="Fundstelle Verschiebedauer" dataDxfId="822"/>
    <tableColumn id="29" xr3:uid="{00000000-0010-0000-0F00-00001D000000}" name="Fundstelle Zeitverfügbarkeit" dataDxfId="821"/>
    <tableColumn id="30" xr3:uid="{00000000-0010-0000-0F00-00001E000000}" name="Fundstelle max. Abrufhäufigkeit" dataDxfId="820"/>
    <tableColumn id="31" xr3:uid="{00000000-0010-0000-0F00-00001F000000}" name="Fundstelle Invest" dataDxfId="819"/>
    <tableColumn id="32" xr3:uid="{00000000-0010-0000-0F00-000020000000}" name="Fundstelle var. Kosten" dataDxfId="818"/>
    <tableColumn id="33" xr3:uid="{00000000-0010-0000-0F00-000021000000}" name="Fundstelle fixe Kosten" dataDxfId="817"/>
    <tableColumn id="49" xr3:uid="{00000000-0010-0000-0F00-000031000000}" name="Fundstelle Investition je Anschlusspunkt" dataDxfId="816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815" dataDxfId="814" tableBorderDxfId="813">
  <autoFilter ref="A1:N6" xr:uid="{00000000-0009-0000-0100-00000D000000}"/>
  <tableColumns count="14">
    <tableColumn id="1" xr3:uid="{00000000-0010-0000-0800-000001000000}" name="Prozess" dataDxfId="812"/>
    <tableColumn id="47" xr3:uid="{00000000-0010-0000-0800-00002F000000}" name="Sektorenzuordnung" dataDxfId="811"/>
    <tableColumn id="2" xr3:uid="{00000000-0010-0000-0800-000002000000}" name="Jahr" dataDxfId="810"/>
    <tableColumn id="52" xr3:uid="{00000000-0010-0000-0800-000034000000}" name="Lastverschiebung" dataDxfId="809"/>
    <tableColumn id="53" xr3:uid="{00000000-0010-0000-0800-000035000000}" name="Lastverzicht" dataDxfId="808"/>
    <tableColumn id="36" xr3:uid="{D0502EC0-C6B2-43EE-B675-33E4B2F87D80}" name="Lasterhöhung" dataDxfId="807"/>
    <tableColumn id="38" xr3:uid="{00000000-0010-0000-0800-000026000000}" name="Potenzial pos. MW Lastverzicht" dataDxfId="806"/>
    <tableColumn id="67" xr3:uid="{00000000-0010-0000-0800-000043000000}" name="flexibilisierbarer Anteil an Durchschnittslast" dataDxfId="805" dataCellStyle="Prozent"/>
    <tableColumn id="44" xr3:uid="{00000000-0010-0000-0800-00002C000000}" name="Durchschnittliche Leistung MW" dataDxfId="804" dataCellStyle="Prozent"/>
    <tableColumn id="55" xr3:uid="{00000000-0010-0000-0800-000037000000}" name="Fundstelle Lastverschiebung" dataDxfId="803"/>
    <tableColumn id="54" xr3:uid="{00000000-0010-0000-0800-000036000000}" name="Fundstelle Lastverzicht" dataDxfId="802"/>
    <tableColumn id="21" xr3:uid="{00000000-0010-0000-0800-000015000000}" name="Fundstelle Potenzial pos." dataDxfId="801"/>
    <tableColumn id="43" xr3:uid="{00000000-0010-0000-0800-00002B000000}" name="Fundstelle flexibilisierbarer Anteil" dataDxfId="800"/>
    <tableColumn id="45" xr3:uid="{00000000-0010-0000-0800-00002D000000}" name="Fundstelle durchschnittliche Leistung" dataDxfId="799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98" dataDxfId="797" tableBorderDxfId="796">
  <autoFilter ref="A1:L9" xr:uid="{00000000-0009-0000-0100-000001000000}"/>
  <tableColumns count="12">
    <tableColumn id="1" xr3:uid="{00000000-0010-0000-0400-000001000000}" name="Prozess" dataDxfId="795"/>
    <tableColumn id="47" xr3:uid="{00000000-0010-0000-0400-00002F000000}" name="Sektorenzuordnung" dataDxfId="794"/>
    <tableColumn id="2" xr3:uid="{00000000-0010-0000-0400-000002000000}" name="Jahr" dataDxfId="793"/>
    <tableColumn id="52" xr3:uid="{00000000-0010-0000-0400-000034000000}" name="Lastverschiebung" dataDxfId="792"/>
    <tableColumn id="53" xr3:uid="{00000000-0010-0000-0400-000035000000}" name="Lastverzicht" dataDxfId="791"/>
    <tableColumn id="4" xr3:uid="{BB3E4F2A-1D63-40E4-B0CE-BA0238116541}" name="Lasterhöhung" dataDxfId="790"/>
    <tableColumn id="5" xr3:uid="{00000000-0010-0000-0400-000005000000}" name="Potenzial pos. max MW Lastverzicht" dataDxfId="789"/>
    <tableColumn id="12" xr3:uid="{00000000-0010-0000-0400-00000C000000}" name="Schaltdauer pos. (h) Lastverzicht" dataDxfId="788"/>
    <tableColumn id="20" xr3:uid="{00000000-0010-0000-0400-000014000000}" name="Bemerkungen" dataDxfId="787"/>
    <tableColumn id="21" xr3:uid="{00000000-0010-0000-0400-000015000000}" name="Fundstelle Potenzial pos." dataDxfId="786"/>
    <tableColumn id="26" xr3:uid="{00000000-0010-0000-0400-00001A000000}" name="Fundstelle Schaltdauer" dataDxfId="785"/>
    <tableColumn id="35" xr3:uid="{00000000-0010-0000-0400-000023000000}" name="eigene Anmerkung" dataDxfId="784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83">
  <autoFilter ref="A1:O77" xr:uid="{00000000-0009-0000-0100-000016000000}"/>
  <tableColumns count="15">
    <tableColumn id="1" xr3:uid="{00000000-0010-0000-0B00-000001000000}" name="Prozess" dataDxfId="782"/>
    <tableColumn id="13" xr3:uid="{00000000-0010-0000-0B00-00000D000000}" name="Sektorenzuordnung" dataDxfId="781"/>
    <tableColumn id="2" xr3:uid="{00000000-0010-0000-0B00-000002000000}" name="Jahr" dataDxfId="780"/>
    <tableColumn id="12" xr3:uid="{00000000-0010-0000-0B00-00000C000000}" name="StV (TWh)" dataDxfId="779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78"/>
    <tableColumn id="10" xr3:uid="{00000000-0010-0000-0B00-00000A000000}" name="Produktionskapazität Mt" dataDxfId="777"/>
    <tableColumn id="8" xr3:uid="{00000000-0010-0000-0B00-000008000000}" name="Änderung des spez. Verbrauchs (% p.a.)" dataDxfId="776"/>
    <tableColumn id="9" xr3:uid="{00000000-0010-0000-0B00-000009000000}" name="Änderung der Produktionskapazität (% p.a.)" dataDxfId="775"/>
    <tableColumn id="14" xr3:uid="{00000000-0010-0000-0B00-00000E000000}" name="Anteil am sektoralen Verbrauch (%)" dataDxfId="774"/>
    <tableColumn id="15" xr3:uid="{00000000-0010-0000-0B00-00000F000000}" name="Änderung gg. 2010"/>
    <tableColumn id="3" xr3:uid="{00000000-0010-0000-0B00-000003000000}" name="Stromverbrauch" dataDxfId="773"/>
    <tableColumn id="4" xr3:uid="{00000000-0010-0000-0B00-000004000000}" name="Vollbenutzungsstunden" dataDxfId="772"/>
    <tableColumn id="5" xr3:uid="{00000000-0010-0000-0B00-000005000000}" name="Mindestleistung" dataDxfId="771"/>
    <tableColumn id="6" xr3:uid="{00000000-0010-0000-0B00-000006000000}" name="flexible Leistung" dataDxfId="770"/>
    <tableColumn id="7" xr3:uid="{00000000-0010-0000-0B00-000007000000}" name="Quelle" dataDxfId="769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68" dataDxfId="767">
  <autoFilter ref="A1:M41" xr:uid="{00000000-0009-0000-0100-000021000000}"/>
  <tableColumns count="13">
    <tableColumn id="1" xr3:uid="{00000000-0010-0000-0C00-000001000000}" name="Prozess" dataDxfId="766"/>
    <tableColumn id="13" xr3:uid="{00000000-0010-0000-0C00-00000D000000}" name="Sektorenzuordnung" dataDxfId="765"/>
    <tableColumn id="2" xr3:uid="{00000000-0010-0000-0C00-000002000000}" name="Jahr" dataDxfId="764"/>
    <tableColumn id="8" xr3:uid="{00000000-0010-0000-0C00-000008000000}" name="Anzahl Haushalte (Mio.)" dataDxfId="763"/>
    <tableColumn id="3" xr3:uid="{00000000-0010-0000-0C00-000003000000}" name="Stromverbrauch gesamt (TWh)" dataDxfId="762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61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60"/>
    <tableColumn id="9" xr3:uid="{00000000-0010-0000-0C00-000009000000}" name="Ausstattungsraten" dataDxfId="759"/>
    <tableColumn id="10" xr3:uid="{00000000-0010-0000-0C00-00000A000000}" name="Stromverbrauch je Einheit (kWh)" dataDxfId="758"/>
    <tableColumn id="11" xr3:uid="{00000000-0010-0000-0C00-00000B000000}" name="Leistung je Einheit (kW)" dataDxfId="757"/>
    <tableColumn id="5" xr3:uid="{00000000-0010-0000-0C00-000005000000}" name="flex. Leistung pos." dataDxfId="756"/>
    <tableColumn id="6" xr3:uid="{00000000-0010-0000-0C00-000006000000}" name="flex. Leistung neg." dataDxfId="755"/>
    <tableColumn id="7" xr3:uid="{00000000-0010-0000-0C00-000007000000}" name="Quelle" dataDxfId="754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N8" totalsRowShown="0" headerRowDxfId="753" dataDxfId="752" tableBorderDxfId="751">
  <autoFilter ref="A1:AN8" xr:uid="{00000000-0009-0000-0100-000001000000}"/>
  <tableColumns count="40">
    <tableColumn id="1" xr3:uid="{74318614-3872-4C49-B5AB-91A10EC81951}" name="Prozess" dataDxfId="750"/>
    <tableColumn id="47" xr3:uid="{ACFC561B-85FA-4877-8A47-C333291C10C9}" name="Sektorenzuordnung" dataDxfId="749"/>
    <tableColumn id="2" xr3:uid="{B4279754-7302-4D23-94F2-CB3A8109391C}" name="Jahr" dataDxfId="748"/>
    <tableColumn id="52" xr3:uid="{2ECB1DC7-E87A-4F6A-BAE7-70C240A15B5B}" name="Lastverschiebung" dataDxfId="747"/>
    <tableColumn id="53" xr3:uid="{06A31AD4-98A4-4CD2-BADA-DDED4D39F0EE}" name="Lastverzicht" dataDxfId="746"/>
    <tableColumn id="4" xr3:uid="{97EC98CC-A63F-490D-830C-92B327179B05}" name="Lasterhöhung" dataDxfId="745"/>
    <tableColumn id="3" xr3:uid="{A4D6E17C-5F42-4B0C-99DA-28A7289A2A32}" name="installierte Leistung MW" dataDxfId="744">
      <calculatedColumnFormula>1388+443+215</calculatedColumnFormula>
    </tableColumn>
    <tableColumn id="5" xr3:uid="{07ECD613-6BC4-45E8-9ECF-D5CD32084812}" name="Potenzial pos. max MW Lastverzicht" dataDxfId="743">
      <calculatedColumnFormula>520</calculatedColumnFormula>
    </tableColumn>
    <tableColumn id="24" xr3:uid="{D6F41151-A5FF-42F7-A6DB-8DA8D127E215}" name="Potenzial pos. min MW" dataDxfId="742"/>
    <tableColumn id="14" xr3:uid="{11D4BE38-BFEE-4B8E-B990-BC35D478378E}" name="Potenzial pos. max MW"/>
    <tableColumn id="33" xr3:uid="{197723B8-BEB5-4AEC-B54D-5830FB55EC93}" name="Potenzial pos. MW Durchschnitt" dataDxfId="741"/>
    <tableColumn id="25" xr3:uid="{B859DF17-75F3-4138-856D-B8E51A909D56}" name="Potenzial neg. min MW" dataDxfId="740">
      <calculatedColumnFormula>Tabelle589242[[#This Row],[Potenzial pos. min MW]]</calculatedColumnFormula>
    </tableColumn>
    <tableColumn id="15" xr3:uid="{4C6C9CBF-3F42-4C51-88CA-A7C16382001A}" name="Potenzial neg. max MW"/>
    <tableColumn id="34" xr3:uid="{01883461-040F-4D43-A1FC-9B7B31CCDB12}" name="Potenzial neg. MW Durchschnitt" dataDxfId="739"/>
    <tableColumn id="12" xr3:uid="{EEC9B773-55B4-4D56-89BF-50F87DBAB6D5}" name="Schaltdauer pos. (h) Lastverzicht" dataDxfId="738">
      <calculatedColumnFormula>5/60</calculatedColumnFormula>
    </tableColumn>
    <tableColumn id="9" xr3:uid="{9E787519-BE71-49FD-8026-FE41A9AFE627}" name="Schaltdauer pos. (h)" dataDxfId="737"/>
    <tableColumn id="17" xr3:uid="{84A4A1A9-1B5D-48F7-B144-883A5BA065C2}" name="Verschiebedauer (h)"/>
    <tableColumn id="29" xr3:uid="{EFAEFA1E-12F0-43BF-88F3-7A37AF99C999}" name="Verschiebedauer min. (h)" dataDxfId="736"/>
    <tableColumn id="30" xr3:uid="{B22A0D14-D895-4219-AF05-89BB60BD4816}" name="Verschiebedauer max (h)" dataDxfId="735"/>
    <tableColumn id="16" xr3:uid="{805F043F-5A6B-45E8-B84B-BCE86F3088E9}" name="Regenerationsdauer (h)" dataDxfId="734"/>
    <tableColumn id="22" xr3:uid="{1DD7ECEE-554D-4A6C-92A3-9B450E947767}" name="var. Kosten min. Lastverzicht €_2018/MWh" dataDxfId="733">
      <calculatedColumnFormula>230/Umrechnungsfaktoren!B11</calculatedColumnFormula>
    </tableColumn>
    <tableColumn id="19" xr3:uid="{5B4195B5-8523-47A4-8AEA-45361754F5F8}" name="var. Kosten max. Lastverzicht €_2018/MWh" dataDxfId="732">
      <calculatedColumnFormula>600/Umrechnungsfaktoren!B11</calculatedColumnFormula>
    </tableColumn>
    <tableColumn id="38" xr3:uid="{BAFE38C3-288A-4D1B-A83A-E01042857C76}" name="max. Abrufhäufigkeit pro Jahr pos durch"/>
    <tableColumn id="36" xr3:uid="{64451496-3431-4734-B139-FC55B0044C2C}" name="Investitionsausgaben €_2018/kW" dataDxfId="731">
      <calculatedColumnFormula>1000/Umrechnungsfaktoren!B11/Umrechnungsfaktoren!B13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730"/>
    <tableColumn id="20" xr3:uid="{285EB927-E66C-47FA-98FB-183B9E16B18A}" name="Bemerkungen" dataDxfId="729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728"/>
    <tableColumn id="21" xr3:uid="{29C73016-3DF3-4669-AA70-6301FF556980}" name="Fundstelle Potenzial pos." dataDxfId="727"/>
    <tableColumn id="27" xr3:uid="{C74BE52F-F8E2-403E-B12D-D52BBFD48C47}" name="Fundstelle Potenzial neg." dataDxfId="726"/>
    <tableColumn id="26" xr3:uid="{5ED3AA97-864E-4E3D-AE36-A37FC25D9A56}" name="Fundstelle Schaltdauer" dataDxfId="725"/>
    <tableColumn id="18" xr3:uid="{ADA08282-5F69-4691-9FC6-887DEAEDDF7D}" name="Fundstelle Verschiebedauer" dataDxfId="724"/>
    <tableColumn id="28" xr3:uid="{AACCEEA2-B605-4737-A936-2AF7BEB9EF4B}" name="Fundstelle Regenerationsdauer" dataDxfId="723"/>
    <tableColumn id="39" xr3:uid="{539EC66D-49AD-47BC-BC88-C069EFBE981F}" name="Fundstelle Abrufhäufigkeit" dataDxfId="722"/>
    <tableColumn id="23" xr3:uid="{2BEFA12F-2E6C-49FC-A001-8023CF433481}" name="Fundstelle var. Kosten" dataDxfId="721"/>
    <tableColumn id="37" xr3:uid="{BB7E6236-2AB5-4E61-8158-7E6BAF7C72E2}" name="Fundstelle Investitionsausgaben" dataDxfId="720"/>
    <tableColumn id="8" xr3:uid="{B904380A-305A-410D-AE7C-716A1E1A8F30}" name="Fundstelle Zeitverfügbarkeit"/>
    <tableColumn id="35" xr3:uid="{7115E2B5-6072-4019-8B26-2C975E47C588}" name="eigene Anmerkung" dataDxfId="719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718" dataDxfId="717" tableBorderDxfId="716">
  <autoFilter ref="A1:AK13" xr:uid="{EF824A0A-FCB1-4B4D-8B84-B5CBCDF90F5A}"/>
  <tableColumns count="37">
    <tableColumn id="1" xr3:uid="{73E4E8A4-9121-40AA-9D70-E52CBAD233D3}" name="Prozess" dataDxfId="715"/>
    <tableColumn id="47" xr3:uid="{046FAEBD-C643-4F10-8C72-95335CF764E9}" name="Sektorenzuordnung" dataDxfId="714"/>
    <tableColumn id="73" xr3:uid="{31BE2D6D-EFE0-495C-8E24-69EB45CEBEE2}" name="Verfahren" dataDxfId="713"/>
    <tableColumn id="2" xr3:uid="{E0A212EF-0C37-46A8-AB11-8C68B0C32EEF}" name="Jahr" dataDxfId="712"/>
    <tableColumn id="52" xr3:uid="{4EE926E1-48CF-4635-BF6B-D56704BD661E}" name="Lastverschiebung" dataDxfId="711"/>
    <tableColumn id="53" xr3:uid="{E4F6AA95-A268-4BA7-8169-6C116C77E471}" name="Lastverzicht" dataDxfId="710"/>
    <tableColumn id="71" xr3:uid="{AE9C0C6E-CA88-4509-8527-5DF3FC5666D7}" name="Lasterhöhung" dataDxfId="709"/>
    <tableColumn id="98" xr3:uid="{A4CAE3E6-EB19-4955-B807-0E74BD7C6EB1}" name="spez. StV min in kWh/m^2 * a" dataDxfId="708"/>
    <tableColumn id="97" xr3:uid="{DBACE8B5-5910-4204-9E6C-105BB12E5FBA}" name="spez. StV max in kWh/m^2 * a" dataDxfId="707"/>
    <tableColumn id="86" xr3:uid="{86F5C658-1B1D-44EE-95DC-A77C8F7F03EF}" name="Anzahl Anlangen (Tsd.)" dataDxfId="706"/>
    <tableColumn id="77" xr3:uid="{9000E535-F153-4E71-91E2-748ABCC0DADC}" name="Stromverbrauch in TWh" dataDxfId="705"/>
    <tableColumn id="99" xr3:uid="{6A6FF0E3-B6FA-4272-944D-0005D2D35524}" name="Verschiebepotenzial in TWh"/>
    <tableColumn id="3" xr3:uid="{8B0BA8BB-C5B6-4800-A4F3-560AC5BE98A4}" name="Potenzial pos. min MW" dataDxfId="704"/>
    <tableColumn id="38" xr3:uid="{9499159D-69F8-4C00-A67E-28149A7FBE65}" name="Potenzial pos. MW Durchschnitt" dataDxfId="703"/>
    <tableColumn id="5" xr3:uid="{9C9A3F3D-81E4-43F2-98D6-94E012155B13}" name="Potenzial pos. max MW" dataDxfId="702"/>
    <tableColumn id="50" xr3:uid="{53C6093F-86CA-4202-A30A-CEC89A3AD87F}" name="Potenzial neg. min MW" dataDxfId="701"/>
    <tableColumn id="41" xr3:uid="{053DFA16-260D-4D99-8E85-13BE438E1C39}" name="Potenzial neg. MW Durchschnitt" dataDxfId="700"/>
    <tableColumn id="6" xr3:uid="{F0FFDA6F-DBCA-494A-A728-CCAC809DD5C2}" name="Potenzial neg. max MW" dataDxfId="699">
      <calculatedColumnFormula>10000+16000</calculatedColumnFormula>
    </tableColumn>
    <tableColumn id="44" xr3:uid="{2B8F214A-E0A7-498A-ADCB-F780E1A14AC8}" name="Durchschnittliche Leistung MW" dataDxfId="698" dataCellStyle="Prozent"/>
    <tableColumn id="9" xr3:uid="{C530A2E5-D828-48A0-A36E-B5526930CA7D}" name="Maximalleistung MW" dataDxfId="697"/>
    <tableColumn id="10" xr3:uid="{FB2BC636-E13C-4BC7-86BF-AF59CD7F24BB}" name="installierte Leistung MW" dataDxfId="696"/>
    <tableColumn id="61" xr3:uid="{4C143164-C629-44E7-AD04-C31AB1771E11}" name="Schaltdauer pos. min (h)" dataDxfId="695"/>
    <tableColumn id="60" xr3:uid="{44ABF66B-143A-4729-ADBC-56E79660204E}" name="Schaltdauer pos. max (h)" dataDxfId="694"/>
    <tableColumn id="12" xr3:uid="{678271B2-1318-4AA5-AC81-3E4379BB2DA6}" name="Schaltdauer pos. (h)" dataDxfId="693"/>
    <tableColumn id="63" xr3:uid="{AA6D0971-593D-44AE-92B7-834C873D3165}" name="Schaltdauer neg min (h)" dataDxfId="692">
      <calculatedColumnFormula>10/60</calculatedColumnFormula>
    </tableColumn>
    <tableColumn id="62" xr3:uid="{5B6B0358-706E-43F3-8BAA-828D5DE21578}" name="Schaltdauer neg. max (h)" dataDxfId="691"/>
    <tableColumn id="51" xr3:uid="{C3079BE9-0695-4361-92AA-52DC4DC2FD8D}" name="Schaltdauer neg. (h)" dataDxfId="690"/>
    <tableColumn id="42" xr3:uid="{492CA3BF-F47C-4C83-AD50-8E36348BA327}" name="Verschiebedauer min. (h)" dataDxfId="689"/>
    <tableColumn id="54" xr3:uid="{EA328A29-EDC1-41A0-B9DD-226FD2D8E7C6}" name="Fundstelle Lastverzicht" dataDxfId="688"/>
    <tableColumn id="91" xr3:uid="{D835AF24-EE46-451F-A286-D5456F048C57}" name="Fundstelle Anzahl Anlagen" dataDxfId="687"/>
    <tableColumn id="79" xr3:uid="{AF42CC6F-AB9E-4AD0-BFFD-AF0F2E006091}" name="Fundstelle Stromverbrauch" dataDxfId="686"/>
    <tableColumn id="100" xr3:uid="{6372E1FF-B4C5-4F5D-82E8-787EAC91DE30}" name="Fundstelle verschiebbare Energiemenge" dataDxfId="685"/>
    <tableColumn id="21" xr3:uid="{A710D17C-8707-42E0-9EA3-E3CA964C4A0F}" name="Fundstelle Potenzial pos." dataDxfId="684"/>
    <tableColumn id="22" xr3:uid="{9149776E-A7ED-448F-9784-98CB61735F29}" name="Fundstelle Potenzial neg." dataDxfId="683"/>
    <tableColumn id="24" xr3:uid="{B5B68248-AD63-486F-981F-BA2B196C083A}" name="Fundstelle Maximalleistung" dataDxfId="682"/>
    <tableColumn id="25" xr3:uid="{E55243C9-23D1-4019-AA9D-25E209456733}" name="Fundstelle installierte Leistung" dataDxfId="681"/>
    <tableColumn id="26" xr3:uid="{7060A2C8-5AAC-4487-BBDF-8C17ED1D6C98}" name="Fundstelle Schaltdauer" dataDxfId="680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79" dataDxfId="678" tableBorderDxfId="677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76"/>
    <tableColumn id="139" xr3:uid="{00000000-0010-0000-1200-00008B000000}" name="Ursprüngliche Prozessbezeichnung" dataDxfId="675"/>
    <tableColumn id="12" xr3:uid="{00000000-0010-0000-1200-00000C000000}" name="Branche" dataDxfId="674"/>
    <tableColumn id="67" xr3:uid="{00000000-0010-0000-1200-000043000000}" name="Kürzel" dataDxfId="673"/>
    <tableColumn id="47" xr3:uid="{00000000-0010-0000-1200-00002F000000}" name="Sektorenzuordnung" dataDxfId="672"/>
    <tableColumn id="10" xr3:uid="{00000000-0010-0000-1200-00000A000000}" name="temporäre Sortierung" dataDxfId="671"/>
    <tableColumn id="2" xr3:uid="{00000000-0010-0000-1200-000002000000}" name="Jahr" dataDxfId="670"/>
    <tableColumn id="52" xr3:uid="{00000000-0010-0000-1200-000034000000}" name="Lastverschiebung" dataDxfId="669"/>
    <tableColumn id="53" xr3:uid="{00000000-0010-0000-1200-000035000000}" name="Lastverzicht" dataDxfId="668"/>
    <tableColumn id="137" xr3:uid="{00000000-0010-0000-1200-000089000000}" name="Lasterhöhung" dataDxfId="667"/>
    <tableColumn id="3" xr3:uid="{00000000-0010-0000-1200-000003000000}" name="Potenzial pos. MW Durchschnitt min" dataDxfId="666"/>
    <tableColumn id="38" xr3:uid="{00000000-0010-0000-1200-000026000000}" name="Potenzial pos. MW Durchschnitt" dataDxfId="665"/>
    <tableColumn id="5" xr3:uid="{00000000-0010-0000-1200-000005000000}" name="Potenzial pos. MW Durchschnitt max" dataDxfId="664"/>
    <tableColumn id="79" xr3:uid="{96ACD8D3-C56E-4BE0-A899-B547FDFD0BD2}" name="Potenzial pos. MW Durchschnitt min Lastverzicht" dataDxfId="663"/>
    <tableColumn id="76" xr3:uid="{F9A08C69-7BFD-4192-AEEE-6746DB526D95}" name="Potenzial pos. MW Durchschnitt Lastverzicht" dataDxfId="662"/>
    <tableColumn id="69" xr3:uid="{8BE92F16-0A38-4386-9871-0F6106C3CEF9}" name="Potenzial pos. MW Durchschnitt max Lastverzicht" dataDxfId="661"/>
    <tableColumn id="193" xr3:uid="{00000000-0010-0000-1200-0000C1000000}" name="Potenzial pos. MW Sommer WTT" dataDxfId="660"/>
    <tableColumn id="192" xr3:uid="{00000000-0010-0000-1200-0000C0000000}" name="Potenzial pos. MW min Sommer WTT" dataDxfId="659"/>
    <tableColumn id="191" xr3:uid="{00000000-0010-0000-1200-0000BF000000}" name="Potenzial pos. MW max Sommer WTT" dataDxfId="658"/>
    <tableColumn id="220" xr3:uid="{6E159611-20E1-499C-9AA8-00079C5F15C3}" name="Potenzial pos. MW Sommer WTT Lastverzicht" dataDxfId="657"/>
    <tableColumn id="219" xr3:uid="{EA90C893-FFD4-4ADC-BDD3-A2A6A983824D}" name="Potenzial pos. MW min Sommer WTT Lastverzicht" dataDxfId="656"/>
    <tableColumn id="218" xr3:uid="{380ADB4E-7E5D-44E0-A90E-6F37B97C3501}" name="Potenzial pos. MW max Sommer WTT Lastverzicht" dataDxfId="655"/>
    <tableColumn id="190" xr3:uid="{00000000-0010-0000-1200-0000BE000000}" name="Potenzial neg. MW Sommer WTT" dataDxfId="654"/>
    <tableColumn id="189" xr3:uid="{00000000-0010-0000-1200-0000BD000000}" name="Potenzial neg. MW min Sommer WTT" dataDxfId="653"/>
    <tableColumn id="188" xr3:uid="{00000000-0010-0000-1200-0000BC000000}" name="Potenzial neg. MW max Sommer WTT" dataDxfId="652"/>
    <tableColumn id="187" xr3:uid="{00000000-0010-0000-1200-0000BB000000}" name="Potenzial pos. MW Sommer SaT" dataDxfId="651"/>
    <tableColumn id="186" xr3:uid="{00000000-0010-0000-1200-0000BA000000}" name="Potenzial pos. MW min Sommer SaT" dataDxfId="650"/>
    <tableColumn id="185" xr3:uid="{00000000-0010-0000-1200-0000B9000000}" name="Potenzial pos. MW max Sommer SaT" dataDxfId="649"/>
    <tableColumn id="217" xr3:uid="{DC97E75F-B044-418A-B465-26F105BC9836}" name="Potenzial pos. MW Sommer SaT Lastverzicht" dataDxfId="648"/>
    <tableColumn id="216" xr3:uid="{4C36BD90-57EB-479E-AE87-7A857D88A3BF}" name="Potenzial pos. MW min Sommer SaT Lastverzicht" dataDxfId="647"/>
    <tableColumn id="215" xr3:uid="{AAA0D9DF-74A6-48DA-800A-D12274024200}" name="Potenzial pos. MW max Sommer SaT Lastverzicht" dataDxfId="646"/>
    <tableColumn id="184" xr3:uid="{00000000-0010-0000-1200-0000B8000000}" name="Potenzial neg. MW Sommer SaT" dataDxfId="645"/>
    <tableColumn id="183" xr3:uid="{00000000-0010-0000-1200-0000B7000000}" name="Potenzial neg. MW min Sommer SaT" dataDxfId="644"/>
    <tableColumn id="182" xr3:uid="{00000000-0010-0000-1200-0000B6000000}" name="Potenzial neg. MW max Sommer SaT" dataDxfId="643"/>
    <tableColumn id="181" xr3:uid="{00000000-0010-0000-1200-0000B5000000}" name="Potenzial pos. MW Sommer SFN" dataDxfId="642"/>
    <tableColumn id="180" xr3:uid="{00000000-0010-0000-1200-0000B4000000}" name="Potenzial pos. MW min Sommer SFN" dataDxfId="641"/>
    <tableColumn id="179" xr3:uid="{00000000-0010-0000-1200-0000B3000000}" name="Potenzial pos. MW max Sommer SFN" dataDxfId="640"/>
    <tableColumn id="178" xr3:uid="{00000000-0010-0000-1200-0000B2000000}" name="Potenzial neg. MW Sommer SFN" dataDxfId="639"/>
    <tableColumn id="177" xr3:uid="{00000000-0010-0000-1200-0000B1000000}" name="Potenzial neg. MW min Sommer SFN" dataDxfId="638"/>
    <tableColumn id="176" xr3:uid="{00000000-0010-0000-1200-0000B0000000}" name="Potenzial neg. MW max Sommer SFN" dataDxfId="637"/>
    <tableColumn id="175" xr3:uid="{00000000-0010-0000-1200-0000AF000000}" name="Potenzial pos. MW Übergangszeit WTT" dataDxfId="636"/>
    <tableColumn id="174" xr3:uid="{00000000-0010-0000-1200-0000AE000000}" name="Potenzial pos. MW min Übergangszeit WTT" dataDxfId="635"/>
    <tableColumn id="173" xr3:uid="{00000000-0010-0000-1200-0000AD000000}" name="Potenzial pos. MW max Übergangszeit WTT" dataDxfId="634"/>
    <tableColumn id="214" xr3:uid="{EE82445C-DD13-466A-B0FE-C133B47AF9D1}" name="Potenzial pos. MW Übergangszeit WTT Lastverzicht" dataDxfId="633"/>
    <tableColumn id="213" xr3:uid="{160085CA-F6DC-4092-B474-FFBBB87975AB}" name="Potenzial pos. MW min Übergangszeit WTT Lastverzicht" dataDxfId="632"/>
    <tableColumn id="212" xr3:uid="{71CF3E03-EFE3-488F-BBBF-0647076C0F98}" name="Potenzial pos. MW max Übergangszeit WTT Lastverzicht" dataDxfId="631"/>
    <tableColumn id="172" xr3:uid="{00000000-0010-0000-1200-0000AC000000}" name="Potenzial neg. MW Übergangszeit WTT" dataDxfId="630"/>
    <tableColumn id="171" xr3:uid="{00000000-0010-0000-1200-0000AB000000}" name="Potenzial neg. MW min Übergangszeit WTT" dataDxfId="629"/>
    <tableColumn id="170" xr3:uid="{00000000-0010-0000-1200-0000AA000000}" name="Potenzial neg. MW max Übergangszeit WTT" dataDxfId="628"/>
    <tableColumn id="169" xr3:uid="{00000000-0010-0000-1200-0000A9000000}" name="Potenzial pos. MW Übergangszeit SaT" dataDxfId="627"/>
    <tableColumn id="168" xr3:uid="{00000000-0010-0000-1200-0000A8000000}" name="Potenzial pos. MW min Übergangszeit SaT" dataDxfId="626"/>
    <tableColumn id="167" xr3:uid="{00000000-0010-0000-1200-0000A7000000}" name="Potenzial pos. MW max Übergangszeit SaT" dataDxfId="625"/>
    <tableColumn id="211" xr3:uid="{19955774-DB26-4217-81AF-7B47BB2B0D9D}" name="Potenzial pos. MW Übergangszeit SaT Lastverzicht" dataDxfId="624"/>
    <tableColumn id="210" xr3:uid="{AC831447-9F62-4797-B27A-8509261CB625}" name="Potenzial pos. MW min Übergangszeit SaT Lastverzicht" dataDxfId="623"/>
    <tableColumn id="209" xr3:uid="{39F674E7-5D2C-4B29-8233-41C90C9E87C9}" name="Potenzial pos. MW max Übergangszeit SaT Lastverzicht" dataDxfId="622"/>
    <tableColumn id="166" xr3:uid="{00000000-0010-0000-1200-0000A6000000}" name="Potenzial neg. MW Übergangszeit SaT" dataDxfId="621"/>
    <tableColumn id="165" xr3:uid="{00000000-0010-0000-1200-0000A5000000}" name="Potenzial neg. MW min Übergangszeit SaT" dataDxfId="620"/>
    <tableColumn id="164" xr3:uid="{00000000-0010-0000-1200-0000A4000000}" name="Potenzial neg. MW max Übergangszeit SaT" dataDxfId="619"/>
    <tableColumn id="163" xr3:uid="{00000000-0010-0000-1200-0000A3000000}" name="Potenzial pos. MW Übergangszeit SFN" dataDxfId="618"/>
    <tableColumn id="162" xr3:uid="{00000000-0010-0000-1200-0000A2000000}" name="Potenzial pos. MW min Übergangszeit SFN" dataDxfId="617"/>
    <tableColumn id="161" xr3:uid="{00000000-0010-0000-1200-0000A1000000}" name="Potenzial pos. MW max Übergangszeit SFN" dataDxfId="616"/>
    <tableColumn id="208" xr3:uid="{FE8DCBEE-C5C1-4508-8CE0-80B99D73046D}" name="Potenzial pos. MW Übergangszeit SFN Lastverzicht" dataDxfId="615"/>
    <tableColumn id="207" xr3:uid="{77D577D3-8EC9-4141-B65E-5A36FDA79998}" name="Potenzial pos. MW min Übergangszeit SFN Lastverzicht" dataDxfId="614"/>
    <tableColumn id="206" xr3:uid="{DD41F955-B4B6-404A-9A50-28B98C1B35ED}" name="Potenzial pos. MW max Übergangszeit SFN Lastverzicht" dataDxfId="613"/>
    <tableColumn id="160" xr3:uid="{00000000-0010-0000-1200-0000A0000000}" name="Potenzial neg. MW Übergangszeit SFN" dataDxfId="612"/>
    <tableColumn id="159" xr3:uid="{00000000-0010-0000-1200-00009F000000}" name="Potenzial neg. MW min Übergangszeit SFN" dataDxfId="611"/>
    <tableColumn id="158" xr3:uid="{00000000-0010-0000-1200-00009E000000}" name="Potenzial neg. MW max Übergangszeit SFN" dataDxfId="610"/>
    <tableColumn id="157" xr3:uid="{00000000-0010-0000-1200-00009D000000}" name="Potenzial pos. MW Winter WTT" dataDxfId="609"/>
    <tableColumn id="156" xr3:uid="{00000000-0010-0000-1200-00009C000000}" name="Potenzial pos. MW min Winter WTT" dataDxfId="608"/>
    <tableColumn id="155" xr3:uid="{00000000-0010-0000-1200-00009B000000}" name="Potenzial pos. MW max Winter WTT" dataDxfId="607"/>
    <tableColumn id="205" xr3:uid="{7E76ABC4-3904-4D4A-AE96-9A6546D7CA14}" name="Potenzial pos. MW Winter WTT Lastverzicht" dataDxfId="606"/>
    <tableColumn id="204" xr3:uid="{D1907E86-3B52-444C-A383-DB60E4B83299}" name="Potenzial pos. MW min Winter WTT Lastverzicht" dataDxfId="605"/>
    <tableColumn id="203" xr3:uid="{BEAC8CD6-B033-4683-9B03-81F61344BE49}" name="Potenzial pos. MW max Winter WTT Lastverzicht" dataDxfId="604"/>
    <tableColumn id="154" xr3:uid="{00000000-0010-0000-1200-00009A000000}" name="Potenzial neg. MW Winter WTT" dataDxfId="603"/>
    <tableColumn id="153" xr3:uid="{00000000-0010-0000-1200-000099000000}" name="Potenzial neg. MW min Winter WTT" dataDxfId="602"/>
    <tableColumn id="152" xr3:uid="{00000000-0010-0000-1200-000098000000}" name="Potenzial neg. MW max Winter WTT" dataDxfId="601"/>
    <tableColumn id="151" xr3:uid="{00000000-0010-0000-1200-000097000000}" name="Potenzial pos. MW Winter SaT" dataDxfId="600"/>
    <tableColumn id="150" xr3:uid="{00000000-0010-0000-1200-000096000000}" name="Potenzial pos. MW min Winter SaT" dataDxfId="599"/>
    <tableColumn id="149" xr3:uid="{00000000-0010-0000-1200-000095000000}" name="Potenzial pos. MW max Winter SaT" dataDxfId="598"/>
    <tableColumn id="202" xr3:uid="{B0B3D8E1-D836-4942-841D-EE5EECFAFDDE}" name="Potenzial pos. MW Winter SaT Lastverzicht" dataDxfId="597"/>
    <tableColumn id="201" xr3:uid="{5A2F33F9-F1AA-47D6-83B6-6D322CCD250F}" name="Potenzial pos. MW min Winter SaT Lastverzicht" dataDxfId="596"/>
    <tableColumn id="200" xr3:uid="{F964704A-6F9D-4460-ABDE-6348110D8E03}" name="Potenzial pos. MW max Winter SaT Lastverzicht" dataDxfId="595"/>
    <tableColumn id="148" xr3:uid="{00000000-0010-0000-1200-000094000000}" name="Potenzial neg. MW Winter SaT" dataDxfId="594"/>
    <tableColumn id="147" xr3:uid="{00000000-0010-0000-1200-000093000000}" name="Potenzial neg. MW min Winter SaT" dataDxfId="593"/>
    <tableColumn id="146" xr3:uid="{00000000-0010-0000-1200-000092000000}" name="Potenzial neg. MW max Winter SaT" dataDxfId="592"/>
    <tableColumn id="145" xr3:uid="{00000000-0010-0000-1200-000091000000}" name="Potenzial pos. MW Winter SFN" dataDxfId="591"/>
    <tableColumn id="144" xr3:uid="{00000000-0010-0000-1200-000090000000}" name="Potenzial pos. MW min Winter SFN" dataDxfId="590"/>
    <tableColumn id="143" xr3:uid="{00000000-0010-0000-1200-00008F000000}" name="Potenzial pos. MW max Winter SFN" dataDxfId="589"/>
    <tableColumn id="199" xr3:uid="{0D6AB32F-127F-4144-83D0-AA5B3D7DE432}" name="Potenzial pos. MW Winter SFN Lastzverzicht" dataDxfId="588"/>
    <tableColumn id="198" xr3:uid="{45BBF18A-9412-46E2-B23C-2B0F4E462411}" name="Potenzial pos. MW min Winter SFN Lastzverzicht" dataDxfId="587"/>
    <tableColumn id="197" xr3:uid="{2BC5145B-B3AF-457B-8897-C613087F0C7C}" name="Potenzial pos. MW max Winter SFN Lastzverzicht" dataDxfId="586"/>
    <tableColumn id="142" xr3:uid="{00000000-0010-0000-1200-00008E000000}" name="Potenzial neg. MW Winter SFN" dataDxfId="585"/>
    <tableColumn id="141" xr3:uid="{00000000-0010-0000-1200-00008D000000}" name="Potenzial neg. MW min Winter SFN" dataDxfId="584"/>
    <tableColumn id="140" xr3:uid="{00000000-0010-0000-1200-00008C000000}" name="Potenzial neg. MW max Winter SFN" dataDxfId="583"/>
    <tableColumn id="37" xr3:uid="{00000000-0010-0000-1200-000025000000}" name="ausgewiesenes Pot. pos. MW (falls abweichend)" dataDxfId="582"/>
    <tableColumn id="50" xr3:uid="{00000000-0010-0000-1200-000032000000}" name="Potenzial neg. MW Durchschnitt min" dataDxfId="581"/>
    <tableColumn id="41" xr3:uid="{00000000-0010-0000-1200-000029000000}" name="Potenzial neg. MW Durchschnitt" dataDxfId="580"/>
    <tableColumn id="6" xr3:uid="{00000000-0010-0000-1200-000006000000}" name="Potenzial neg. MW Durchschnitt max" dataDxfId="579"/>
    <tableColumn id="195" xr3:uid="{C3613415-B0F6-4BB3-B20A-C980548137E7}" name="Mindestleistung MW durch" dataDxfId="578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77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76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75" dataCellStyle="Prozent"/>
    <tableColumn id="8" xr3:uid="{00000000-0010-0000-1200-000008000000}" name="Mindestauslastung min" dataDxfId="574" dataCellStyle="Prozent"/>
    <tableColumn id="68" xr3:uid="{00000000-0010-0000-1200-000044000000}" name="Mindestauslastung max" dataDxfId="573" dataCellStyle="Prozent"/>
    <tableColumn id="36" xr3:uid="{00000000-0010-0000-1200-000024000000}" name="flexibilisierbarer Anteil" dataDxfId="572" dataCellStyle="Prozent"/>
    <tableColumn id="116" xr3:uid="{00000000-0010-0000-1200-000074000000}" name="Durchschnittsauslastung durch Sommer WTT" dataDxfId="571" dataCellStyle="Prozent"/>
    <tableColumn id="117" xr3:uid="{00000000-0010-0000-1200-000075000000}" name="Durchschnittsauslastung min Sommer WTT" dataDxfId="570" dataCellStyle="Prozent"/>
    <tableColumn id="118" xr3:uid="{00000000-0010-0000-1200-000076000000}" name="Durchschnittsauslastung max Sommer WTT" dataDxfId="569" dataCellStyle="Prozent"/>
    <tableColumn id="113" xr3:uid="{00000000-0010-0000-1200-000071000000}" name="Durchschnittsauslastung durch Sommer SaT" dataDxfId="568" dataCellStyle="Prozent"/>
    <tableColumn id="114" xr3:uid="{00000000-0010-0000-1200-000072000000}" name="Durchschnittsauslastung min Sommer SaT" dataDxfId="567" dataCellStyle="Prozent"/>
    <tableColumn id="115" xr3:uid="{00000000-0010-0000-1200-000073000000}" name="Durchschnittsauslastung max Sommer SaT" dataDxfId="566" dataCellStyle="Prozent"/>
    <tableColumn id="51" xr3:uid="{00000000-0010-0000-1200-000033000000}" name="Durchschnittsauslastung durch Sommer SFN" dataDxfId="565" dataCellStyle="Prozent"/>
    <tableColumn id="65" xr3:uid="{00000000-0010-0000-1200-000041000000}" name="Durchschnittsauslastung min Sommer SFN" dataDxfId="564" dataCellStyle="Prozent"/>
    <tableColumn id="74" xr3:uid="{00000000-0010-0000-1200-00004A000000}" name="Durchschnittsauslastung max Sommer SFN" dataDxfId="563" dataCellStyle="Prozent"/>
    <tableColumn id="136" xr3:uid="{00000000-0010-0000-1200-000088000000}" name="Durchschnittsauslastung durch Übergangszeit WTT" dataDxfId="562" dataCellStyle="Prozent"/>
    <tableColumn id="135" xr3:uid="{00000000-0010-0000-1200-000087000000}" name="Durchschnittsauslastung min Übergangszeit WTT" dataDxfId="561" dataCellStyle="Prozent"/>
    <tableColumn id="134" xr3:uid="{00000000-0010-0000-1200-000086000000}" name="Durchschnittsauslastung max Übergangszeit WTT" dataDxfId="560" dataCellStyle="Prozent"/>
    <tableColumn id="133" xr3:uid="{00000000-0010-0000-1200-000085000000}" name="Durchschnittsauslastung durch Übergangszeit SaT" dataDxfId="559" dataCellStyle="Prozent"/>
    <tableColumn id="132" xr3:uid="{00000000-0010-0000-1200-000084000000}" name="Durchschnittsauslastung min Übergangszeit SaT" dataDxfId="558" dataCellStyle="Prozent"/>
    <tableColumn id="131" xr3:uid="{00000000-0010-0000-1200-000083000000}" name="Durchschnittsauslastung max Übergangszeit SaT" dataDxfId="557" dataCellStyle="Prozent"/>
    <tableColumn id="130" xr3:uid="{00000000-0010-0000-1200-000082000000}" name="Durchschnittsauslastung durch Übergangszeit SFN" dataDxfId="556" dataCellStyle="Prozent"/>
    <tableColumn id="129" xr3:uid="{00000000-0010-0000-1200-000081000000}" name="Durchschnittsauslastung min Übergangszeit SFN" dataDxfId="555" dataCellStyle="Prozent"/>
    <tableColumn id="128" xr3:uid="{00000000-0010-0000-1200-000080000000}" name="Durchschnittsauslastung max Übergangszeit SFN" dataDxfId="554" dataCellStyle="Prozent"/>
    <tableColumn id="127" xr3:uid="{00000000-0010-0000-1200-00007F000000}" name="Durchschnittsauslastung durch Winter WTT" dataDxfId="553" dataCellStyle="Prozent"/>
    <tableColumn id="126" xr3:uid="{00000000-0010-0000-1200-00007E000000}" name="Durchschnittsauslastung min Winter WTT" dataDxfId="552" dataCellStyle="Prozent"/>
    <tableColumn id="125" xr3:uid="{00000000-0010-0000-1200-00007D000000}" name="Durchschnittsauslastung max Winter WTT" dataDxfId="551" dataCellStyle="Prozent"/>
    <tableColumn id="124" xr3:uid="{00000000-0010-0000-1200-00007C000000}" name="Durchschnittsauslastung durch Winter SaT" dataDxfId="550" dataCellStyle="Prozent"/>
    <tableColumn id="123" xr3:uid="{00000000-0010-0000-1200-00007B000000}" name="Durchschnittsauslastung min Winter SaT" dataDxfId="549" dataCellStyle="Prozent"/>
    <tableColumn id="122" xr3:uid="{00000000-0010-0000-1200-00007A000000}" name="Durchschnittsauslastung max Winter SaT" dataDxfId="548" dataCellStyle="Prozent"/>
    <tableColumn id="121" xr3:uid="{00000000-0010-0000-1200-000079000000}" name="Durchschnittsauslastung durch Winter SFN" dataDxfId="547" dataCellStyle="Prozent"/>
    <tableColumn id="120" xr3:uid="{00000000-0010-0000-1200-000078000000}" name="Durchschnittsauslastung min Winter SFN" dataDxfId="546" dataCellStyle="Prozent"/>
    <tableColumn id="119" xr3:uid="{00000000-0010-0000-1200-000077000000}" name="Durchschnittsauslastung max Winter SFN" dataDxfId="545" dataCellStyle="Prozent"/>
    <tableColumn id="78" xr3:uid="{00000000-0010-0000-1200-00004E000000}" name="Durchschnittsauslastung min" dataDxfId="544" dataCellStyle="Prozent"/>
    <tableColumn id="70" xr3:uid="{00000000-0010-0000-1200-000046000000}" name="Durchschnittsauslastung durch" dataDxfId="543" dataCellStyle="Prozent"/>
    <tableColumn id="71" xr3:uid="{00000000-0010-0000-1200-000047000000}" name="Durchschnittsauslastung max" dataDxfId="542" dataCellStyle="Prozent"/>
    <tableColumn id="80" xr3:uid="{00000000-0010-0000-1200-000050000000}" name="Durchschnittliche Leistung MW min" dataDxfId="541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40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39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38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37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36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35"/>
    <tableColumn id="196" xr3:uid="{3D8C49AD-BA64-4B61-AD02-C4220A8D0DE3}" name="Maximalauslastung min" dataDxfId="534" dataCellStyle="Prozent"/>
    <tableColumn id="46" xr3:uid="{00000000-0010-0000-1200-00002E000000}" name="Maximalauslastung max" dataDxfId="533" dataCellStyle="Prozent"/>
    <tableColumn id="17" xr3:uid="{00000000-0010-0000-1200-000011000000}" name="installierte Leistung MW durch" dataDxfId="532" dataCellStyle="Prozent"/>
    <tableColumn id="72" xr3:uid="{00000000-0010-0000-1200-000048000000}" name="installierte Leistung MW min" dataDxfId="531" dataCellStyle="Prozent"/>
    <tableColumn id="73" xr3:uid="{00000000-0010-0000-1200-000049000000}" name="installierte Leistung MW max" dataDxfId="530"/>
    <tableColumn id="85" xr3:uid="{00000000-0010-0000-1200-000055000000}" name="Aktivierungsdauer (h) pos durch" dataDxfId="529"/>
    <tableColumn id="84" xr3:uid="{00000000-0010-0000-1200-000054000000}" name="Aktivierungsdauer (h) pos min" dataDxfId="528"/>
    <tableColumn id="11" xr3:uid="{00000000-0010-0000-1200-00000B000000}" name="Aktivierungsdauer (h) pos max" dataDxfId="527"/>
    <tableColumn id="89" xr3:uid="{00000000-0010-0000-1200-000059000000}" name="Aktivierungsdauer (h) neg durch" dataDxfId="526"/>
    <tableColumn id="88" xr3:uid="{00000000-0010-0000-1200-000058000000}" name="Aktivierungsdauer (h) neg min" dataDxfId="525"/>
    <tableColumn id="87" xr3:uid="{00000000-0010-0000-1200-000057000000}" name="Aktivierungsdauer (h) neg max" dataDxfId="524"/>
    <tableColumn id="86" xr3:uid="{00000000-0010-0000-1200-000056000000}" name="Schaltdauer pos. (h)" dataDxfId="523"/>
    <tableColumn id="61" xr3:uid="{00000000-0010-0000-1200-00003D000000}" name="Schaltdauer pos. min (h)" dataDxfId="522"/>
    <tableColumn id="60" xr3:uid="{00000000-0010-0000-1200-00003C000000}" name="Schaltdauer pos. max (h)" dataDxfId="521"/>
    <tableColumn id="223" xr3:uid="{11693F19-F266-4578-83D3-E6DC795DA1E7}" name="Schaltdauer pos. (h) Lastverzicht" dataDxfId="520"/>
    <tableColumn id="222" xr3:uid="{3CE157AB-01EA-4F5B-913D-D5D326F07AEC}" name="Schaltdauer pos. min (h) Lastverzicht" dataDxfId="519"/>
    <tableColumn id="221" xr3:uid="{95FB7958-DB36-47E1-990A-BADA3585EEAF}" name="Schaltdauer pos. max (h) Lastverzicht" dataDxfId="518"/>
    <tableColumn id="90" xr3:uid="{00000000-0010-0000-1200-00005A000000}" name="Schaltdauer neg. (h)" dataDxfId="517"/>
    <tableColumn id="63" xr3:uid="{00000000-0010-0000-1200-00003F000000}" name="Schaltdauer neg min (h)" dataDxfId="516"/>
    <tableColumn id="62" xr3:uid="{00000000-0010-0000-1200-00003E000000}" name="Schaltdauer neg. max (h)" dataDxfId="515"/>
    <tableColumn id="91" xr3:uid="{00000000-0010-0000-1200-00005B000000}" name="Verschiebedauer (h)" dataDxfId="514"/>
    <tableColumn id="42" xr3:uid="{00000000-0010-0000-1200-00002A000000}" name="Verschiebedauer min. (h)" dataDxfId="513"/>
    <tableColumn id="4" xr3:uid="{00000000-0010-0000-1200-000004000000}" name="Verschiebedauer max (h)" dataDxfId="512"/>
    <tableColumn id="13" xr3:uid="{00000000-0010-0000-1200-00000D000000}" name="Verschiebedauer bei sofortiger Kompensation (h)" dataDxfId="511"/>
    <tableColumn id="93" xr3:uid="{00000000-0010-0000-1200-00005D000000}" name="Verschiebedauer bei sofortiger Kompensation (h) min" dataDxfId="510"/>
    <tableColumn id="92" xr3:uid="{00000000-0010-0000-1200-00005C000000}" name="Verschiebedauer bei sofortiger Kompensation (h) max" dataDxfId="509"/>
    <tableColumn id="14" xr3:uid="{00000000-0010-0000-1200-00000E000000}" name="Regenerationsdauer (h)" dataDxfId="508"/>
    <tableColumn id="15" xr3:uid="{00000000-0010-0000-1200-00000F000000}" name="Zeitverfügbarkeit?" dataDxfId="507"/>
    <tableColumn id="16" xr3:uid="{00000000-0010-0000-1200-000010000000}" name="max. Abrufhäufigkeit pro Woche" dataDxfId="506"/>
    <tableColumn id="40" xr3:uid="{00000000-0010-0000-1200-000028000000}" name="max. Abrufhäufigkeit pro Jahr pos durch" dataDxfId="505"/>
    <tableColumn id="95" xr3:uid="{00000000-0010-0000-1200-00005F000000}" name="max. Abrufhäufigkeit pro Jahr pos min" dataDxfId="504"/>
    <tableColumn id="94" xr3:uid="{00000000-0010-0000-1200-00005E000000}" name="max. Abrufhäufigkeit pro Jahr pos max" dataDxfId="503"/>
    <tableColumn id="96" xr3:uid="{00000000-0010-0000-1200-000060000000}" name="max. Abrufhäufigkeit pro Jahr pos Lastverzicht durch" dataDxfId="502"/>
    <tableColumn id="97" xr3:uid="{00000000-0010-0000-1200-000061000000}" name="max. Abrufhäufigkeit pro Jahr pos Lastverzicht min" dataDxfId="501"/>
    <tableColumn id="98" xr3:uid="{00000000-0010-0000-1200-000062000000}" name="max. Abrufhäufigkeit pro Jahr pos Lastverzicht max" dataDxfId="500"/>
    <tableColumn id="99" xr3:uid="{00000000-0010-0000-1200-000063000000}" name="max. Abrufhäufigkeit pro Jahr neg durch" dataDxfId="499"/>
    <tableColumn id="100" xr3:uid="{00000000-0010-0000-1200-000064000000}" name="max. Abrufhäufigkeit pro Jahr neg min" dataDxfId="498"/>
    <tableColumn id="101" xr3:uid="{00000000-0010-0000-1200-000065000000}" name="max. Abrufhäufigkeit pro Jahr neg max" dataDxfId="497"/>
    <tableColumn id="102" xr3:uid="{00000000-0010-0000-1200-000066000000}" name="Investitionsausgaben €_2018/kW" dataDxfId="496"/>
    <tableColumn id="57" xr3:uid="{00000000-0010-0000-1200-000039000000}" name="min. Investitionsausgaben €_2018/kW" dataDxfId="495"/>
    <tableColumn id="56" xr3:uid="{00000000-0010-0000-1200-000038000000}" name="max. Investitionsausgaben €_2018/kW" dataDxfId="494"/>
    <tableColumn id="104" xr3:uid="{00000000-0010-0000-1200-000068000000}" name="var. Kosten Lastverschiebung €_2018/MWh" dataDxfId="493"/>
    <tableColumn id="59" xr3:uid="{00000000-0010-0000-1200-00003B000000}" name="var. Kosten Lastverschiebung €_2018/MWh min" dataDxfId="492"/>
    <tableColumn id="58" xr3:uid="{00000000-0010-0000-1200-00003A000000}" name="var. Kosten Lastverschiebung €_2018/MWh max" dataDxfId="491"/>
    <tableColumn id="107" xr3:uid="{00000000-0010-0000-1200-00006B000000}" name="var. Kosten Lastverzicht €_2018/MWh" dataDxfId="490"/>
    <tableColumn id="106" xr3:uid="{00000000-0010-0000-1200-00006A000000}" name="var. Kosten Lastverzicht €_2018/MWh min" dataDxfId="489"/>
    <tableColumn id="105" xr3:uid="{00000000-0010-0000-1200-000069000000}" name="var. Kosten Lastverzicht €_2018/MWh max" dataDxfId="488"/>
    <tableColumn id="112" xr3:uid="{00000000-0010-0000-1200-000070000000}" name="c_Ber_RL_pos durch €/MW*d" dataDxfId="487"/>
    <tableColumn id="111" xr3:uid="{00000000-0010-0000-1200-00006F000000}" name="c_Ber_RL_pos €/MW*d min" dataDxfId="486"/>
    <tableColumn id="110" xr3:uid="{00000000-0010-0000-1200-00006E000000}" name="c_Ber_RL_pos €/MW*d max" dataDxfId="485"/>
    <tableColumn id="109" xr3:uid="{00000000-0010-0000-1200-00006D000000}" name="c_Ber_RL_neg €/MW*d" dataDxfId="484"/>
    <tableColumn id="108" xr3:uid="{00000000-0010-0000-1200-00006C000000}" name="c_Ber_RL_neg €/MW*d min" dataDxfId="483"/>
    <tableColumn id="18" xr3:uid="{00000000-0010-0000-1200-000012000000}" name="c_Ber_RL_neg €/MW*d max" dataDxfId="482"/>
    <tableColumn id="103" xr3:uid="{00000000-0010-0000-1200-000067000000}" name="fixe Kosten €_2018/kW*a" dataDxfId="481"/>
    <tableColumn id="64" xr3:uid="{00000000-0010-0000-1200-000040000000}" name="fixe Kosten €_2018/kW*a min" dataDxfId="480"/>
    <tableColumn id="19" xr3:uid="{00000000-0010-0000-1200-000013000000}" name="fixe Kosten €_2018/kW*a max" dataDxfId="479"/>
    <tableColumn id="48" xr3:uid="{00000000-0010-0000-1200-000030000000}" name="Investitionsausgaben je Anschlusspunkt (€_2018)" dataDxfId="478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77"/>
    <tableColumn id="55" xr3:uid="{00000000-0010-0000-1200-000037000000}" name="Fundstelle Lastverschiebung" dataDxfId="476"/>
    <tableColumn id="54" xr3:uid="{00000000-0010-0000-1200-000036000000}" name="Fundstelle Lastverzicht" dataDxfId="475"/>
    <tableColumn id="138" xr3:uid="{00000000-0010-0000-1200-00008A000000}" name="Fundstelle Lasterhöhung" dataDxfId="474"/>
    <tableColumn id="21" xr3:uid="{00000000-0010-0000-1200-000015000000}" name="Fundstelle Potenzial pos." dataDxfId="473"/>
    <tableColumn id="22" xr3:uid="{00000000-0010-0000-1200-000016000000}" name="Fundstelle Potenzial neg." dataDxfId="472"/>
    <tableColumn id="23" xr3:uid="{00000000-0010-0000-1200-000017000000}" name="Fundstelle Mindestleistung" dataDxfId="471"/>
    <tableColumn id="43" xr3:uid="{00000000-0010-0000-1200-00002B000000}" name="Fundstelle flexibilisierbarer Anteil" dataDxfId="470"/>
    <tableColumn id="66" xr3:uid="{00000000-0010-0000-1200-000042000000}" name="Fundstelle Durchschnittsauslastung" dataDxfId="469"/>
    <tableColumn id="45" xr3:uid="{00000000-0010-0000-1200-00002D000000}" name="Fundstelle durchschnittliche Leistung" dataDxfId="468"/>
    <tableColumn id="24" xr3:uid="{00000000-0010-0000-1200-000018000000}" name="Fundstelle Maximalleistung" dataDxfId="467"/>
    <tableColumn id="25" xr3:uid="{00000000-0010-0000-1200-000019000000}" name="Fundstelle installierte Leistung" dataDxfId="466"/>
    <tableColumn id="39" xr3:uid="{00000000-0010-0000-1200-000027000000}" name="Fundstelle Aktivierungsdauer" dataDxfId="465"/>
    <tableColumn id="26" xr3:uid="{00000000-0010-0000-1200-00001A000000}" name="Fundstelle Schaltdauer" dataDxfId="464"/>
    <tableColumn id="27" xr3:uid="{00000000-0010-0000-1200-00001B000000}" name="Fundstelle Verschiebedauer" dataDxfId="463"/>
    <tableColumn id="28" xr3:uid="{00000000-0010-0000-1200-00001C000000}" name="Fundstelle Regenerationsdauer" dataDxfId="462"/>
    <tableColumn id="29" xr3:uid="{00000000-0010-0000-1200-00001D000000}" name="Fundstelle Zeitverfügbarkeit" dataDxfId="461"/>
    <tableColumn id="30" xr3:uid="{00000000-0010-0000-1200-00001E000000}" name="Fundstelle max. Abrufhäufigkeit" dataDxfId="460"/>
    <tableColumn id="31" xr3:uid="{00000000-0010-0000-1200-00001F000000}" name="Fundstelle Invest" dataDxfId="459"/>
    <tableColumn id="32" xr3:uid="{00000000-0010-0000-1200-000020000000}" name="Fundstelle var. Kosten" dataDxfId="458"/>
    <tableColumn id="33" xr3:uid="{00000000-0010-0000-1200-000021000000}" name="Fundstelle fixe Kosten" dataDxfId="457"/>
    <tableColumn id="49" xr3:uid="{00000000-0010-0000-1200-000031000000}" name="Fundstelle Investition je Anschlusspunkt" dataDxfId="456"/>
    <tableColumn id="34" xr3:uid="{00000000-0010-0000-1200-000022000000}" name="Fundstelle Bemerkungen" dataDxfId="455"/>
    <tableColumn id="35" xr3:uid="{00000000-0010-0000-1200-000023000000}" name="eigene Anmerkung" dataDxfId="454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53" dataDxfId="452" tableBorderDxfId="451">
  <autoFilter ref="A1:BR55" xr:uid="{00000000-0009-0000-0100-00001E000000}"/>
  <tableColumns count="70">
    <tableColumn id="1" xr3:uid="{00000000-0010-0000-1A00-000001000000}" name="Prozess" dataDxfId="450"/>
    <tableColumn id="47" xr3:uid="{00000000-0010-0000-1A00-00002F000000}" name="Sektorenzuordnung" dataDxfId="449"/>
    <tableColumn id="2" xr3:uid="{00000000-0010-0000-1A00-000002000000}" name="Jahr" dataDxfId="448"/>
    <tableColumn id="52" xr3:uid="{00000000-0010-0000-1A00-000034000000}" name="Lastverschiebung" dataDxfId="447"/>
    <tableColumn id="53" xr3:uid="{00000000-0010-0000-1A00-000035000000}" name="Lastverzicht" dataDxfId="446"/>
    <tableColumn id="3" xr3:uid="{00000000-0010-0000-1A00-000003000000}" name="Potenzial pos. min MW" dataDxfId="445"/>
    <tableColumn id="38" xr3:uid="{00000000-0010-0000-1A00-000026000000}" name="Potenzial pos. MW Durchschnitt" dataDxfId="444"/>
    <tableColumn id="5" xr3:uid="{00000000-0010-0000-1A00-000005000000}" name="Potenzial pos. Sommer MW" dataDxfId="443"/>
    <tableColumn id="68" xr3:uid="{88EA48BC-D464-4E06-B82C-963723BA6B98}" name="Potenzial pos. Winter MW" dataDxfId="442"/>
    <tableColumn id="70" xr3:uid="{447AD4C7-8E89-478E-B97D-DCEE39EBEDFD}" name="Potenzial neg. Sommer MW" dataDxfId="441"/>
    <tableColumn id="69" xr3:uid="{C288EE63-BCB8-4D75-8A73-A3BC4D47AF08}" name="Potenzial neg. Winter MW" dataDxfId="440"/>
    <tableColumn id="37" xr3:uid="{00000000-0010-0000-1A00-000025000000}" name="ausgewiesenes Pot. pos. MW (falls abweichend)" dataDxfId="439"/>
    <tableColumn id="50" xr3:uid="{00000000-0010-0000-1A00-000032000000}" name="Potenzial neg. min MW" dataDxfId="438"/>
    <tableColumn id="41" xr3:uid="{00000000-0010-0000-1A00-000029000000}" name="Potenzial neg. MW Durchschnitt" dataDxfId="437"/>
    <tableColumn id="6" xr3:uid="{00000000-0010-0000-1A00-000006000000}" name="Potenzial neg. max MW" dataDxfId="436"/>
    <tableColumn id="7" xr3:uid="{00000000-0010-0000-1A00-000007000000}" name="Mindestleistung MW" dataDxfId="435"/>
    <tableColumn id="8" xr3:uid="{00000000-0010-0000-1A00-000008000000}" name="Mindestauslastung" dataDxfId="434" dataCellStyle="Prozent"/>
    <tableColumn id="36" xr3:uid="{00000000-0010-0000-1A00-000024000000}" name="flexibilisierbarer Anteil" dataDxfId="433" dataCellStyle="Prozent"/>
    <tableColumn id="67" xr3:uid="{00000000-0010-0000-1A00-000043000000}" name="flexibilisierbarer Anteil an Durchschnittslast" dataDxfId="432" dataCellStyle="Prozent"/>
    <tableColumn id="65" xr3:uid="{00000000-0010-0000-1A00-000041000000}" name="Durchschnittsauslastung" dataDxfId="431" dataCellStyle="Prozent"/>
    <tableColumn id="44" xr3:uid="{00000000-0010-0000-1A00-00002C000000}" name="Durchschnittliche Leistung MW" dataDxfId="430" dataCellStyle="Prozent"/>
    <tableColumn id="9" xr3:uid="{00000000-0010-0000-1A00-000009000000}" name="Maximalleistung MW" dataDxfId="429"/>
    <tableColumn id="46" xr3:uid="{00000000-0010-0000-1A00-00002E000000}" name="Maximalauslastung" dataDxfId="428" dataCellStyle="Prozent"/>
    <tableColumn id="10" xr3:uid="{00000000-0010-0000-1A00-00000A000000}" name="installierte Leistung MW" dataDxfId="427"/>
    <tableColumn id="11" xr3:uid="{00000000-0010-0000-1A00-00000B000000}" name="Aktivierungsdauer (h)" dataDxfId="426"/>
    <tableColumn id="61" xr3:uid="{00000000-0010-0000-1A00-00003D000000}" name="Schaltdauer pos. Min (h)" dataDxfId="425"/>
    <tableColumn id="60" xr3:uid="{00000000-0010-0000-1A00-00003C000000}" name="Schaltdauer pos. max (h)" dataDxfId="424"/>
    <tableColumn id="12" xr3:uid="{00000000-0010-0000-1A00-00000C000000}" name="Schaltdauer pos. (h)" dataDxfId="423"/>
    <tableColumn id="63" xr3:uid="{00000000-0010-0000-1A00-00003F000000}" name="Schaltdauer neg min (h)" dataDxfId="422"/>
    <tableColumn id="62" xr3:uid="{00000000-0010-0000-1A00-00003E000000}" name="Schaltdauer neg. max (h)" dataDxfId="421"/>
    <tableColumn id="51" xr3:uid="{00000000-0010-0000-1A00-000033000000}" name="Schaltdauer neg. (h)" dataDxfId="420"/>
    <tableColumn id="42" xr3:uid="{00000000-0010-0000-1A00-00002A000000}" name="Verschiebedauer min. (h)" dataDxfId="419"/>
    <tableColumn id="4" xr3:uid="{00000000-0010-0000-1A00-000004000000}" name="Verschiebedauer max (h)" dataDxfId="418"/>
    <tableColumn id="13" xr3:uid="{00000000-0010-0000-1A00-00000D000000}" name="Verschiebedauer (h)" dataDxfId="417"/>
    <tableColumn id="14" xr3:uid="{00000000-0010-0000-1A00-00000E000000}" name="Regenerationsdauer (h)" dataDxfId="416"/>
    <tableColumn id="15" xr3:uid="{00000000-0010-0000-1A00-00000F000000}" name="Zeitverfügbarkeit?" dataDxfId="415"/>
    <tableColumn id="16" xr3:uid="{00000000-0010-0000-1A00-000010000000}" name="max. Abrufhäufigkeit pro Woche" dataDxfId="414"/>
    <tableColumn id="40" xr3:uid="{00000000-0010-0000-1A00-000028000000}" name="max. Abrufhäufigkeit pro Jahr" dataDxfId="413"/>
    <tableColumn id="57" xr3:uid="{00000000-0010-0000-1A00-000039000000}" name="min. Investitionsausgaben €_2018/kW" dataDxfId="412"/>
    <tableColumn id="56" xr3:uid="{00000000-0010-0000-1A00-000038000000}" name="max. Investitionsausgaben €_2018/kW" dataDxfId="411"/>
    <tableColumn id="17" xr3:uid="{00000000-0010-0000-1A00-000011000000}" name="Investitionsausgaben €_2018/kW" dataDxfId="410"/>
    <tableColumn id="59" xr3:uid="{00000000-0010-0000-1A00-00003B000000}" name="var. Kosten min. €_2018/MWh" dataDxfId="409"/>
    <tableColumn id="58" xr3:uid="{00000000-0010-0000-1A00-00003A000000}" name="var. Kosten max. €_2018/MWh" dataDxfId="408"/>
    <tableColumn id="18" xr3:uid="{00000000-0010-0000-1A00-000012000000}" name="variable Kosten €_2018/MWh" dataDxfId="407"/>
    <tableColumn id="64" xr3:uid="{00000000-0010-0000-1A00-000040000000}" name="fixe Kosten min. €_2018/kW*a" dataDxfId="406"/>
    <tableColumn id="19" xr3:uid="{00000000-0010-0000-1A00-000013000000}" name="fixe Kosten €_2018/kW*a" dataDxfId="405"/>
    <tableColumn id="48" xr3:uid="{00000000-0010-0000-1A00-000030000000}" name="Investitionsausgaben je Anschlusspunkt (€_2018)" dataDxfId="404"/>
    <tableColumn id="20" xr3:uid="{00000000-0010-0000-1A00-000014000000}" name="Bemerkungen" dataDxfId="403"/>
    <tableColumn id="55" xr3:uid="{00000000-0010-0000-1A00-000037000000}" name="Fundstelle Lastverschiebung" dataDxfId="402"/>
    <tableColumn id="54" xr3:uid="{00000000-0010-0000-1A00-000036000000}" name="Fundstelle Lastverzicht" dataDxfId="401"/>
    <tableColumn id="21" xr3:uid="{00000000-0010-0000-1A00-000015000000}" name="Fundstelle Potenzial pos." dataDxfId="400"/>
    <tableColumn id="22" xr3:uid="{00000000-0010-0000-1A00-000016000000}" name="Fundstelle Potenzial neg." dataDxfId="399"/>
    <tableColumn id="23" xr3:uid="{00000000-0010-0000-1A00-000017000000}" name="Fundstelle Mindestleistung" dataDxfId="398"/>
    <tableColumn id="43" xr3:uid="{00000000-0010-0000-1A00-00002B000000}" name="Funstelle flexibierbarer Anteil" dataDxfId="397"/>
    <tableColumn id="66" xr3:uid="{00000000-0010-0000-1A00-000042000000}" name="Fundstelle Durchschnittsauslastung" dataDxfId="396"/>
    <tableColumn id="45" xr3:uid="{00000000-0010-0000-1A00-00002D000000}" name="Fundstelle durchschnittliche Leistung" dataDxfId="395"/>
    <tableColumn id="24" xr3:uid="{00000000-0010-0000-1A00-000018000000}" name="Fundstelle Maximalleistung" dataDxfId="394"/>
    <tableColumn id="25" xr3:uid="{00000000-0010-0000-1A00-000019000000}" name="Fundstelle installierte Leistung" dataDxfId="393"/>
    <tableColumn id="39" xr3:uid="{00000000-0010-0000-1A00-000027000000}" name="Fundstelle Aktivierungsdauer" dataDxfId="392"/>
    <tableColumn id="26" xr3:uid="{00000000-0010-0000-1A00-00001A000000}" name="Fundstelle Schaltdauer" dataDxfId="391"/>
    <tableColumn id="27" xr3:uid="{00000000-0010-0000-1A00-00001B000000}" name="Fundstelle Verschiebedauer" dataDxfId="390"/>
    <tableColumn id="28" xr3:uid="{00000000-0010-0000-1A00-00001C000000}" name="Fundstelle Regenerationsdauer" dataDxfId="389"/>
    <tableColumn id="29" xr3:uid="{00000000-0010-0000-1A00-00001D000000}" name="Fundstelle Zeitverfügbarkeit" dataDxfId="388"/>
    <tableColumn id="30" xr3:uid="{00000000-0010-0000-1A00-00001E000000}" name="Fundstelle max. Abrufhäufigkeit" dataDxfId="387"/>
    <tableColumn id="31" xr3:uid="{00000000-0010-0000-1A00-00001F000000}" name="Fundstelle Invest" dataDxfId="386"/>
    <tableColumn id="32" xr3:uid="{00000000-0010-0000-1A00-000020000000}" name="Fundstelle var. Kosten" dataDxfId="385"/>
    <tableColumn id="33" xr3:uid="{00000000-0010-0000-1A00-000021000000}" name="Fundstelle fixe Kosten" dataDxfId="384"/>
    <tableColumn id="49" xr3:uid="{00000000-0010-0000-1A00-000031000000}" name="Fundstelle Investition je Anschlusspunkt" dataDxfId="383"/>
    <tableColumn id="34" xr3:uid="{00000000-0010-0000-1A00-000022000000}" name="Fundstelle Bemerkungen" dataDxfId="382"/>
    <tableColumn id="35" xr3:uid="{00000000-0010-0000-1A00-000023000000}" name="eigene Anmerkung" dataDxfId="381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80" dataDxfId="379" tableBorderDxfId="378">
  <autoFilter ref="A1:AR34" xr:uid="{00000000-0009-0000-0100-000010000000}"/>
  <tableColumns count="44">
    <tableColumn id="1" xr3:uid="{00000000-0010-0000-0E00-000001000000}" name="Prozess" dataDxfId="377"/>
    <tableColumn id="47" xr3:uid="{00000000-0010-0000-0E00-00002F000000}" name="Sektorenzuordnung" dataDxfId="376"/>
    <tableColumn id="2" xr3:uid="{00000000-0010-0000-0E00-000002000000}" name="Jahr" dataDxfId="375"/>
    <tableColumn id="52" xr3:uid="{00000000-0010-0000-0E00-000034000000}" name="Lastverschiebung" dataDxfId="374"/>
    <tableColumn id="53" xr3:uid="{00000000-0010-0000-0E00-000035000000}" name="Lastverzicht" dataDxfId="373"/>
    <tableColumn id="68" xr3:uid="{00000000-0010-0000-0E00-000044000000}" name="Lasterhöhung" dataDxfId="372"/>
    <tableColumn id="3" xr3:uid="{00000000-0010-0000-0E00-000003000000}" name="Potenzial pos. min MW" dataDxfId="371"/>
    <tableColumn id="5" xr3:uid="{00000000-0010-0000-0E00-000005000000}" name="Potenzial pos. max MW" dataDxfId="370"/>
    <tableColumn id="69" xr3:uid="{CED58257-C9CB-465E-B244-9ADF50F967B9}" name="Potenzial pos. min MW Lastverzicht" dataDxfId="369"/>
    <tableColumn id="37" xr3:uid="{00000000-0010-0000-0E00-000025000000}" name="Potenzial pos. max MW Lastverzicht" dataDxfId="368"/>
    <tableColumn id="50" xr3:uid="{00000000-0010-0000-0E00-000032000000}" name="Potenzial neg. min MW" dataDxfId="367"/>
    <tableColumn id="6" xr3:uid="{00000000-0010-0000-0E00-000006000000}" name="Potenzial neg. max MW" dataDxfId="366"/>
    <tableColumn id="65" xr3:uid="{00000000-0010-0000-0E00-000041000000}" name="Durchschnittsauslastung" dataDxfId="365" dataCellStyle="Prozent">
      <calculatedColumnFormula>2920/8760</calculatedColumnFormula>
    </tableColumn>
    <tableColumn id="44" xr3:uid="{00000000-0010-0000-0E00-00002C000000}" name="Durchschnittliche Leistung MW" dataDxfId="364" dataCellStyle="Prozent"/>
    <tableColumn id="9" xr3:uid="{00000000-0010-0000-0E00-000009000000}" name="Maximalleistung MW" dataDxfId="363"/>
    <tableColumn id="42" xr3:uid="{00000000-0010-0000-0E00-00002A000000}" name="Verschiebedauer min. (h)" dataDxfId="362"/>
    <tableColumn id="4" xr3:uid="{00000000-0010-0000-0E00-000004000000}" name="Verschiebedauer max (h)" dataDxfId="361"/>
    <tableColumn id="13" xr3:uid="{00000000-0010-0000-0E00-00000D000000}" name="Verschiebedauer (h)" dataDxfId="360"/>
    <tableColumn id="15" xr3:uid="{00000000-0010-0000-0E00-00000F000000}" name="Zeitverfügbarkeit?" dataDxfId="359"/>
    <tableColumn id="16" xr3:uid="{00000000-0010-0000-0E00-000010000000}" name="max. Abrufhäufigkeit pro Woche" dataDxfId="358">
      <calculatedColumnFormula>24*7</calculatedColumnFormula>
    </tableColumn>
    <tableColumn id="40" xr3:uid="{00000000-0010-0000-0E00-000028000000}" name="max. Abrufhäufigkeit pro Jahr" dataDxfId="357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56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55">
      <calculatedColumnFormula>30*Umrechnungsfaktoren!$B$15/Umrechnungsfaktoren!$B$10</calculatedColumnFormula>
    </tableColumn>
    <tableColumn id="56" xr3:uid="{00000000-0010-0000-0E00-000038000000}" name="max. Investitionsausgaben €_2018/kW" dataDxfId="354">
      <calculatedColumnFormula>130*Umrechnungsfaktoren!$B$15/Umrechnungsfaktoren!$B$10</calculatedColumnFormula>
    </tableColumn>
    <tableColumn id="17" xr3:uid="{00000000-0010-0000-0E00-000011000000}" name="Investitionsausgaben €_2018/kW" dataDxfId="353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52">
      <calculatedColumnFormula>0*Umrechnungsfaktoren!$B$15/Umrechnungsfaktoren!$B$10</calculatedColumnFormula>
    </tableColumn>
    <tableColumn id="58" xr3:uid="{00000000-0010-0000-0E00-00003A000000}" name="var. Kosten max. €_2018/MWh" dataDxfId="351">
      <calculatedColumnFormula>0*Umrechnungsfaktoren!$B$15/Umrechnungsfaktoren!$B$10</calculatedColumnFormula>
    </tableColumn>
    <tableColumn id="18" xr3:uid="{00000000-0010-0000-0E00-000012000000}" name="variable Kosten €_2018/MWh" dataDxfId="350">
      <calculatedColumnFormula>0*Umrechnungsfaktoren!$B$15/Umrechnungsfaktoren!$B$10</calculatedColumnFormula>
    </tableColumn>
    <tableColumn id="64" xr3:uid="{00000000-0010-0000-0E00-000040000000}" name="fixe Kosten min. €_2018/kW*a" dataDxfId="349">
      <calculatedColumnFormula>2*Umrechnungsfaktoren!$B$15/Umrechnungsfaktoren!$B$10</calculatedColumnFormula>
    </tableColumn>
    <tableColumn id="67" xr3:uid="{00000000-0010-0000-0E00-000043000000}" name="fixe Kosten max. €_2018/kW*a" dataDxfId="348">
      <calculatedColumnFormula>9*Umrechnungsfaktoren!$B$15/Umrechnungsfaktoren!$B$10</calculatedColumnFormula>
    </tableColumn>
    <tableColumn id="19" xr3:uid="{00000000-0010-0000-0E00-000013000000}" name="fixe Kosten €_2018/kW*a" dataDxfId="347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46"/>
    <tableColumn id="54" xr3:uid="{00000000-0010-0000-0E00-000036000000}" name="Fundstelle Lastverzicht" dataDxfId="345"/>
    <tableColumn id="21" xr3:uid="{00000000-0010-0000-0E00-000015000000}" name="Fundstelle Potenzial pos." dataDxfId="344"/>
    <tableColumn id="22" xr3:uid="{00000000-0010-0000-0E00-000016000000}" name="Fundstelle Potenzial neg." dataDxfId="343"/>
    <tableColumn id="66" xr3:uid="{00000000-0010-0000-0E00-000042000000}" name="Fundstelle Durchschnittsauslastung" dataDxfId="342"/>
    <tableColumn id="45" xr3:uid="{00000000-0010-0000-0E00-00002D000000}" name="Fundstelle durchschnittliche Leistung" dataDxfId="341"/>
    <tableColumn id="24" xr3:uid="{00000000-0010-0000-0E00-000018000000}" name="Fundstelle Maximalleistung" dataDxfId="340"/>
    <tableColumn id="27" xr3:uid="{00000000-0010-0000-0E00-00001B000000}" name="Fundstelle Verschiebedauer" dataDxfId="339"/>
    <tableColumn id="29" xr3:uid="{00000000-0010-0000-0E00-00001D000000}" name="Fundstelle Zeitverfügbarkeit" dataDxfId="338"/>
    <tableColumn id="30" xr3:uid="{00000000-0010-0000-0E00-00001E000000}" name="Fundstelle max. Abrufhäufigkeit" dataDxfId="337"/>
    <tableColumn id="31" xr3:uid="{00000000-0010-0000-0E00-00001F000000}" name="Fundstelle Invest" dataDxfId="336"/>
    <tableColumn id="32" xr3:uid="{00000000-0010-0000-0E00-000020000000}" name="Fundstelle var. Kosten" dataDxfId="335"/>
    <tableColumn id="33" xr3:uid="{00000000-0010-0000-0E00-000021000000}" name="Fundstelle fixe Kosten" dataDxfId="334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33" dataDxfId="332">
  <autoFilter ref="A1:H22" xr:uid="{00000000-0009-0000-0100-000011000000}"/>
  <tableColumns count="8">
    <tableColumn id="1" xr3:uid="{00000000-0010-0000-1000-000001000000}" name="Prozess" dataDxfId="331"/>
    <tableColumn id="13" xr3:uid="{00000000-0010-0000-1000-00000D000000}" name="Sektorenzuordnung" dataDxfId="330"/>
    <tableColumn id="2" xr3:uid="{00000000-0010-0000-1000-000002000000}" name="Jahr" dataDxfId="329"/>
    <tableColumn id="4" xr3:uid="{00000000-0010-0000-1000-000004000000}" name="Anteil Potenzial pos. (an Wert von 2012)" dataDxfId="328" dataCellStyle="Prozent"/>
    <tableColumn id="5" xr3:uid="{00000000-0010-0000-1000-000005000000}" name="Anteil Potenzial neg. (an Wert von 2012)" dataDxfId="327"/>
    <tableColumn id="8" xr3:uid="{00000000-0010-0000-1000-000008000000}" name="Außentemperatur (°C)" dataDxfId="326"/>
    <tableColumn id="3" xr3:uid="{00000000-0010-0000-1000-000003000000}" name="Schaltdauer pos. (h)" dataDxfId="325">
      <calculatedColumnFormula>#REF!*Tabelle23418[[#This Row],[Außentemperatur (°C)]]*#REF!</calculatedColumnFormula>
    </tableColumn>
    <tableColumn id="7" xr3:uid="{00000000-0010-0000-1000-000007000000}" name="Quelle" dataDxfId="324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23" dataDxfId="322" tableBorderDxfId="321">
  <autoFilter ref="A1:GK433" xr:uid="{00000000-0009-0000-0100-000014000000}"/>
  <tableColumns count="193">
    <tableColumn id="1" xr3:uid="{96C1A4D3-6A1F-4A7D-B109-C343F82DBD09}" name="Prozess" dataDxfId="320"/>
    <tableColumn id="139" xr3:uid="{77CD41DB-B587-4BAF-97B3-88399F981AA7}" name="Ursprüngliche Prozessbezeichnung" dataDxfId="319"/>
    <tableColumn id="12" xr3:uid="{F9711526-A687-4C68-9238-E50FBB7E4798}" name="Branche" dataDxfId="318"/>
    <tableColumn id="67" xr3:uid="{69DD47C0-6589-45D7-9337-A472B1981A37}" name="Kürzel" dataDxfId="317"/>
    <tableColumn id="47" xr3:uid="{65C6DEFD-C9CC-4894-9C0C-1219AA9DAB5E}" name="Sektorenzuordnung" dataDxfId="316"/>
    <tableColumn id="10" xr3:uid="{8DF53305-4960-4546-A388-C53031162E35}" name="temporäre Sortierung" dataDxfId="315"/>
    <tableColumn id="2" xr3:uid="{F00BC4C5-2A15-496F-AD98-E7D87B5DD9BA}" name="Jahr" dataDxfId="314"/>
    <tableColumn id="52" xr3:uid="{E3DE3731-72D7-46DD-A2CF-D768E3786F0D}" name="Lastverschiebung" dataDxfId="313"/>
    <tableColumn id="53" xr3:uid="{1A556B2A-1BE1-401E-AD2B-67EC908CB56D}" name="Lastverzicht" dataDxfId="312"/>
    <tableColumn id="137" xr3:uid="{6C82D155-B7D6-4693-829B-960417F8AD0F}" name="Lasterhöhung" dataDxfId="311"/>
    <tableColumn id="3" xr3:uid="{1F81FAF9-2A40-41DF-AE77-5F7FC6639B46}" name="Potenzial pos. MW Durchschnitt min" dataDxfId="310"/>
    <tableColumn id="38" xr3:uid="{1AD52BDD-466A-465B-97B1-F4F6355914BB}" name="Potenzial pos. MW Durchschnitt" dataDxfId="309"/>
    <tableColumn id="5" xr3:uid="{303BE270-A0CE-4807-9C5E-52A46633F3E0}" name="Potenzial pos. MW Durchschnitt max" dataDxfId="308"/>
    <tableColumn id="193" xr3:uid="{AE4860A8-2767-4BE7-A97C-E2CDD13CE759}" name="Potenzial pos. MW Sommer WTT" dataDxfId="307"/>
    <tableColumn id="192" xr3:uid="{97C59C6D-94F0-4BA6-9402-5BD3E7F6E1EA}" name="Potenzial pos. MW min Sommer WTT" dataDxfId="306"/>
    <tableColumn id="191" xr3:uid="{D9014202-F95B-49BA-83E7-724BE38869A5}" name="Potenzial pos. MW max Sommer WTT" dataDxfId="305"/>
    <tableColumn id="190" xr3:uid="{EE352C57-82F2-4521-99D1-6170DAEDCD4A}" name="Potenzial neg. MW Sommer WTT" dataDxfId="304"/>
    <tableColumn id="189" xr3:uid="{D13B44B0-E05B-4E9D-B72F-C30EF58B4650}" name="Potenzial neg. MW min Sommer WTT" dataDxfId="303"/>
    <tableColumn id="188" xr3:uid="{38183D2C-57FC-4036-8C96-0504E688A664}" name="Potenzial neg. MW max Sommer WTT" dataDxfId="302"/>
    <tableColumn id="187" xr3:uid="{797DED71-5BF0-4800-A1BE-C10296E948E2}" name="Potenzial pos. MW Sommer SaT" dataDxfId="301"/>
    <tableColumn id="186" xr3:uid="{1BE44931-BE08-4FDE-8A27-94655EB4E4AF}" name="Potenzial pos. MW min Sommer SaT" dataDxfId="300"/>
    <tableColumn id="185" xr3:uid="{71C92766-354D-4609-BA27-105CCFC36D68}" name="Potenzial pos. MW max Sommer SaT" dataDxfId="299"/>
    <tableColumn id="184" xr3:uid="{4D15777C-6AD9-4924-B47E-FCB1FEBBFD32}" name="Potenzial neg. MW Sommer SaT" dataDxfId="298"/>
    <tableColumn id="183" xr3:uid="{E14ABB7E-ADFD-4080-98A4-51D3B7503856}" name="Potenzial neg. MW min Sommer SaT" dataDxfId="297"/>
    <tableColumn id="182" xr3:uid="{E2662B89-7FDE-4889-8DFB-3678D5BBBCFC}" name="Potenzial neg. MW max Sommer SaT" dataDxfId="296"/>
    <tableColumn id="181" xr3:uid="{DA71B415-7EAE-4732-99C0-6E8D1F00A89A}" name="Potenzial pos. MW Sommer SFN" dataDxfId="295"/>
    <tableColumn id="180" xr3:uid="{FE22F607-7542-40B0-A5F3-59A5EFA92A4C}" name="Potenzial pos. MW min Sommer SFN" dataDxfId="294"/>
    <tableColumn id="179" xr3:uid="{8FA68B8C-5829-4099-8FE5-4EFDCFEC8CB1}" name="Potenzial pos. MW max Sommer SFN" dataDxfId="293"/>
    <tableColumn id="178" xr3:uid="{5DAC66EB-F449-47EC-A7BA-8D631B4F1142}" name="Potenzial neg. MW Sommer SFN" dataDxfId="292"/>
    <tableColumn id="177" xr3:uid="{12609058-7223-4D0B-B034-EFEF5B64E08F}" name="Potenzial neg. MW min Sommer SFN" dataDxfId="291"/>
    <tableColumn id="176" xr3:uid="{2C3F3BBE-1450-447C-A989-2661491562D9}" name="Potenzial neg. MW max Sommer SFN" dataDxfId="290"/>
    <tableColumn id="175" xr3:uid="{D56AB454-0FF1-42AB-8830-B57D84F4D5FA}" name="Potenzial pos. MW Übergangszeit WTT" dataDxfId="289"/>
    <tableColumn id="174" xr3:uid="{B85729C1-6B11-4153-BFC8-C347E7644F5B}" name="Potenzial pos. MW min Übergangszeit WTT" dataDxfId="288"/>
    <tableColumn id="173" xr3:uid="{9E8A7C74-80B5-426B-8EF9-B8915DADE172}" name="Potenzial pos. MW max Übergangszeit WTT" dataDxfId="287"/>
    <tableColumn id="172" xr3:uid="{2207DCE5-B895-4D96-A013-AA9B880474AE}" name="Potenzial neg. MW Übergangszeit WTT" dataDxfId="286"/>
    <tableColumn id="171" xr3:uid="{8E01EEA4-05F1-4D1D-9AE8-AF0076E9A7A4}" name="Potenzial neg. MW min Übergangszeit WTT" dataDxfId="285"/>
    <tableColumn id="170" xr3:uid="{1B6600B5-5C08-4F22-9CBC-D3A6AF136EAF}" name="Potenzial neg. MW max Übergangszeit WTT" dataDxfId="284"/>
    <tableColumn id="169" xr3:uid="{FDBCB040-E87B-4F1A-8309-2409E3CB0249}" name="Potenzial pos. MW Übergangszeit SaT" dataDxfId="283"/>
    <tableColumn id="168" xr3:uid="{B99B39A9-8ED3-493D-917B-2B2EA666AA33}" name="Potenzial pos. MW min Übergangszeit SaT" dataDxfId="282"/>
    <tableColumn id="167" xr3:uid="{F915CEC5-EF4B-46C6-AD03-94D6DE377E2B}" name="Potenzial pos. MW max Übergangszeit SaT" dataDxfId="281"/>
    <tableColumn id="166" xr3:uid="{3C8C7952-5499-4E5A-8590-0A0B90AC8C66}" name="Potenzial neg. MW Übergangszeit SaT" dataDxfId="280"/>
    <tableColumn id="165" xr3:uid="{34BB7003-5064-4993-AA2D-06E1A261150B}" name="Potenzial neg. MW min Übergangszeit SaT" dataDxfId="279"/>
    <tableColumn id="164" xr3:uid="{FC59FC1A-7AA9-4D64-9B8F-7E9C4D270096}" name="Potenzial neg. MW max Übergangszeit SaT" dataDxfId="278"/>
    <tableColumn id="163" xr3:uid="{0E600C4F-260A-4E0A-A212-8DFC4BC7C5C6}" name="Potenzial pos. MW Übergangszeit SFN" dataDxfId="277"/>
    <tableColumn id="162" xr3:uid="{E8AC8775-51AA-4A99-ACB4-73D5E000BC7D}" name="Potenzial pos. MW min Übergangszeit SFN" dataDxfId="276"/>
    <tableColumn id="161" xr3:uid="{3246D209-1395-4FEA-B0F5-E923BCAD4F0C}" name="Potenzial pos. MW max Übergangszeit SFN" dataDxfId="275"/>
    <tableColumn id="160" xr3:uid="{F1B14430-1C38-425C-82A9-16A1BD0DCA64}" name="Potenzial neg. MW Übergangszeit SFN" dataDxfId="274"/>
    <tableColumn id="159" xr3:uid="{B67A209A-031F-411E-97C7-3B28987D97AC}" name="Potenzial neg. MW min Übergangszeit SFN" dataDxfId="273"/>
    <tableColumn id="158" xr3:uid="{35D96867-E3C6-422C-B776-016D1AEB2D93}" name="Potenzial neg. MW max Übergangszeit SFN" dataDxfId="272"/>
    <tableColumn id="157" xr3:uid="{B1E432A3-F533-4305-A414-82E382762A30}" name="Potenzial pos. MW Winter WTT" dataDxfId="271"/>
    <tableColumn id="156" xr3:uid="{FFAE15D9-86ED-4C54-A3F8-0D6FA9C91193}" name="Potenzial pos. MW min Winter WTT" dataDxfId="270"/>
    <tableColumn id="155" xr3:uid="{3A72A55A-AAA9-4401-BC22-1C70E8644AF0}" name="Potenzial pos. MW max Winter WTT" dataDxfId="269"/>
    <tableColumn id="154" xr3:uid="{C92F0B53-27F5-4E7B-B589-B568BADCDB04}" name="Potenzial neg. MW Winter WTT" dataDxfId="268"/>
    <tableColumn id="153" xr3:uid="{3FEB7A3B-ED38-4682-93A4-A9584C984EDF}" name="Potenzial neg. MW min Winter WTT" dataDxfId="267"/>
    <tableColumn id="152" xr3:uid="{DC8B61C1-274C-4E61-B131-6997470160DB}" name="Potenzial neg. MW max Winter WTT" dataDxfId="266"/>
    <tableColumn id="151" xr3:uid="{7E13294E-12F7-44A8-8A84-3CFA0A6B06AC}" name="Potenzial pos. MW Winter SaT" dataDxfId="265"/>
    <tableColumn id="150" xr3:uid="{4D2B1338-B3AA-4B2C-ADC4-117A173B5B09}" name="Potenzial pos. MW min Winter SaT" dataDxfId="264"/>
    <tableColumn id="149" xr3:uid="{131D79BB-3014-4466-AF58-3CFA7B2E7D9A}" name="Potenzial pos. MW max Winter SaT" dataDxfId="263"/>
    <tableColumn id="148" xr3:uid="{E1701B5C-4444-414B-AD88-B5502BED5AF5}" name="Potenzial neg. MW Winter SaT" dataDxfId="262"/>
    <tableColumn id="147" xr3:uid="{2B71BA37-9727-43BD-9A78-992A4FE579CD}" name="Potenzial neg. MW min Winter SaT" dataDxfId="261"/>
    <tableColumn id="146" xr3:uid="{309C7A8C-0AA5-4736-85A0-0AB029E1EDEF}" name="Potenzial neg. MW max Winter SaT" dataDxfId="260"/>
    <tableColumn id="145" xr3:uid="{585444E5-2424-447D-9082-498E9CA3886D}" name="Potenzial pos. MW Winter SFN" dataDxfId="259"/>
    <tableColumn id="144" xr3:uid="{F4A3C6DD-7E3D-4C4C-B1AA-417FA6CE59FE}" name="Potenzial pos. MW min Winter SFN" dataDxfId="258"/>
    <tableColumn id="143" xr3:uid="{62FCBA83-EE49-46A2-B0CA-9FC18615C803}" name="Potenzial pos. MW max Winter SFN" dataDxfId="257"/>
    <tableColumn id="142" xr3:uid="{C39B9B78-B6E5-47D3-96E8-28F0913D6947}" name="Potenzial neg. MW Winter SFN" dataDxfId="256"/>
    <tableColumn id="141" xr3:uid="{34A41BDE-76D0-4296-A456-D28D7122B56A}" name="Potenzial neg. MW min Winter SFN" dataDxfId="255"/>
    <tableColumn id="140" xr3:uid="{4463438D-F9FF-4DB9-AC72-E25649445308}" name="Potenzial neg. MW max Winter SFN" dataDxfId="254"/>
    <tableColumn id="37" xr3:uid="{3E8D265B-CD13-4EBF-AAED-53C0E5294CE2}" name="ausgewiesenes Pot. pos. MW (falls abweichend)" dataDxfId="253"/>
    <tableColumn id="50" xr3:uid="{FCA03C0D-8E63-4E97-98CD-55CDBCA86AFA}" name="Potenzial neg. MW Durchschnitt min" dataDxfId="252"/>
    <tableColumn id="41" xr3:uid="{BC0E3B8B-A8FC-41FD-A335-18F2EFFFD66F}" name="Potenzial neg. MW Durchschnitt" dataDxfId="251"/>
    <tableColumn id="6" xr3:uid="{647C1D17-07D8-4497-8317-9813F38B058C}" name="Potenzial neg. MW Durchschnitt max" dataDxfId="250"/>
    <tableColumn id="77" xr3:uid="{38977BE2-050B-4CC9-BE90-4DAE1A404035}" name="Mindestleistung MW min" dataDxfId="249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48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47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46" dataCellStyle="Prozent"/>
    <tableColumn id="69" xr3:uid="{1D8D0F31-3B58-43CA-87EA-C5285FEB484A}" name="Mindestauslastung durch" dataDxfId="245" dataCellStyle="Prozent"/>
    <tableColumn id="68" xr3:uid="{71A77A65-BD78-4E29-905D-E6FDEFCA9BF2}" name="Mindestauslastung max" dataDxfId="244" dataCellStyle="Prozent"/>
    <tableColumn id="36" xr3:uid="{46F9D17C-B74D-401D-A454-943C83672A89}" name="flexibilisierbarer Anteil" dataDxfId="243" dataCellStyle="Prozent"/>
    <tableColumn id="116" xr3:uid="{8362C7F5-5CDB-406E-8E93-DE43C59A98DA}" name="Durchschnittsauslastung durch Sommer WTT" dataDxfId="242" dataCellStyle="Prozent"/>
    <tableColumn id="117" xr3:uid="{B07582F7-DF1E-4B8B-A9E9-72D08D283DB4}" name="Durchschnittsauslastung min Sommer WTT" dataDxfId="241" dataCellStyle="Prozent"/>
    <tableColumn id="118" xr3:uid="{01B869B4-6A21-473E-8337-8CE0F32CCF8C}" name="Durchschnittsauslastung max Sommer WTT" dataDxfId="240" dataCellStyle="Prozent"/>
    <tableColumn id="113" xr3:uid="{78386D00-162E-402B-859C-37B1ED5C8EA4}" name="Durchschnittsauslastung durch Sommer SaT" dataDxfId="239" dataCellStyle="Prozent"/>
    <tableColumn id="114" xr3:uid="{A3837996-D6BC-4E1B-BF32-13FAA7408812}" name="Durchschnittsauslastung min Sommer SaT" dataDxfId="238" dataCellStyle="Prozent"/>
    <tableColumn id="115" xr3:uid="{D65DD912-0E9D-47A6-8802-D33CEFA142CE}" name="Durchschnittsauslastung max Sommer SaT" dataDxfId="237" dataCellStyle="Prozent"/>
    <tableColumn id="51" xr3:uid="{E3BEFBDF-1CC5-43A0-BF79-991D856A170B}" name="Durchschnittsauslastung durch Sommer SFN" dataDxfId="236" dataCellStyle="Prozent"/>
    <tableColumn id="65" xr3:uid="{0EDFF339-B594-45BC-AA94-A3C96A3E1053}" name="Durchschnittsauslastung min Sommer SFN" dataDxfId="235" dataCellStyle="Prozent"/>
    <tableColumn id="74" xr3:uid="{99342E1F-5558-405E-B844-10AAB3487349}" name="Durchschnittsauslastung max Sommer SFN" dataDxfId="234" dataCellStyle="Prozent"/>
    <tableColumn id="136" xr3:uid="{F1EC9C7C-7F19-42CB-9E62-C257A5826E42}" name="Durchschnittsauslastung durch Übergangszeit WTT" dataDxfId="233" dataCellStyle="Prozent"/>
    <tableColumn id="135" xr3:uid="{7642A2E3-B342-4D68-9ABC-C8A9B852DCBF}" name="Durchschnittsauslastung min Übergangszeit WTT" dataDxfId="232" dataCellStyle="Prozent"/>
    <tableColumn id="134" xr3:uid="{1C601534-90C4-4380-8649-1AF684159A32}" name="Durchschnittsauslastung max Übergangszeit WTT" dataDxfId="231" dataCellStyle="Prozent"/>
    <tableColumn id="133" xr3:uid="{2F6FF9FB-E8C1-4DEC-BDA8-A7DFA431E327}" name="Durchschnittsauslastung durch Übergangszeit SaT" dataDxfId="230" dataCellStyle="Prozent"/>
    <tableColumn id="132" xr3:uid="{00E82B3C-28F5-40C4-93A4-853537DEE257}" name="Durchschnittsauslastung min Übergangszeit SaT" dataDxfId="229" dataCellStyle="Prozent"/>
    <tableColumn id="131" xr3:uid="{44741019-BE35-45C4-8199-C13583E6E824}" name="Durchschnittsauslastung max Übergangszeit SaT" dataDxfId="228" dataCellStyle="Prozent"/>
    <tableColumn id="130" xr3:uid="{7A0E8767-D004-4024-933D-72401F24A2D7}" name="Durchschnittsauslastung durch Übergangszeit SFN" dataDxfId="227" dataCellStyle="Prozent"/>
    <tableColumn id="129" xr3:uid="{316704A6-29D3-4579-8613-EFF9A7B0A6BB}" name="Durchschnittsauslastung min Übergangszeit SFN" dataDxfId="226" dataCellStyle="Prozent"/>
    <tableColumn id="128" xr3:uid="{49B36A64-1113-4C32-B404-62D94FE6359B}" name="Durchschnittsauslastung max Übergangszeit SFN" dataDxfId="225" dataCellStyle="Prozent"/>
    <tableColumn id="127" xr3:uid="{5BAD3DB5-3262-4341-A16E-563D839D0507}" name="Durchschnittsauslastung durch Winter WTT" dataDxfId="224" dataCellStyle="Prozent"/>
    <tableColumn id="126" xr3:uid="{BE193C46-FAE8-4357-ACB6-2DE1B826EF20}" name="Durchschnittsauslastung min Winter WTT" dataDxfId="223" dataCellStyle="Prozent"/>
    <tableColumn id="125" xr3:uid="{D10C1DEC-FB41-461B-8234-4ACC83B23FA2}" name="Durchschnittsauslastung max Winter WTT" dataDxfId="222" dataCellStyle="Prozent"/>
    <tableColumn id="124" xr3:uid="{A940F8A0-8421-4061-B0DF-E9F03604224D}" name="Durchschnittsauslastung durch Winter SaT" dataDxfId="221" dataCellStyle="Prozent"/>
    <tableColumn id="123" xr3:uid="{ACF1A946-9DA1-44DC-B403-03F6CB39993F}" name="Durchschnittsauslastung min Winter SaT" dataDxfId="220" dataCellStyle="Prozent"/>
    <tableColumn id="122" xr3:uid="{67502B37-D509-4BE3-A2D8-BF84CD4303E4}" name="Durchschnittsauslastung max Winter SaT" dataDxfId="219" dataCellStyle="Prozent"/>
    <tableColumn id="121" xr3:uid="{D4B8CEA1-C449-46C5-9ED5-5A9770D21AC3}" name="Durchschnittsauslastung durch Winter SFN" dataDxfId="218" dataCellStyle="Prozent"/>
    <tableColumn id="120" xr3:uid="{4509EA9A-F06D-4081-B047-A47312D359A5}" name="Durchschnittsauslastung min Winter SFN" dataDxfId="217" dataCellStyle="Prozent"/>
    <tableColumn id="119" xr3:uid="{F0A27C97-608E-40EC-9F31-C549EF968EAE}" name="Durchschnittsauslastung max Winter SFN" dataDxfId="216" dataCellStyle="Prozent"/>
    <tableColumn id="78" xr3:uid="{9721A768-6569-4D7F-8443-A114D563D41D}" name="Durchschnittsauslastung min" dataDxfId="215" dataCellStyle="Prozent"/>
    <tableColumn id="70" xr3:uid="{D4A32855-AD9B-4155-A520-4FF71C41E17C}" name="Durchschnittsauslastung durch" dataDxfId="214" dataCellStyle="Prozent"/>
    <tableColumn id="71" xr3:uid="{1DC245D0-7EEE-4C52-A40B-2E7D27EEE5F0}" name="Durchschnittsauslastung max" dataDxfId="213" dataCellStyle="Prozent"/>
    <tableColumn id="80" xr3:uid="{20FCE5C2-79F3-4F83-91C5-5EB1A99E5FBA}" name="Durchschnittliche Leistung MW min" dataDxfId="212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211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210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209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208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207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206"/>
    <tableColumn id="75" xr3:uid="{A6F36E54-E942-4956-A970-AC47F9645B91}" name="Maximalauslastung durch" dataDxfId="205"/>
    <tableColumn id="46" xr3:uid="{567368D0-55E8-40E2-A588-1CB5D70C5BA4}" name="Maximalauslastung max" dataDxfId="204" dataCellStyle="Prozent"/>
    <tableColumn id="17" xr3:uid="{CFD87AFD-9CA7-43B2-9F26-C6291946EDB9}" name="installierte Leistung MW durch" dataDxfId="203" dataCellStyle="Prozent"/>
    <tableColumn id="72" xr3:uid="{6208E59A-3998-44CB-9166-A8DA677DA3D2}" name="installierte Leistung MW min" dataDxfId="202" dataCellStyle="Prozent"/>
    <tableColumn id="73" xr3:uid="{F5840475-D9D8-48B1-86FA-F6FCD9C3D3A0}" name="installierte Leistung MW max" dataDxfId="201"/>
    <tableColumn id="85" xr3:uid="{6D39EBD3-F34C-445D-8AE1-8CA06AEEA18D}" name="Aktivierungsdauer (h) pos durch" dataDxfId="200"/>
    <tableColumn id="84" xr3:uid="{6D671022-658E-4C72-A1D9-057C6BC37BCB}" name="Aktivierungsdauer (h) pos min" dataDxfId="199"/>
    <tableColumn id="11" xr3:uid="{1BD25A5A-95C2-4301-8734-EE02772AAFBE}" name="Aktivierungsdauer (h) pos max" dataDxfId="198"/>
    <tableColumn id="89" xr3:uid="{395C442F-F8CB-4002-AABD-EBBE68158BD5}" name="Aktivierungsdauer (h) neg durch" dataDxfId="197"/>
    <tableColumn id="88" xr3:uid="{DA0C4FD3-7572-4D01-9F2A-0A8616840F25}" name="Aktivierungsdauer (h) neg min" dataDxfId="196"/>
    <tableColumn id="87" xr3:uid="{98AD8273-37FC-424F-AB3F-0A2DD855A304}" name="Aktivierungsdauer (h) neg max" dataDxfId="195"/>
    <tableColumn id="86" xr3:uid="{3FF1DA92-A7EA-4CF9-8E46-B0393AA8D1B5}" name="Schaltdauer pos. (h)" dataDxfId="194"/>
    <tableColumn id="61" xr3:uid="{4EC98DC2-3B24-4F8D-9B15-ED60B8ED031A}" name="Schaltdauer pos. min (h)" dataDxfId="193"/>
    <tableColumn id="60" xr3:uid="{B238AD60-97A6-439B-8144-B606870B962F}" name="Schaltdauer pos. max (h)" dataDxfId="192"/>
    <tableColumn id="90" xr3:uid="{CE57C603-4401-4E7B-933E-389ADC198EEF}" name="Schaltdauer neg. (h)" dataDxfId="191"/>
    <tableColumn id="63" xr3:uid="{E862A055-D738-465E-AE25-4783B8AB818B}" name="Schaltdauer neg min (h)" dataDxfId="190"/>
    <tableColumn id="62" xr3:uid="{9AD5177D-9B5B-4A39-84C6-AC66C0B54E9E}" name="Schaltdauer neg. max (h)" dataDxfId="189"/>
    <tableColumn id="91" xr3:uid="{ED2F4282-7F14-4B80-9E55-C564730FD51C}" name="Verschiebedauer (h)" dataDxfId="188"/>
    <tableColumn id="42" xr3:uid="{867F55B9-CF06-43B9-B5D6-E3445C1D6AD6}" name="Verschiebedauer min. (h)" dataDxfId="187"/>
    <tableColumn id="4" xr3:uid="{45B28C7B-EE73-4CB9-9261-B2141A75A061}" name="Verschiebedauer max (h)" dataDxfId="186"/>
    <tableColumn id="13" xr3:uid="{262CD2DE-0921-4AF3-93EC-66207555112C}" name="Verschiebedauer bei sofortiger Kompensation (h)" dataDxfId="185"/>
    <tableColumn id="93" xr3:uid="{EFD7F299-BD86-4DF3-87D2-EBF8891D8AAA}" name="Verschiebedauer bei sofortiger Kompensation (h) min" dataDxfId="184"/>
    <tableColumn id="92" xr3:uid="{570ADB21-7B8F-43EB-816D-A3C5E247BEEC}" name="Verschiebedauer bei sofortiger Kompensation (h) max" dataDxfId="183"/>
    <tableColumn id="14" xr3:uid="{A0708214-E90D-4D38-8089-67C518B5F01F}" name="Regenerationsdauer (h)" dataDxfId="182"/>
    <tableColumn id="15" xr3:uid="{6AB4E7E6-1BED-4AFE-BDD0-AFBC661251DB}" name="Zeitverfügbarkeit?" dataDxfId="181"/>
    <tableColumn id="16" xr3:uid="{2166F127-9A1B-4FB6-9B54-83603DFA3EDB}" name="max. Abrufhäufigkeit pro Woche" dataDxfId="180"/>
    <tableColumn id="40" xr3:uid="{AA3187DD-25D4-4FD6-A0B9-4357059EC5D7}" name="max. Abrufhäufigkeit pro Jahr pos durch" dataDxfId="179"/>
    <tableColumn id="95" xr3:uid="{3CFCBD6A-123B-46B5-9316-FC67C0CEBC0B}" name="max. Abrufhäufigkeit pro Jahr pos min" dataDxfId="178"/>
    <tableColumn id="94" xr3:uid="{500F092D-C9F3-40B1-A5F8-5FA51617F38A}" name="max. Abrufhäufigkeit pro Jahr pos max" dataDxfId="177"/>
    <tableColumn id="96" xr3:uid="{4BB4FBD3-DF47-4526-8B0A-97A3EEB64CDC}" name="max. Abrufhäufigkeit pro Jahr pos Lastverzicht durch" dataDxfId="176"/>
    <tableColumn id="97" xr3:uid="{AE1B6893-1271-4BBB-9C42-3EBCE52462C0}" name="max. Abrufhäufigkeit pro Jahr pos Lastverzicht min" dataDxfId="175"/>
    <tableColumn id="98" xr3:uid="{B9717376-50B1-43B3-A9A4-E4EE3EAA15FE}" name="max. Abrufhäufigkeit pro Jahr pos Lastverzicht max" dataDxfId="174"/>
    <tableColumn id="99" xr3:uid="{CB3E25D7-559F-4121-8D9A-0061EF4C9301}" name="max. Abrufhäufigkeit pro Jahr neg durch" dataDxfId="173"/>
    <tableColumn id="100" xr3:uid="{442EC75B-33FB-42DE-B012-B9D985E9F5D8}" name="max. Abrufhäufigkeit pro Jahr neg min" dataDxfId="172"/>
    <tableColumn id="101" xr3:uid="{6244B367-2E83-41F9-9430-60162E7A5AD3}" name="max. Abrufhäufigkeit pro Jahr neg max" dataDxfId="171"/>
    <tableColumn id="102" xr3:uid="{72C47A40-5F40-434C-BD0A-F2189C5EF273}" name="Investitionsausgaben €_2018/kW" dataDxfId="170"/>
    <tableColumn id="57" xr3:uid="{CDD1FC1E-00D7-47BA-8607-3950F6D4160E}" name="min. Investitionsausgaben €_2018/kW" dataDxfId="169"/>
    <tableColumn id="56" xr3:uid="{0DAAADA7-2B0A-48B5-82A4-3ED941232CD2}" name="max. Investitionsausgaben €_2018/kW" dataDxfId="168"/>
    <tableColumn id="104" xr3:uid="{5CCA91B8-BC92-4F20-94A4-DF0646CD3B3D}" name="var. Kosten Lastverzicht €_2018/MWh" dataDxfId="167"/>
    <tableColumn id="59" xr3:uid="{3809DADE-E734-4832-8E4E-6D5EFC21526C}" name="var. Kosten Lastverzicht €_2018/MWh min" dataDxfId="166"/>
    <tableColumn id="58" xr3:uid="{0B2E2431-8B85-4F11-9976-C3874BBB61D2}" name="var. Kosten Lastverzicht €_2018/MWh max" dataDxfId="165"/>
    <tableColumn id="107" xr3:uid="{154DDBFF-88AF-440A-A306-3D6EF29D9506}" name="var. Kosten Lastabwurf €_2018/MWh" dataDxfId="164"/>
    <tableColumn id="106" xr3:uid="{D19FC880-69FB-4D13-A487-DAF5C723C3FF}" name="var. Kosten Lastabwurf €_2018/MWh min" dataDxfId="163"/>
    <tableColumn id="105" xr3:uid="{45D97679-0911-4002-8FFD-1A1701A53823}" name="var. Kosten Lastabwurf €_2018/MWh max" dataDxfId="162"/>
    <tableColumn id="112" xr3:uid="{9D37D8DE-BE2B-4615-A274-F7F1BABE19BF}" name="c_Ber_RL_pos durch €/MW*d" dataDxfId="161"/>
    <tableColumn id="111" xr3:uid="{C8A2EA40-9AC2-4E37-8F9C-81D8B90FB108}" name="c_Ber_RL_pos €/MW*d min" dataDxfId="160"/>
    <tableColumn id="110" xr3:uid="{B35EB89B-B09F-4C97-B6A5-1C2493B14DB3}" name="c_Ber_RL_pos €/MW*d max" dataDxfId="159"/>
    <tableColumn id="109" xr3:uid="{80044E1A-F4D5-4AF8-8065-5530D5CE5E4F}" name="c_Ber_RL_neg €/MW*d" dataDxfId="158"/>
    <tableColumn id="108" xr3:uid="{6C93DEAD-70A3-4687-8BBF-DBC9171FB479}" name="c_Ber_RL_neg €/MW*d min" dataDxfId="157"/>
    <tableColumn id="18" xr3:uid="{778B9C92-BD47-40E4-91D7-55EB8E504D1B}" name="c_Ber_RL_neg €/MW*d max" dataDxfId="156"/>
    <tableColumn id="103" xr3:uid="{4B621135-63ED-4984-9DB3-4204BC7C78E4}" name="fixe Kosten €_2018/kW*a" dataDxfId="155"/>
    <tableColumn id="64" xr3:uid="{391F51CB-B0A1-4419-BF68-2FDC0C004E17}" name="fixe Kosten €_2018/kW*a min" dataDxfId="154"/>
    <tableColumn id="19" xr3:uid="{D8148E41-A79B-41F9-A21B-F86BDDA5F987}" name="fixe Kosten €_2018/kW*a max" dataDxfId="153"/>
    <tableColumn id="48" xr3:uid="{146F43A4-4AEB-4FBB-856C-5776F9539CA7}" name="Investitionsausgaben je Anschlusspunkt (€_2018)" dataDxfId="152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51"/>
    <tableColumn id="55" xr3:uid="{30E44965-005B-44FF-B42D-8B7573827709}" name="Fundstelle Lastverschiebung" dataDxfId="150"/>
    <tableColumn id="54" xr3:uid="{4266F067-D36E-4CFC-AE87-918862E2E95E}" name="Fundstelle Lastverzicht" dataDxfId="149"/>
    <tableColumn id="138" xr3:uid="{74715E00-033C-48C2-96C2-80180EE10F96}" name="Fundstelle Lasterhöhung" dataDxfId="148"/>
    <tableColumn id="21" xr3:uid="{CCC4BB04-7584-42B7-BA11-F10C4E67F8F5}" name="Fundstelle Potenzial pos." dataDxfId="147"/>
    <tableColumn id="22" xr3:uid="{A8065E2A-D5AC-451C-9697-AA52C967B605}" name="Fundstelle Potenzial neg." dataDxfId="146"/>
    <tableColumn id="23" xr3:uid="{196FBFE6-979E-4EFF-A9B8-19598F4637AD}" name="Fundstelle Mindestleistung" dataDxfId="145"/>
    <tableColumn id="43" xr3:uid="{669AA592-F733-4CC5-8FC1-B016C09ADB63}" name="Fundstelle flexibilisierbarer Anteil" dataDxfId="144"/>
    <tableColumn id="66" xr3:uid="{7CFCCF7B-3D11-4D42-A494-432686973801}" name="Fundstelle Durchschnittsauslastung" dataDxfId="143"/>
    <tableColumn id="45" xr3:uid="{E5563A05-86B8-48ED-AA7C-8E3D062806BD}" name="Fundstelle durchschnittliche Leistung" dataDxfId="142"/>
    <tableColumn id="24" xr3:uid="{19E8AE68-2903-4ECF-AD55-903C2E57859E}" name="Fundstelle Maximalleistung" dataDxfId="141"/>
    <tableColumn id="25" xr3:uid="{2AC2C3DA-717C-4192-915D-93BCCE615089}" name="Fundstelle installierte Leistung" dataDxfId="140"/>
    <tableColumn id="39" xr3:uid="{A7570360-681E-4B2E-BCDB-693BCFE3EA0B}" name="Fundstelle Aktivierungsdauer" dataDxfId="139"/>
    <tableColumn id="26" xr3:uid="{C8693876-990A-445D-83E1-6C478EDBA2E4}" name="Fundstelle Schaltdauer" dataDxfId="138"/>
    <tableColumn id="27" xr3:uid="{2E2BEDF4-44D2-498A-9610-5EE3F8F0C811}" name="Fundstelle Verschiebedauer" dataDxfId="137"/>
    <tableColumn id="28" xr3:uid="{F767BAC8-E2B4-4FDE-A4B9-B563F3EDDB90}" name="Fundstelle Regenerationsdauer" dataDxfId="136"/>
    <tableColumn id="29" xr3:uid="{77FC9CA1-8158-4F7A-987F-235F2470B602}" name="Fundstelle Zeitverfügbarkeit" dataDxfId="135"/>
    <tableColumn id="30" xr3:uid="{4EB9E033-367E-46DF-A5A0-51DF75221305}" name="Fundstelle max. Abrufhäufigkeit" dataDxfId="134"/>
    <tableColumn id="31" xr3:uid="{74902221-EBB2-4AC4-B8FB-1D679FB311AF}" name="Fundstelle Invest" dataDxfId="133"/>
    <tableColumn id="32" xr3:uid="{01315A07-AEF9-4B88-90F0-FF87331CF923}" name="Fundstelle var. Kosten" dataDxfId="132"/>
    <tableColumn id="33" xr3:uid="{DE820D77-29ED-4D1E-975B-DAA6C8560D7C}" name="Fundstelle fixe Kosten" dataDxfId="131"/>
    <tableColumn id="49" xr3:uid="{F36FD5F7-E938-438C-BCB2-440BCC154780}" name="Fundstelle Investition je Anschlusspunkt" dataDxfId="130"/>
    <tableColumn id="34" xr3:uid="{C3F49686-5E7D-418F-AD2A-EC2B6AFB6384}" name="Fundstelle Bemerkungen" dataDxfId="129"/>
    <tableColumn id="35" xr3:uid="{2C7AB34C-28DC-4969-A46D-327462B4824A}" name="eigene Anmerkung" dataDxfId="128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2E4BE618-C41E-4C6D-B1CB-B0378EDC7A54}" name="Tabelle5897111747" displayName="Tabelle5897111747" ref="A1:AB13" totalsRowShown="0" headerRowDxfId="127" dataDxfId="126" tableBorderDxfId="125">
  <autoFilter ref="A1:AB13" xr:uid="{00000000-0009-0000-0100-000010000000}"/>
  <tableColumns count="28">
    <tableColumn id="1" xr3:uid="{1B448DD6-813A-4B3C-B364-46A047EA10D3}" name="Prozess" dataDxfId="124"/>
    <tableColumn id="47" xr3:uid="{7ADE3A30-366D-4FB4-BA5E-167653809F48}" name="Sektorenzuordnung" dataDxfId="123"/>
    <tableColumn id="2" xr3:uid="{2660CCC9-F96F-4891-A988-93AA8D98B3D8}" name="Jahr" dataDxfId="122"/>
    <tableColumn id="52" xr3:uid="{7A7B7B14-208A-4C28-9B27-A14D0BD107B1}" name="Lastverschiebung" dataDxfId="121"/>
    <tableColumn id="53" xr3:uid="{252C5A03-4769-4CA1-B531-3DB882720A27}" name="Lastverzicht" dataDxfId="120"/>
    <tableColumn id="68" xr3:uid="{D60251AE-A0E3-4E40-991F-FDE289A51768}" name="Lasterhöhung" dataDxfId="119"/>
    <tableColumn id="8" xr3:uid="{8487DED2-5188-4548-AC2F-A9C945E38D4D}" name="Potenzial neg. max GWh" dataDxfId="118"/>
    <tableColumn id="7" xr3:uid="{E44DD79B-3BDC-4647-A225-0C6701E216D0}" name="Potenzial pos. max GWh" dataDxfId="117"/>
    <tableColumn id="42" xr3:uid="{FF426C42-173A-48F1-9AA9-7C138903D57F}" name="Verschiebedauer min. (h)" dataDxfId="116"/>
    <tableColumn id="4" xr3:uid="{FC79F4A4-B081-4876-8884-65BBE783B4BA}" name="Verschiebedauer max (h)" dataDxfId="115"/>
    <tableColumn id="13" xr3:uid="{2188449B-87EF-4AA5-8F8B-D55224C472EC}" name="Verschiebedauer (h)" dataDxfId="114"/>
    <tableColumn id="6" xr3:uid="{4FDF3D45-46F9-49D2-B714-84948E03CC3E}" name="flexibilisierbarer Anteil min" dataDxfId="113"/>
    <tableColumn id="5" xr3:uid="{548D7466-A0AA-41DE-863B-F7DB85D13337}" name="flexibilisierbarer Anteil" dataDxfId="112"/>
    <tableColumn id="3" xr3:uid="{0D3955CB-1FD1-4AD6-85DE-B56FC94A22B3}" name="flexibilisierbarer Anteil max" dataDxfId="111"/>
    <tableColumn id="15" xr3:uid="{467E61C2-1842-4E83-9395-BCEDE6F0E474}" name="Zeitverfügbarkeit?" dataDxfId="110"/>
    <tableColumn id="9" xr3:uid="{6F1F38DE-D92A-4259-B8CA-CE71FCEE22DA}" name="max. Abrufhäufigkeit min. pro Jahr" dataDxfId="109"/>
    <tableColumn id="40" xr3:uid="{3DF55675-6523-4C33-A395-FCEF6C1413B3}" name="max. Abrufhäufigkeit pro Jahr" dataDxfId="108"/>
    <tableColumn id="70" xr3:uid="{C2590EB5-BF14-4639-86A5-4736AEEE70E0}" name="max. Abrufhäufigkeit max. pro Jahr" dataDxfId="107"/>
    <tableColumn id="55" xr3:uid="{3D087B4D-C56F-44B8-9AA7-ACC59F4DFFCE}" name="Fundstelle Lastverschiebung" dataDxfId="106"/>
    <tableColumn id="54" xr3:uid="{A310BD2F-472D-4323-BDC0-A6DE9FBCF8D0}" name="Fundstelle Lastverzicht" dataDxfId="105"/>
    <tableColumn id="21" xr3:uid="{9A4F4653-8B7D-4E98-93C1-6E645252FD63}" name="Fundstelle Potenzial pos." dataDxfId="104"/>
    <tableColumn id="22" xr3:uid="{D52C2687-6CD0-4146-845A-A1AA8F5B66E9}" name="Fundstelle Potenzial neg." dataDxfId="103"/>
    <tableColumn id="66" xr3:uid="{62DE8181-39C9-4B5E-93E8-6DC6010AB97F}" name="Fundstelle Durchschnittsauslastung" dataDxfId="102"/>
    <tableColumn id="45" xr3:uid="{09569BD5-2698-4422-87E6-F5ABB8E1068B}" name="Fundstelle durchschnittliche Leistung" dataDxfId="101"/>
    <tableColumn id="24" xr3:uid="{0E359B8A-55D0-489D-8CD5-F7B652C8DD37}" name="Fundstelle Maximalleistung" dataDxfId="100"/>
    <tableColumn id="27" xr3:uid="{A237B3E7-B88E-4C0F-889D-5466225576C3}" name="Fundstelle Verschiebedauer" dataDxfId="99"/>
    <tableColumn id="29" xr3:uid="{4F73CCE4-BD1E-4DC8-8542-EB3F559925A5}" name="Fundstelle Zeitverfügbarkeit" dataDxfId="98"/>
    <tableColumn id="30" xr3:uid="{E4D9F67D-788A-4392-9B63-22C0F87D7FBB}" name="Fundstelle max. Abrufhäufigkeit" dataDxfId="97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6">
  <autoFilter ref="A1:D32" xr:uid="{00000000-0009-0000-0100-000020000000}"/>
  <tableColumns count="4">
    <tableColumn id="1" xr3:uid="{00000000-0010-0000-0A00-000001000000}" name="Prozess" dataDxfId="95"/>
    <tableColumn id="16" xr3:uid="{00000000-0010-0000-0A00-000010000000}" name="Sektorenzuordnung" dataDxfId="94"/>
    <tableColumn id="13" xr3:uid="{00000000-0010-0000-0A00-00000D000000}" name="Gruppenzuordnung" dataDxfId="93"/>
    <tableColumn id="7" xr3:uid="{00000000-0010-0000-0A00-000007000000}" name="Quelle" dataDxfId="92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32" totalsRowShown="0" headerRowDxfId="91" dataDxfId="90">
  <autoFilter ref="A1:D32" xr:uid="{00000000-0009-0000-0100-00000B000000}"/>
  <sortState ref="A2:D31">
    <sortCondition ref="A1:A31"/>
  </sortState>
  <tableColumns count="4">
    <tableColumn id="1" xr3:uid="{00000000-0010-0000-1C00-000001000000}" name="Kürzel" dataDxfId="89"/>
    <tableColumn id="2" xr3:uid="{00000000-0010-0000-1C00-000002000000}" name="Kurzbeleg" dataDxfId="88"/>
    <tableColumn id="3" xr3:uid="{00000000-0010-0000-1C00-000003000000}" name="Titel" dataDxfId="87"/>
    <tableColumn id="4" xr3:uid="{00000000-0010-0000-1C00-000004000000}" name="Werte eingepflegt" dataDxfId="86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85" dataDxfId="84">
  <autoFilter ref="A1:E100" xr:uid="{00000000-0009-0000-0100-000009000000}"/>
  <tableColumns count="5">
    <tableColumn id="1" xr3:uid="{00000000-0010-0000-1D00-000001000000}" name="Prozess" dataDxfId="83"/>
    <tableColumn id="5" xr3:uid="{00000000-0010-0000-1D00-000005000000}" name="Spezifizierung Verfahren" dataDxfId="82"/>
    <tableColumn id="2" xr3:uid="{00000000-0010-0000-1D00-000002000000}" name="Sektorenzuordnung" dataDxfId="81"/>
    <tableColumn id="3" xr3:uid="{00000000-0010-0000-1D00-000003000000}" name="binär" dataDxfId="80"/>
    <tableColumn id="4" xr3:uid="{00000000-0010-0000-1D00-000004000000}" name="Enscheidung" dataDxfId="79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0" totalsRowShown="0" headerRowDxfId="78" tableBorderDxfId="77">
  <autoFilter ref="A1:D100" xr:uid="{63BC7FB7-03E5-49C6-9B0C-F1D35128217D}"/>
  <tableColumns count="4">
    <tableColumn id="1" xr3:uid="{88548980-1B5B-409A-9A2C-AE59A93B0A1F}" name="Prozess (ursprüngliche Kategorien)" dataDxfId="76"/>
    <tableColumn id="2" xr3:uid="{B00A6BDF-0A91-4426-A3EE-1E02DD9052C6}" name="Prozesskategorie" dataDxfId="75"/>
    <tableColumn id="3" xr3:uid="{FC901226-C096-4B1B-AC16-345A2E6E3966}" name="Einstufung" dataDxfId="74"/>
    <tableColumn id="4" xr3:uid="{D16F26F4-DE75-4643-BA59-0BD21A1E58EE}" name="Nutzung?" dataDxfId="73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72" dataDxfId="71">
  <autoFilter ref="A1:B70" xr:uid="{00000000-0009-0000-0100-000009000000}"/>
  <tableColumns count="2">
    <tableColumn id="1" xr3:uid="{5EE1F495-3DBF-4D48-99F2-BA2A3B98DCFF}" name="Prozesskategorie" dataDxfId="70"/>
    <tableColumn id="5" xr3:uid="{08229E5D-CDBE-4802-B2E8-D163F7701E20}" name="Farbe (matplotlib strings)" dataDxfId="69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68" dataDxfId="67">
  <autoFilter ref="A1:F99" xr:uid="{222969A2-424B-4D1C-97BC-4C7E13940DB0}"/>
  <tableColumns count="6">
    <tableColumn id="1" xr3:uid="{C8C8A81A-7560-4959-B391-5C9F555378F2}" name="Prozess (ursprüngliche Kategorien)" dataDxfId="66"/>
    <tableColumn id="2" xr3:uid="{C419B9E9-C634-4A69-B1A0-FBD49AA95678}" name="Prozesskategorie 1" dataDxfId="65"/>
    <tableColumn id="3" xr3:uid="{5497BC71-22C9-4BB8-B4DC-3BEB062DFE57}" name="Prozesskategorie 2" dataDxfId="64"/>
    <tableColumn id="4" xr3:uid="{94695E2C-A740-4A98-913B-CF0A63086A1F}" name="Prozesskategorie 3" dataDxfId="63"/>
    <tableColumn id="5" xr3:uid="{6BE7F5DE-7121-4923-BBBE-CB2CC17535F6}" name="Einstufung" dataDxfId="62"/>
    <tableColumn id="6" xr3:uid="{172AE78C-BFE5-4F1D-AE6E-900556E7B03D}" name="Nutzung Prozesskategorie 1" dataDxfId="61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0" dataDxfId="59" tableBorderDxfId="58">
  <autoFilter ref="A1:AZ2" xr:uid="{00000000-0009-0000-0100-000007000000}"/>
  <tableColumns count="52">
    <tableColumn id="1" xr3:uid="{00000000-0010-0000-1E00-000001000000}" name="Prozess" dataDxfId="57"/>
    <tableColumn id="47" xr3:uid="{00000000-0010-0000-1E00-00002F000000}" name="Sektorenzuordnung" dataDxfId="56"/>
    <tableColumn id="2" xr3:uid="{00000000-0010-0000-1E00-000002000000}" name="Jahr" dataDxfId="55"/>
    <tableColumn id="53" xr3:uid="{00000000-0010-0000-1E00-000035000000}" name="Lastverschiebung" dataDxfId="54"/>
    <tableColumn id="52" xr3:uid="{00000000-0010-0000-1E00-000034000000}" name="Lastverzicht" dataDxfId="53"/>
    <tableColumn id="3" xr3:uid="{00000000-0010-0000-1E00-000003000000}" name="Potenzial pos. min MW" dataDxfId="52"/>
    <tableColumn id="4" xr3:uid="{00000000-0010-0000-1E00-000004000000}" name="Potenzial pos. MW Durchschnitt" dataDxfId="51"/>
    <tableColumn id="38" xr3:uid="{00000000-0010-0000-1E00-000026000000}" name="Potenzial pos. max MW" dataDxfId="50"/>
    <tableColumn id="5" xr3:uid="{00000000-0010-0000-1E00-000005000000}" name="ausgewiesenes Pot. pos. MW (falls abweichend)" dataDxfId="49"/>
    <tableColumn id="37" xr3:uid="{00000000-0010-0000-1E00-000025000000}" name="Potenzial neg. min MW2" dataDxfId="48"/>
    <tableColumn id="50" xr3:uid="{00000000-0010-0000-1E00-000032000000}" name="Potenzial neg. MW Durchschnitt4" dataDxfId="47"/>
    <tableColumn id="42" xr3:uid="{00000000-0010-0000-1E00-00002A000000}" name="Potenzial neg. max MW" dataDxfId="46"/>
    <tableColumn id="41" xr3:uid="{00000000-0010-0000-1E00-000029000000}" name="Mindestleistung MW" dataDxfId="45"/>
    <tableColumn id="6" xr3:uid="{00000000-0010-0000-1E00-000006000000}" name="Mindestauslastung" dataDxfId="44" dataCellStyle="Prozent"/>
    <tableColumn id="7" xr3:uid="{00000000-0010-0000-1E00-000007000000}" name="flexibilisierbarer Anteil" dataDxfId="43" dataCellStyle="Prozent"/>
    <tableColumn id="8" xr3:uid="{00000000-0010-0000-1E00-000008000000}" name="Durchschnittliche Leistung MW" dataDxfId="42" dataCellStyle="Prozent"/>
    <tableColumn id="36" xr3:uid="{00000000-0010-0000-1E00-000024000000}" name="Maximalleistung MW" dataDxfId="41" dataCellStyle="Prozent"/>
    <tableColumn id="44" xr3:uid="{00000000-0010-0000-1E00-00002C000000}" name="Maximalauslastung" dataDxfId="40" dataCellStyle="Prozent"/>
    <tableColumn id="9" xr3:uid="{00000000-0010-0000-1E00-000009000000}" name="installierte Leistung MW" dataDxfId="39"/>
    <tableColumn id="46" xr3:uid="{00000000-0010-0000-1E00-00002E000000}" name="Aktivierungsdauer (h)" dataDxfId="38" dataCellStyle="Prozent"/>
    <tableColumn id="10" xr3:uid="{00000000-0010-0000-1E00-00000A000000}" name="Schaltdauer pos. (h)" dataDxfId="37"/>
    <tableColumn id="11" xr3:uid="{00000000-0010-0000-1E00-00000B000000}" name="Verschiebedauer (h)" dataDxfId="36"/>
    <tableColumn id="12" xr3:uid="{00000000-0010-0000-1E00-00000C000000}" name="Regenerationsdauer (h)" dataDxfId="35"/>
    <tableColumn id="51" xr3:uid="{00000000-0010-0000-1E00-000033000000}" name="Zeitverfügbarkeit?" dataDxfId="34"/>
    <tableColumn id="13" xr3:uid="{00000000-0010-0000-1E00-00000D000000}" name="max. Abrufhäufigkeit pro Woche" dataDxfId="33"/>
    <tableColumn id="14" xr3:uid="{00000000-0010-0000-1E00-00000E000000}" name="max. Abrufhäufigkeit pro Jahr" dataDxfId="32"/>
    <tableColumn id="15" xr3:uid="{00000000-0010-0000-1E00-00000F000000}" name="Investitionsausgaben €_2018/kW" dataDxfId="31"/>
    <tableColumn id="16" xr3:uid="{00000000-0010-0000-1E00-000010000000}" name="variable Kosten €_2018/kWh" dataDxfId="30"/>
    <tableColumn id="40" xr3:uid="{00000000-0010-0000-1E00-000028000000}" name="fixe Kosten €_2018/a" dataDxfId="29"/>
    <tableColumn id="17" xr3:uid="{00000000-0010-0000-1E00-000011000000}" name="Investitionsausgaben je Anschlusspunkt (€_2018)" dataDxfId="28"/>
    <tableColumn id="18" xr3:uid="{00000000-0010-0000-1E00-000012000000}" name="Bemerkungen" dataDxfId="27"/>
    <tableColumn id="19" xr3:uid="{00000000-0010-0000-1E00-000013000000}" name="Fundstelle Lastverschiebung" dataDxfId="26"/>
    <tableColumn id="48" xr3:uid="{00000000-0010-0000-1E00-000030000000}" name="Fundstelle Lastverzicht" dataDxfId="25"/>
    <tableColumn id="20" xr3:uid="{00000000-0010-0000-1E00-000014000000}" name="Fundstelle Potenzial pos." dataDxfId="24"/>
    <tableColumn id="55" xr3:uid="{00000000-0010-0000-1E00-000037000000}" name="Fundstelle Potenzial neg." dataDxfId="23"/>
    <tableColumn id="54" xr3:uid="{00000000-0010-0000-1E00-000036000000}" name="Fundstelle Mindestleistung" dataDxfId="22"/>
    <tableColumn id="21" xr3:uid="{00000000-0010-0000-1E00-000015000000}" name="Fundstelle flexibilisierbarer Anteil" dataDxfId="21"/>
    <tableColumn id="22" xr3:uid="{00000000-0010-0000-1E00-000016000000}" name="Fundstelle durchschnittliche Leistung" dataDxfId="20"/>
    <tableColumn id="23" xr3:uid="{00000000-0010-0000-1E00-000017000000}" name="Fundstelle Maximalleistung" dataDxfId="19"/>
    <tableColumn id="43" xr3:uid="{00000000-0010-0000-1E00-00002B000000}" name="Fundstelle installierte Leistung" dataDxfId="18"/>
    <tableColumn id="45" xr3:uid="{00000000-0010-0000-1E00-00002D000000}" name="Fundstelle Aktivierungsdauer" dataDxfId="17"/>
    <tableColumn id="24" xr3:uid="{00000000-0010-0000-1E00-000018000000}" name="Fundstelle Schaltdauer" dataDxfId="16"/>
    <tableColumn id="25" xr3:uid="{00000000-0010-0000-1E00-000019000000}" name="Fundstelle Verschiebedauer" dataDxfId="15"/>
    <tableColumn id="39" xr3:uid="{00000000-0010-0000-1E00-000027000000}" name="Fundstelle Regenerationsdauer" dataDxfId="14"/>
    <tableColumn id="26" xr3:uid="{00000000-0010-0000-1E00-00001A000000}" name="Fundstelle Zeitverfügbarkeit" dataDxfId="13"/>
    <tableColumn id="27" xr3:uid="{00000000-0010-0000-1E00-00001B000000}" name="Fundstelle max. Abrufhäufigkeit" dataDxfId="12"/>
    <tableColumn id="28" xr3:uid="{00000000-0010-0000-1E00-00001C000000}" name="Fundstelle Invest" dataDxfId="11"/>
    <tableColumn id="29" xr3:uid="{00000000-0010-0000-1E00-00001D000000}" name="Fundstelle var. Kosten" dataDxfId="10"/>
    <tableColumn id="30" xr3:uid="{00000000-0010-0000-1E00-00001E000000}" name="Fundstelle fixe Kosten" dataDxfId="9"/>
    <tableColumn id="31" xr3:uid="{00000000-0010-0000-1E00-00001F000000}" name="Fundstelle Investition je Anschlusspunkt" dataDxfId="8"/>
    <tableColumn id="32" xr3:uid="{00000000-0010-0000-1E00-000020000000}" name="Fundstelle Bemerkungen" dataDxfId="7"/>
    <tableColumn id="33" xr3:uid="{00000000-0010-0000-1E00-000021000000}" name="eigene Anmerkung" dataDxfId="6"/>
  </tableColumns>
  <tableStyleInfo name="TableStyleLight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"/>
    <tableColumn id="2" xr3:uid="{00000000-0010-0000-1F00-000002000000}" name="Jahr" dataDxfId="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3" dataDxfId="2">
  <autoFilter ref="A1:B14" xr:uid="{00000000-0009-0000-0100-000015000000}"/>
  <tableColumns count="2">
    <tableColumn id="1" xr3:uid="{00000000-0010-0000-2000-000001000000}" name="Problem" dataDxfId="1"/>
    <tableColumn id="2" xr3:uid="{00000000-0010-0000-2000-000002000000}" name="Methodischer Ansatz zur Ermittlung von Kennwerte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table" Target="../tables/table17.xml"/><Relationship Id="rId1" Type="http://schemas.openxmlformats.org/officeDocument/2006/relationships/vmlDrawing" Target="../drawings/vmlDrawing16.vml"/><Relationship Id="rId4" Type="http://schemas.microsoft.com/office/2017/10/relationships/threadedComment" Target="../threadedComments/threadedComment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19.vml"/><Relationship Id="rId4" Type="http://schemas.microsoft.com/office/2017/10/relationships/threadedComment" Target="../threadedComments/threadedComment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0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1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2.vml"/><Relationship Id="rId4" Type="http://schemas.microsoft.com/office/2017/10/relationships/threadedComment" Target="../threadedComments/threadedComment19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6.xml"/><Relationship Id="rId1" Type="http://schemas.openxmlformats.org/officeDocument/2006/relationships/vmlDrawing" Target="../drawings/vmlDrawing23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4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5.vml"/><Relationship Id="rId4" Type="http://schemas.microsoft.com/office/2017/10/relationships/threadedComment" Target="../threadedComments/threadedComment20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6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31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9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2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34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5.vml"/><Relationship Id="rId4" Type="http://schemas.microsoft.com/office/2017/10/relationships/threadedComment" Target="../threadedComments/threadedComment2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40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8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41.xml"/><Relationship Id="rId1" Type="http://schemas.openxmlformats.org/officeDocument/2006/relationships/vmlDrawing" Target="../drawings/vmlDrawing37.v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table" Target="../tables/table42.xml"/><Relationship Id="rId1" Type="http://schemas.openxmlformats.org/officeDocument/2006/relationships/vmlDrawing" Target="../drawings/vmlDrawing38.v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table" Target="../tables/table43.xml"/><Relationship Id="rId1" Type="http://schemas.openxmlformats.org/officeDocument/2006/relationships/vmlDrawing" Target="../drawings/vmlDrawing39.vml"/><Relationship Id="rId4" Type="http://schemas.microsoft.com/office/2017/10/relationships/threadedComment" Target="../threadedComments/threadedComment2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S2" activePane="bottomRight" state="frozen"/>
      <selection pane="topRight" activeCell="D1" sqref="D1"/>
      <selection pane="bottomLeft" activeCell="A2" sqref="A2"/>
      <selection pane="bottomRight" activeCell="Z5" sqref="Z5:Z8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920</v>
      </c>
      <c r="H1" s="2" t="s">
        <v>1089</v>
      </c>
      <c r="I1" s="2" t="s">
        <v>892</v>
      </c>
      <c r="J1" s="2" t="s">
        <v>1090</v>
      </c>
      <c r="K1" s="2" t="s">
        <v>840</v>
      </c>
      <c r="L1" s="2" t="s">
        <v>1098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1144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861</v>
      </c>
      <c r="AB1" s="2" t="s">
        <v>234</v>
      </c>
      <c r="AC1" s="2" t="s">
        <v>1125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992</v>
      </c>
      <c r="AI1" s="2" t="s">
        <v>419</v>
      </c>
      <c r="AJ1" s="2" t="s">
        <v>9</v>
      </c>
      <c r="AK1" s="2" t="s">
        <v>1145</v>
      </c>
      <c r="AL1" s="2" t="s">
        <v>1146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1096</v>
      </c>
      <c r="AW1" s="2" t="s">
        <v>1097</v>
      </c>
      <c r="AX1" s="2" t="s">
        <v>22</v>
      </c>
      <c r="AY1" s="2" t="s">
        <v>163</v>
      </c>
      <c r="AZ1" s="2" t="s">
        <v>164</v>
      </c>
      <c r="BA1" s="2" t="s">
        <v>893</v>
      </c>
      <c r="BB1" s="2" t="s">
        <v>875</v>
      </c>
      <c r="BC1" s="2" t="s">
        <v>1</v>
      </c>
      <c r="BD1" s="2" t="s">
        <v>2</v>
      </c>
      <c r="BE1" s="2" t="s">
        <v>58</v>
      </c>
      <c r="BF1" s="2" t="s">
        <v>894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1091</v>
      </c>
      <c r="BC2" s="13" t="s">
        <v>1095</v>
      </c>
      <c r="BD2" s="13" t="s">
        <v>1095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1091</v>
      </c>
      <c r="BC3" s="13" t="s">
        <v>1095</v>
      </c>
      <c r="BD3" s="13" t="s">
        <v>1095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1091</v>
      </c>
      <c r="BC4" s="13" t="s">
        <v>1095</v>
      </c>
      <c r="BD4" s="13" t="s">
        <v>1095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1092</v>
      </c>
      <c r="BB5" s="13" t="s">
        <v>1093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1101</v>
      </c>
      <c r="BB6" s="13" t="s">
        <v>1093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1102</v>
      </c>
      <c r="BB7" s="13" t="s">
        <v>1093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310</v>
      </c>
      <c r="AX14" s="1" t="s">
        <v>1100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310</v>
      </c>
      <c r="AX15" s="1" t="s">
        <v>1100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310</v>
      </c>
      <c r="AX16" s="1" t="s">
        <v>1100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946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1103</v>
      </c>
      <c r="AU17" s="1">
        <f>2*7</f>
        <v>14</v>
      </c>
      <c r="AV17" s="1">
        <f>Tabelle589711[[#This Row],[max. Abrufhäufigkeit pro Woche]]*52</f>
        <v>728</v>
      </c>
      <c r="AX17" s="1" t="s">
        <v>1104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946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1103</v>
      </c>
      <c r="AU18" s="1">
        <f>2*7</f>
        <v>14</v>
      </c>
      <c r="AX18" s="1" t="s">
        <v>1104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946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1103</v>
      </c>
      <c r="AU19" s="1">
        <f>2*7</f>
        <v>14</v>
      </c>
      <c r="AX19" s="1" t="s">
        <v>1104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1105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1105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1105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840</v>
      </c>
      <c r="I1" s="2" t="s">
        <v>86</v>
      </c>
      <c r="J1" s="2" t="s">
        <v>938</v>
      </c>
      <c r="K1" s="2" t="s">
        <v>937</v>
      </c>
      <c r="L1" s="2" t="s">
        <v>22</v>
      </c>
      <c r="M1" s="2" t="s">
        <v>875</v>
      </c>
      <c r="N1" s="2" t="s">
        <v>1136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939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132</v>
      </c>
      <c r="B3" s="1" t="s">
        <v>141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939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285</v>
      </c>
      <c r="B4" s="1" t="s">
        <v>141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939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934</v>
      </c>
      <c r="B5" s="1" t="s">
        <v>141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134</v>
      </c>
      <c r="B6" s="1" t="s">
        <v>141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135</v>
      </c>
      <c r="B7" s="1" t="s">
        <v>141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137</v>
      </c>
      <c r="B8" s="1" t="s">
        <v>141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939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935</v>
      </c>
      <c r="B9" s="1" t="s">
        <v>141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140</v>
      </c>
      <c r="B10" s="1" t="s">
        <v>141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939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152</v>
      </c>
      <c r="B11" s="1" t="s">
        <v>141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208</v>
      </c>
      <c r="B12" s="1" t="s">
        <v>129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211</v>
      </c>
      <c r="B13" s="1" t="s">
        <v>129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210</v>
      </c>
      <c r="B14" s="1" t="s">
        <v>129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138</v>
      </c>
      <c r="B15" s="1" t="s">
        <v>129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936</v>
      </c>
      <c r="B16" s="1" t="s">
        <v>129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29</v>
      </c>
      <c r="B17" s="1" t="s">
        <v>128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41</v>
      </c>
      <c r="B18" s="1" t="s">
        <v>128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53</v>
      </c>
      <c r="B19" s="1" t="s">
        <v>128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279</v>
      </c>
      <c r="B20" s="1" t="s">
        <v>128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187</v>
      </c>
      <c r="B21" s="1" t="s">
        <v>128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83</v>
      </c>
      <c r="B22" s="1" t="s">
        <v>128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946</v>
      </c>
      <c r="B23" s="1" t="s">
        <v>128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999</v>
      </c>
      <c r="B24" s="1" t="s">
        <v>128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830</v>
      </c>
      <c r="B26" s="1" t="s">
        <v>141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50</v>
      </c>
      <c r="J1" s="2" t="s">
        <v>853</v>
      </c>
      <c r="K1" s="2" t="s">
        <v>157</v>
      </c>
      <c r="L1" s="2" t="s">
        <v>852</v>
      </c>
      <c r="M1" s="2" t="s">
        <v>861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5" t="s">
        <v>29</v>
      </c>
      <c r="B2" s="1" t="s">
        <v>128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987</v>
      </c>
      <c r="R2" s="55">
        <v>5</v>
      </c>
      <c r="S2" s="55">
        <v>5</v>
      </c>
      <c r="T2" s="55">
        <v>5</v>
      </c>
    </row>
    <row r="3" spans="1:20" x14ac:dyDescent="0.2">
      <c r="A3" s="55" t="s">
        <v>83</v>
      </c>
      <c r="B3" s="1" t="s">
        <v>128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990</v>
      </c>
      <c r="R3" s="55">
        <v>5</v>
      </c>
      <c r="S3" s="55">
        <v>5</v>
      </c>
      <c r="T3" s="55">
        <v>5</v>
      </c>
    </row>
    <row r="4" spans="1:20" x14ac:dyDescent="0.2">
      <c r="A4" s="55" t="s">
        <v>76</v>
      </c>
      <c r="B4" s="1" t="s">
        <v>128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989</v>
      </c>
      <c r="R4" s="55">
        <v>5</v>
      </c>
      <c r="S4" s="55">
        <v>5</v>
      </c>
      <c r="T4" s="55">
        <v>5</v>
      </c>
    </row>
    <row r="5" spans="1:20" x14ac:dyDescent="0.2">
      <c r="A5" s="55" t="s">
        <v>53</v>
      </c>
      <c r="B5" s="1" t="s">
        <v>128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988</v>
      </c>
      <c r="R5" s="55">
        <v>5</v>
      </c>
      <c r="S5" s="55">
        <v>5</v>
      </c>
      <c r="T5" s="55">
        <v>5</v>
      </c>
    </row>
    <row r="6" spans="1:20" x14ac:dyDescent="0.2">
      <c r="A6" s="55" t="s">
        <v>946</v>
      </c>
      <c r="B6" s="1" t="s">
        <v>128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991</v>
      </c>
      <c r="R6" s="55">
        <v>5</v>
      </c>
      <c r="S6" s="55">
        <v>5</v>
      </c>
      <c r="T6" s="55">
        <v>5</v>
      </c>
    </row>
    <row r="7" spans="1:20" x14ac:dyDescent="0.2">
      <c r="A7" s="1" t="s">
        <v>999</v>
      </c>
      <c r="B7" s="1" t="s">
        <v>128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1000</v>
      </c>
      <c r="B8" s="1" t="s">
        <v>128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x14ac:dyDescent="0.2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0" t="s">
        <v>141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132</v>
      </c>
      <c r="B8" s="30" t="s">
        <v>141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133</v>
      </c>
      <c r="B9" s="30" t="s">
        <v>141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1001</v>
      </c>
      <c r="K1" s="2" t="s">
        <v>1110</v>
      </c>
      <c r="L1" s="2" t="s">
        <v>155</v>
      </c>
      <c r="M1" s="2" t="s">
        <v>157</v>
      </c>
      <c r="N1" s="2" t="s">
        <v>1002</v>
      </c>
      <c r="O1" s="2" t="s">
        <v>1111</v>
      </c>
      <c r="P1" s="2" t="s">
        <v>55</v>
      </c>
      <c r="Q1" s="2" t="s">
        <v>54</v>
      </c>
      <c r="R1" s="2" t="s">
        <v>1127</v>
      </c>
      <c r="S1" s="2" t="s">
        <v>1128</v>
      </c>
      <c r="T1" s="2" t="s">
        <v>1003</v>
      </c>
      <c r="U1" s="2" t="s">
        <v>1005</v>
      </c>
      <c r="V1" s="2" t="s">
        <v>1004</v>
      </c>
      <c r="W1" s="2" t="s">
        <v>1006</v>
      </c>
      <c r="X1" s="2" t="s">
        <v>1007</v>
      </c>
      <c r="Y1" s="2" t="s">
        <v>1008</v>
      </c>
      <c r="Z1" s="2" t="s">
        <v>1009</v>
      </c>
      <c r="AA1" s="2" t="s">
        <v>1010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1136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946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1181</v>
      </c>
      <c r="AK2" s="1" t="s">
        <v>1181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1181</v>
      </c>
      <c r="AK3" s="1" t="s">
        <v>1181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1181</v>
      </c>
      <c r="AK4" s="1" t="s">
        <v>1181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1181</v>
      </c>
      <c r="AK5" s="1" t="s">
        <v>1181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1181</v>
      </c>
      <c r="AK6" s="1" t="s">
        <v>1181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1109</v>
      </c>
      <c r="AJ7" s="1" t="s">
        <v>1181</v>
      </c>
      <c r="AK7" s="1" t="s">
        <v>1181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1181</v>
      </c>
      <c r="AK8" s="1" t="s">
        <v>1181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1181</v>
      </c>
      <c r="AK9" s="1" t="s">
        <v>1181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1181</v>
      </c>
      <c r="AK10" s="1" t="s">
        <v>1181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1181</v>
      </c>
      <c r="AK11" s="1" t="s">
        <v>1181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1181</v>
      </c>
      <c r="AK12" s="1" t="s">
        <v>1181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1181</v>
      </c>
      <c r="AK13" s="1" t="s">
        <v>1181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1181</v>
      </c>
      <c r="AK14" s="1" t="s">
        <v>1181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376</v>
      </c>
      <c r="B15" s="55" t="s">
        <v>129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815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1108</v>
      </c>
      <c r="AJ15" s="1" t="s">
        <v>1181</v>
      </c>
      <c r="AK15" s="1" t="s">
        <v>1181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1011</v>
      </c>
      <c r="AR15" s="13" t="s">
        <v>1011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295</v>
      </c>
      <c r="B16" s="55" t="s">
        <v>129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820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1181</v>
      </c>
      <c r="AK16" s="1" t="s">
        <v>1181</v>
      </c>
      <c r="AL16" s="13" t="s">
        <v>1012</v>
      </c>
      <c r="AM16" s="13" t="s">
        <v>1012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819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1134</v>
      </c>
      <c r="B17" s="55" t="s">
        <v>129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821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1181</v>
      </c>
      <c r="AK17" s="1" t="s">
        <v>1181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1013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1:BN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840</v>
      </c>
      <c r="K1" s="2" t="s">
        <v>920</v>
      </c>
      <c r="L1" s="2" t="s">
        <v>892</v>
      </c>
      <c r="M1" s="2" t="s">
        <v>49</v>
      </c>
      <c r="N1" s="2" t="s">
        <v>148</v>
      </c>
      <c r="O1" s="2" t="s">
        <v>1147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1125</v>
      </c>
      <c r="U1" s="2" t="s">
        <v>234</v>
      </c>
      <c r="V1" s="2" t="s">
        <v>1112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1148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1097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875</v>
      </c>
      <c r="AX1" s="2" t="s">
        <v>1</v>
      </c>
      <c r="AY1" s="2" t="s">
        <v>2</v>
      </c>
      <c r="AZ1" s="2" t="s">
        <v>393</v>
      </c>
      <c r="BA1" s="2" t="s">
        <v>1136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1113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1113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1113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1113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1113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1113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1113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1113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946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1113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946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946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946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1113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1113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1134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1134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1134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1134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0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0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0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0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0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0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0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0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0" t="s">
        <v>364</v>
      </c>
      <c r="B90" s="30" t="s">
        <v>141</v>
      </c>
      <c r="C90" s="1" t="s">
        <v>498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€_2018/kW]]</f>
        <v>7.7850000000000001</v>
      </c>
      <c r="AR90" s="45">
        <v>0.09</v>
      </c>
      <c r="AS90" s="30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5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0"/>
    </row>
    <row r="91" spans="1:65" hidden="1" x14ac:dyDescent="0.2">
      <c r="A91" s="30" t="s">
        <v>364</v>
      </c>
      <c r="B91" s="30" t="s">
        <v>141</v>
      </c>
      <c r="C91" s="1" t="s">
        <v>498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€_2018/kW]]</f>
        <v>7.7850000000000001</v>
      </c>
      <c r="AR91" s="45">
        <v>0.09</v>
      </c>
      <c r="AS91" s="30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5"/>
      <c r="BA91" s="13" t="s">
        <v>472</v>
      </c>
      <c r="BB91" s="35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0"/>
    </row>
    <row r="92" spans="1:65" hidden="1" x14ac:dyDescent="0.2">
      <c r="A92" s="30" t="s">
        <v>364</v>
      </c>
      <c r="B92" s="30" t="s">
        <v>141</v>
      </c>
      <c r="C92" s="1" t="s">
        <v>498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€_2018/kW]]</f>
        <v>7.7850000000000001</v>
      </c>
      <c r="AR92" s="45">
        <v>0.09</v>
      </c>
      <c r="AS92" s="30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5"/>
      <c r="BA92" s="13" t="s">
        <v>472</v>
      </c>
      <c r="BB92" s="35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0"/>
    </row>
    <row r="93" spans="1:65" hidden="1" x14ac:dyDescent="0.2">
      <c r="A93" s="30" t="s">
        <v>364</v>
      </c>
      <c r="B93" s="30" t="s">
        <v>141</v>
      </c>
      <c r="C93" s="1" t="s">
        <v>498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€_2018/kW]]</f>
        <v>7.7850000000000001</v>
      </c>
      <c r="AR93" s="45">
        <v>0.09</v>
      </c>
      <c r="AS93" s="30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5"/>
      <c r="BA93" s="13" t="s">
        <v>472</v>
      </c>
      <c r="BB93" s="35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0"/>
    </row>
    <row r="94" spans="1:65" x14ac:dyDescent="0.2">
      <c r="A94" s="30" t="s">
        <v>391</v>
      </c>
      <c r="B94" s="30" t="s">
        <v>141</v>
      </c>
      <c r="C94" s="1" t="s">
        <v>498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€_2018/kW]]</f>
        <v>7.7850000000000001</v>
      </c>
      <c r="AR94" s="45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5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0"/>
    </row>
    <row r="95" spans="1:65" hidden="1" x14ac:dyDescent="0.2">
      <c r="A95" s="30" t="s">
        <v>391</v>
      </c>
      <c r="B95" s="30" t="s">
        <v>141</v>
      </c>
      <c r="C95" s="1" t="s">
        <v>498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€_2018/kW]]</f>
        <v>7.7850000000000001</v>
      </c>
      <c r="AR95" s="45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5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0"/>
    </row>
    <row r="96" spans="1:65" hidden="1" x14ac:dyDescent="0.2">
      <c r="A96" s="30" t="s">
        <v>391</v>
      </c>
      <c r="B96" s="30" t="s">
        <v>141</v>
      </c>
      <c r="C96" s="1" t="s">
        <v>498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€_2018/kW]]</f>
        <v>7.7850000000000001</v>
      </c>
      <c r="AR96" s="45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5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0"/>
    </row>
    <row r="97" spans="1:65" hidden="1" x14ac:dyDescent="0.2">
      <c r="A97" s="30" t="s">
        <v>391</v>
      </c>
      <c r="B97" s="30" t="s">
        <v>141</v>
      </c>
      <c r="C97" s="1" t="s">
        <v>498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€_2018/kW]]</f>
        <v>7.7850000000000001</v>
      </c>
      <c r="AR97" s="45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5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0"/>
    </row>
    <row r="98" spans="1:65" x14ac:dyDescent="0.2">
      <c r="A98" s="30" t="s">
        <v>131</v>
      </c>
      <c r="B98" s="30" t="s">
        <v>141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371</v>
      </c>
      <c r="AI98" s="1" t="s">
        <v>276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€_2018/MWh]]</f>
        <v>1.5570000000000002</v>
      </c>
      <c r="AR98" s="45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5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0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0"/>
    </row>
    <row r="99" spans="1:65" hidden="1" x14ac:dyDescent="0.2">
      <c r="A99" s="30" t="s">
        <v>131</v>
      </c>
      <c r="B99" s="30" t="s">
        <v>141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371</v>
      </c>
      <c r="AI99" s="1" t="s">
        <v>276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€_2018/MWh]]</f>
        <v>1.5570000000000002</v>
      </c>
      <c r="AR99" s="45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5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0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0"/>
    </row>
    <row r="100" spans="1:65" hidden="1" x14ac:dyDescent="0.2">
      <c r="A100" s="30" t="s">
        <v>131</v>
      </c>
      <c r="B100" s="30" t="s">
        <v>141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371</v>
      </c>
      <c r="AI100" s="1" t="s">
        <v>276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€_2018/MWh]]</f>
        <v>1.5570000000000002</v>
      </c>
      <c r="AR100" s="45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5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0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0"/>
    </row>
    <row r="101" spans="1:65" hidden="1" x14ac:dyDescent="0.2">
      <c r="A101" s="30" t="s">
        <v>131</v>
      </c>
      <c r="B101" s="30" t="s">
        <v>141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371</v>
      </c>
      <c r="AI101" s="1" t="s">
        <v>276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€_2018/MWh]]</f>
        <v>1.5570000000000002</v>
      </c>
      <c r="AR101" s="45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5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0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0"/>
    </row>
    <row r="102" spans="1:65" x14ac:dyDescent="0.2">
      <c r="A102" s="30" t="s">
        <v>132</v>
      </c>
      <c r="B102" s="30" t="s">
        <v>141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371</v>
      </c>
      <c r="AI102" s="1" t="s">
        <v>276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€_2018/MWh]]</f>
        <v>1.5570000000000002</v>
      </c>
      <c r="AR102" s="45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5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0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0"/>
    </row>
    <row r="103" spans="1:65" hidden="1" x14ac:dyDescent="0.2">
      <c r="A103" s="30" t="s">
        <v>132</v>
      </c>
      <c r="B103" s="30" t="s">
        <v>141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371</v>
      </c>
      <c r="AI103" s="1" t="s">
        <v>276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€_2018/MWh]]</f>
        <v>1.5570000000000002</v>
      </c>
      <c r="AR103" s="45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5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0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0"/>
    </row>
    <row r="104" spans="1:65" hidden="1" x14ac:dyDescent="0.2">
      <c r="A104" s="30" t="s">
        <v>132</v>
      </c>
      <c r="B104" s="30" t="s">
        <v>141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371</v>
      </c>
      <c r="AI104" s="1" t="s">
        <v>276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€_2018/MWh]]</f>
        <v>1.5570000000000002</v>
      </c>
      <c r="AR104" s="45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5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0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0"/>
    </row>
    <row r="105" spans="1:65" hidden="1" x14ac:dyDescent="0.2">
      <c r="A105" s="30" t="s">
        <v>132</v>
      </c>
      <c r="B105" s="30" t="s">
        <v>141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371</v>
      </c>
      <c r="AI105" s="1" t="s">
        <v>276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€_2018/MWh]]</f>
        <v>1.5570000000000002</v>
      </c>
      <c r="AR105" s="45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5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0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0"/>
    </row>
    <row r="106" spans="1:65" x14ac:dyDescent="0.2">
      <c r="A106" s="30" t="s">
        <v>285</v>
      </c>
      <c r="B106" s="30" t="s">
        <v>141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371</v>
      </c>
      <c r="AI106" s="1" t="s">
        <v>276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€_2018/MWh]]</f>
        <v>1.5570000000000002</v>
      </c>
      <c r="AR106" s="45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5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0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0"/>
    </row>
    <row r="107" spans="1:65" hidden="1" x14ac:dyDescent="0.2">
      <c r="A107" s="30" t="s">
        <v>285</v>
      </c>
      <c r="B107" s="30" t="s">
        <v>141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371</v>
      </c>
      <c r="AI107" s="1" t="s">
        <v>276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€_2018/MWh]]</f>
        <v>1.5570000000000002</v>
      </c>
      <c r="AR107" s="45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5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0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0"/>
    </row>
    <row r="108" spans="1:65" hidden="1" x14ac:dyDescent="0.2">
      <c r="A108" s="30" t="s">
        <v>285</v>
      </c>
      <c r="B108" s="30" t="s">
        <v>141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371</v>
      </c>
      <c r="AI108" s="1" t="s">
        <v>276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€_2018/MWh]]</f>
        <v>1.5570000000000002</v>
      </c>
      <c r="AR108" s="45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5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0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0"/>
    </row>
    <row r="109" spans="1:65" hidden="1" x14ac:dyDescent="0.2">
      <c r="A109" s="30" t="s">
        <v>285</v>
      </c>
      <c r="B109" s="30" t="s">
        <v>141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371</v>
      </c>
      <c r="AI109" s="1" t="s">
        <v>276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€_2018/MWh]]</f>
        <v>1.5570000000000002</v>
      </c>
      <c r="AR109" s="45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5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0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0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€_2018/kW]]</f>
        <v>7.7850000000000001</v>
      </c>
      <c r="AR110" s="45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€_2018/kW]]</f>
        <v>7.7850000000000001</v>
      </c>
      <c r="AR111" s="45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5"/>
      <c r="BB111" s="35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€_2018/kW]]</f>
        <v>7.7850000000000001</v>
      </c>
      <c r="AR112" s="45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5"/>
      <c r="BB112" s="35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€_2018/kW]]</f>
        <v>7.7850000000000001</v>
      </c>
      <c r="AR113" s="45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5"/>
      <c r="BB113" s="35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0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0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0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0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1014</v>
      </c>
      <c r="H1" s="2" t="s">
        <v>1015</v>
      </c>
      <c r="I1" s="2" t="s">
        <v>1016</v>
      </c>
      <c r="J1" s="2" t="s">
        <v>1017</v>
      </c>
      <c r="K1" s="2" t="s">
        <v>1018</v>
      </c>
      <c r="L1" s="2" t="s">
        <v>1019</v>
      </c>
      <c r="M1" s="2" t="s">
        <v>1020</v>
      </c>
      <c r="N1" s="2" t="s">
        <v>1021</v>
      </c>
      <c r="O1" s="2" t="s">
        <v>213</v>
      </c>
      <c r="P1" s="2" t="s">
        <v>214</v>
      </c>
      <c r="Q1" s="2" t="s">
        <v>1022</v>
      </c>
      <c r="R1" s="2" t="s">
        <v>1023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6</v>
      </c>
    </row>
    <row r="2" spans="1:25" x14ac:dyDescent="0.2">
      <c r="A2" s="55" t="s">
        <v>391</v>
      </c>
      <c r="B2" s="1" t="s">
        <v>141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996</v>
      </c>
      <c r="T2" s="13" t="s">
        <v>996</v>
      </c>
      <c r="U2" s="13" t="s">
        <v>1024</v>
      </c>
      <c r="V2" s="13" t="s">
        <v>1024</v>
      </c>
      <c r="W2" s="62">
        <v>89</v>
      </c>
      <c r="X2" s="13" t="s">
        <v>1024</v>
      </c>
      <c r="Y2" s="13" t="s">
        <v>1024</v>
      </c>
    </row>
    <row r="3" spans="1:25" x14ac:dyDescent="0.2">
      <c r="A3" s="55" t="s">
        <v>391</v>
      </c>
      <c r="B3" s="1" t="s">
        <v>141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996</v>
      </c>
      <c r="T3" s="13" t="s">
        <v>996</v>
      </c>
      <c r="U3" s="13" t="s">
        <v>1024</v>
      </c>
      <c r="V3" s="13" t="s">
        <v>1024</v>
      </c>
      <c r="W3" s="62">
        <v>89</v>
      </c>
      <c r="X3" s="13" t="s">
        <v>1024</v>
      </c>
      <c r="Y3" s="13" t="s">
        <v>1024</v>
      </c>
    </row>
    <row r="4" spans="1:25" x14ac:dyDescent="0.2">
      <c r="A4" s="55" t="s">
        <v>391</v>
      </c>
      <c r="B4" s="1" t="s">
        <v>129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996</v>
      </c>
      <c r="T4" s="13" t="s">
        <v>996</v>
      </c>
      <c r="U4" s="13" t="s">
        <v>1024</v>
      </c>
      <c r="V4" s="13" t="s">
        <v>1024</v>
      </c>
      <c r="W4" s="62">
        <v>89</v>
      </c>
      <c r="X4" s="13" t="s">
        <v>1024</v>
      </c>
      <c r="Y4" s="13" t="s">
        <v>1024</v>
      </c>
    </row>
    <row r="5" spans="1:25" x14ac:dyDescent="0.2">
      <c r="A5" s="55" t="s">
        <v>391</v>
      </c>
      <c r="B5" s="1" t="s">
        <v>129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996</v>
      </c>
      <c r="T5" s="13" t="s">
        <v>996</v>
      </c>
      <c r="U5" s="13" t="s">
        <v>1024</v>
      </c>
      <c r="V5" s="13" t="s">
        <v>1024</v>
      </c>
      <c r="W5" s="62">
        <v>89</v>
      </c>
      <c r="X5" s="13" t="s">
        <v>1024</v>
      </c>
      <c r="Y5" s="13" t="s">
        <v>1024</v>
      </c>
    </row>
    <row r="6" spans="1:25" x14ac:dyDescent="0.2">
      <c r="A6" s="55" t="s">
        <v>131</v>
      </c>
      <c r="B6" s="1" t="s">
        <v>141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996</v>
      </c>
      <c r="T6" s="13" t="s">
        <v>996</v>
      </c>
      <c r="U6" s="13" t="s">
        <v>1024</v>
      </c>
      <c r="V6" s="13" t="s">
        <v>1024</v>
      </c>
      <c r="W6" s="62">
        <v>89</v>
      </c>
      <c r="X6" s="13" t="s">
        <v>1024</v>
      </c>
      <c r="Y6" s="13" t="s">
        <v>1024</v>
      </c>
    </row>
    <row r="7" spans="1:25" x14ac:dyDescent="0.2">
      <c r="A7" s="55" t="s">
        <v>131</v>
      </c>
      <c r="B7" s="1" t="s">
        <v>141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996</v>
      </c>
      <c r="T7" s="13" t="s">
        <v>996</v>
      </c>
      <c r="U7" s="13" t="s">
        <v>1024</v>
      </c>
      <c r="V7" s="13" t="s">
        <v>1024</v>
      </c>
      <c r="W7" s="62">
        <v>89</v>
      </c>
      <c r="X7" s="13" t="s">
        <v>1024</v>
      </c>
      <c r="Y7" s="13" t="s">
        <v>1024</v>
      </c>
    </row>
    <row r="8" spans="1:25" x14ac:dyDescent="0.2">
      <c r="A8" s="55" t="s">
        <v>132</v>
      </c>
      <c r="B8" s="1" t="s">
        <v>141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996</v>
      </c>
      <c r="T8" s="13" t="s">
        <v>996</v>
      </c>
      <c r="U8" s="13" t="s">
        <v>1024</v>
      </c>
      <c r="V8" s="13" t="s">
        <v>1024</v>
      </c>
      <c r="W8" s="62">
        <v>89</v>
      </c>
      <c r="X8" s="13" t="s">
        <v>1024</v>
      </c>
      <c r="Y8" s="13" t="s">
        <v>1024</v>
      </c>
    </row>
    <row r="9" spans="1:25" x14ac:dyDescent="0.2">
      <c r="A9" s="55" t="s">
        <v>132</v>
      </c>
      <c r="B9" s="1" t="s">
        <v>141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996</v>
      </c>
      <c r="T9" s="13" t="s">
        <v>996</v>
      </c>
      <c r="U9" s="13" t="s">
        <v>1024</v>
      </c>
      <c r="V9" s="13" t="s">
        <v>1024</v>
      </c>
      <c r="W9" s="62">
        <v>89</v>
      </c>
      <c r="X9" s="13" t="s">
        <v>1024</v>
      </c>
      <c r="Y9" s="13" t="s">
        <v>1024</v>
      </c>
    </row>
    <row r="10" spans="1:25" x14ac:dyDescent="0.2">
      <c r="A10" s="55" t="s">
        <v>285</v>
      </c>
      <c r="B10" s="1" t="s">
        <v>141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996</v>
      </c>
      <c r="T10" s="13" t="s">
        <v>996</v>
      </c>
      <c r="U10" s="13" t="s">
        <v>1024</v>
      </c>
      <c r="V10" s="13" t="s">
        <v>1024</v>
      </c>
      <c r="W10" s="62">
        <v>89</v>
      </c>
      <c r="X10" s="13" t="s">
        <v>1024</v>
      </c>
      <c r="Y10" s="13" t="s">
        <v>1024</v>
      </c>
    </row>
    <row r="11" spans="1:25" x14ac:dyDescent="0.2">
      <c r="A11" s="55" t="s">
        <v>285</v>
      </c>
      <c r="B11" s="1" t="s">
        <v>141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996</v>
      </c>
      <c r="T11" s="13" t="s">
        <v>996</v>
      </c>
      <c r="U11" s="13" t="s">
        <v>1024</v>
      </c>
      <c r="V11" s="13" t="s">
        <v>1024</v>
      </c>
      <c r="W11" s="62">
        <v>89</v>
      </c>
      <c r="X11" s="13" t="s">
        <v>1024</v>
      </c>
      <c r="Y11" s="13" t="s">
        <v>1024</v>
      </c>
    </row>
    <row r="12" spans="1:25" x14ac:dyDescent="0.2">
      <c r="A12" s="55" t="s">
        <v>140</v>
      </c>
      <c r="B12" s="1" t="s">
        <v>141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996</v>
      </c>
      <c r="T12" s="13" t="s">
        <v>996</v>
      </c>
      <c r="U12" s="13" t="s">
        <v>1024</v>
      </c>
      <c r="V12" s="13" t="s">
        <v>1024</v>
      </c>
      <c r="W12" s="62">
        <v>89</v>
      </c>
      <c r="X12" s="13" t="s">
        <v>1024</v>
      </c>
      <c r="Y12" s="13" t="s">
        <v>1024</v>
      </c>
    </row>
    <row r="13" spans="1:25" x14ac:dyDescent="0.2">
      <c r="A13" s="55" t="s">
        <v>140</v>
      </c>
      <c r="B13" s="1" t="s">
        <v>141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996</v>
      </c>
      <c r="T13" s="13" t="s">
        <v>996</v>
      </c>
      <c r="U13" s="13" t="s">
        <v>1024</v>
      </c>
      <c r="V13" s="13" t="s">
        <v>1024</v>
      </c>
      <c r="W13" s="62">
        <v>89</v>
      </c>
      <c r="X13" s="13" t="s">
        <v>1024</v>
      </c>
      <c r="Y13" s="13" t="s">
        <v>1024</v>
      </c>
    </row>
    <row r="14" spans="1:25" x14ac:dyDescent="0.2">
      <c r="A14" s="55" t="s">
        <v>136</v>
      </c>
      <c r="B14" s="1" t="s">
        <v>141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996</v>
      </c>
      <c r="T14" s="13" t="s">
        <v>996</v>
      </c>
      <c r="U14" s="13" t="s">
        <v>1024</v>
      </c>
      <c r="V14" s="13" t="s">
        <v>1024</v>
      </c>
      <c r="W14" s="62">
        <v>89</v>
      </c>
      <c r="X14" s="13" t="s">
        <v>1024</v>
      </c>
      <c r="Y14" s="13" t="s">
        <v>1024</v>
      </c>
    </row>
    <row r="15" spans="1:25" x14ac:dyDescent="0.2">
      <c r="A15" s="55" t="s">
        <v>136</v>
      </c>
      <c r="B15" s="1" t="s">
        <v>141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996</v>
      </c>
      <c r="T15" s="13" t="s">
        <v>996</v>
      </c>
      <c r="U15" s="13" t="s">
        <v>1024</v>
      </c>
      <c r="V15" s="13" t="s">
        <v>1024</v>
      </c>
      <c r="W15" s="62">
        <v>89</v>
      </c>
      <c r="X15" s="13" t="s">
        <v>1024</v>
      </c>
      <c r="Y15" s="13" t="s">
        <v>1024</v>
      </c>
    </row>
    <row r="16" spans="1:25" x14ac:dyDescent="0.2">
      <c r="A16" s="55" t="s">
        <v>137</v>
      </c>
      <c r="B16" s="1" t="s">
        <v>141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996</v>
      </c>
      <c r="T16" s="13" t="s">
        <v>996</v>
      </c>
      <c r="U16" s="13" t="s">
        <v>1024</v>
      </c>
      <c r="V16" s="13" t="s">
        <v>1024</v>
      </c>
      <c r="W16" s="62">
        <v>89</v>
      </c>
      <c r="X16" s="13" t="s">
        <v>1024</v>
      </c>
      <c r="Y16" s="13" t="s">
        <v>1024</v>
      </c>
    </row>
    <row r="17" spans="1:25" x14ac:dyDescent="0.2">
      <c r="A17" s="55" t="s">
        <v>137</v>
      </c>
      <c r="B17" s="1" t="s">
        <v>141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996</v>
      </c>
      <c r="T17" s="13" t="s">
        <v>996</v>
      </c>
      <c r="U17" s="13" t="s">
        <v>1024</v>
      </c>
      <c r="V17" s="13" t="s">
        <v>1024</v>
      </c>
      <c r="W17" s="62">
        <v>89</v>
      </c>
      <c r="X17" s="13" t="s">
        <v>1024</v>
      </c>
      <c r="Y17" s="13" t="s">
        <v>1024</v>
      </c>
    </row>
    <row r="18" spans="1:25" x14ac:dyDescent="0.2">
      <c r="A18" s="55" t="s">
        <v>836</v>
      </c>
      <c r="B18" s="1" t="s">
        <v>141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996</v>
      </c>
      <c r="T18" s="13" t="s">
        <v>996</v>
      </c>
      <c r="U18" s="13" t="s">
        <v>1024</v>
      </c>
      <c r="V18" s="13" t="s">
        <v>1024</v>
      </c>
      <c r="W18" s="62">
        <v>89</v>
      </c>
      <c r="X18" s="13" t="s">
        <v>1024</v>
      </c>
      <c r="Y18" s="13" t="s">
        <v>1024</v>
      </c>
    </row>
    <row r="19" spans="1:25" x14ac:dyDescent="0.2">
      <c r="A19" s="55" t="s">
        <v>836</v>
      </c>
      <c r="B19" s="1" t="s">
        <v>141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996</v>
      </c>
      <c r="T19" s="13" t="s">
        <v>996</v>
      </c>
      <c r="U19" s="13" t="s">
        <v>1024</v>
      </c>
      <c r="V19" s="13" t="s">
        <v>1024</v>
      </c>
      <c r="W19" s="62">
        <v>89</v>
      </c>
      <c r="X19" s="13" t="s">
        <v>1024</v>
      </c>
      <c r="Y19" s="13" t="s">
        <v>1024</v>
      </c>
    </row>
    <row r="20" spans="1:25" x14ac:dyDescent="0.2">
      <c r="A20" s="55" t="s">
        <v>364</v>
      </c>
      <c r="B20" s="1" t="s">
        <v>129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996</v>
      </c>
      <c r="T20" s="13" t="s">
        <v>996</v>
      </c>
      <c r="U20" s="13" t="s">
        <v>1024</v>
      </c>
      <c r="V20" s="13" t="s">
        <v>1024</v>
      </c>
      <c r="W20" s="62">
        <v>89</v>
      </c>
      <c r="X20" s="13" t="s">
        <v>1024</v>
      </c>
      <c r="Y20" s="13" t="s">
        <v>1024</v>
      </c>
    </row>
    <row r="21" spans="1:25" x14ac:dyDescent="0.2">
      <c r="A21" s="55" t="s">
        <v>364</v>
      </c>
      <c r="B21" s="1" t="s">
        <v>129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996</v>
      </c>
      <c r="T21" s="13" t="s">
        <v>996</v>
      </c>
      <c r="U21" s="13" t="s">
        <v>1024</v>
      </c>
      <c r="V21" s="13" t="s">
        <v>1024</v>
      </c>
      <c r="W21" s="62">
        <v>89</v>
      </c>
      <c r="X21" s="13" t="s">
        <v>1024</v>
      </c>
      <c r="Y21" s="13" t="s">
        <v>1024</v>
      </c>
    </row>
    <row r="22" spans="1:25" x14ac:dyDescent="0.2">
      <c r="A22" s="55" t="s">
        <v>827</v>
      </c>
      <c r="B22" s="1" t="s">
        <v>128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996</v>
      </c>
      <c r="T22" s="13" t="s">
        <v>996</v>
      </c>
      <c r="U22" s="13" t="s">
        <v>1024</v>
      </c>
      <c r="V22" s="13" t="s">
        <v>1024</v>
      </c>
      <c r="W22" s="62">
        <v>89</v>
      </c>
      <c r="X22" s="13" t="s">
        <v>1024</v>
      </c>
      <c r="Y22" s="13" t="s">
        <v>1024</v>
      </c>
    </row>
    <row r="23" spans="1:25" x14ac:dyDescent="0.2">
      <c r="A23" s="55" t="s">
        <v>827</v>
      </c>
      <c r="B23" s="1" t="s">
        <v>128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996</v>
      </c>
      <c r="T23" s="13" t="s">
        <v>996</v>
      </c>
      <c r="U23" s="13" t="s">
        <v>1024</v>
      </c>
      <c r="V23" s="13" t="s">
        <v>1024</v>
      </c>
      <c r="W23" s="62">
        <v>89</v>
      </c>
      <c r="X23" s="13" t="s">
        <v>1024</v>
      </c>
      <c r="Y23" s="13" t="s">
        <v>1024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187</v>
      </c>
      <c r="B3" s="55" t="s">
        <v>128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946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879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880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1129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1145</v>
      </c>
      <c r="S1" s="2" t="s">
        <v>1146</v>
      </c>
      <c r="T1" s="2" t="s">
        <v>158</v>
      </c>
      <c r="U1" s="2" t="s">
        <v>1148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1096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875</v>
      </c>
      <c r="AO1" s="2" t="s">
        <v>1</v>
      </c>
      <c r="AP1" s="2" t="s">
        <v>2</v>
      </c>
      <c r="AQ1" s="2" t="s">
        <v>1136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79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79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79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83</v>
      </c>
      <c r="B18" s="1" t="s">
        <v>128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1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79" t="s">
        <v>83</v>
      </c>
      <c r="B19" s="1" t="s">
        <v>128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83</v>
      </c>
      <c r="B20" s="1" t="s">
        <v>128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83</v>
      </c>
      <c r="B21" s="1" t="s">
        <v>128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946</v>
      </c>
      <c r="B22" s="1" t="s">
        <v>128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1"/>
      <c r="AV22" s="1" t="s">
        <v>362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946</v>
      </c>
      <c r="B23" s="1" t="s">
        <v>128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946</v>
      </c>
      <c r="B24" s="1" t="s">
        <v>128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946</v>
      </c>
      <c r="B25" s="1" t="s">
        <v>128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79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79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79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79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79" t="s">
        <v>546</v>
      </c>
      <c r="B31" s="1" t="s">
        <v>128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546</v>
      </c>
      <c r="B32" s="1" t="s">
        <v>128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546</v>
      </c>
      <c r="B33" s="1" t="s">
        <v>128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546</v>
      </c>
      <c r="B34" s="1" t="s">
        <v>128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871</v>
      </c>
      <c r="J1" s="2" t="s">
        <v>872</v>
      </c>
      <c r="K1" s="2" t="s">
        <v>50</v>
      </c>
      <c r="L1" s="2" t="s">
        <v>869</v>
      </c>
      <c r="M1" s="2" t="s">
        <v>870</v>
      </c>
      <c r="N1" s="2" t="s">
        <v>156</v>
      </c>
      <c r="O1" s="2" t="s">
        <v>866</v>
      </c>
      <c r="P1" s="2" t="s">
        <v>867</v>
      </c>
      <c r="Q1" s="2" t="s">
        <v>56</v>
      </c>
      <c r="R1" s="2" t="s">
        <v>868</v>
      </c>
      <c r="S1" s="2" t="s">
        <v>22</v>
      </c>
      <c r="T1" s="2" t="s">
        <v>875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862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279</v>
      </c>
      <c r="B3" s="55" t="s">
        <v>128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83</v>
      </c>
      <c r="B4" s="55" t="s">
        <v>128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29</v>
      </c>
      <c r="B5" s="55" t="s">
        <v>128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76</v>
      </c>
      <c r="B6" s="55" t="s">
        <v>128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816</v>
      </c>
      <c r="B7" s="55" t="s">
        <v>129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1182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136</v>
      </c>
      <c r="B8" s="55" t="s">
        <v>129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1182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134</v>
      </c>
      <c r="B9" s="55" t="s">
        <v>141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286</v>
      </c>
      <c r="B10" s="55" t="s">
        <v>141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135</v>
      </c>
      <c r="B11" s="55" t="s">
        <v>141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137</v>
      </c>
      <c r="B12" s="55" t="s">
        <v>141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94ED-FC7A-4B65-A713-0FE956B7E3B2}">
  <dimension ref="A1:AM31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32" sqref="O3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44" style="1" bestFit="1" customWidth="1"/>
    <col min="10" max="11" width="44" style="1" customWidth="1"/>
    <col min="12" max="12" width="55.7109375" style="1" customWidth="1"/>
    <col min="13" max="13" width="24.5703125" style="1" customWidth="1"/>
    <col min="14" max="14" width="33.85546875" style="1" bestFit="1" customWidth="1"/>
    <col min="15" max="15" width="33.85546875" style="1" customWidth="1"/>
    <col min="16" max="20" width="24.42578125" style="1" customWidth="1"/>
    <col min="21" max="21" width="25.85546875" style="1" bestFit="1" customWidth="1"/>
    <col min="22" max="22" width="24" style="1" bestFit="1" customWidth="1"/>
    <col min="23" max="25" width="38.28515625" style="1" customWidth="1"/>
    <col min="26" max="26" width="56.7109375" style="1" bestFit="1" customWidth="1"/>
    <col min="27" max="29" width="35.5703125" style="1" customWidth="1"/>
    <col min="30" max="30" width="31.7109375" style="1" bestFit="1" customWidth="1"/>
    <col min="31" max="31" width="31.5703125" style="1" bestFit="1" customWidth="1"/>
    <col min="32" max="35" width="31.5703125" style="1" customWidth="1"/>
    <col min="36" max="36" width="37.42578125" style="1" bestFit="1" customWidth="1"/>
    <col min="37" max="37" width="34" style="1" bestFit="1" customWidth="1"/>
    <col min="38" max="38" width="34.42578125" style="1" bestFit="1" customWidth="1"/>
    <col min="39" max="39" width="31" style="1" bestFit="1" customWidth="1"/>
    <col min="40" max="16384" width="11.42578125" style="1"/>
  </cols>
  <sheetData>
    <row r="1" spans="1:39" ht="1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1243</v>
      </c>
      <c r="I1" s="2" t="s">
        <v>281</v>
      </c>
      <c r="J1" s="122" t="s">
        <v>49</v>
      </c>
      <c r="K1" s="122" t="s">
        <v>50</v>
      </c>
      <c r="L1" s="2" t="s">
        <v>283</v>
      </c>
      <c r="M1" s="122" t="s">
        <v>155</v>
      </c>
      <c r="N1" s="122" t="s">
        <v>156</v>
      </c>
      <c r="O1" s="122" t="s">
        <v>57</v>
      </c>
      <c r="P1" s="2" t="s">
        <v>55</v>
      </c>
      <c r="Q1" s="2" t="s">
        <v>56</v>
      </c>
      <c r="R1" s="2" t="s">
        <v>54</v>
      </c>
      <c r="S1" s="2" t="s">
        <v>122</v>
      </c>
      <c r="T1" s="2" t="s">
        <v>559</v>
      </c>
      <c r="U1" s="2" t="s">
        <v>3</v>
      </c>
      <c r="V1" s="2" t="s">
        <v>16</v>
      </c>
      <c r="W1" s="2" t="s">
        <v>12</v>
      </c>
      <c r="X1" s="2" t="s">
        <v>229</v>
      </c>
      <c r="Y1" s="2" t="s">
        <v>332</v>
      </c>
      <c r="Z1" s="2" t="s">
        <v>22</v>
      </c>
      <c r="AA1" s="2" t="s">
        <v>163</v>
      </c>
      <c r="AB1" s="2" t="s">
        <v>164</v>
      </c>
      <c r="AC1" s="2" t="s">
        <v>875</v>
      </c>
      <c r="AD1" s="2" t="s">
        <v>1</v>
      </c>
      <c r="AE1" s="2" t="s">
        <v>2</v>
      </c>
      <c r="AF1" s="2" t="s">
        <v>58</v>
      </c>
      <c r="AG1" s="2" t="s">
        <v>59</v>
      </c>
      <c r="AH1" s="2" t="s">
        <v>1246</v>
      </c>
      <c r="AI1" s="2" t="s">
        <v>1136</v>
      </c>
      <c r="AJ1" s="2" t="s">
        <v>60</v>
      </c>
      <c r="AK1" s="2" t="s">
        <v>6</v>
      </c>
      <c r="AL1" s="2" t="s">
        <v>18</v>
      </c>
      <c r="AM1" s="2" t="s">
        <v>23</v>
      </c>
    </row>
    <row r="2" spans="1:39" x14ac:dyDescent="0.2">
      <c r="A2" s="6" t="s">
        <v>131</v>
      </c>
      <c r="B2" s="1" t="s">
        <v>141</v>
      </c>
      <c r="C2" s="1">
        <v>2018</v>
      </c>
      <c r="D2" s="1">
        <v>1</v>
      </c>
      <c r="E2" s="1">
        <v>0</v>
      </c>
      <c r="F2" s="1">
        <v>0</v>
      </c>
      <c r="G2" s="1">
        <v>11.61</v>
      </c>
      <c r="H2" s="3">
        <v>4.3379337400000004</v>
      </c>
      <c r="I2" s="19">
        <v>371.405265981735</v>
      </c>
      <c r="J2" s="19">
        <v>43.139999999999901</v>
      </c>
      <c r="K2" s="19">
        <v>788.42999999999904</v>
      </c>
      <c r="L2" s="19">
        <v>742.799090182648</v>
      </c>
      <c r="M2" s="19">
        <v>325.70999999999901</v>
      </c>
      <c r="N2" s="19">
        <v>1071.08</v>
      </c>
      <c r="O2" s="19">
        <f>1238.24/Tabelle58971145[[#This Row],[Maximalauslastung]]</f>
        <v>49529.599999999999</v>
      </c>
      <c r="P2" s="19">
        <v>167.009999999999</v>
      </c>
      <c r="Q2" s="19">
        <v>912.18999999999903</v>
      </c>
      <c r="R2" s="9">
        <v>0</v>
      </c>
      <c r="S2" s="9">
        <v>2.5000000000000001E-2</v>
      </c>
      <c r="T2" s="9">
        <v>0.4</v>
      </c>
      <c r="U2" s="1">
        <v>6</v>
      </c>
      <c r="W2" s="1">
        <v>220</v>
      </c>
      <c r="X2" s="1">
        <v>50</v>
      </c>
      <c r="Y2" s="1">
        <v>42</v>
      </c>
      <c r="Z2" s="1" t="s">
        <v>1244</v>
      </c>
      <c r="AA2" s="13">
        <v>100001</v>
      </c>
      <c r="AB2" s="13">
        <v>100001</v>
      </c>
      <c r="AC2" s="13">
        <v>100005</v>
      </c>
      <c r="AD2" s="13" t="s">
        <v>1245</v>
      </c>
      <c r="AE2" s="13" t="s">
        <v>1245</v>
      </c>
      <c r="AF2" s="13" t="s">
        <v>1245</v>
      </c>
      <c r="AG2" s="13" t="s">
        <v>1245</v>
      </c>
      <c r="AH2" s="13">
        <v>100008</v>
      </c>
      <c r="AI2" s="13">
        <v>100008</v>
      </c>
      <c r="AJ2" s="13" t="s">
        <v>1245</v>
      </c>
      <c r="AK2" s="13">
        <v>100008</v>
      </c>
    </row>
    <row r="3" spans="1:39" x14ac:dyDescent="0.2">
      <c r="A3" s="79" t="s">
        <v>391</v>
      </c>
      <c r="B3" s="1" t="s">
        <v>141</v>
      </c>
      <c r="C3" s="1">
        <v>2018</v>
      </c>
      <c r="D3" s="1">
        <v>1</v>
      </c>
      <c r="E3" s="1">
        <v>0</v>
      </c>
      <c r="F3" s="1">
        <v>0</v>
      </c>
      <c r="G3" s="1">
        <v>21.930000000000003</v>
      </c>
      <c r="H3" s="3">
        <v>8.1938359399999996</v>
      </c>
      <c r="I3" s="112">
        <v>935.36939954337902</v>
      </c>
      <c r="J3" s="112">
        <v>315.29999999999899</v>
      </c>
      <c r="K3" s="112">
        <v>1723.02</v>
      </c>
      <c r="L3" s="113">
        <v>1899.08207762557</v>
      </c>
      <c r="M3" s="113">
        <v>1111.45</v>
      </c>
      <c r="N3" s="113">
        <v>2519.08</v>
      </c>
      <c r="O3" s="113">
        <v>2834.68</v>
      </c>
      <c r="P3" s="113">
        <v>315.29999999999899</v>
      </c>
      <c r="Q3" s="113">
        <v>1723.02</v>
      </c>
      <c r="R3" s="120">
        <v>0</v>
      </c>
      <c r="S3" s="120">
        <v>1</v>
      </c>
      <c r="T3" s="120">
        <v>0.4</v>
      </c>
      <c r="U3" s="65">
        <v>2</v>
      </c>
      <c r="V3" s="112"/>
      <c r="W3" s="65">
        <v>220</v>
      </c>
      <c r="X3" s="65">
        <v>50</v>
      </c>
      <c r="Y3" s="65">
        <v>42</v>
      </c>
      <c r="Z3" s="1" t="s">
        <v>1244</v>
      </c>
      <c r="AA3" s="13">
        <v>100001</v>
      </c>
      <c r="AB3" s="13">
        <v>100001</v>
      </c>
      <c r="AC3" s="13">
        <v>100005</v>
      </c>
      <c r="AD3" s="13" t="s">
        <v>1245</v>
      </c>
      <c r="AE3" s="13" t="s">
        <v>1245</v>
      </c>
      <c r="AF3" s="13" t="s">
        <v>1245</v>
      </c>
      <c r="AG3" s="13" t="s">
        <v>1245</v>
      </c>
      <c r="AH3" s="13">
        <v>100008</v>
      </c>
      <c r="AI3" s="13">
        <v>100008</v>
      </c>
      <c r="AJ3" s="13" t="s">
        <v>1245</v>
      </c>
      <c r="AK3" s="13">
        <v>100008</v>
      </c>
      <c r="AL3" s="112"/>
      <c r="AM3" s="112"/>
    </row>
    <row r="4" spans="1:39" x14ac:dyDescent="0.2">
      <c r="A4" s="102" t="s">
        <v>546</v>
      </c>
      <c r="B4" s="112" t="s">
        <v>129</v>
      </c>
      <c r="C4" s="112">
        <v>2018</v>
      </c>
      <c r="D4" s="1">
        <v>1</v>
      </c>
      <c r="E4" s="1">
        <v>0</v>
      </c>
      <c r="F4" s="1">
        <v>0</v>
      </c>
      <c r="G4" s="1">
        <f>17.64+11.76+2.94</f>
        <v>32.339999999999996</v>
      </c>
      <c r="H4" s="3">
        <v>16.16386769</v>
      </c>
      <c r="I4" s="112">
        <v>1845.1903755707699</v>
      </c>
      <c r="J4" s="112">
        <v>1300.27999999999</v>
      </c>
      <c r="K4" s="112">
        <v>2486.8699999999899</v>
      </c>
      <c r="L4" s="113">
        <v>908.83339041095803</v>
      </c>
      <c r="M4" s="113">
        <v>267.07</v>
      </c>
      <c r="N4" s="113">
        <v>1453.85</v>
      </c>
      <c r="O4" s="113">
        <v>2754.21</v>
      </c>
      <c r="P4" s="113">
        <v>1300.27999999999</v>
      </c>
      <c r="Q4" s="113">
        <v>2486.8699999999899</v>
      </c>
      <c r="R4" s="120">
        <v>0</v>
      </c>
      <c r="S4" s="120">
        <v>1</v>
      </c>
      <c r="T4" s="120">
        <v>0.5</v>
      </c>
      <c r="U4" s="65">
        <v>1</v>
      </c>
      <c r="V4" s="112"/>
      <c r="W4" s="65">
        <v>10</v>
      </c>
      <c r="X4" s="65">
        <v>5</v>
      </c>
      <c r="Y4" s="65">
        <v>0.3</v>
      </c>
      <c r="Z4" s="1" t="s">
        <v>1244</v>
      </c>
      <c r="AA4" s="13">
        <v>100001</v>
      </c>
      <c r="AB4" s="13">
        <v>100001</v>
      </c>
      <c r="AC4" s="13">
        <v>100005</v>
      </c>
      <c r="AD4" s="13" t="s">
        <v>1245</v>
      </c>
      <c r="AE4" s="13" t="s">
        <v>1245</v>
      </c>
      <c r="AF4" s="13" t="s">
        <v>1245</v>
      </c>
      <c r="AG4" s="13" t="s">
        <v>1245</v>
      </c>
      <c r="AH4" s="13">
        <v>100008</v>
      </c>
      <c r="AI4" s="13">
        <v>100008</v>
      </c>
      <c r="AJ4" s="13" t="s">
        <v>1245</v>
      </c>
      <c r="AK4" s="13">
        <v>100008</v>
      </c>
      <c r="AL4" s="112"/>
      <c r="AM4" s="112"/>
    </row>
    <row r="5" spans="1:39" x14ac:dyDescent="0.2">
      <c r="A5" s="102" t="s">
        <v>41</v>
      </c>
      <c r="B5" s="112" t="s">
        <v>128</v>
      </c>
      <c r="C5" s="112">
        <v>2018</v>
      </c>
      <c r="D5" s="1">
        <v>1</v>
      </c>
      <c r="E5" s="1">
        <v>0</v>
      </c>
      <c r="F5" s="1">
        <v>0</v>
      </c>
      <c r="H5" s="3">
        <v>1.02054</v>
      </c>
      <c r="I5" s="112">
        <v>62.279999999999902</v>
      </c>
      <c r="J5" s="112">
        <v>62.279999999999902</v>
      </c>
      <c r="K5" s="112">
        <v>62.279999999999902</v>
      </c>
      <c r="L5" s="113">
        <v>12.1899999999999</v>
      </c>
      <c r="M5" s="113">
        <v>12.1899999999999</v>
      </c>
      <c r="N5" s="113">
        <v>12.1899999999999</v>
      </c>
      <c r="O5" s="113">
        <f>128.69/Tabelle58971145[[#This Row],[Maximalauslastung]]</f>
        <v>135.46315789473684</v>
      </c>
      <c r="P5" s="113">
        <v>116.5</v>
      </c>
      <c r="Q5" s="113">
        <v>116.5</v>
      </c>
      <c r="R5" s="120">
        <v>0.4</v>
      </c>
      <c r="S5" s="120">
        <v>0.95</v>
      </c>
      <c r="T5" s="120">
        <v>0.3</v>
      </c>
      <c r="U5" s="65">
        <v>4</v>
      </c>
      <c r="V5" s="112"/>
      <c r="W5" s="65">
        <v>0.2</v>
      </c>
      <c r="X5" s="65">
        <v>150</v>
      </c>
      <c r="Y5" s="65">
        <v>0.1</v>
      </c>
      <c r="Z5" s="1" t="s">
        <v>1244</v>
      </c>
      <c r="AA5" s="13">
        <v>100001</v>
      </c>
      <c r="AB5" s="13">
        <v>100001</v>
      </c>
      <c r="AC5" s="13"/>
      <c r="AD5" s="13" t="s">
        <v>1245</v>
      </c>
      <c r="AE5" s="13" t="s">
        <v>1245</v>
      </c>
      <c r="AF5" s="13" t="s">
        <v>1245</v>
      </c>
      <c r="AG5" s="13" t="s">
        <v>1245</v>
      </c>
      <c r="AH5" s="13">
        <v>100008</v>
      </c>
      <c r="AI5" s="13">
        <v>100008</v>
      </c>
      <c r="AJ5" s="13" t="s">
        <v>1245</v>
      </c>
      <c r="AK5" s="13">
        <v>100008</v>
      </c>
      <c r="AL5" s="112"/>
      <c r="AM5" s="112"/>
    </row>
    <row r="6" spans="1:39" x14ac:dyDescent="0.2">
      <c r="A6" s="102" t="s">
        <v>946</v>
      </c>
      <c r="B6" s="112" t="s">
        <v>128</v>
      </c>
      <c r="C6" s="112">
        <v>2018</v>
      </c>
      <c r="D6" s="1">
        <v>1</v>
      </c>
      <c r="E6" s="1">
        <v>0</v>
      </c>
      <c r="F6" s="1">
        <v>0</v>
      </c>
      <c r="H6" s="3">
        <v>1.1291330499999901</v>
      </c>
      <c r="I6" s="112">
        <v>128.89646689497701</v>
      </c>
      <c r="J6" s="112">
        <v>49.66</v>
      </c>
      <c r="K6" s="112">
        <v>146.909999999999</v>
      </c>
      <c r="L6" s="113">
        <v>59.479317351598098</v>
      </c>
      <c r="M6" s="113">
        <v>41.46</v>
      </c>
      <c r="N6" s="113">
        <v>138.73999999999899</v>
      </c>
      <c r="O6" s="113">
        <f>188.42/Tabelle58971145[[#This Row],[Maximalauslastung]]</f>
        <v>198.33684210526314</v>
      </c>
      <c r="P6" s="113">
        <v>49.66</v>
      </c>
      <c r="Q6" s="113">
        <v>146.909999999999</v>
      </c>
      <c r="R6" s="120">
        <v>0</v>
      </c>
      <c r="S6" s="120">
        <v>0.95</v>
      </c>
      <c r="T6" s="120">
        <v>0.61</v>
      </c>
      <c r="U6" s="65">
        <v>4</v>
      </c>
      <c r="V6" s="112"/>
      <c r="W6" s="65">
        <v>1.5</v>
      </c>
      <c r="X6" s="65">
        <v>200</v>
      </c>
      <c r="Y6" s="65">
        <v>19.100000000000001</v>
      </c>
      <c r="Z6" s="1" t="s">
        <v>1244</v>
      </c>
      <c r="AA6" s="13">
        <v>100001</v>
      </c>
      <c r="AB6" s="13">
        <v>100001</v>
      </c>
      <c r="AC6" s="13"/>
      <c r="AD6" s="13" t="s">
        <v>1245</v>
      </c>
      <c r="AE6" s="13" t="s">
        <v>1245</v>
      </c>
      <c r="AF6" s="13" t="s">
        <v>1245</v>
      </c>
      <c r="AG6" s="13" t="s">
        <v>1245</v>
      </c>
      <c r="AH6" s="13">
        <v>100008</v>
      </c>
      <c r="AI6" s="13">
        <v>100008</v>
      </c>
      <c r="AJ6" s="13" t="s">
        <v>1245</v>
      </c>
      <c r="AK6" s="13">
        <v>100008</v>
      </c>
      <c r="AL6" s="112"/>
      <c r="AM6" s="112"/>
    </row>
    <row r="7" spans="1:39" ht="15" x14ac:dyDescent="0.25">
      <c r="A7" s="102" t="s">
        <v>76</v>
      </c>
      <c r="B7" s="112" t="s">
        <v>128</v>
      </c>
      <c r="C7" s="112">
        <v>2018</v>
      </c>
      <c r="D7" s="1">
        <v>1</v>
      </c>
      <c r="E7" s="1">
        <v>0</v>
      </c>
      <c r="F7" s="1">
        <v>0</v>
      </c>
      <c r="H7" s="121">
        <v>0.6421079999999989</v>
      </c>
      <c r="I7" s="112">
        <v>73.299999999999898</v>
      </c>
      <c r="J7" s="112">
        <v>73.3</v>
      </c>
      <c r="K7" s="112">
        <v>73.3</v>
      </c>
      <c r="L7" s="113">
        <v>10.5999999999999</v>
      </c>
      <c r="M7" s="113">
        <v>10.6</v>
      </c>
      <c r="N7" s="113">
        <v>10.6</v>
      </c>
      <c r="O7" s="113">
        <f>83.9/Tabelle58971145[[#This Row],[Maximalauslastung]]</f>
        <v>88.31578947368422</v>
      </c>
      <c r="P7" s="113">
        <v>73.3</v>
      </c>
      <c r="Q7" s="113">
        <v>73.3</v>
      </c>
      <c r="R7" s="120">
        <v>0</v>
      </c>
      <c r="S7" s="120">
        <v>0.95</v>
      </c>
      <c r="T7" s="120">
        <v>0.7</v>
      </c>
      <c r="U7" s="65">
        <v>2</v>
      </c>
      <c r="V7" s="112"/>
      <c r="W7" s="65">
        <v>2.2999999999999998</v>
      </c>
      <c r="X7" s="65">
        <v>250</v>
      </c>
      <c r="Y7" s="65">
        <v>2</v>
      </c>
      <c r="Z7" s="1" t="s">
        <v>1244</v>
      </c>
      <c r="AA7" s="13">
        <v>100001</v>
      </c>
      <c r="AB7" s="13">
        <v>100001</v>
      </c>
      <c r="AC7" s="13"/>
      <c r="AD7" s="13" t="s">
        <v>1245</v>
      </c>
      <c r="AE7" s="13" t="s">
        <v>1245</v>
      </c>
      <c r="AF7" s="13" t="s">
        <v>1245</v>
      </c>
      <c r="AG7" s="13" t="s">
        <v>1245</v>
      </c>
      <c r="AH7" s="13">
        <v>100008</v>
      </c>
      <c r="AI7" s="13">
        <v>100008</v>
      </c>
      <c r="AJ7" s="13" t="s">
        <v>1245</v>
      </c>
      <c r="AK7" s="13">
        <v>100008</v>
      </c>
      <c r="AL7" s="112"/>
      <c r="AM7" s="112"/>
    </row>
    <row r="8" spans="1:39" x14ac:dyDescent="0.2">
      <c r="A8" s="102" t="s">
        <v>80</v>
      </c>
      <c r="B8" s="112" t="s">
        <v>128</v>
      </c>
      <c r="C8" s="112">
        <v>2018</v>
      </c>
      <c r="D8" s="1">
        <v>1</v>
      </c>
      <c r="E8" s="1">
        <v>0</v>
      </c>
      <c r="F8" s="1">
        <v>0</v>
      </c>
      <c r="H8" s="3">
        <v>0.93048719999999996</v>
      </c>
      <c r="I8" s="112">
        <v>106.22</v>
      </c>
      <c r="J8" s="112">
        <v>106.219999999999</v>
      </c>
      <c r="K8" s="112">
        <v>106.219999999999</v>
      </c>
      <c r="L8" s="113">
        <v>11.12</v>
      </c>
      <c r="M8" s="113">
        <v>11.12</v>
      </c>
      <c r="N8" s="113">
        <v>11.12</v>
      </c>
      <c r="O8" s="113">
        <f>117.339999999999/Tabelle58971145[[#This Row],[Maximalauslastung]]</f>
        <v>123.51578947368316</v>
      </c>
      <c r="P8" s="113">
        <v>106.219999999999</v>
      </c>
      <c r="Q8" s="113">
        <v>106.219999999999</v>
      </c>
      <c r="R8" s="120">
        <v>0</v>
      </c>
      <c r="S8" s="120">
        <v>0.95</v>
      </c>
      <c r="T8" s="120">
        <v>0.15</v>
      </c>
      <c r="U8" s="65">
        <v>3</v>
      </c>
      <c r="V8" s="112"/>
      <c r="W8" s="65">
        <v>2.2999999999999998</v>
      </c>
      <c r="X8" s="65">
        <v>200</v>
      </c>
      <c r="Y8" s="65">
        <v>2</v>
      </c>
      <c r="Z8" s="1" t="s">
        <v>1244</v>
      </c>
      <c r="AA8" s="13">
        <v>100001</v>
      </c>
      <c r="AB8" s="13">
        <v>100001</v>
      </c>
      <c r="AC8" s="13"/>
      <c r="AD8" s="13" t="s">
        <v>1245</v>
      </c>
      <c r="AE8" s="13" t="s">
        <v>1245</v>
      </c>
      <c r="AF8" s="13" t="s">
        <v>1245</v>
      </c>
      <c r="AG8" s="13" t="s">
        <v>1245</v>
      </c>
      <c r="AH8" s="13">
        <v>100008</v>
      </c>
      <c r="AI8" s="13">
        <v>100008</v>
      </c>
      <c r="AJ8" s="13" t="s">
        <v>1245</v>
      </c>
      <c r="AK8" s="13">
        <v>100008</v>
      </c>
      <c r="AL8" s="112"/>
      <c r="AM8" s="112"/>
    </row>
    <row r="9" spans="1:39" x14ac:dyDescent="0.2">
      <c r="A9" s="112" t="s">
        <v>79</v>
      </c>
      <c r="B9" s="112" t="s">
        <v>128</v>
      </c>
      <c r="C9" s="112">
        <v>2018</v>
      </c>
      <c r="D9" s="1">
        <v>1</v>
      </c>
      <c r="E9" s="1">
        <v>0</v>
      </c>
      <c r="F9" s="1">
        <v>0</v>
      </c>
      <c r="H9" s="3">
        <v>2.5571315999999999</v>
      </c>
      <c r="I9" s="112">
        <v>291.91000000000003</v>
      </c>
      <c r="J9" s="112">
        <v>291.91000000000003</v>
      </c>
      <c r="K9" s="112">
        <v>291.91000000000003</v>
      </c>
      <c r="L9" s="113">
        <v>34.35</v>
      </c>
      <c r="M9" s="113">
        <v>34.349999999999902</v>
      </c>
      <c r="N9" s="113">
        <v>34.349999999999902</v>
      </c>
      <c r="O9" s="113">
        <f>326.26/Tabelle58971145[[#This Row],[Maximalauslastung]]</f>
        <v>343.43157894736845</v>
      </c>
      <c r="P9" s="113">
        <v>291.91000000000003</v>
      </c>
      <c r="Q9" s="113">
        <v>291.91000000000003</v>
      </c>
      <c r="R9" s="120">
        <v>0</v>
      </c>
      <c r="S9" s="120">
        <v>0.95</v>
      </c>
      <c r="T9" s="120">
        <v>0.7</v>
      </c>
      <c r="U9" s="65">
        <v>3</v>
      </c>
      <c r="V9" s="112"/>
      <c r="W9" s="65">
        <v>2.2999999999999998</v>
      </c>
      <c r="X9" s="65">
        <v>100</v>
      </c>
      <c r="Y9" s="65">
        <v>2</v>
      </c>
      <c r="Z9" s="1" t="s">
        <v>1244</v>
      </c>
      <c r="AA9" s="13">
        <v>100001</v>
      </c>
      <c r="AB9" s="13">
        <v>100001</v>
      </c>
      <c r="AC9" s="13"/>
      <c r="AD9" s="13" t="s">
        <v>1245</v>
      </c>
      <c r="AE9" s="13" t="s">
        <v>1245</v>
      </c>
      <c r="AF9" s="13" t="s">
        <v>1245</v>
      </c>
      <c r="AG9" s="13" t="s">
        <v>1245</v>
      </c>
      <c r="AH9" s="13">
        <v>100008</v>
      </c>
      <c r="AI9" s="13">
        <v>100008</v>
      </c>
      <c r="AJ9" s="13" t="s">
        <v>1245</v>
      </c>
      <c r="AK9" s="13">
        <v>100008</v>
      </c>
      <c r="AL9" s="112"/>
      <c r="AM9" s="112"/>
    </row>
    <row r="10" spans="1:39" x14ac:dyDescent="0.2">
      <c r="A10" s="112" t="s">
        <v>208</v>
      </c>
      <c r="B10" s="112" t="s">
        <v>128</v>
      </c>
      <c r="C10" s="112">
        <v>2018</v>
      </c>
      <c r="D10" s="1">
        <v>1</v>
      </c>
      <c r="E10" s="1">
        <v>0</v>
      </c>
      <c r="F10" s="1">
        <v>0</v>
      </c>
      <c r="G10" s="1">
        <v>5.258</v>
      </c>
      <c r="H10" s="3">
        <v>3.3071379100000002</v>
      </c>
      <c r="I10" s="112">
        <v>100.2985913242</v>
      </c>
      <c r="J10" s="112">
        <v>0</v>
      </c>
      <c r="K10" s="112">
        <v>270.41000000000003</v>
      </c>
      <c r="L10" s="113">
        <v>132.094599315068</v>
      </c>
      <c r="M10" s="113">
        <v>0</v>
      </c>
      <c r="N10" s="113">
        <v>283.50999999999902</v>
      </c>
      <c r="O10" s="113">
        <f>552.14/Tabelle58971145[[#This Row],[Maximalauslastung]]</f>
        <v>613.48888888888882</v>
      </c>
      <c r="P10" s="113">
        <v>223.53</v>
      </c>
      <c r="Q10" s="113">
        <v>552.14</v>
      </c>
      <c r="R10" s="120">
        <v>0.5</v>
      </c>
      <c r="S10" s="120">
        <v>0.9</v>
      </c>
      <c r="T10" s="120">
        <v>0.63</v>
      </c>
      <c r="U10" s="65">
        <v>2</v>
      </c>
      <c r="V10" s="112"/>
      <c r="W10" s="65">
        <v>5</v>
      </c>
      <c r="X10" s="65">
        <v>20</v>
      </c>
      <c r="Y10" s="65">
        <v>0.15</v>
      </c>
      <c r="Z10" s="1" t="s">
        <v>1244</v>
      </c>
      <c r="AA10" s="13">
        <v>100001</v>
      </c>
      <c r="AB10" s="13">
        <v>100001</v>
      </c>
      <c r="AC10" s="13">
        <v>100005</v>
      </c>
      <c r="AD10" s="13" t="s">
        <v>1245</v>
      </c>
      <c r="AE10" s="13" t="s">
        <v>1245</v>
      </c>
      <c r="AF10" s="13" t="s">
        <v>1245</v>
      </c>
      <c r="AG10" s="13" t="s">
        <v>1245</v>
      </c>
      <c r="AH10" s="13">
        <v>100008</v>
      </c>
      <c r="AI10" s="13">
        <v>100008</v>
      </c>
      <c r="AJ10" s="13" t="s">
        <v>1245</v>
      </c>
      <c r="AK10" s="13">
        <v>100008</v>
      </c>
      <c r="AL10" s="112"/>
      <c r="AM10" s="112"/>
    </row>
    <row r="11" spans="1:39" x14ac:dyDescent="0.2">
      <c r="A11" s="112" t="s">
        <v>210</v>
      </c>
      <c r="B11" s="112" t="s">
        <v>128</v>
      </c>
      <c r="C11" s="112">
        <v>2018</v>
      </c>
      <c r="D11" s="1">
        <v>1</v>
      </c>
      <c r="E11" s="1">
        <v>0</v>
      </c>
      <c r="F11" s="1">
        <v>0</v>
      </c>
      <c r="G11" s="1">
        <v>4.0630000000000006</v>
      </c>
      <c r="H11" s="3">
        <v>2.05083791999999</v>
      </c>
      <c r="I11" s="112">
        <v>89.475041095890305</v>
      </c>
      <c r="J11" s="112">
        <v>0</v>
      </c>
      <c r="K11" s="112">
        <v>122.24999999999901</v>
      </c>
      <c r="L11" s="113">
        <v>58.426141552511403</v>
      </c>
      <c r="M11" s="113">
        <v>23.98</v>
      </c>
      <c r="N11" s="113">
        <v>158.26999999999899</v>
      </c>
      <c r="O11" s="113">
        <v>292.64</v>
      </c>
      <c r="P11" s="113">
        <v>134.19999999999899</v>
      </c>
      <c r="Q11" s="113">
        <v>268.56</v>
      </c>
      <c r="R11" s="120">
        <v>0.5</v>
      </c>
      <c r="S11" s="120">
        <v>1</v>
      </c>
      <c r="T11" s="120">
        <v>0.5</v>
      </c>
      <c r="U11" s="65">
        <v>1</v>
      </c>
      <c r="V11" s="112"/>
      <c r="W11" s="65">
        <v>10</v>
      </c>
      <c r="X11" s="65">
        <v>5</v>
      </c>
      <c r="Y11" s="65">
        <v>0.3</v>
      </c>
      <c r="Z11" s="1" t="s">
        <v>1244</v>
      </c>
      <c r="AA11" s="13">
        <v>100001</v>
      </c>
      <c r="AB11" s="13">
        <v>100001</v>
      </c>
      <c r="AC11" s="13">
        <v>100005</v>
      </c>
      <c r="AD11" s="13" t="s">
        <v>1245</v>
      </c>
      <c r="AE11" s="13" t="s">
        <v>1245</v>
      </c>
      <c r="AF11" s="13" t="s">
        <v>1245</v>
      </c>
      <c r="AG11" s="13" t="s">
        <v>1245</v>
      </c>
      <c r="AH11" s="13">
        <v>100008</v>
      </c>
      <c r="AI11" s="13">
        <v>100008</v>
      </c>
      <c r="AJ11" s="13" t="s">
        <v>1245</v>
      </c>
      <c r="AK11" s="13">
        <v>100008</v>
      </c>
      <c r="AL11" s="112"/>
      <c r="AM11" s="112"/>
    </row>
    <row r="12" spans="1:39" x14ac:dyDescent="0.2">
      <c r="A12" s="112" t="s">
        <v>209</v>
      </c>
      <c r="B12" s="112" t="s">
        <v>128</v>
      </c>
      <c r="C12" s="112">
        <v>2018</v>
      </c>
      <c r="D12" s="1">
        <v>1</v>
      </c>
      <c r="E12" s="1">
        <v>0</v>
      </c>
      <c r="F12" s="1">
        <v>0</v>
      </c>
      <c r="H12" s="3">
        <v>15.4330958299999</v>
      </c>
      <c r="I12" s="112">
        <v>1331.9056826484</v>
      </c>
      <c r="J12" s="112">
        <v>622.17999999999995</v>
      </c>
      <c r="K12" s="112">
        <v>1994.96999999999</v>
      </c>
      <c r="L12" s="113">
        <v>386.20071689497701</v>
      </c>
      <c r="M12" s="113">
        <v>15.549999999999899</v>
      </c>
      <c r="N12" s="113">
        <v>1082.02</v>
      </c>
      <c r="O12" s="113">
        <f>2450.93/Tabelle58971145[[#This Row],[Maximalauslastung]]</f>
        <v>2579.9263157894738</v>
      </c>
      <c r="P12" s="113">
        <v>1010.04999999999</v>
      </c>
      <c r="Q12" s="113">
        <v>2435.38</v>
      </c>
      <c r="R12" s="120">
        <v>0</v>
      </c>
      <c r="S12" s="120">
        <v>0.95</v>
      </c>
      <c r="T12" s="120">
        <v>0.5</v>
      </c>
      <c r="U12" s="65">
        <v>3</v>
      </c>
      <c r="V12" s="112"/>
      <c r="W12" s="65">
        <v>3.5</v>
      </c>
      <c r="X12" s="65">
        <v>100</v>
      </c>
      <c r="Y12" s="65">
        <v>3.6</v>
      </c>
      <c r="Z12" s="1" t="s">
        <v>1244</v>
      </c>
      <c r="AA12" s="13">
        <v>100001</v>
      </c>
      <c r="AB12" s="13">
        <v>100001</v>
      </c>
      <c r="AC12" s="13"/>
      <c r="AD12" s="13" t="s">
        <v>1245</v>
      </c>
      <c r="AE12" s="13" t="s">
        <v>1245</v>
      </c>
      <c r="AF12" s="13" t="s">
        <v>1245</v>
      </c>
      <c r="AG12" s="13" t="s">
        <v>1245</v>
      </c>
      <c r="AH12" s="13">
        <v>100008</v>
      </c>
      <c r="AI12" s="13">
        <v>100008</v>
      </c>
      <c r="AJ12" s="13" t="s">
        <v>1245</v>
      </c>
      <c r="AK12" s="13">
        <v>100008</v>
      </c>
      <c r="AL12" s="112"/>
      <c r="AM12" s="112"/>
    </row>
    <row r="13" spans="1:39" x14ac:dyDescent="0.2">
      <c r="A13" s="112" t="s">
        <v>136</v>
      </c>
      <c r="B13" s="112" t="s">
        <v>141</v>
      </c>
      <c r="C13" s="112">
        <v>2018</v>
      </c>
      <c r="D13" s="1">
        <v>1</v>
      </c>
      <c r="E13" s="1">
        <v>0</v>
      </c>
      <c r="F13" s="1">
        <v>0</v>
      </c>
      <c r="H13" s="3">
        <v>0.62534457999999993</v>
      </c>
      <c r="I13" s="112">
        <v>71.386367579908594</v>
      </c>
      <c r="J13" s="112">
        <v>0</v>
      </c>
      <c r="K13" s="112">
        <v>939.229999999999</v>
      </c>
      <c r="L13" s="113">
        <v>178.71892808219101</v>
      </c>
      <c r="M13" s="113">
        <v>0</v>
      </c>
      <c r="N13" s="113">
        <v>243.509999999999</v>
      </c>
      <c r="O13" s="113">
        <f>939.229999999999/Tabelle58971145[[#This Row],[Maximalauslastung]]</f>
        <v>1252.3066666666653</v>
      </c>
      <c r="P13" s="113">
        <v>0</v>
      </c>
      <c r="Q13" s="113">
        <v>939.229999999999</v>
      </c>
      <c r="R13" s="120">
        <v>0</v>
      </c>
      <c r="S13" s="120">
        <v>0.75</v>
      </c>
      <c r="T13" s="120">
        <v>0.4</v>
      </c>
      <c r="U13" s="65">
        <v>3</v>
      </c>
      <c r="V13" s="112"/>
      <c r="W13" s="65">
        <v>62</v>
      </c>
      <c r="X13" s="65">
        <v>10</v>
      </c>
      <c r="Y13" s="65">
        <v>12</v>
      </c>
      <c r="Z13" s="1" t="s">
        <v>1244</v>
      </c>
      <c r="AA13" s="13">
        <v>100001</v>
      </c>
      <c r="AB13" s="13">
        <v>100001</v>
      </c>
      <c r="AC13" s="13"/>
      <c r="AD13" s="13" t="s">
        <v>1245</v>
      </c>
      <c r="AE13" s="13" t="s">
        <v>1245</v>
      </c>
      <c r="AF13" s="13" t="s">
        <v>1245</v>
      </c>
      <c r="AG13" s="13" t="s">
        <v>1245</v>
      </c>
      <c r="AH13" s="13">
        <v>100008</v>
      </c>
      <c r="AI13" s="13">
        <v>100008</v>
      </c>
      <c r="AJ13" s="13" t="s">
        <v>1245</v>
      </c>
      <c r="AK13" s="13">
        <v>100008</v>
      </c>
      <c r="AL13" s="112"/>
      <c r="AM13" s="112"/>
    </row>
    <row r="14" spans="1:39" x14ac:dyDescent="0.2">
      <c r="A14" s="112" t="s">
        <v>140</v>
      </c>
      <c r="B14" s="112" t="s">
        <v>141</v>
      </c>
      <c r="C14" s="112">
        <v>2018</v>
      </c>
      <c r="D14" s="1">
        <v>1</v>
      </c>
      <c r="E14" s="1">
        <v>0</v>
      </c>
      <c r="F14" s="1">
        <v>0</v>
      </c>
      <c r="H14" s="3">
        <v>5.8058190999999999</v>
      </c>
      <c r="I14" s="112">
        <v>662.76473744292196</v>
      </c>
      <c r="J14" s="112">
        <v>0</v>
      </c>
      <c r="K14" s="112">
        <v>5987.44</v>
      </c>
      <c r="L14" s="113">
        <v>1637.30306392694</v>
      </c>
      <c r="M14" s="113">
        <v>0</v>
      </c>
      <c r="N14" s="113">
        <v>2259.4899999999998</v>
      </c>
      <c r="O14" s="113">
        <f>5987.44/Tabelle58971145[[#This Row],[Maximalauslastung]]</f>
        <v>7983.2533333333331</v>
      </c>
      <c r="P14" s="113">
        <v>0</v>
      </c>
      <c r="Q14" s="113">
        <v>5987.44</v>
      </c>
      <c r="R14" s="120">
        <v>0</v>
      </c>
      <c r="S14" s="120">
        <v>0.75</v>
      </c>
      <c r="T14" s="120">
        <v>0.4</v>
      </c>
      <c r="U14" s="65">
        <v>12</v>
      </c>
      <c r="V14" s="112"/>
      <c r="W14" s="65">
        <v>39.200000000000003</v>
      </c>
      <c r="X14" s="65">
        <v>10</v>
      </c>
      <c r="Y14" s="65">
        <v>7</v>
      </c>
      <c r="Z14" s="1" t="s">
        <v>1244</v>
      </c>
      <c r="AA14" s="13">
        <v>100001</v>
      </c>
      <c r="AB14" s="13">
        <v>100001</v>
      </c>
      <c r="AC14" s="13"/>
      <c r="AD14" s="13" t="s">
        <v>1245</v>
      </c>
      <c r="AE14" s="13" t="s">
        <v>1245</v>
      </c>
      <c r="AF14" s="13" t="s">
        <v>1245</v>
      </c>
      <c r="AG14" s="13" t="s">
        <v>1245</v>
      </c>
      <c r="AH14" s="13">
        <v>100008</v>
      </c>
      <c r="AI14" s="13">
        <v>100008</v>
      </c>
      <c r="AJ14" s="13" t="s">
        <v>1245</v>
      </c>
      <c r="AK14" s="13">
        <v>100008</v>
      </c>
      <c r="AL14" s="112"/>
      <c r="AM14" s="112"/>
    </row>
    <row r="15" spans="1:39" x14ac:dyDescent="0.2">
      <c r="A15" s="112" t="s">
        <v>137</v>
      </c>
      <c r="B15" s="112" t="s">
        <v>141</v>
      </c>
      <c r="C15" s="112">
        <v>2018</v>
      </c>
      <c r="D15" s="1">
        <v>1</v>
      </c>
      <c r="E15" s="1">
        <v>0</v>
      </c>
      <c r="F15" s="1">
        <v>0</v>
      </c>
      <c r="H15" s="3">
        <v>3.8988038099999898</v>
      </c>
      <c r="I15" s="112">
        <v>445.06892808219101</v>
      </c>
      <c r="J15" s="112">
        <v>0.87</v>
      </c>
      <c r="K15" s="112">
        <v>2622.9399999999901</v>
      </c>
      <c r="L15" s="113">
        <v>2084.2016084474799</v>
      </c>
      <c r="M15" s="113">
        <v>140.409999999999</v>
      </c>
      <c r="N15" s="113">
        <v>2520.56</v>
      </c>
      <c r="O15" s="113">
        <f>2763.34999999999/Tabelle58971145[[#This Row],[Maximalauslastung]]</f>
        <v>16254.99999999994</v>
      </c>
      <c r="P15" s="113">
        <v>0.87</v>
      </c>
      <c r="Q15" s="113">
        <v>2622.9399999999901</v>
      </c>
      <c r="R15" s="120">
        <v>0</v>
      </c>
      <c r="S15" s="120">
        <v>0.17</v>
      </c>
      <c r="T15" s="120">
        <v>0.25</v>
      </c>
      <c r="U15" s="65">
        <v>12</v>
      </c>
      <c r="V15" s="112"/>
      <c r="W15" s="65">
        <v>155</v>
      </c>
      <c r="X15" s="65">
        <v>10</v>
      </c>
      <c r="Y15" s="65">
        <v>29.5</v>
      </c>
      <c r="Z15" s="1" t="s">
        <v>1244</v>
      </c>
      <c r="AA15" s="13">
        <v>100001</v>
      </c>
      <c r="AB15" s="13">
        <v>100001</v>
      </c>
      <c r="AC15" s="13"/>
      <c r="AD15" s="13" t="s">
        <v>1245</v>
      </c>
      <c r="AE15" s="13" t="s">
        <v>1245</v>
      </c>
      <c r="AF15" s="13" t="s">
        <v>1245</v>
      </c>
      <c r="AG15" s="13" t="s">
        <v>1245</v>
      </c>
      <c r="AH15" s="13">
        <v>100008</v>
      </c>
      <c r="AI15" s="13">
        <v>100008</v>
      </c>
      <c r="AJ15" s="13" t="s">
        <v>1245</v>
      </c>
      <c r="AK15" s="13">
        <v>100008</v>
      </c>
      <c r="AL15" s="112"/>
      <c r="AM15" s="112"/>
    </row>
    <row r="16" spans="1:39" x14ac:dyDescent="0.2">
      <c r="A16" s="112" t="s">
        <v>136</v>
      </c>
      <c r="B16" s="112" t="s">
        <v>129</v>
      </c>
      <c r="C16" s="112">
        <v>2018</v>
      </c>
      <c r="D16" s="1">
        <v>1</v>
      </c>
      <c r="E16" s="1">
        <v>0</v>
      </c>
      <c r="F16" s="1">
        <v>0</v>
      </c>
      <c r="G16" s="1">
        <v>0.44800000000000001</v>
      </c>
      <c r="H16" s="3">
        <v>0.12443614999999901</v>
      </c>
      <c r="I16" s="112">
        <v>14.205039954337799</v>
      </c>
      <c r="J16" s="112">
        <v>0.68</v>
      </c>
      <c r="K16" s="112">
        <v>90.88</v>
      </c>
      <c r="L16" s="113">
        <v>34.892816210045602</v>
      </c>
      <c r="M16" s="113">
        <v>0</v>
      </c>
      <c r="N16" s="113">
        <v>47.599999999999902</v>
      </c>
      <c r="O16" s="113">
        <f>90.88/Tabelle58971145[[#This Row],[Maximalauslastung]]</f>
        <v>121.17333333333333</v>
      </c>
      <c r="P16" s="113">
        <v>0.68</v>
      </c>
      <c r="Q16" s="113">
        <v>90.88</v>
      </c>
      <c r="R16" s="120">
        <v>0</v>
      </c>
      <c r="S16" s="120">
        <v>0.75</v>
      </c>
      <c r="T16" s="120">
        <v>0.4</v>
      </c>
      <c r="U16" s="65">
        <v>3</v>
      </c>
      <c r="V16" s="112"/>
      <c r="W16" s="65">
        <v>20</v>
      </c>
      <c r="X16" s="65">
        <v>10</v>
      </c>
      <c r="Y16" s="65">
        <v>0.6</v>
      </c>
      <c r="Z16" s="1" t="s">
        <v>1244</v>
      </c>
      <c r="AA16" s="13">
        <v>100001</v>
      </c>
      <c r="AB16" s="13">
        <v>100001</v>
      </c>
      <c r="AC16" s="13">
        <v>100005</v>
      </c>
      <c r="AD16" s="13" t="s">
        <v>1245</v>
      </c>
      <c r="AE16" s="13" t="s">
        <v>1245</v>
      </c>
      <c r="AF16" s="13" t="s">
        <v>1245</v>
      </c>
      <c r="AG16" s="13" t="s">
        <v>1245</v>
      </c>
      <c r="AH16" s="13">
        <v>100008</v>
      </c>
      <c r="AI16" s="13">
        <v>100008</v>
      </c>
      <c r="AJ16" s="13" t="s">
        <v>1245</v>
      </c>
      <c r="AK16" s="13">
        <v>100008</v>
      </c>
      <c r="AL16" s="112"/>
      <c r="AM16" s="112"/>
    </row>
    <row r="17" spans="1:39" x14ac:dyDescent="0.2">
      <c r="A17" s="112" t="s">
        <v>131</v>
      </c>
      <c r="B17" s="112" t="s">
        <v>141</v>
      </c>
      <c r="C17" s="112">
        <v>2030</v>
      </c>
      <c r="D17" s="1">
        <v>1</v>
      </c>
      <c r="E17" s="1">
        <v>0</v>
      </c>
      <c r="F17" s="1">
        <v>0</v>
      </c>
      <c r="H17" s="3">
        <v>2.8196882300000001</v>
      </c>
      <c r="I17" s="112">
        <v>241.41263356164299</v>
      </c>
      <c r="J17" s="112">
        <v>27.9499999999999</v>
      </c>
      <c r="K17" s="112">
        <v>512.51999999999896</v>
      </c>
      <c r="L17" s="113">
        <v>482.80995547945201</v>
      </c>
      <c r="M17" s="113">
        <v>211.729999999999</v>
      </c>
      <c r="N17" s="113">
        <v>696.16</v>
      </c>
      <c r="O17" s="113">
        <f>804.889999999999/Tabelle58971145[[#This Row],[Maximalauslastung]]</f>
        <v>32195.599999999959</v>
      </c>
      <c r="P17" s="113">
        <v>108.599999999999</v>
      </c>
      <c r="Q17" s="113">
        <v>592.82000000000005</v>
      </c>
      <c r="R17" s="9">
        <v>0</v>
      </c>
      <c r="S17" s="9">
        <v>2.5000000000000001E-2</v>
      </c>
      <c r="T17" s="9">
        <v>0.4</v>
      </c>
      <c r="U17" s="1">
        <v>6</v>
      </c>
      <c r="V17" s="112"/>
      <c r="W17" s="65"/>
      <c r="X17" s="123"/>
      <c r="Y17" s="65"/>
      <c r="Z17" s="112"/>
      <c r="AA17" s="13">
        <v>100001</v>
      </c>
      <c r="AB17" s="13">
        <v>100001</v>
      </c>
      <c r="AC17" s="13"/>
      <c r="AD17" s="13" t="s">
        <v>1245</v>
      </c>
      <c r="AE17" s="13" t="s">
        <v>1245</v>
      </c>
      <c r="AF17" s="13" t="s">
        <v>1245</v>
      </c>
      <c r="AG17" s="13" t="s">
        <v>1245</v>
      </c>
      <c r="AH17" s="13">
        <v>100008</v>
      </c>
      <c r="AI17" s="13">
        <v>100008</v>
      </c>
      <c r="AJ17" s="13" t="s">
        <v>1245</v>
      </c>
      <c r="AK17" s="13">
        <v>100008</v>
      </c>
    </row>
    <row r="18" spans="1:39" x14ac:dyDescent="0.2">
      <c r="A18" s="102" t="s">
        <v>391</v>
      </c>
      <c r="B18" s="112" t="s">
        <v>141</v>
      </c>
      <c r="C18" s="112">
        <v>2030</v>
      </c>
      <c r="D18" s="1">
        <v>1</v>
      </c>
      <c r="E18" s="1">
        <v>0</v>
      </c>
      <c r="F18" s="1">
        <v>0</v>
      </c>
      <c r="H18" s="3">
        <v>5.7356357999999998</v>
      </c>
      <c r="I18" s="112">
        <v>654.75294520547902</v>
      </c>
      <c r="J18" s="112">
        <v>220.879999999999</v>
      </c>
      <c r="K18" s="112">
        <v>1206.0899999999899</v>
      </c>
      <c r="L18" s="113">
        <v>1329.3503276255699</v>
      </c>
      <c r="M18" s="113">
        <v>777.94999999999902</v>
      </c>
      <c r="N18" s="113">
        <v>1763.3399999999899</v>
      </c>
      <c r="O18" s="113">
        <v>1984.3499999999899</v>
      </c>
      <c r="P18" s="113">
        <v>220.879999999999</v>
      </c>
      <c r="Q18" s="113">
        <v>1206.0899999999899</v>
      </c>
      <c r="R18" s="120">
        <v>0</v>
      </c>
      <c r="S18" s="120">
        <v>1</v>
      </c>
      <c r="T18" s="120">
        <v>0.4</v>
      </c>
      <c r="U18" s="65">
        <v>2</v>
      </c>
      <c r="V18" s="112"/>
      <c r="W18" s="65"/>
      <c r="X18" s="123"/>
      <c r="Y18" s="65"/>
      <c r="Z18" s="112"/>
      <c r="AA18" s="13">
        <v>100001</v>
      </c>
      <c r="AB18" s="13">
        <v>100001</v>
      </c>
      <c r="AC18" s="13"/>
      <c r="AD18" s="13" t="s">
        <v>1245</v>
      </c>
      <c r="AE18" s="13" t="s">
        <v>1245</v>
      </c>
      <c r="AF18" s="13" t="s">
        <v>1245</v>
      </c>
      <c r="AG18" s="13" t="s">
        <v>1245</v>
      </c>
      <c r="AH18" s="13">
        <v>100008</v>
      </c>
      <c r="AI18" s="13">
        <v>100008</v>
      </c>
      <c r="AJ18" s="13" t="s">
        <v>1245</v>
      </c>
      <c r="AK18" s="13">
        <v>100008</v>
      </c>
      <c r="AL18" s="112"/>
      <c r="AM18" s="112"/>
    </row>
    <row r="19" spans="1:39" x14ac:dyDescent="0.2">
      <c r="A19" s="102" t="s">
        <v>546</v>
      </c>
      <c r="B19" s="112" t="s">
        <v>129</v>
      </c>
      <c r="C19" s="112">
        <v>2030</v>
      </c>
      <c r="D19" s="1">
        <v>1</v>
      </c>
      <c r="E19" s="1">
        <v>0</v>
      </c>
      <c r="F19" s="1">
        <v>0</v>
      </c>
      <c r="H19" s="3">
        <v>24.245890899999999</v>
      </c>
      <c r="I19" s="112">
        <v>2767.7957648401798</v>
      </c>
      <c r="J19" s="112">
        <v>1950.54</v>
      </c>
      <c r="K19" s="112">
        <v>3730.47</v>
      </c>
      <c r="L19" s="113">
        <v>1363.2402876712299</v>
      </c>
      <c r="M19" s="113">
        <v>400.61999999999898</v>
      </c>
      <c r="N19" s="113">
        <v>2180.42</v>
      </c>
      <c r="O19" s="113">
        <v>4131.25</v>
      </c>
      <c r="P19" s="113">
        <v>1950.54</v>
      </c>
      <c r="Q19" s="113">
        <v>3730.47</v>
      </c>
      <c r="R19" s="120">
        <v>0</v>
      </c>
      <c r="S19" s="120">
        <v>1</v>
      </c>
      <c r="T19" s="120">
        <v>0.5</v>
      </c>
      <c r="U19" s="65">
        <v>1</v>
      </c>
      <c r="V19" s="112"/>
      <c r="W19" s="65"/>
      <c r="X19" s="123"/>
      <c r="Y19" s="65"/>
      <c r="Z19" s="112"/>
      <c r="AA19" s="13">
        <v>100001</v>
      </c>
      <c r="AB19" s="13">
        <v>100001</v>
      </c>
      <c r="AC19" s="13"/>
      <c r="AD19" s="13" t="s">
        <v>1245</v>
      </c>
      <c r="AE19" s="13" t="s">
        <v>1245</v>
      </c>
      <c r="AF19" s="13" t="s">
        <v>1245</v>
      </c>
      <c r="AG19" s="13" t="s">
        <v>1245</v>
      </c>
      <c r="AH19" s="13">
        <v>100008</v>
      </c>
      <c r="AI19" s="13">
        <v>100008</v>
      </c>
      <c r="AJ19" s="13" t="s">
        <v>1245</v>
      </c>
      <c r="AK19" s="13">
        <v>100008</v>
      </c>
      <c r="AL19" s="112"/>
      <c r="AM19" s="112"/>
    </row>
    <row r="20" spans="1:39" x14ac:dyDescent="0.2">
      <c r="A20" s="102" t="s">
        <v>41</v>
      </c>
      <c r="B20" s="112" t="s">
        <v>128</v>
      </c>
      <c r="C20" s="112">
        <v>2030</v>
      </c>
      <c r="D20" s="1">
        <v>1</v>
      </c>
      <c r="E20" s="1">
        <v>0</v>
      </c>
      <c r="F20" s="1">
        <v>0</v>
      </c>
      <c r="H20" s="3">
        <v>0.91822319999999902</v>
      </c>
      <c r="I20" s="112">
        <v>56.059999999999903</v>
      </c>
      <c r="J20" s="112">
        <v>56.059999999999903</v>
      </c>
      <c r="K20" s="112">
        <v>56.059999999999903</v>
      </c>
      <c r="L20" s="113">
        <v>10.969999999999899</v>
      </c>
      <c r="M20" s="113">
        <v>10.969999999999899</v>
      </c>
      <c r="N20" s="113">
        <v>10.969999999999899</v>
      </c>
      <c r="O20" s="113">
        <f>115.789999999999/Tabelle58971145[[#This Row],[Maximalauslastung]]</f>
        <v>121.88421052631475</v>
      </c>
      <c r="P20" s="113">
        <v>104.819999999999</v>
      </c>
      <c r="Q20" s="113">
        <v>104.819999999999</v>
      </c>
      <c r="R20" s="120">
        <v>0.4</v>
      </c>
      <c r="S20" s="120">
        <v>0.95</v>
      </c>
      <c r="T20" s="120">
        <v>0.3</v>
      </c>
      <c r="U20" s="65">
        <v>4</v>
      </c>
      <c r="V20" s="112"/>
      <c r="W20" s="65"/>
      <c r="X20" s="123"/>
      <c r="Y20" s="65"/>
      <c r="Z20" s="112"/>
      <c r="AA20" s="13">
        <v>100001</v>
      </c>
      <c r="AB20" s="13">
        <v>100001</v>
      </c>
      <c r="AC20" s="13"/>
      <c r="AD20" s="13" t="s">
        <v>1245</v>
      </c>
      <c r="AE20" s="13" t="s">
        <v>1245</v>
      </c>
      <c r="AF20" s="13" t="s">
        <v>1245</v>
      </c>
      <c r="AG20" s="13" t="s">
        <v>1245</v>
      </c>
      <c r="AH20" s="13">
        <v>100008</v>
      </c>
      <c r="AI20" s="13">
        <v>100008</v>
      </c>
      <c r="AJ20" s="13" t="s">
        <v>1245</v>
      </c>
      <c r="AK20" s="13">
        <v>100008</v>
      </c>
      <c r="AL20" s="112"/>
      <c r="AM20" s="112"/>
    </row>
    <row r="21" spans="1:39" x14ac:dyDescent="0.2">
      <c r="A21" s="102" t="s">
        <v>946</v>
      </c>
      <c r="B21" s="112" t="s">
        <v>128</v>
      </c>
      <c r="C21" s="112">
        <v>2030</v>
      </c>
      <c r="D21" s="1">
        <v>1</v>
      </c>
      <c r="E21" s="1">
        <v>0</v>
      </c>
      <c r="F21" s="1">
        <v>0</v>
      </c>
      <c r="H21" s="3">
        <v>1.05026172</v>
      </c>
      <c r="I21" s="112">
        <v>119.892890410958</v>
      </c>
      <c r="J21" s="112">
        <v>46.19</v>
      </c>
      <c r="K21" s="112">
        <v>136.65</v>
      </c>
      <c r="L21" s="113">
        <v>55.313026255707697</v>
      </c>
      <c r="M21" s="113">
        <v>38.56</v>
      </c>
      <c r="N21" s="113">
        <v>129.01</v>
      </c>
      <c r="O21" s="113">
        <f>175.21/Tabelle58971145[[#This Row],[Maximalauslastung]]</f>
        <v>184.43157894736845</v>
      </c>
      <c r="P21" s="113">
        <v>46.19</v>
      </c>
      <c r="Q21" s="113">
        <v>136.65</v>
      </c>
      <c r="R21" s="120">
        <v>0</v>
      </c>
      <c r="S21" s="120">
        <v>0.95</v>
      </c>
      <c r="T21" s="120">
        <v>0.61</v>
      </c>
      <c r="U21" s="65">
        <v>4</v>
      </c>
      <c r="V21" s="112"/>
      <c r="W21" s="65"/>
      <c r="X21" s="123"/>
      <c r="Y21" s="65"/>
      <c r="Z21" s="112"/>
      <c r="AA21" s="13">
        <v>100001</v>
      </c>
      <c r="AB21" s="13">
        <v>100001</v>
      </c>
      <c r="AC21" s="13"/>
      <c r="AD21" s="13" t="s">
        <v>1245</v>
      </c>
      <c r="AE21" s="13" t="s">
        <v>1245</v>
      </c>
      <c r="AF21" s="13" t="s">
        <v>1245</v>
      </c>
      <c r="AG21" s="13" t="s">
        <v>1245</v>
      </c>
      <c r="AH21" s="13">
        <v>100008</v>
      </c>
      <c r="AI21" s="13">
        <v>100008</v>
      </c>
      <c r="AJ21" s="13" t="s">
        <v>1245</v>
      </c>
      <c r="AK21" s="13">
        <v>100008</v>
      </c>
      <c r="AL21" s="112"/>
      <c r="AM21" s="112"/>
    </row>
    <row r="22" spans="1:39" x14ac:dyDescent="0.2">
      <c r="A22" s="102" t="s">
        <v>76</v>
      </c>
      <c r="B22" s="112" t="s">
        <v>128</v>
      </c>
      <c r="C22" s="112">
        <v>2030</v>
      </c>
      <c r="D22" s="1">
        <v>1</v>
      </c>
      <c r="E22" s="1">
        <v>0</v>
      </c>
      <c r="F22" s="1">
        <v>0</v>
      </c>
      <c r="H22" s="3">
        <v>0.61644119999999991</v>
      </c>
      <c r="I22" s="112">
        <v>70.37</v>
      </c>
      <c r="J22" s="112">
        <v>70.37</v>
      </c>
      <c r="K22" s="112">
        <v>70.37</v>
      </c>
      <c r="L22" s="113">
        <v>10.18</v>
      </c>
      <c r="M22" s="113">
        <v>10.18</v>
      </c>
      <c r="N22" s="113">
        <v>10.18</v>
      </c>
      <c r="O22" s="113">
        <f>80.55/Tabelle58971145[[#This Row],[Maximalauslastung]]</f>
        <v>84.78947368421052</v>
      </c>
      <c r="P22" s="113">
        <v>70.37</v>
      </c>
      <c r="Q22" s="113">
        <v>70.37</v>
      </c>
      <c r="R22" s="120">
        <v>0</v>
      </c>
      <c r="S22" s="120">
        <v>0.95</v>
      </c>
      <c r="T22" s="120">
        <v>0.7</v>
      </c>
      <c r="U22" s="65">
        <v>2</v>
      </c>
      <c r="V22" s="112"/>
      <c r="W22" s="65"/>
      <c r="X22" s="123"/>
      <c r="Y22" s="65"/>
      <c r="Z22" s="112"/>
      <c r="AA22" s="13">
        <v>100001</v>
      </c>
      <c r="AB22" s="13">
        <v>100001</v>
      </c>
      <c r="AC22" s="13"/>
      <c r="AD22" s="13" t="s">
        <v>1245</v>
      </c>
      <c r="AE22" s="13" t="s">
        <v>1245</v>
      </c>
      <c r="AF22" s="13" t="s">
        <v>1245</v>
      </c>
      <c r="AG22" s="13" t="s">
        <v>1245</v>
      </c>
      <c r="AH22" s="13">
        <v>100008</v>
      </c>
      <c r="AI22" s="13">
        <v>100008</v>
      </c>
      <c r="AJ22" s="13" t="s">
        <v>1245</v>
      </c>
      <c r="AK22" s="13">
        <v>100008</v>
      </c>
      <c r="AL22" s="112"/>
      <c r="AM22" s="112"/>
    </row>
    <row r="23" spans="1:39" x14ac:dyDescent="0.2">
      <c r="A23" s="102" t="s">
        <v>80</v>
      </c>
      <c r="B23" s="112" t="s">
        <v>128</v>
      </c>
      <c r="C23" s="112">
        <v>2030</v>
      </c>
      <c r="D23" s="1">
        <v>1</v>
      </c>
      <c r="E23" s="1">
        <v>0</v>
      </c>
      <c r="F23" s="1">
        <v>0</v>
      </c>
      <c r="H23" s="3">
        <v>1.08948119999999</v>
      </c>
      <c r="I23" s="112">
        <v>124.369999999999</v>
      </c>
      <c r="J23" s="112">
        <v>124.369999999999</v>
      </c>
      <c r="K23" s="112">
        <v>124.369999999999</v>
      </c>
      <c r="L23" s="113">
        <v>13.0199999999999</v>
      </c>
      <c r="M23" s="113">
        <v>13.0199999999999</v>
      </c>
      <c r="N23" s="113">
        <v>13.0199999999999</v>
      </c>
      <c r="O23" s="113">
        <f>137.389999999999/Tabelle58971145[[#This Row],[Maximalauslastung]]</f>
        <v>144.6210526315779</v>
      </c>
      <c r="P23" s="113">
        <v>124.369999999999</v>
      </c>
      <c r="Q23" s="113">
        <v>124.369999999999</v>
      </c>
      <c r="R23" s="120">
        <v>0</v>
      </c>
      <c r="S23" s="120">
        <v>0.95</v>
      </c>
      <c r="T23" s="120">
        <v>0.15</v>
      </c>
      <c r="U23" s="65">
        <v>3</v>
      </c>
      <c r="V23" s="112"/>
      <c r="W23" s="65"/>
      <c r="X23" s="123"/>
      <c r="Y23" s="65"/>
      <c r="Z23" s="112"/>
      <c r="AA23" s="13">
        <v>100001</v>
      </c>
      <c r="AB23" s="13">
        <v>100001</v>
      </c>
      <c r="AC23" s="13"/>
      <c r="AD23" s="13" t="s">
        <v>1245</v>
      </c>
      <c r="AE23" s="13" t="s">
        <v>1245</v>
      </c>
      <c r="AF23" s="13" t="s">
        <v>1245</v>
      </c>
      <c r="AG23" s="13" t="s">
        <v>1245</v>
      </c>
      <c r="AH23" s="13">
        <v>100008</v>
      </c>
      <c r="AI23" s="13">
        <v>100008</v>
      </c>
      <c r="AJ23" s="13" t="s">
        <v>1245</v>
      </c>
      <c r="AK23" s="13">
        <v>100008</v>
      </c>
      <c r="AL23" s="112"/>
      <c r="AM23" s="112"/>
    </row>
    <row r="24" spans="1:39" x14ac:dyDescent="0.2">
      <c r="A24" s="112" t="s">
        <v>79</v>
      </c>
      <c r="B24" s="112" t="s">
        <v>128</v>
      </c>
      <c r="C24" s="112">
        <v>2030</v>
      </c>
      <c r="D24" s="1">
        <v>1</v>
      </c>
      <c r="E24" s="1">
        <v>0</v>
      </c>
      <c r="F24" s="1">
        <v>0</v>
      </c>
      <c r="H24" s="3">
        <v>3.1962611999999901</v>
      </c>
      <c r="I24" s="112">
        <v>364.86999999999898</v>
      </c>
      <c r="J24" s="112">
        <v>364.86999999999898</v>
      </c>
      <c r="K24" s="112">
        <v>364.86999999999898</v>
      </c>
      <c r="L24" s="113">
        <v>42.919999999999902</v>
      </c>
      <c r="M24" s="113">
        <v>42.919999999999902</v>
      </c>
      <c r="N24" s="113">
        <v>42.919999999999902</v>
      </c>
      <c r="O24" s="113">
        <f>407.789999999999/Tabelle58971145[[#This Row],[Maximalauslastung]]</f>
        <v>429.25263157894631</v>
      </c>
      <c r="P24" s="113">
        <v>364.86999999999898</v>
      </c>
      <c r="Q24" s="113">
        <v>364.86999999999898</v>
      </c>
      <c r="R24" s="120">
        <v>0</v>
      </c>
      <c r="S24" s="120">
        <v>0.95</v>
      </c>
      <c r="T24" s="120">
        <v>0.7</v>
      </c>
      <c r="U24" s="65">
        <v>3</v>
      </c>
      <c r="V24" s="112"/>
      <c r="W24" s="65"/>
      <c r="X24" s="123"/>
      <c r="Y24" s="65"/>
      <c r="Z24" s="112"/>
      <c r="AA24" s="13">
        <v>100001</v>
      </c>
      <c r="AB24" s="13">
        <v>100001</v>
      </c>
      <c r="AC24" s="13"/>
      <c r="AD24" s="13" t="s">
        <v>1245</v>
      </c>
      <c r="AE24" s="13" t="s">
        <v>1245</v>
      </c>
      <c r="AF24" s="13" t="s">
        <v>1245</v>
      </c>
      <c r="AG24" s="13" t="s">
        <v>1245</v>
      </c>
      <c r="AH24" s="13">
        <v>100008</v>
      </c>
      <c r="AI24" s="13">
        <v>100008</v>
      </c>
      <c r="AJ24" s="13" t="s">
        <v>1245</v>
      </c>
      <c r="AK24" s="13">
        <v>100008</v>
      </c>
      <c r="AL24" s="112"/>
      <c r="AM24" s="112"/>
    </row>
    <row r="25" spans="1:39" x14ac:dyDescent="0.2">
      <c r="A25" s="112" t="s">
        <v>208</v>
      </c>
      <c r="B25" s="112" t="s">
        <v>128</v>
      </c>
      <c r="C25" s="112">
        <v>2030</v>
      </c>
      <c r="D25" s="1">
        <v>1</v>
      </c>
      <c r="E25" s="1">
        <v>0</v>
      </c>
      <c r="F25" s="1">
        <v>0</v>
      </c>
      <c r="H25" s="3">
        <v>3.3071379100000002</v>
      </c>
      <c r="I25" s="112">
        <v>100.2985913242</v>
      </c>
      <c r="J25" s="112">
        <v>0</v>
      </c>
      <c r="K25" s="112">
        <v>270.41000000000003</v>
      </c>
      <c r="L25" s="113">
        <v>132.094599315068</v>
      </c>
      <c r="M25" s="113">
        <v>0</v>
      </c>
      <c r="N25" s="113">
        <v>283.50999999999902</v>
      </c>
      <c r="O25" s="113">
        <f>552.14/Tabelle58971145[[#This Row],[Maximalauslastung]]</f>
        <v>613.48888888888882</v>
      </c>
      <c r="P25" s="113">
        <v>223.53</v>
      </c>
      <c r="Q25" s="113">
        <v>552.14</v>
      </c>
      <c r="R25" s="120">
        <v>0.5</v>
      </c>
      <c r="S25" s="120">
        <v>0.9</v>
      </c>
      <c r="T25" s="120">
        <v>0.63</v>
      </c>
      <c r="U25" s="65">
        <v>2</v>
      </c>
      <c r="V25" s="112"/>
      <c r="W25" s="65"/>
      <c r="X25" s="123"/>
      <c r="Y25" s="65"/>
      <c r="Z25" s="112"/>
      <c r="AA25" s="13">
        <v>100001</v>
      </c>
      <c r="AB25" s="13">
        <v>100001</v>
      </c>
      <c r="AC25" s="13"/>
      <c r="AD25" s="13" t="s">
        <v>1245</v>
      </c>
      <c r="AE25" s="13" t="s">
        <v>1245</v>
      </c>
      <c r="AF25" s="13" t="s">
        <v>1245</v>
      </c>
      <c r="AG25" s="13" t="s">
        <v>1245</v>
      </c>
      <c r="AH25" s="13">
        <v>100008</v>
      </c>
      <c r="AI25" s="13">
        <v>100008</v>
      </c>
      <c r="AJ25" s="13" t="s">
        <v>1245</v>
      </c>
      <c r="AK25" s="13">
        <v>100008</v>
      </c>
      <c r="AL25" s="112"/>
      <c r="AM25" s="112"/>
    </row>
    <row r="26" spans="1:39" x14ac:dyDescent="0.2">
      <c r="A26" s="112" t="s">
        <v>210</v>
      </c>
      <c r="B26" s="112" t="s">
        <v>128</v>
      </c>
      <c r="C26" s="112">
        <v>2030</v>
      </c>
      <c r="D26" s="1">
        <v>1</v>
      </c>
      <c r="E26" s="1">
        <v>0</v>
      </c>
      <c r="F26" s="1">
        <v>0</v>
      </c>
      <c r="H26" s="3">
        <v>2.05083791999999</v>
      </c>
      <c r="I26" s="112">
        <v>89.475041095890305</v>
      </c>
      <c r="J26" s="112">
        <v>0</v>
      </c>
      <c r="K26" s="112">
        <v>122.24999999999901</v>
      </c>
      <c r="L26" s="113">
        <v>58.426141552511403</v>
      </c>
      <c r="M26" s="113">
        <v>23.98</v>
      </c>
      <c r="N26" s="113">
        <v>158.26999999999899</v>
      </c>
      <c r="O26" s="113">
        <v>292.64</v>
      </c>
      <c r="P26" s="113">
        <v>134.19999999999899</v>
      </c>
      <c r="Q26" s="113">
        <v>268.56</v>
      </c>
      <c r="R26" s="120">
        <v>0.5</v>
      </c>
      <c r="S26" s="120">
        <v>1</v>
      </c>
      <c r="T26" s="120">
        <v>0.5</v>
      </c>
      <c r="U26" s="65">
        <v>1</v>
      </c>
      <c r="V26" s="112"/>
      <c r="W26" s="65"/>
      <c r="X26" s="123"/>
      <c r="Y26" s="65"/>
      <c r="Z26" s="112"/>
      <c r="AA26" s="13">
        <v>100001</v>
      </c>
      <c r="AB26" s="13">
        <v>100001</v>
      </c>
      <c r="AC26" s="13"/>
      <c r="AD26" s="13" t="s">
        <v>1245</v>
      </c>
      <c r="AE26" s="13" t="s">
        <v>1245</v>
      </c>
      <c r="AF26" s="13" t="s">
        <v>1245</v>
      </c>
      <c r="AG26" s="13" t="s">
        <v>1245</v>
      </c>
      <c r="AH26" s="13">
        <v>100008</v>
      </c>
      <c r="AI26" s="13">
        <v>100008</v>
      </c>
      <c r="AJ26" s="13" t="s">
        <v>1245</v>
      </c>
      <c r="AK26" s="13">
        <v>100008</v>
      </c>
      <c r="AL26" s="112"/>
      <c r="AM26" s="112"/>
    </row>
    <row r="27" spans="1:39" x14ac:dyDescent="0.2">
      <c r="A27" s="112" t="s">
        <v>209</v>
      </c>
      <c r="B27" s="112" t="s">
        <v>128</v>
      </c>
      <c r="C27" s="112">
        <v>2030</v>
      </c>
      <c r="D27" s="1">
        <v>1</v>
      </c>
      <c r="E27" s="1">
        <v>0</v>
      </c>
      <c r="F27" s="1">
        <v>0</v>
      </c>
      <c r="H27" s="3">
        <v>44.75477789</v>
      </c>
      <c r="I27" s="112">
        <v>3862.5412682648298</v>
      </c>
      <c r="J27" s="112">
        <v>1804.38</v>
      </c>
      <c r="K27" s="112">
        <v>5785.2999999999902</v>
      </c>
      <c r="L27" s="113">
        <v>1119.9147499999999</v>
      </c>
      <c r="M27" s="113">
        <v>45.13</v>
      </c>
      <c r="N27" s="113">
        <v>3137.73</v>
      </c>
      <c r="O27" s="113">
        <f>7107.65/Tabelle58971145[[#This Row],[Maximalauslastung]]</f>
        <v>7481.7368421052633</v>
      </c>
      <c r="P27" s="113">
        <v>2929.17</v>
      </c>
      <c r="Q27" s="113">
        <v>7062.52</v>
      </c>
      <c r="R27" s="120">
        <v>0</v>
      </c>
      <c r="S27" s="120">
        <v>0.95</v>
      </c>
      <c r="T27" s="120">
        <v>0.5</v>
      </c>
      <c r="U27" s="65">
        <v>3</v>
      </c>
      <c r="V27" s="112"/>
      <c r="W27" s="65"/>
      <c r="X27" s="123"/>
      <c r="Y27" s="65"/>
      <c r="Z27" s="112"/>
      <c r="AA27" s="13">
        <v>100001</v>
      </c>
      <c r="AB27" s="13">
        <v>100001</v>
      </c>
      <c r="AC27" s="13"/>
      <c r="AD27" s="13" t="s">
        <v>1245</v>
      </c>
      <c r="AE27" s="13" t="s">
        <v>1245</v>
      </c>
      <c r="AF27" s="13" t="s">
        <v>1245</v>
      </c>
      <c r="AG27" s="13" t="s">
        <v>1245</v>
      </c>
      <c r="AH27" s="13">
        <v>100008</v>
      </c>
      <c r="AI27" s="13">
        <v>100008</v>
      </c>
      <c r="AJ27" s="13" t="s">
        <v>1245</v>
      </c>
      <c r="AK27" s="13">
        <v>100008</v>
      </c>
      <c r="AL27" s="112"/>
      <c r="AM27" s="112"/>
    </row>
    <row r="28" spans="1:39" x14ac:dyDescent="0.2">
      <c r="A28" s="112" t="s">
        <v>136</v>
      </c>
      <c r="B28" s="112" t="s">
        <v>141</v>
      </c>
      <c r="C28" s="112">
        <v>2030</v>
      </c>
      <c r="D28" s="1">
        <v>1</v>
      </c>
      <c r="E28" s="1">
        <v>0</v>
      </c>
      <c r="F28" s="1">
        <v>0</v>
      </c>
      <c r="H28" s="3">
        <v>1.8140578999999999</v>
      </c>
      <c r="I28" s="112">
        <v>207.08423515981701</v>
      </c>
      <c r="J28" s="112">
        <v>0</v>
      </c>
      <c r="K28" s="112">
        <v>2723.8699999999899</v>
      </c>
      <c r="L28" s="113">
        <v>518.27298744292204</v>
      </c>
      <c r="M28" s="113">
        <v>0</v>
      </c>
      <c r="N28" s="113">
        <v>706.10999999999899</v>
      </c>
      <c r="O28" s="113">
        <f>2723.86999999999/Tabelle58971145[[#This Row],[Maximalauslastung]]</f>
        <v>3631.8266666666532</v>
      </c>
      <c r="P28" s="113">
        <v>0</v>
      </c>
      <c r="Q28" s="113">
        <v>2723.8699999999899</v>
      </c>
      <c r="R28" s="120">
        <v>0</v>
      </c>
      <c r="S28" s="120">
        <v>0.75</v>
      </c>
      <c r="T28" s="120">
        <v>0.4</v>
      </c>
      <c r="U28" s="65">
        <v>3</v>
      </c>
      <c r="V28" s="112"/>
      <c r="W28" s="65"/>
      <c r="X28" s="123"/>
      <c r="Y28" s="65"/>
      <c r="Z28" s="112"/>
      <c r="AA28" s="13">
        <v>100001</v>
      </c>
      <c r="AB28" s="13">
        <v>100001</v>
      </c>
      <c r="AC28" s="13"/>
      <c r="AD28" s="13" t="s">
        <v>1245</v>
      </c>
      <c r="AE28" s="13" t="s">
        <v>1245</v>
      </c>
      <c r="AF28" s="13" t="s">
        <v>1245</v>
      </c>
      <c r="AG28" s="13" t="s">
        <v>1245</v>
      </c>
      <c r="AH28" s="13">
        <v>100008</v>
      </c>
      <c r="AI28" s="13">
        <v>100008</v>
      </c>
      <c r="AJ28" s="13" t="s">
        <v>1245</v>
      </c>
      <c r="AK28" s="13">
        <v>100008</v>
      </c>
      <c r="AL28" s="112"/>
      <c r="AM28" s="112"/>
    </row>
    <row r="29" spans="1:39" x14ac:dyDescent="0.2">
      <c r="A29" s="112" t="s">
        <v>140</v>
      </c>
      <c r="B29" s="112" t="s">
        <v>141</v>
      </c>
      <c r="C29" s="112">
        <v>2030</v>
      </c>
      <c r="D29" s="1">
        <v>1</v>
      </c>
      <c r="E29" s="1">
        <v>0</v>
      </c>
      <c r="F29" s="1">
        <v>0</v>
      </c>
      <c r="H29" s="3">
        <v>5.8058190999999999</v>
      </c>
      <c r="I29" s="112">
        <v>662.76473744292196</v>
      </c>
      <c r="J29" s="112">
        <v>0</v>
      </c>
      <c r="K29" s="112">
        <v>5987.44</v>
      </c>
      <c r="L29" s="113">
        <v>1637.30306392694</v>
      </c>
      <c r="M29" s="113">
        <v>0</v>
      </c>
      <c r="N29" s="113">
        <v>2259.4899999999998</v>
      </c>
      <c r="O29" s="113">
        <f>5987.44/Tabelle58971145[[#This Row],[Maximalauslastung]]</f>
        <v>7983.2533333333331</v>
      </c>
      <c r="P29" s="113">
        <v>0</v>
      </c>
      <c r="Q29" s="113">
        <v>5987.44</v>
      </c>
      <c r="R29" s="120">
        <v>0</v>
      </c>
      <c r="S29" s="120">
        <v>0.75</v>
      </c>
      <c r="T29" s="120">
        <v>0.4</v>
      </c>
      <c r="U29" s="65">
        <v>12</v>
      </c>
      <c r="V29" s="112"/>
      <c r="W29" s="65"/>
      <c r="X29" s="123"/>
      <c r="Y29" s="65"/>
      <c r="Z29" s="112"/>
      <c r="AA29" s="13">
        <v>100001</v>
      </c>
      <c r="AB29" s="13">
        <v>100001</v>
      </c>
      <c r="AC29" s="13"/>
      <c r="AD29" s="13" t="s">
        <v>1245</v>
      </c>
      <c r="AE29" s="13" t="s">
        <v>1245</v>
      </c>
      <c r="AF29" s="13" t="s">
        <v>1245</v>
      </c>
      <c r="AG29" s="13" t="s">
        <v>1245</v>
      </c>
      <c r="AH29" s="13">
        <v>100008</v>
      </c>
      <c r="AI29" s="13">
        <v>100008</v>
      </c>
      <c r="AJ29" s="13" t="s">
        <v>1245</v>
      </c>
      <c r="AK29" s="13">
        <v>100008</v>
      </c>
      <c r="AL29" s="112"/>
      <c r="AM29" s="112"/>
    </row>
    <row r="30" spans="1:39" x14ac:dyDescent="0.2">
      <c r="A30" s="112" t="s">
        <v>137</v>
      </c>
      <c r="B30" s="112" t="s">
        <v>141</v>
      </c>
      <c r="C30" s="112">
        <v>2030</v>
      </c>
      <c r="D30" s="1">
        <v>1</v>
      </c>
      <c r="E30" s="1">
        <v>0</v>
      </c>
      <c r="F30" s="1">
        <v>0</v>
      </c>
      <c r="H30" s="3">
        <v>3.8988038099999898</v>
      </c>
      <c r="I30" s="112">
        <v>445.06892808219101</v>
      </c>
      <c r="J30" s="112">
        <v>0.87</v>
      </c>
      <c r="K30" s="112">
        <v>2622.9399999999901</v>
      </c>
      <c r="L30" s="113">
        <v>2084.2016084474799</v>
      </c>
      <c r="M30" s="113">
        <v>140.409999999999</v>
      </c>
      <c r="N30" s="113">
        <v>2520.56</v>
      </c>
      <c r="O30" s="113">
        <f>2763.34999999999/Tabelle58971145[[#This Row],[Maximalauslastung]]</f>
        <v>16254.99999999994</v>
      </c>
      <c r="P30" s="113">
        <v>0.87</v>
      </c>
      <c r="Q30" s="113">
        <v>2622.9399999999901</v>
      </c>
      <c r="R30" s="120">
        <v>0</v>
      </c>
      <c r="S30" s="120">
        <v>0.17</v>
      </c>
      <c r="T30" s="120">
        <v>0.25</v>
      </c>
      <c r="U30" s="65">
        <v>12</v>
      </c>
      <c r="V30" s="112"/>
      <c r="W30" s="65"/>
      <c r="X30" s="123"/>
      <c r="Y30" s="65"/>
      <c r="Z30" s="112"/>
      <c r="AA30" s="13">
        <v>100001</v>
      </c>
      <c r="AB30" s="13">
        <v>100001</v>
      </c>
      <c r="AC30" s="13"/>
      <c r="AD30" s="13" t="s">
        <v>1245</v>
      </c>
      <c r="AE30" s="13" t="s">
        <v>1245</v>
      </c>
      <c r="AF30" s="13" t="s">
        <v>1245</v>
      </c>
      <c r="AG30" s="13" t="s">
        <v>1245</v>
      </c>
      <c r="AH30" s="13">
        <v>100008</v>
      </c>
      <c r="AI30" s="13">
        <v>100008</v>
      </c>
      <c r="AJ30" s="13" t="s">
        <v>1245</v>
      </c>
      <c r="AK30" s="13">
        <v>100008</v>
      </c>
      <c r="AL30" s="112"/>
      <c r="AM30" s="112"/>
    </row>
    <row r="31" spans="1:39" x14ac:dyDescent="0.2">
      <c r="A31" s="112" t="s">
        <v>136</v>
      </c>
      <c r="B31" s="112" t="s">
        <v>129</v>
      </c>
      <c r="C31" s="112">
        <v>2030</v>
      </c>
      <c r="D31" s="1">
        <v>1</v>
      </c>
      <c r="E31" s="1">
        <v>0</v>
      </c>
      <c r="F31" s="1">
        <v>0</v>
      </c>
      <c r="H31" s="3">
        <v>0.364711439999999</v>
      </c>
      <c r="I31" s="112">
        <v>41.633726027397202</v>
      </c>
      <c r="J31" s="112">
        <v>3.18999999999998</v>
      </c>
      <c r="K31" s="112">
        <v>263.7</v>
      </c>
      <c r="L31" s="113">
        <v>101.200771689497</v>
      </c>
      <c r="M31" s="113">
        <v>0</v>
      </c>
      <c r="N31" s="113">
        <v>138.439999999999</v>
      </c>
      <c r="O31" s="113">
        <f>263.7/Tabelle58971145[[#This Row],[Maximalauslastung]]</f>
        <v>351.59999999999997</v>
      </c>
      <c r="P31" s="113">
        <v>3.18999999999998</v>
      </c>
      <c r="Q31" s="113">
        <v>263.7</v>
      </c>
      <c r="R31" s="120">
        <v>0</v>
      </c>
      <c r="S31" s="120">
        <v>0.75</v>
      </c>
      <c r="T31" s="120">
        <v>0.4</v>
      </c>
      <c r="U31" s="65">
        <v>3</v>
      </c>
      <c r="V31" s="112"/>
      <c r="W31" s="65"/>
      <c r="X31" s="123"/>
      <c r="Y31" s="65"/>
      <c r="Z31" s="112"/>
      <c r="AA31" s="13">
        <v>100001</v>
      </c>
      <c r="AB31" s="13">
        <v>100001</v>
      </c>
      <c r="AC31" s="13"/>
      <c r="AD31" s="13" t="s">
        <v>1245</v>
      </c>
      <c r="AE31" s="13" t="s">
        <v>1245</v>
      </c>
      <c r="AF31" s="13" t="s">
        <v>1245</v>
      </c>
      <c r="AG31" s="13" t="s">
        <v>1245</v>
      </c>
      <c r="AH31" s="13">
        <v>100008</v>
      </c>
      <c r="AI31" s="13">
        <v>100008</v>
      </c>
      <c r="AJ31" s="13" t="s">
        <v>1245</v>
      </c>
      <c r="AK31" s="13">
        <v>100008</v>
      </c>
      <c r="AL31" s="112"/>
      <c r="AM31" s="112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5F56041-8284-46C6-986F-4E76D5F5B62A}">
          <x14:formula1>
            <xm:f>Dropdown!$A$2:$A$100</xm:f>
          </x14:formula1>
          <xm:sqref>A2:A31</xm:sqref>
        </x14:dataValidation>
        <x14:dataValidation type="list" allowBlank="1" showInputMessage="1" showErrorMessage="1" xr:uid="{66BFBF90-3E87-40C8-84A4-EAC21F1E0FE4}">
          <x14:formula1>
            <xm:f>Dropdown!$C$2:$C$4</xm:f>
          </x14:formula1>
          <xm:sqref>B2:B31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Q1" sqref="Q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861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859</v>
      </c>
      <c r="S1" s="2" t="s">
        <v>860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862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5" t="s">
        <v>141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858</v>
      </c>
      <c r="B4" s="55" t="s">
        <v>141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858</v>
      </c>
      <c r="B5" s="55" t="s">
        <v>141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857</v>
      </c>
      <c r="B6" s="55" t="s">
        <v>128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857</v>
      </c>
      <c r="B7" s="55" t="s">
        <v>128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AF2" activePane="bottomRight" state="frozen"/>
      <selection pane="topRight" activeCell="G1" sqref="G1"/>
      <selection pane="bottomLeft" activeCell="A2" sqref="A2"/>
      <selection pane="bottomRight" activeCell="AG1" sqref="AG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50</v>
      </c>
      <c r="K1" s="2" t="s">
        <v>1149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1148</v>
      </c>
      <c r="Y1" s="2" t="s">
        <v>3</v>
      </c>
      <c r="Z1" s="2" t="s">
        <v>10</v>
      </c>
      <c r="AA1" s="2" t="s">
        <v>98</v>
      </c>
      <c r="AB1" s="2" t="s">
        <v>1097</v>
      </c>
      <c r="AC1" s="2" t="s">
        <v>22</v>
      </c>
      <c r="AD1" s="2" t="s">
        <v>912</v>
      </c>
      <c r="AE1" s="2" t="s">
        <v>163</v>
      </c>
      <c r="AF1" s="2" t="s">
        <v>164</v>
      </c>
      <c r="AG1" s="2" t="s">
        <v>875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1114</v>
      </c>
      <c r="AF2" s="79" t="s">
        <v>1114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1114</v>
      </c>
      <c r="AF3" s="79" t="s">
        <v>1114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1114</v>
      </c>
      <c r="AF4" s="79" t="s">
        <v>1114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1114</v>
      </c>
      <c r="AF5" s="79" t="s">
        <v>1114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1114</v>
      </c>
      <c r="AF6" s="79" t="s">
        <v>1114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1114</v>
      </c>
      <c r="AF7" s="79" t="s">
        <v>1114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79" t="s">
        <v>1114</v>
      </c>
      <c r="AF8" s="79" t="s">
        <v>1114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73</v>
      </c>
      <c r="AE9" s="79" t="s">
        <v>1114</v>
      </c>
      <c r="AF9" s="79" t="s">
        <v>1114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79" t="s">
        <v>1114</v>
      </c>
      <c r="AF10" s="79" t="s">
        <v>1114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73</v>
      </c>
      <c r="AE11" s="79" t="s">
        <v>1114</v>
      </c>
      <c r="AF11" s="79" t="s">
        <v>1114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1114</v>
      </c>
      <c r="AF12" s="79" t="s">
        <v>1114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1114</v>
      </c>
      <c r="AF13" s="79" t="s">
        <v>1114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1114</v>
      </c>
      <c r="AF14" s="79" t="s">
        <v>1114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1114</v>
      </c>
      <c r="AF15" s="79" t="s">
        <v>1114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1114</v>
      </c>
      <c r="AF16" s="79" t="s">
        <v>1114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1114</v>
      </c>
      <c r="AF17" s="79" t="s">
        <v>1114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79" t="s">
        <v>1114</v>
      </c>
      <c r="AF18" s="79" t="s">
        <v>1114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79" t="s">
        <v>1114</v>
      </c>
      <c r="AF19" s="79" t="s">
        <v>1114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1114</v>
      </c>
      <c r="AF20" s="79" t="s">
        <v>1114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1114</v>
      </c>
      <c r="AF21" s="79" t="s">
        <v>1114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946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1114</v>
      </c>
      <c r="AF22" s="79" t="s">
        <v>1114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79" t="s">
        <v>1114</v>
      </c>
      <c r="AF23" s="79" t="s">
        <v>1114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79" t="s">
        <v>1114</v>
      </c>
      <c r="AF24" s="79" t="s">
        <v>1114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79" t="s">
        <v>1114</v>
      </c>
      <c r="AF25" s="79" t="s">
        <v>1114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79" t="s">
        <v>1114</v>
      </c>
      <c r="AF26" s="79" t="s">
        <v>1114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79" t="s">
        <v>1114</v>
      </c>
      <c r="AF27" s="79" t="s">
        <v>1114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1135</v>
      </c>
      <c r="AE28" s="79" t="s">
        <v>1114</v>
      </c>
      <c r="AF28" s="79" t="s">
        <v>1114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1135</v>
      </c>
      <c r="AE29" s="79" t="s">
        <v>1114</v>
      </c>
      <c r="AF29" s="79" t="s">
        <v>1114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1134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1114</v>
      </c>
      <c r="AF30" s="79" t="s">
        <v>1114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1134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1114</v>
      </c>
      <c r="AF31" s="79" t="s">
        <v>1114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1114</v>
      </c>
      <c r="AF32" s="79" t="s">
        <v>1114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1114</v>
      </c>
      <c r="AF33" s="79" t="s">
        <v>1114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1114</v>
      </c>
      <c r="AF34" s="79" t="s">
        <v>1114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79" t="s">
        <v>1114</v>
      </c>
      <c r="AF35" s="79" t="s">
        <v>1114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1114</v>
      </c>
      <c r="AF36" s="79" t="s">
        <v>1114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79" t="s">
        <v>1114</v>
      </c>
      <c r="AF37" s="79" t="s">
        <v>1114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1114</v>
      </c>
      <c r="AF38" s="79" t="s">
        <v>1114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79" t="s">
        <v>1114</v>
      </c>
      <c r="AF39" s="79" t="s">
        <v>1114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1114</v>
      </c>
      <c r="AF40" s="79" t="s">
        <v>1114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79" t="s">
        <v>1114</v>
      </c>
      <c r="AF41" s="79" t="s">
        <v>1114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1114</v>
      </c>
      <c r="AF42" s="79" t="s">
        <v>1114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1114</v>
      </c>
      <c r="AF43" s="79" t="s">
        <v>1114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1114</v>
      </c>
      <c r="AF44" s="79" t="s">
        <v>1114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1114</v>
      </c>
      <c r="AF45" s="79" t="s">
        <v>1114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1114</v>
      </c>
      <c r="AF46" s="79" t="s">
        <v>1114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1114</v>
      </c>
      <c r="AF47" s="79" t="s">
        <v>1114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1114</v>
      </c>
      <c r="AF48" s="79" t="s">
        <v>1114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1114</v>
      </c>
      <c r="AF49" s="79" t="s">
        <v>1114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79" t="s">
        <v>1114</v>
      </c>
      <c r="AF50" s="79" t="s">
        <v>1114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79" t="s">
        <v>1114</v>
      </c>
      <c r="AF51" s="79" t="s">
        <v>1114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79" t="s">
        <v>1114</v>
      </c>
      <c r="AF52" s="79" t="s">
        <v>1114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79" t="s">
        <v>1114</v>
      </c>
      <c r="AF53" s="79" t="s">
        <v>1114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79" t="s">
        <v>1114</v>
      </c>
      <c r="AF54" s="79" t="s">
        <v>1114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79" t="s">
        <v>1114</v>
      </c>
      <c r="AF55" s="79" t="s">
        <v>1114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79" t="s">
        <v>1114</v>
      </c>
      <c r="AF56" s="79" t="s">
        <v>1114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79" t="s">
        <v>1114</v>
      </c>
      <c r="AF57" s="79" t="s">
        <v>1114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79" t="s">
        <v>1114</v>
      </c>
      <c r="AF58" s="79" t="s">
        <v>1114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79" t="s">
        <v>1114</v>
      </c>
      <c r="AF59" s="79" t="s">
        <v>1114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79" t="s">
        <v>1114</v>
      </c>
      <c r="AF60" s="79" t="s">
        <v>1114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79" t="s">
        <v>1114</v>
      </c>
      <c r="AF61" s="79" t="s">
        <v>1114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1114</v>
      </c>
      <c r="AF62" s="79" t="s">
        <v>1114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1114</v>
      </c>
      <c r="AF63" s="79" t="s">
        <v>1114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1114</v>
      </c>
      <c r="AF64" s="79" t="s">
        <v>1114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1114</v>
      </c>
      <c r="AF65" s="79" t="s">
        <v>1114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AE2" sqref="AE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1150</v>
      </c>
      <c r="J1" s="2" t="s">
        <v>155</v>
      </c>
      <c r="K1" s="2" t="s">
        <v>156</v>
      </c>
      <c r="L1" s="2" t="s">
        <v>559</v>
      </c>
      <c r="M1" s="2" t="s">
        <v>1121</v>
      </c>
      <c r="N1" s="2" t="s">
        <v>1122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1148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1136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1123</v>
      </c>
      <c r="AF2" s="1" t="s">
        <v>1183</v>
      </c>
      <c r="AG2" s="1" t="s">
        <v>1183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1117</v>
      </c>
      <c r="AF3" s="1" t="s">
        <v>1183</v>
      </c>
      <c r="AG3" s="1" t="s">
        <v>1183</v>
      </c>
      <c r="AH3" s="13" t="s">
        <v>335</v>
      </c>
      <c r="AI3" s="13" t="s">
        <v>335</v>
      </c>
      <c r="AJ3" s="13" t="s">
        <v>335</v>
      </c>
      <c r="AK3" s="13"/>
      <c r="AL3" s="13" t="s">
        <v>1116</v>
      </c>
      <c r="AM3" s="13" t="s">
        <v>342</v>
      </c>
      <c r="AN3" s="13" t="s">
        <v>335</v>
      </c>
      <c r="AQ3" s="13" t="s">
        <v>335</v>
      </c>
      <c r="AS3" s="1" t="s">
        <v>1118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1183</v>
      </c>
      <c r="AG4" s="1" t="s">
        <v>1183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1183</v>
      </c>
      <c r="AG5" s="1" t="s">
        <v>1183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1115</v>
      </c>
      <c r="AB6" s="1">
        <v>50</v>
      </c>
      <c r="AC6" s="8"/>
      <c r="AD6" s="8"/>
      <c r="AF6" s="1" t="s">
        <v>1183</v>
      </c>
      <c r="AG6" s="1" t="s">
        <v>1183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946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1120</v>
      </c>
      <c r="AF7" s="1" t="s">
        <v>1183</v>
      </c>
      <c r="AG7" s="1" t="s">
        <v>1183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1183</v>
      </c>
      <c r="AG8" s="1" t="s">
        <v>1183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1183</v>
      </c>
      <c r="AG9" s="1" t="s">
        <v>1183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1183</v>
      </c>
      <c r="AG10" s="1" t="s">
        <v>1183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1183</v>
      </c>
      <c r="AG11" s="1" t="s">
        <v>1183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1183</v>
      </c>
      <c r="AG12" s="1" t="s">
        <v>1183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1183</v>
      </c>
      <c r="AG13" s="1" t="s">
        <v>1183</v>
      </c>
      <c r="AH13" s="13" t="s">
        <v>1119</v>
      </c>
      <c r="AI13" s="13" t="s">
        <v>1119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827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828</v>
      </c>
      <c r="V2" s="1">
        <v>29</v>
      </c>
      <c r="W2" s="13">
        <v>29</v>
      </c>
      <c r="X2" s="1">
        <v>29</v>
      </c>
      <c r="Y2" s="1">
        <v>30</v>
      </c>
      <c r="AB2" s="1" t="s">
        <v>831</v>
      </c>
    </row>
    <row r="3" spans="1:28" x14ac:dyDescent="0.2">
      <c r="A3" s="1" t="s">
        <v>827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829</v>
      </c>
      <c r="V3" s="1">
        <v>29</v>
      </c>
      <c r="W3" s="13">
        <v>29</v>
      </c>
      <c r="X3" s="1">
        <v>29</v>
      </c>
      <c r="Y3" s="1">
        <v>30</v>
      </c>
      <c r="AB3" s="1" t="s">
        <v>831</v>
      </c>
    </row>
    <row r="4" spans="1:28" x14ac:dyDescent="0.2">
      <c r="A4" s="1" t="s">
        <v>830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830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832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833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5" t="s">
        <v>834</v>
      </c>
      <c r="B7" s="55" t="s">
        <v>128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835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834</v>
      </c>
      <c r="B8" s="55" t="s">
        <v>128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P2" activePane="bottomRight" state="frozen"/>
      <selection pane="topRight" activeCell="G1" sqref="G1"/>
      <selection pane="bottomLeft" activeCell="A2" sqref="A2"/>
      <selection pane="bottomRight" activeCell="U6" sqref="U6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900</v>
      </c>
      <c r="H1" s="2" t="s">
        <v>901</v>
      </c>
      <c r="I1" s="2" t="s">
        <v>902</v>
      </c>
      <c r="J1" s="2" t="s">
        <v>892</v>
      </c>
      <c r="K1" s="2" t="s">
        <v>903</v>
      </c>
      <c r="L1" s="2" t="s">
        <v>904</v>
      </c>
      <c r="M1" s="2" t="s">
        <v>905</v>
      </c>
      <c r="N1" s="2" t="s">
        <v>906</v>
      </c>
      <c r="O1" s="2" t="s">
        <v>907</v>
      </c>
      <c r="P1" s="2" t="s">
        <v>908</v>
      </c>
      <c r="Q1" s="2" t="s">
        <v>993</v>
      </c>
      <c r="R1" s="2" t="s">
        <v>994</v>
      </c>
      <c r="S1" s="2" t="s">
        <v>995</v>
      </c>
      <c r="T1" s="2" t="s">
        <v>49</v>
      </c>
      <c r="U1" s="2" t="s">
        <v>148</v>
      </c>
      <c r="V1" s="2" t="s">
        <v>50</v>
      </c>
      <c r="W1" s="2" t="s">
        <v>1151</v>
      </c>
      <c r="X1" s="2" t="s">
        <v>1147</v>
      </c>
      <c r="Y1" s="2" t="s">
        <v>545</v>
      </c>
      <c r="Z1" s="2" t="s">
        <v>914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861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1148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1097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1140</v>
      </c>
      <c r="AX1" s="2" t="s">
        <v>1141</v>
      </c>
      <c r="AY1" s="2" t="s">
        <v>331</v>
      </c>
      <c r="AZ1" s="2" t="s">
        <v>456</v>
      </c>
      <c r="BA1" s="2" t="s">
        <v>998</v>
      </c>
      <c r="BB1" s="2" t="s">
        <v>22</v>
      </c>
      <c r="BC1" s="2" t="s">
        <v>912</v>
      </c>
      <c r="BD1" s="2" t="s">
        <v>163</v>
      </c>
      <c r="BE1" s="2" t="s">
        <v>164</v>
      </c>
      <c r="BF1" s="2" t="s">
        <v>893</v>
      </c>
      <c r="BG1" s="2" t="s">
        <v>909</v>
      </c>
      <c r="BH1" s="2" t="s">
        <v>910</v>
      </c>
      <c r="BI1" s="2" t="s">
        <v>875</v>
      </c>
      <c r="BJ1" s="2" t="s">
        <v>894</v>
      </c>
      <c r="BK1" s="2" t="s">
        <v>1</v>
      </c>
      <c r="BL1" s="2" t="s">
        <v>58</v>
      </c>
      <c r="BM1" s="2" t="s">
        <v>1136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917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1124</v>
      </c>
      <c r="BC2" s="1" t="s">
        <v>911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83</v>
      </c>
      <c r="B3" s="1" t="s">
        <v>128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1124</v>
      </c>
      <c r="BC3" s="1" t="s">
        <v>911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83</v>
      </c>
      <c r="B4" s="1" t="s">
        <v>128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1124</v>
      </c>
      <c r="BC4" s="1" t="s">
        <v>911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76</v>
      </c>
      <c r="B5" s="1" t="s">
        <v>128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911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76</v>
      </c>
      <c r="B6" s="1" t="s">
        <v>128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911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76</v>
      </c>
      <c r="B7" s="1" t="s">
        <v>128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911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1025</v>
      </c>
      <c r="B8" s="1" t="s">
        <v>128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882</v>
      </c>
      <c r="BC8" s="1" t="s">
        <v>911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1026</v>
      </c>
      <c r="B9" s="1" t="s">
        <v>128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882</v>
      </c>
      <c r="BC9" s="1" t="s">
        <v>911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1026</v>
      </c>
      <c r="B10" s="1" t="s">
        <v>128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911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1026</v>
      </c>
      <c r="B11" s="1" t="s">
        <v>128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911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53</v>
      </c>
      <c r="B12" s="1" t="s">
        <v>128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911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53</v>
      </c>
      <c r="B13" s="1" t="s">
        <v>128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911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53</v>
      </c>
      <c r="B14" s="1" t="s">
        <v>128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911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881</v>
      </c>
      <c r="B15" s="1" t="s">
        <v>128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888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883</v>
      </c>
      <c r="BC15" s="1" t="s">
        <v>911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881</v>
      </c>
      <c r="B16" s="1" t="s">
        <v>128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911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881</v>
      </c>
      <c r="B17" s="1" t="s">
        <v>128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911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391</v>
      </c>
      <c r="B18" s="66" t="s">
        <v>129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889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911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391</v>
      </c>
      <c r="B19" s="66" t="s">
        <v>129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911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391</v>
      </c>
      <c r="B20" s="66" t="s">
        <v>129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911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137</v>
      </c>
      <c r="B21" s="66" t="s">
        <v>141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888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913</v>
      </c>
      <c r="BC21" s="1" t="s">
        <v>911</v>
      </c>
      <c r="BD21" s="66">
        <v>23</v>
      </c>
      <c r="BE21" s="66">
        <v>23</v>
      </c>
      <c r="BF21" s="66"/>
      <c r="BG21" s="66"/>
      <c r="BH21" s="66"/>
      <c r="BI21" s="1" t="s">
        <v>896</v>
      </c>
      <c r="BJ21" s="66">
        <v>197</v>
      </c>
      <c r="BK21" s="35">
        <v>206</v>
      </c>
      <c r="BL21" s="1" t="s">
        <v>896</v>
      </c>
      <c r="BM21" s="1" t="s">
        <v>896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137</v>
      </c>
      <c r="B22" s="66" t="s">
        <v>141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913</v>
      </c>
      <c r="BC22" s="1" t="s">
        <v>911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137</v>
      </c>
      <c r="B23" s="66" t="s">
        <v>141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913</v>
      </c>
      <c r="BC23" s="1" t="s">
        <v>911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139</v>
      </c>
      <c r="B24" s="66" t="s">
        <v>884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890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915</v>
      </c>
      <c r="BC24" s="1" t="s">
        <v>911</v>
      </c>
      <c r="BD24" s="66">
        <v>23</v>
      </c>
      <c r="BE24" s="66">
        <v>23</v>
      </c>
      <c r="BF24" s="66"/>
      <c r="BG24" s="66"/>
      <c r="BH24" s="66"/>
      <c r="BI24" s="1" t="s">
        <v>897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139</v>
      </c>
      <c r="B25" s="66" t="s">
        <v>884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911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139</v>
      </c>
      <c r="B26" s="66" t="s">
        <v>884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911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210</v>
      </c>
      <c r="B27" s="66" t="s">
        <v>129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890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911</v>
      </c>
      <c r="BD27" s="66">
        <v>23</v>
      </c>
      <c r="BE27" s="66">
        <v>23</v>
      </c>
      <c r="BF27" s="66"/>
      <c r="BG27" s="66"/>
      <c r="BH27" s="66"/>
      <c r="BI27" s="1" t="s">
        <v>898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210</v>
      </c>
      <c r="B28" s="66" t="s">
        <v>129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911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210</v>
      </c>
      <c r="B29" s="66" t="s">
        <v>129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911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364</v>
      </c>
      <c r="B30" s="66" t="s">
        <v>129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890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911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364</v>
      </c>
      <c r="B31" s="66" t="s">
        <v>129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911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364</v>
      </c>
      <c r="B32" s="66" t="s">
        <v>129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911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136</v>
      </c>
      <c r="B33" s="66" t="s">
        <v>884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890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911</v>
      </c>
      <c r="BD33" s="66">
        <v>23</v>
      </c>
      <c r="BE33" s="66">
        <v>23</v>
      </c>
      <c r="BF33" s="66"/>
      <c r="BG33" s="66"/>
      <c r="BH33" s="66"/>
      <c r="BI33" s="1" t="s">
        <v>899</v>
      </c>
      <c r="BJ33" s="1" t="s">
        <v>899</v>
      </c>
      <c r="BK33" s="35">
        <v>206</v>
      </c>
      <c r="BL33" s="71">
        <v>197</v>
      </c>
      <c r="BM33" s="71">
        <v>197</v>
      </c>
      <c r="BN33" s="71"/>
      <c r="BO33" s="1" t="s">
        <v>895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136</v>
      </c>
      <c r="B34" s="66" t="s">
        <v>884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911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136</v>
      </c>
      <c r="B35" s="66" t="s">
        <v>884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911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836</v>
      </c>
      <c r="B36" s="66" t="s">
        <v>885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888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911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836</v>
      </c>
      <c r="B37" s="66" t="s">
        <v>885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911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836</v>
      </c>
      <c r="B38" s="66" t="s">
        <v>885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911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886</v>
      </c>
      <c r="B39" s="66" t="s">
        <v>885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919</v>
      </c>
      <c r="BC39" s="1" t="s">
        <v>911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887</v>
      </c>
      <c r="B40" s="66" t="s">
        <v>885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918</v>
      </c>
      <c r="BC40" s="1" t="s">
        <v>911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916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H2" activePane="bottomRight" state="frozen"/>
      <selection pane="topRight" activeCell="D1" sqref="D1"/>
      <selection pane="bottomLeft" activeCell="A2" sqref="A2"/>
      <selection pane="bottomRight" activeCell="AN1" sqref="AN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997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861</v>
      </c>
      <c r="P1" s="2" t="s">
        <v>561</v>
      </c>
      <c r="Q1" s="2" t="s">
        <v>1125</v>
      </c>
      <c r="R1" s="2" t="s">
        <v>234</v>
      </c>
      <c r="S1" s="2" t="s">
        <v>115</v>
      </c>
      <c r="T1" s="2" t="s">
        <v>57</v>
      </c>
      <c r="U1" s="2" t="s">
        <v>992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1148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416</v>
      </c>
      <c r="B6" s="1" t="s">
        <v>128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440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1">
        <v>143</v>
      </c>
      <c r="AU6" s="26"/>
      <c r="AV6" s="1" t="s">
        <v>418</v>
      </c>
      <c r="AW6" s="26"/>
      <c r="AX6" s="26"/>
      <c r="AY6" s="26">
        <v>137</v>
      </c>
      <c r="AZ6" s="1" t="s">
        <v>437</v>
      </c>
      <c r="BA6" s="1" t="s">
        <v>438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836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836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0" t="s">
        <v>141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837</v>
      </c>
      <c r="O4" s="1" t="s">
        <v>838</v>
      </c>
      <c r="P4" s="35">
        <v>22</v>
      </c>
      <c r="Q4" s="30">
        <v>22</v>
      </c>
      <c r="R4" s="1" t="s">
        <v>461</v>
      </c>
      <c r="S4" s="1" t="s">
        <v>461</v>
      </c>
    </row>
    <row r="5" spans="1:19" x14ac:dyDescent="0.2">
      <c r="A5" s="55" t="s">
        <v>152</v>
      </c>
      <c r="B5" s="55" t="s">
        <v>141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839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364</v>
      </c>
      <c r="B6" s="55" t="s">
        <v>141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140</v>
      </c>
      <c r="B7" s="55" t="s">
        <v>141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62C54-AFC3-4DA1-9340-70D6E0876403}">
  <dimension ref="A1:Y5"/>
  <sheetViews>
    <sheetView tabSelected="1"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12" sqref="H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14" width="29.28515625" style="1" customWidth="1"/>
    <col min="15" max="15" width="25.85546875" style="1" bestFit="1" customWidth="1"/>
    <col min="16" max="16" width="24" style="1" bestFit="1" customWidth="1"/>
    <col min="17" max="17" width="56.7109375" style="1" bestFit="1" customWidth="1"/>
    <col min="18" max="19" width="35.5703125" style="1" customWidth="1"/>
    <col min="20" max="20" width="31.7109375" style="1" bestFit="1" customWidth="1"/>
    <col min="21" max="21" width="31.5703125" style="1" bestFit="1" customWidth="1"/>
    <col min="22" max="22" width="34" style="1" bestFit="1" customWidth="1"/>
    <col min="23" max="23" width="34.42578125" style="1" bestFit="1" customWidth="1"/>
    <col min="24" max="24" width="31" style="1" bestFit="1" customWidth="1"/>
    <col min="25" max="25" width="28.85546875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213</v>
      </c>
      <c r="N1" s="2" t="s">
        <v>3</v>
      </c>
      <c r="O1" s="2" t="s">
        <v>214</v>
      </c>
      <c r="P1" s="2" t="s">
        <v>16</v>
      </c>
      <c r="Q1" s="2" t="s">
        <v>22</v>
      </c>
      <c r="R1" s="2" t="s">
        <v>163</v>
      </c>
      <c r="S1" s="2" t="s">
        <v>164</v>
      </c>
      <c r="T1" s="2" t="s">
        <v>1</v>
      </c>
      <c r="U1" s="2" t="s">
        <v>2</v>
      </c>
      <c r="V1" s="2" t="s">
        <v>6</v>
      </c>
      <c r="W1" s="2" t="s">
        <v>18</v>
      </c>
      <c r="X1" s="2" t="s">
        <v>23</v>
      </c>
      <c r="Y1" s="2" t="s">
        <v>51</v>
      </c>
    </row>
    <row r="2" spans="1:25" x14ac:dyDescent="0.2">
      <c r="A2" s="6" t="s">
        <v>298</v>
      </c>
      <c r="B2" s="1" t="s">
        <v>128</v>
      </c>
      <c r="C2" s="1">
        <v>2018</v>
      </c>
      <c r="D2" s="1">
        <v>1</v>
      </c>
      <c r="E2" s="1">
        <v>0</v>
      </c>
      <c r="F2" s="1">
        <v>0</v>
      </c>
      <c r="G2" s="19">
        <v>198</v>
      </c>
      <c r="H2" s="19">
        <v>198</v>
      </c>
      <c r="I2" s="19">
        <v>440</v>
      </c>
      <c r="J2" s="19">
        <v>198</v>
      </c>
      <c r="K2" s="19">
        <v>198</v>
      </c>
      <c r="L2" s="19">
        <v>440</v>
      </c>
      <c r="M2" s="19">
        <v>2</v>
      </c>
      <c r="N2" s="19">
        <v>3</v>
      </c>
      <c r="O2" s="1">
        <v>4</v>
      </c>
      <c r="R2" s="112">
        <v>1292</v>
      </c>
      <c r="S2" s="1">
        <v>1292</v>
      </c>
      <c r="T2" s="13">
        <v>1292</v>
      </c>
      <c r="U2" s="1">
        <v>1292</v>
      </c>
      <c r="V2" s="1">
        <v>1292</v>
      </c>
      <c r="Y2" s="1" t="s">
        <v>1253</v>
      </c>
    </row>
    <row r="3" spans="1:25" x14ac:dyDescent="0.2">
      <c r="A3" s="112" t="s">
        <v>166</v>
      </c>
      <c r="B3" s="112" t="s">
        <v>141</v>
      </c>
      <c r="C3" s="112">
        <v>2018</v>
      </c>
      <c r="D3" s="112">
        <v>1</v>
      </c>
      <c r="E3" s="112">
        <v>0</v>
      </c>
      <c r="F3" s="1">
        <v>0</v>
      </c>
      <c r="G3" s="113"/>
      <c r="H3" s="113">
        <v>399</v>
      </c>
      <c r="I3" s="19"/>
      <c r="J3" s="19"/>
      <c r="K3" s="19">
        <v>399</v>
      </c>
      <c r="L3" s="19"/>
      <c r="M3" s="19"/>
      <c r="N3" s="19">
        <v>24</v>
      </c>
      <c r="O3" s="112"/>
      <c r="P3" s="112"/>
      <c r="Q3" s="112"/>
      <c r="R3" s="112">
        <v>1292</v>
      </c>
      <c r="S3" s="1">
        <v>1292</v>
      </c>
      <c r="T3" s="13">
        <v>1292</v>
      </c>
      <c r="U3" s="1">
        <v>1292</v>
      </c>
      <c r="V3" s="1">
        <v>1292</v>
      </c>
      <c r="W3" s="112"/>
      <c r="X3" s="112"/>
      <c r="Y3" s="1" t="s">
        <v>1253</v>
      </c>
    </row>
    <row r="4" spans="1:25" x14ac:dyDescent="0.2">
      <c r="A4" s="112" t="s">
        <v>364</v>
      </c>
      <c r="B4" s="112" t="s">
        <v>141</v>
      </c>
      <c r="C4" s="112">
        <v>2018</v>
      </c>
      <c r="D4" s="112">
        <v>1</v>
      </c>
      <c r="E4" s="112">
        <v>0</v>
      </c>
      <c r="F4" s="1">
        <v>0</v>
      </c>
      <c r="G4" s="113">
        <v>511</v>
      </c>
      <c r="H4" s="113">
        <v>989</v>
      </c>
      <c r="I4" s="19">
        <v>1102</v>
      </c>
      <c r="J4" s="113">
        <v>511</v>
      </c>
      <c r="K4" s="113">
        <v>989</v>
      </c>
      <c r="L4" s="19">
        <v>1102</v>
      </c>
      <c r="M4" s="19">
        <v>1</v>
      </c>
      <c r="N4" s="19">
        <v>2</v>
      </c>
      <c r="O4" s="112">
        <v>12</v>
      </c>
      <c r="P4" s="112"/>
      <c r="Q4" s="112"/>
      <c r="R4" s="112">
        <v>1292</v>
      </c>
      <c r="S4" s="1">
        <v>1292</v>
      </c>
      <c r="T4" s="13">
        <v>1292</v>
      </c>
      <c r="U4" s="1">
        <v>1292</v>
      </c>
      <c r="V4" s="1">
        <v>1292</v>
      </c>
      <c r="W4" s="112"/>
      <c r="X4" s="112"/>
      <c r="Y4" s="1" t="s">
        <v>1253</v>
      </c>
    </row>
    <row r="5" spans="1:25" x14ac:dyDescent="0.2">
      <c r="A5" s="112" t="s">
        <v>90</v>
      </c>
      <c r="B5" s="112" t="s">
        <v>128</v>
      </c>
      <c r="C5" s="112">
        <v>2018</v>
      </c>
      <c r="D5" s="112">
        <v>1</v>
      </c>
      <c r="E5" s="112">
        <v>0</v>
      </c>
      <c r="F5" s="1">
        <v>0</v>
      </c>
      <c r="G5" s="113">
        <v>1122</v>
      </c>
      <c r="H5" s="113"/>
      <c r="I5" s="19">
        <v>1276</v>
      </c>
      <c r="J5" s="113">
        <v>1122</v>
      </c>
      <c r="K5" s="113"/>
      <c r="L5" s="19">
        <v>1276</v>
      </c>
      <c r="M5" s="19">
        <v>1</v>
      </c>
      <c r="N5" s="19">
        <v>2</v>
      </c>
      <c r="O5" s="112"/>
      <c r="P5" s="112"/>
      <c r="Q5" s="112"/>
      <c r="R5" s="112">
        <v>1292</v>
      </c>
      <c r="S5" s="1">
        <v>1292</v>
      </c>
      <c r="T5" s="13">
        <v>1292</v>
      </c>
      <c r="U5" s="1">
        <v>1292</v>
      </c>
      <c r="V5" s="1">
        <v>1292</v>
      </c>
      <c r="W5" s="112"/>
      <c r="X5" s="112"/>
      <c r="Y5" s="1" t="s">
        <v>1253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CCBFF9F-B09F-4F5B-9D3C-B9EDD84E17FF}">
          <x14:formula1>
            <xm:f>Dropdown!$C$2:$C$4</xm:f>
          </x14:formula1>
          <xm:sqref>B2:B5</xm:sqref>
        </x14:dataValidation>
        <x14:dataValidation type="list" allowBlank="1" showInputMessage="1" showErrorMessage="1" xr:uid="{5E5DA32B-AEBE-43CA-84BE-3DA81AEE047B}">
          <x14:formula1>
            <xm:f>Dropdown!$A$2:$A$100</xm:f>
          </x14:formula1>
          <xm:sqref>A2:A5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I64" sqref="AI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1127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1145</v>
      </c>
      <c r="U1" s="2" t="s">
        <v>1146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1142</v>
      </c>
      <c r="AH1" s="2" t="s">
        <v>1143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1136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946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946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1126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1126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3383-EFA7-4343-AFD7-A60413624BDC}">
  <dimension ref="A1:AE3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C9" sqref="C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10" width="38.85546875" style="1" customWidth="1"/>
    <col min="11" max="11" width="29.28515625" style="1" bestFit="1" customWidth="1"/>
    <col min="12" max="12" width="24.5703125" style="1" customWidth="1"/>
    <col min="13" max="13" width="24.42578125" style="1" bestFit="1" customWidth="1"/>
    <col min="14" max="22" width="24.42578125" style="1" customWidth="1"/>
    <col min="23" max="24" width="20.7109375" style="1" customWidth="1"/>
    <col min="25" max="25" width="25.85546875" style="1" bestFit="1" customWidth="1"/>
    <col min="26" max="26" width="56.7109375" style="1" bestFit="1" customWidth="1"/>
    <col min="27" max="28" width="35.5703125" style="1" customWidth="1"/>
    <col min="29" max="29" width="31.7109375" style="1" bestFit="1" customWidth="1"/>
    <col min="30" max="30" width="31.5703125" style="1" bestFit="1" customWidth="1"/>
    <col min="31" max="31" width="28.85546875" style="1" bestFit="1" customWidth="1"/>
    <col min="32" max="16384" width="11.42578125" style="1"/>
  </cols>
  <sheetData>
    <row r="1" spans="1:3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1222</v>
      </c>
      <c r="H1" s="2" t="s">
        <v>1223</v>
      </c>
      <c r="I1" s="2" t="s">
        <v>1224</v>
      </c>
      <c r="J1" s="2" t="s">
        <v>1225</v>
      </c>
      <c r="K1" s="2" t="s">
        <v>1226</v>
      </c>
      <c r="L1" s="2" t="s">
        <v>1227</v>
      </c>
      <c r="M1" s="2" t="s">
        <v>1228</v>
      </c>
      <c r="N1" s="2" t="s">
        <v>1229</v>
      </c>
      <c r="O1" s="2" t="s">
        <v>1232</v>
      </c>
      <c r="P1" s="2" t="s">
        <v>1233</v>
      </c>
      <c r="Q1" s="2" t="s">
        <v>1234</v>
      </c>
      <c r="R1" s="2" t="s">
        <v>1235</v>
      </c>
      <c r="S1" s="2" t="s">
        <v>1236</v>
      </c>
      <c r="T1" s="2" t="s">
        <v>1237</v>
      </c>
      <c r="U1" s="2" t="s">
        <v>1238</v>
      </c>
      <c r="V1" s="2" t="s">
        <v>1239</v>
      </c>
      <c r="W1" s="2" t="s">
        <v>213</v>
      </c>
      <c r="X1" s="2" t="s">
        <v>214</v>
      </c>
      <c r="Y1" s="2" t="s">
        <v>3</v>
      </c>
      <c r="Z1" s="2" t="s">
        <v>22</v>
      </c>
      <c r="AA1" s="2" t="s">
        <v>163</v>
      </c>
      <c r="AB1" s="2" t="s">
        <v>164</v>
      </c>
      <c r="AC1" s="2" t="s">
        <v>1</v>
      </c>
      <c r="AD1" s="2" t="s">
        <v>2</v>
      </c>
      <c r="AE1" s="2" t="s">
        <v>51</v>
      </c>
    </row>
    <row r="2" spans="1:31" x14ac:dyDescent="0.2">
      <c r="A2" s="1" t="s">
        <v>140</v>
      </c>
      <c r="B2" s="1" t="s">
        <v>141</v>
      </c>
      <c r="C2" s="1">
        <v>2019</v>
      </c>
      <c r="D2" s="1">
        <v>1</v>
      </c>
      <c r="E2" s="1">
        <v>0</v>
      </c>
      <c r="F2" s="1">
        <v>0</v>
      </c>
      <c r="G2" s="19">
        <v>5170</v>
      </c>
      <c r="H2" s="19">
        <v>10100</v>
      </c>
      <c r="I2" s="19">
        <v>16800</v>
      </c>
      <c r="J2" s="19">
        <v>17620</v>
      </c>
      <c r="K2" s="19">
        <v>4190</v>
      </c>
      <c r="L2" s="19">
        <v>6690</v>
      </c>
      <c r="M2" s="19">
        <v>12480</v>
      </c>
      <c r="N2" s="19">
        <v>13800</v>
      </c>
      <c r="O2" s="19">
        <v>0</v>
      </c>
      <c r="P2" s="19">
        <v>0</v>
      </c>
      <c r="Q2" s="19">
        <v>0</v>
      </c>
      <c r="R2" s="19">
        <v>0</v>
      </c>
      <c r="S2" s="19">
        <v>330</v>
      </c>
      <c r="T2" s="19">
        <v>1310</v>
      </c>
      <c r="U2" s="19">
        <v>3080</v>
      </c>
      <c r="V2" s="19">
        <v>3450</v>
      </c>
      <c r="W2" s="1">
        <v>0.25</v>
      </c>
      <c r="X2" s="1">
        <v>4</v>
      </c>
      <c r="Y2" s="1">
        <v>2</v>
      </c>
      <c r="Z2" s="1" t="s">
        <v>1230</v>
      </c>
      <c r="AA2" s="1" t="s">
        <v>1231</v>
      </c>
      <c r="AC2" s="1" t="s">
        <v>1231</v>
      </c>
      <c r="AD2" s="1" t="s">
        <v>1231</v>
      </c>
    </row>
    <row r="3" spans="1:31" x14ac:dyDescent="0.2">
      <c r="A3" s="1" t="s">
        <v>136</v>
      </c>
      <c r="B3" s="1" t="s">
        <v>141</v>
      </c>
      <c r="C3" s="1">
        <v>2019</v>
      </c>
      <c r="D3" s="1">
        <v>1</v>
      </c>
      <c r="E3" s="1">
        <v>0</v>
      </c>
      <c r="F3" s="1">
        <v>0</v>
      </c>
      <c r="G3" s="19">
        <v>820</v>
      </c>
      <c r="H3" s="19">
        <v>820</v>
      </c>
      <c r="I3" s="19">
        <v>820</v>
      </c>
      <c r="J3" s="19">
        <v>990</v>
      </c>
      <c r="K3" s="19">
        <v>900</v>
      </c>
      <c r="L3" s="19">
        <v>900</v>
      </c>
      <c r="M3" s="19">
        <v>900</v>
      </c>
      <c r="N3" s="19">
        <v>1150</v>
      </c>
      <c r="O3" s="19">
        <v>370</v>
      </c>
      <c r="P3" s="19">
        <v>370</v>
      </c>
      <c r="Q3" s="19">
        <v>370</v>
      </c>
      <c r="R3" s="19">
        <v>490</v>
      </c>
      <c r="S3" s="19">
        <v>210</v>
      </c>
      <c r="T3" s="19">
        <v>210</v>
      </c>
      <c r="U3" s="19">
        <v>210</v>
      </c>
      <c r="V3" s="19">
        <v>370</v>
      </c>
      <c r="W3" s="1">
        <v>0.25</v>
      </c>
      <c r="X3" s="1">
        <v>5</v>
      </c>
      <c r="Y3" s="1">
        <v>2</v>
      </c>
      <c r="Z3" s="1" t="s">
        <v>1230</v>
      </c>
      <c r="AA3" s="1" t="s">
        <v>1231</v>
      </c>
      <c r="AC3" s="1" t="s">
        <v>1231</v>
      </c>
      <c r="AD3" s="1" t="s">
        <v>1231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FD2E70-8C97-4F45-8160-4C4D033E90B3}">
          <x14:formula1>
            <xm:f>Dropdown!$A$2:$A$54</xm:f>
          </x14:formula1>
          <xm:sqref>A2:A3</xm:sqref>
        </x14:dataValidation>
        <x14:dataValidation type="list" allowBlank="1" showInputMessage="1" showErrorMessage="1" xr:uid="{9307875A-4479-4BB5-A9D7-ED1A29CB11AD}">
          <x14:formula1>
            <xm:f>Dropdown!$C$2:$C$4</xm:f>
          </x14:formula1>
          <xm:sqref>B2:B3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1148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1140</v>
      </c>
      <c r="X1" s="2" t="s">
        <v>1141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1136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946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946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840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1145</v>
      </c>
      <c r="AC1" s="2" t="s">
        <v>1148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1153</v>
      </c>
      <c r="AN1" s="2" t="s">
        <v>1154</v>
      </c>
      <c r="AO1" s="2" t="s">
        <v>12</v>
      </c>
      <c r="AP1" s="2" t="s">
        <v>230</v>
      </c>
      <c r="AQ1" s="2" t="s">
        <v>1141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875</v>
      </c>
      <c r="AY1" s="2" t="s">
        <v>1</v>
      </c>
      <c r="AZ1" s="2" t="s">
        <v>2</v>
      </c>
      <c r="BA1" s="2" t="s">
        <v>1136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548</v>
      </c>
      <c r="AZ18" s="13" t="s">
        <v>547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557</v>
      </c>
      <c r="BL18" s="1" t="s">
        <v>558</v>
      </c>
      <c r="BM18" s="1" t="s">
        <v>557</v>
      </c>
      <c r="BN18" s="21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548</v>
      </c>
      <c r="AZ19" s="13" t="s">
        <v>547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557</v>
      </c>
      <c r="BL19" s="1" t="s">
        <v>558</v>
      </c>
      <c r="BM19" s="1" t="s">
        <v>557</v>
      </c>
      <c r="BN19" s="21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548</v>
      </c>
      <c r="AZ20" s="13" t="s">
        <v>547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557</v>
      </c>
      <c r="BL20" s="1" t="s">
        <v>558</v>
      </c>
      <c r="BM20" s="1" t="s">
        <v>557</v>
      </c>
      <c r="BN20" s="21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548</v>
      </c>
      <c r="AZ21" s="13" t="s">
        <v>547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557</v>
      </c>
      <c r="BL21" s="1" t="s">
        <v>558</v>
      </c>
      <c r="BM21" s="1" t="s">
        <v>557</v>
      </c>
      <c r="BN21" s="21"/>
    </row>
    <row r="22" spans="1:66" x14ac:dyDescent="0.2">
      <c r="A22" s="1" t="s">
        <v>946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548</v>
      </c>
      <c r="AZ22" s="13" t="s">
        <v>547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1"/>
    </row>
    <row r="23" spans="1:66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548</v>
      </c>
      <c r="AZ23" s="13" t="s">
        <v>547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1"/>
    </row>
    <row r="24" spans="1:66" x14ac:dyDescent="0.2">
      <c r="A24" s="1" t="s">
        <v>946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548</v>
      </c>
      <c r="AZ24" s="13" t="s">
        <v>547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1"/>
    </row>
    <row r="25" spans="1:66" x14ac:dyDescent="0.2">
      <c r="A25" s="1" t="s">
        <v>946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548</v>
      </c>
      <c r="AZ25" s="13" t="s">
        <v>547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1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555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555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555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555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1149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1136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946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1148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0" t="s">
        <v>364</v>
      </c>
      <c r="B2" s="30" t="s">
        <v>141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0" t="s">
        <v>364</v>
      </c>
      <c r="B3" s="30" t="s">
        <v>141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0" t="s">
        <v>364</v>
      </c>
      <c r="B4" s="30" t="s">
        <v>141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0" t="s">
        <v>364</v>
      </c>
      <c r="B5" s="30" t="s">
        <v>141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0" t="s">
        <v>152</v>
      </c>
      <c r="B6" s="30" t="s">
        <v>141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0" t="s">
        <v>152</v>
      </c>
      <c r="B7" s="30" t="s">
        <v>141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0" t="s">
        <v>152</v>
      </c>
      <c r="B8" s="30" t="s">
        <v>141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0" t="s">
        <v>152</v>
      </c>
      <c r="B9" s="30" t="s">
        <v>141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0" t="s">
        <v>134</v>
      </c>
      <c r="B10" s="30" t="s">
        <v>141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0" t="s">
        <v>134</v>
      </c>
      <c r="B11" s="30" t="s">
        <v>141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0" t="s">
        <v>134</v>
      </c>
      <c r="B12" s="30" t="s">
        <v>141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0" t="s">
        <v>134</v>
      </c>
      <c r="B13" s="30" t="s">
        <v>141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0" t="s">
        <v>135</v>
      </c>
      <c r="B14" s="30" t="s">
        <v>141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494</v>
      </c>
    </row>
    <row r="15" spans="1:13" x14ac:dyDescent="0.2">
      <c r="A15" s="30" t="s">
        <v>135</v>
      </c>
      <c r="B15" s="30" t="s">
        <v>141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494</v>
      </c>
    </row>
    <row r="16" spans="1:13" x14ac:dyDescent="0.2">
      <c r="A16" s="30" t="s">
        <v>135</v>
      </c>
      <c r="B16" s="30" t="s">
        <v>141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494</v>
      </c>
    </row>
    <row r="17" spans="1:13" x14ac:dyDescent="0.2">
      <c r="A17" s="30" t="s">
        <v>135</v>
      </c>
      <c r="B17" s="30" t="s">
        <v>141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494</v>
      </c>
    </row>
    <row r="18" spans="1:13" x14ac:dyDescent="0.2">
      <c r="A18" s="30" t="s">
        <v>131</v>
      </c>
      <c r="B18" s="30" t="s">
        <v>141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0" t="s">
        <v>131</v>
      </c>
      <c r="B19" s="30" t="s">
        <v>141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0" t="s">
        <v>131</v>
      </c>
      <c r="B20" s="30" t="s">
        <v>141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0" t="s">
        <v>131</v>
      </c>
      <c r="B21" s="30" t="s">
        <v>141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0" t="s">
        <v>132</v>
      </c>
      <c r="B22" s="30" t="s">
        <v>141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0" t="s">
        <v>132</v>
      </c>
      <c r="B23" s="30" t="s">
        <v>141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0" t="s">
        <v>132</v>
      </c>
      <c r="B24" s="30" t="s">
        <v>141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0" t="s">
        <v>132</v>
      </c>
      <c r="B25" s="30" t="s">
        <v>141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0" t="s">
        <v>133</v>
      </c>
      <c r="B26" s="30" t="s">
        <v>141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0" t="s">
        <v>133</v>
      </c>
      <c r="B27" s="30" t="s">
        <v>141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0" t="s">
        <v>133</v>
      </c>
      <c r="B28" s="30" t="s">
        <v>141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0" t="s">
        <v>133</v>
      </c>
      <c r="B29" s="30" t="s">
        <v>141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0" t="s">
        <v>137</v>
      </c>
      <c r="B30" s="30" t="s">
        <v>141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0" t="s">
        <v>137</v>
      </c>
      <c r="B31" s="30" t="s">
        <v>141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494</v>
      </c>
    </row>
    <row r="32" spans="1:13" x14ac:dyDescent="0.2">
      <c r="A32" s="30" t="s">
        <v>137</v>
      </c>
      <c r="B32" s="30" t="s">
        <v>141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494</v>
      </c>
    </row>
    <row r="33" spans="1:13" x14ac:dyDescent="0.2">
      <c r="A33" s="30" t="s">
        <v>137</v>
      </c>
      <c r="B33" s="30" t="s">
        <v>141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494</v>
      </c>
    </row>
    <row r="34" spans="1:13" x14ac:dyDescent="0.2">
      <c r="A34" s="30" t="s">
        <v>140</v>
      </c>
      <c r="B34" s="30" t="s">
        <v>141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0" t="s">
        <v>140</v>
      </c>
      <c r="B35" s="30" t="s">
        <v>141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494</v>
      </c>
    </row>
    <row r="36" spans="1:13" x14ac:dyDescent="0.2">
      <c r="A36" s="30" t="s">
        <v>140</v>
      </c>
      <c r="B36" s="30" t="s">
        <v>141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494</v>
      </c>
    </row>
    <row r="37" spans="1:13" x14ac:dyDescent="0.2">
      <c r="A37" s="30" t="s">
        <v>140</v>
      </c>
      <c r="B37" s="30" t="s">
        <v>141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494</v>
      </c>
    </row>
    <row r="38" spans="1:13" x14ac:dyDescent="0.2">
      <c r="A38" s="30"/>
      <c r="B38" s="30" t="s">
        <v>129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129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129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129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N40"/>
  <sheetViews>
    <sheetView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N5" sqref="N5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7" width="14.140625" style="17" customWidth="1"/>
    <col min="8" max="8" width="37.5703125" style="17" bestFit="1" customWidth="1"/>
    <col min="9" max="14" width="20.28515625" style="17" customWidth="1"/>
    <col min="15" max="15" width="35" style="17" bestFit="1" customWidth="1"/>
    <col min="16" max="16" width="35" style="17" customWidth="1"/>
    <col min="17" max="20" width="21.5703125" style="17" customWidth="1"/>
    <col min="21" max="21" width="43.140625" style="17" bestFit="1" customWidth="1"/>
    <col min="22" max="22" width="44.5703125" style="17" bestFit="1" customWidth="1"/>
    <col min="23" max="24" width="44.5703125" style="17" customWidth="1"/>
    <col min="25" max="26" width="21.5703125" style="17" customWidth="1"/>
    <col min="27" max="27" width="89.85546875" style="17" bestFit="1" customWidth="1"/>
    <col min="28" max="30" width="89.85546875" style="17" customWidth="1"/>
    <col min="31" max="31" width="26.42578125" style="17" bestFit="1" customWidth="1"/>
    <col min="32" max="32" width="26.42578125" style="17" customWidth="1"/>
    <col min="33" max="33" width="24.5703125" style="17" bestFit="1" customWidth="1"/>
    <col min="34" max="39" width="24.5703125" style="17" customWidth="1"/>
    <col min="40" max="40" width="44.28515625" style="17" bestFit="1" customWidth="1"/>
    <col min="41" max="16384" width="11.42578125" style="17"/>
  </cols>
  <sheetData>
    <row r="1" spans="1:40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57</v>
      </c>
      <c r="H1" s="2" t="s">
        <v>545</v>
      </c>
      <c r="I1" s="2" t="s">
        <v>49</v>
      </c>
      <c r="J1" s="2" t="s">
        <v>50</v>
      </c>
      <c r="K1" s="2" t="s">
        <v>148</v>
      </c>
      <c r="L1" s="2" t="s">
        <v>155</v>
      </c>
      <c r="M1" s="2" t="s">
        <v>156</v>
      </c>
      <c r="N1" s="2" t="s">
        <v>157</v>
      </c>
      <c r="O1" s="2" t="s">
        <v>1148</v>
      </c>
      <c r="P1" s="2" t="s">
        <v>158</v>
      </c>
      <c r="Q1" s="2" t="s">
        <v>3</v>
      </c>
      <c r="R1" s="2" t="s">
        <v>213</v>
      </c>
      <c r="S1" s="2" t="s">
        <v>214</v>
      </c>
      <c r="T1" s="2" t="s">
        <v>10</v>
      </c>
      <c r="U1" s="2" t="s">
        <v>1140</v>
      </c>
      <c r="V1" s="2" t="s">
        <v>1141</v>
      </c>
      <c r="W1" s="2" t="s">
        <v>625</v>
      </c>
      <c r="X1" s="2" t="s">
        <v>12</v>
      </c>
      <c r="Y1" s="2" t="s">
        <v>1154</v>
      </c>
      <c r="Z1" s="2" t="s">
        <v>16</v>
      </c>
      <c r="AA1" s="2" t="s">
        <v>22</v>
      </c>
      <c r="AB1" s="2" t="s">
        <v>163</v>
      </c>
      <c r="AC1" s="2" t="s">
        <v>1191</v>
      </c>
      <c r="AD1" s="2" t="s">
        <v>60</v>
      </c>
      <c r="AE1" s="2" t="s">
        <v>1</v>
      </c>
      <c r="AF1" s="2" t="s">
        <v>2</v>
      </c>
      <c r="AG1" s="2" t="s">
        <v>5</v>
      </c>
      <c r="AH1" s="2" t="s">
        <v>6</v>
      </c>
      <c r="AI1" s="2" t="s">
        <v>17</v>
      </c>
      <c r="AJ1" s="2" t="s">
        <v>1217</v>
      </c>
      <c r="AK1" s="2" t="s">
        <v>20</v>
      </c>
      <c r="AL1" s="2" t="s">
        <v>1215</v>
      </c>
      <c r="AM1" s="2" t="s">
        <v>18</v>
      </c>
      <c r="AN1" s="2" t="s">
        <v>51</v>
      </c>
    </row>
    <row r="2" spans="1:40" s="1" customFormat="1" ht="12.75" x14ac:dyDescent="0.2">
      <c r="A2" s="6" t="s">
        <v>83</v>
      </c>
      <c r="B2" s="1" t="s">
        <v>128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>
        <f>766*0.1</f>
        <v>76.600000000000009</v>
      </c>
      <c r="K2" s="19"/>
      <c r="L2" s="19"/>
      <c r="M2" s="19">
        <f>766*0.1</f>
        <v>76.600000000000009</v>
      </c>
      <c r="N2" s="19"/>
      <c r="O2" s="1">
        <f t="shared" ref="O2" si="1">5/60</f>
        <v>8.3333333333333329E-2</v>
      </c>
      <c r="Q2" s="1">
        <f>1/3</f>
        <v>0.33333333333333331</v>
      </c>
      <c r="Y2" s="1">
        <v>270</v>
      </c>
      <c r="Z2" s="1" t="s">
        <v>1204</v>
      </c>
      <c r="AB2" s="1" t="s">
        <v>1192</v>
      </c>
      <c r="AC2" s="1" t="s">
        <v>1192</v>
      </c>
      <c r="AD2" s="1" t="s">
        <v>1193</v>
      </c>
      <c r="AE2" s="1" t="s">
        <v>1192</v>
      </c>
      <c r="AG2" s="1" t="s">
        <v>1205</v>
      </c>
      <c r="AH2" s="1" t="s">
        <v>1206</v>
      </c>
      <c r="AM2" s="13" t="s">
        <v>1194</v>
      </c>
    </row>
    <row r="3" spans="1:40" x14ac:dyDescent="0.2">
      <c r="A3" s="112" t="s">
        <v>41</v>
      </c>
      <c r="B3" s="112" t="s">
        <v>128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/>
      <c r="L3" s="113">
        <f>Tabelle589242[[#This Row],[Potenzial pos. min MW]]</f>
        <v>70</v>
      </c>
      <c r="M3" s="113">
        <f>Tabelle589242[[#This Row],[Potenzial pos. max MW]]</f>
        <v>580</v>
      </c>
      <c r="N3" s="113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"/>
      <c r="AA3" s="112"/>
      <c r="AB3" s="112" t="s">
        <v>1200</v>
      </c>
      <c r="AC3" s="112"/>
      <c r="AD3" s="1" t="s">
        <v>1195</v>
      </c>
      <c r="AE3" s="114" t="s">
        <v>1200</v>
      </c>
      <c r="AF3" s="114" t="s">
        <v>1200</v>
      </c>
      <c r="AG3" s="112"/>
      <c r="AH3" s="112"/>
      <c r="AI3" s="112"/>
      <c r="AJ3" s="112"/>
      <c r="AK3" s="112"/>
      <c r="AL3" s="112"/>
      <c r="AM3" s="112"/>
      <c r="AN3" s="112"/>
    </row>
    <row r="4" spans="1:40" x14ac:dyDescent="0.2">
      <c r="A4" s="112" t="s">
        <v>191</v>
      </c>
      <c r="B4" s="112" t="s">
        <v>128</v>
      </c>
      <c r="C4" s="1">
        <v>2018</v>
      </c>
      <c r="D4" s="1">
        <v>1</v>
      </c>
      <c r="E4" s="112"/>
      <c r="F4" s="1"/>
      <c r="G4" s="65">
        <v>75</v>
      </c>
      <c r="H4" s="113"/>
      <c r="I4" s="113">
        <v>15</v>
      </c>
      <c r="J4" s="113">
        <v>25</v>
      </c>
      <c r="K4" s="113"/>
      <c r="L4" s="113"/>
      <c r="M4" s="113">
        <v>25</v>
      </c>
      <c r="N4" s="113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2"/>
      <c r="Z4" s="1"/>
      <c r="AA4" s="112"/>
      <c r="AB4" s="112" t="s">
        <v>1196</v>
      </c>
      <c r="AC4" s="112"/>
      <c r="AD4" s="1" t="s">
        <v>1203</v>
      </c>
      <c r="AE4" s="112" t="s">
        <v>1196</v>
      </c>
      <c r="AF4" s="112" t="s">
        <v>1196</v>
      </c>
      <c r="AG4" s="112"/>
      <c r="AH4" s="112"/>
      <c r="AI4" s="112"/>
      <c r="AJ4" s="112"/>
      <c r="AK4" s="112"/>
      <c r="AL4" s="112"/>
      <c r="AM4" s="112"/>
      <c r="AN4" s="112"/>
    </row>
    <row r="5" spans="1:40" x14ac:dyDescent="0.2">
      <c r="A5" s="112" t="s">
        <v>946</v>
      </c>
      <c r="B5" s="112" t="s">
        <v>128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470</v>
      </c>
      <c r="K5" s="113">
        <v>172</v>
      </c>
      <c r="L5" s="113"/>
      <c r="M5" s="17">
        <v>470</v>
      </c>
      <c r="N5" s="17">
        <v>172</v>
      </c>
      <c r="O5" s="115"/>
      <c r="P5" s="115">
        <v>2</v>
      </c>
      <c r="Q5" s="115">
        <v>24</v>
      </c>
      <c r="R5" s="115">
        <v>12</v>
      </c>
      <c r="S5" s="115">
        <v>72</v>
      </c>
      <c r="T5" s="115">
        <v>4</v>
      </c>
      <c r="U5" s="115"/>
      <c r="V5" s="115"/>
      <c r="W5" s="115"/>
      <c r="X5" s="115"/>
      <c r="Z5" s="1" t="s">
        <v>1208</v>
      </c>
      <c r="AA5" s="112"/>
      <c r="AB5" s="112" t="s">
        <v>1196</v>
      </c>
      <c r="AD5" s="1"/>
      <c r="AE5" s="1" t="s">
        <v>1212</v>
      </c>
      <c r="AF5" s="1" t="s">
        <v>1212</v>
      </c>
      <c r="AG5" s="112" t="s">
        <v>1207</v>
      </c>
      <c r="AH5" s="112" t="s">
        <v>1211</v>
      </c>
      <c r="AI5" s="112" t="s">
        <v>1210</v>
      </c>
      <c r="AJ5" s="112"/>
      <c r="AK5" s="112"/>
      <c r="AL5" s="112"/>
      <c r="AM5" s="17" t="s">
        <v>1209</v>
      </c>
      <c r="AN5" s="112"/>
    </row>
    <row r="6" spans="1:40" x14ac:dyDescent="0.2">
      <c r="A6" s="112" t="s">
        <v>29</v>
      </c>
      <c r="B6" s="112" t="s">
        <v>128</v>
      </c>
      <c r="C6" s="1">
        <v>2018</v>
      </c>
      <c r="D6" s="1">
        <v>1</v>
      </c>
      <c r="E6" s="112">
        <v>1</v>
      </c>
      <c r="F6" s="1">
        <v>1</v>
      </c>
      <c r="G6" s="65">
        <v>1292</v>
      </c>
      <c r="H6" s="113">
        <v>421</v>
      </c>
      <c r="I6" s="113"/>
      <c r="J6" s="17">
        <v>15</v>
      </c>
      <c r="L6" s="116"/>
      <c r="M6" s="17">
        <v>15</v>
      </c>
      <c r="O6" s="115"/>
      <c r="P6" s="115"/>
      <c r="Q6" s="17">
        <v>0.25</v>
      </c>
      <c r="S6" s="17">
        <v>4</v>
      </c>
      <c r="U6" s="17">
        <f>230/Umrechnungsfaktoren!B15</f>
        <v>234.43159922928709</v>
      </c>
      <c r="V6" s="17">
        <f>600/Umrechnungsfaktoren!B15</f>
        <v>611.56069364161851</v>
      </c>
      <c r="W6" s="17">
        <v>365</v>
      </c>
      <c r="X6" s="17">
        <f>1000/Umrechnungsfaktoren!B15/Umrechnungsfaktoren!B17</f>
        <v>1019.2678227360308</v>
      </c>
      <c r="Z6" s="1"/>
      <c r="AA6" s="112"/>
      <c r="AB6" s="17" t="s">
        <v>1213</v>
      </c>
      <c r="AC6" s="17" t="s">
        <v>1213</v>
      </c>
      <c r="AD6" s="1" t="s">
        <v>1198</v>
      </c>
      <c r="AE6" s="112" t="s">
        <v>1199</v>
      </c>
      <c r="AF6" s="112" t="s">
        <v>1199</v>
      </c>
      <c r="AG6" s="112"/>
      <c r="AH6" s="1" t="s">
        <v>1214</v>
      </c>
      <c r="AI6" s="112"/>
      <c r="AJ6" s="1" t="s">
        <v>1218</v>
      </c>
      <c r="AK6" s="112" t="s">
        <v>1197</v>
      </c>
      <c r="AL6" s="1" t="s">
        <v>1216</v>
      </c>
      <c r="AN6" s="112"/>
    </row>
    <row r="7" spans="1:40" x14ac:dyDescent="0.2">
      <c r="A7" s="112" t="s">
        <v>579</v>
      </c>
      <c r="B7" s="112" t="s">
        <v>128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L7" s="113"/>
      <c r="O7" s="115">
        <v>1</v>
      </c>
      <c r="P7" s="115"/>
      <c r="U7" s="117"/>
      <c r="V7" s="117"/>
      <c r="W7" s="117"/>
      <c r="X7" s="117"/>
      <c r="Z7" s="1"/>
      <c r="AA7" s="112"/>
      <c r="AC7" s="17" t="s">
        <v>1201</v>
      </c>
      <c r="AD7" s="1"/>
      <c r="AE7" s="114" t="s">
        <v>1201</v>
      </c>
      <c r="AF7" s="114"/>
      <c r="AG7" s="112"/>
      <c r="AH7" s="112"/>
      <c r="AI7" s="112"/>
      <c r="AJ7" s="112"/>
      <c r="AK7" s="112"/>
      <c r="AL7" s="112"/>
      <c r="AN7" s="112"/>
    </row>
    <row r="8" spans="1:40" x14ac:dyDescent="0.2">
      <c r="A8" s="112" t="s">
        <v>90</v>
      </c>
      <c r="B8" s="112" t="s">
        <v>128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L8" s="113"/>
      <c r="O8" s="115"/>
      <c r="P8" s="115"/>
      <c r="U8" s="117"/>
      <c r="V8" s="117"/>
      <c r="W8" s="117"/>
      <c r="X8" s="117"/>
      <c r="Z8" s="1"/>
      <c r="AA8" s="112"/>
      <c r="AB8" s="17" t="s">
        <v>1202</v>
      </c>
      <c r="AD8" s="1"/>
      <c r="AE8" s="114"/>
      <c r="AF8" s="112"/>
      <c r="AG8" s="112"/>
      <c r="AH8" s="112"/>
      <c r="AI8" s="112"/>
      <c r="AJ8" s="112"/>
      <c r="AK8" s="112"/>
      <c r="AL8" s="112"/>
      <c r="AN8" s="112"/>
    </row>
    <row r="40" spans="8:8" ht="15" x14ac:dyDescent="0.25">
      <c r="H40" s="11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922</v>
      </c>
      <c r="I1" s="2" t="s">
        <v>923</v>
      </c>
      <c r="J1" s="2" t="s">
        <v>921</v>
      </c>
      <c r="K1" s="2" t="s">
        <v>840</v>
      </c>
      <c r="L1" s="2" t="s">
        <v>924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909</v>
      </c>
      <c r="AE1" s="2" t="s">
        <v>875</v>
      </c>
      <c r="AF1" s="2" t="s">
        <v>925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929</v>
      </c>
      <c r="B3" s="1" t="s">
        <v>884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210</v>
      </c>
      <c r="B4" s="74" t="s">
        <v>128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926</v>
      </c>
      <c r="AH4" s="1" t="s">
        <v>927</v>
      </c>
      <c r="AI4" s="74"/>
      <c r="AJ4" s="78"/>
      <c r="AK4" s="1" t="s">
        <v>928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884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930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930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930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DU2" activePane="bottomRight" state="frozen"/>
      <selection pane="topRight" activeCell="K1" sqref="K1"/>
      <selection pane="bottomLeft" activeCell="A2" sqref="A2"/>
      <selection pane="bottomRight" activeCell="A2" sqref="A2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1155</v>
      </c>
      <c r="O1" s="2" t="s">
        <v>1147</v>
      </c>
      <c r="P1" s="2" t="s">
        <v>1156</v>
      </c>
      <c r="Q1" s="2" t="s">
        <v>757</v>
      </c>
      <c r="R1" s="2" t="s">
        <v>758</v>
      </c>
      <c r="S1" s="2" t="s">
        <v>759</v>
      </c>
      <c r="T1" s="2" t="s">
        <v>1178</v>
      </c>
      <c r="U1" s="2" t="s">
        <v>1179</v>
      </c>
      <c r="V1" s="2" t="s">
        <v>1180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1175</v>
      </c>
      <c r="AD1" s="2" t="s">
        <v>1176</v>
      </c>
      <c r="AE1" s="2" t="s">
        <v>1177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1172</v>
      </c>
      <c r="AS1" s="2" t="s">
        <v>1173</v>
      </c>
      <c r="AT1" s="2" t="s">
        <v>1174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1169</v>
      </c>
      <c r="BB1" s="2" t="s">
        <v>1170</v>
      </c>
      <c r="BC1" s="2" t="s">
        <v>1171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1166</v>
      </c>
      <c r="BK1" s="2" t="s">
        <v>1167</v>
      </c>
      <c r="BL1" s="2" t="s">
        <v>1168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1163</v>
      </c>
      <c r="BT1" s="2" t="s">
        <v>1164</v>
      </c>
      <c r="BU1" s="2" t="s">
        <v>1165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1160</v>
      </c>
      <c r="CC1" s="2" t="s">
        <v>1161</v>
      </c>
      <c r="CD1" s="2" t="s">
        <v>1162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1157</v>
      </c>
      <c r="CL1" s="2" t="s">
        <v>1158</v>
      </c>
      <c r="CM1" s="2" t="s">
        <v>1159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3" t="s">
        <v>719</v>
      </c>
      <c r="DC1" s="53" t="s">
        <v>720</v>
      </c>
      <c r="DD1" s="53" t="s">
        <v>721</v>
      </c>
      <c r="DE1" s="53" t="s">
        <v>722</v>
      </c>
      <c r="DF1" s="53" t="s">
        <v>723</v>
      </c>
      <c r="DG1" s="53" t="s">
        <v>724</v>
      </c>
      <c r="DH1" s="53" t="s">
        <v>725</v>
      </c>
      <c r="DI1" s="53" t="s">
        <v>726</v>
      </c>
      <c r="DJ1" s="53" t="s">
        <v>727</v>
      </c>
      <c r="DK1" s="53" t="s">
        <v>728</v>
      </c>
      <c r="DL1" s="53" t="s">
        <v>729</v>
      </c>
      <c r="DM1" s="53" t="s">
        <v>730</v>
      </c>
      <c r="DN1" s="53" t="s">
        <v>731</v>
      </c>
      <c r="DO1" s="53" t="s">
        <v>732</v>
      </c>
      <c r="DP1" s="53" t="s">
        <v>733</v>
      </c>
      <c r="DQ1" s="53" t="s">
        <v>734</v>
      </c>
      <c r="DR1" s="53" t="s">
        <v>735</v>
      </c>
      <c r="DS1" s="53" t="s">
        <v>736</v>
      </c>
      <c r="DT1" s="53" t="s">
        <v>737</v>
      </c>
      <c r="DU1" s="53" t="s">
        <v>738</v>
      </c>
      <c r="DV1" s="53" t="s">
        <v>739</v>
      </c>
      <c r="DW1" s="53" t="s">
        <v>740</v>
      </c>
      <c r="DX1" s="53" t="s">
        <v>741</v>
      </c>
      <c r="DY1" s="53" t="s">
        <v>742</v>
      </c>
      <c r="DZ1" s="53" t="s">
        <v>743</v>
      </c>
      <c r="EA1" s="53" t="s">
        <v>744</v>
      </c>
      <c r="EB1" s="53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1148</v>
      </c>
      <c r="FB1" s="2" t="s">
        <v>1145</v>
      </c>
      <c r="FC1" s="2" t="s">
        <v>1146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1130</v>
      </c>
      <c r="GC1" s="2" t="s">
        <v>1131</v>
      </c>
      <c r="GD1" s="2" t="s">
        <v>1132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1136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79" customFormat="1" ht="12.75" customHeight="1" x14ac:dyDescent="0.2">
      <c r="A2" s="79" t="s">
        <v>539</v>
      </c>
      <c r="B2" s="79" t="s">
        <v>539</v>
      </c>
      <c r="E2" s="79" t="s">
        <v>129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1094</v>
      </c>
      <c r="GO2" s="84" t="s">
        <v>1094</v>
      </c>
      <c r="GP2" s="84" t="s">
        <v>1094</v>
      </c>
      <c r="GS2" s="79">
        <v>67</v>
      </c>
      <c r="GT2" s="79">
        <v>67</v>
      </c>
      <c r="GU2" s="79">
        <v>67</v>
      </c>
      <c r="GV2" s="85" t="s">
        <v>813</v>
      </c>
      <c r="GW2" s="85" t="s">
        <v>813</v>
      </c>
      <c r="GX2" s="85" t="s">
        <v>813</v>
      </c>
      <c r="GY2" s="85"/>
      <c r="GZ2" s="85" t="s">
        <v>813</v>
      </c>
      <c r="HA2" s="85" t="s">
        <v>813</v>
      </c>
      <c r="HB2" s="85" t="s">
        <v>813</v>
      </c>
      <c r="HC2" s="85" t="s">
        <v>813</v>
      </c>
      <c r="HD2" s="85" t="s">
        <v>813</v>
      </c>
      <c r="HE2" s="85" t="s">
        <v>813</v>
      </c>
      <c r="HF2" s="85" t="s">
        <v>813</v>
      </c>
      <c r="HI2" s="85" t="s">
        <v>813</v>
      </c>
      <c r="HJ2" s="85" t="s">
        <v>813</v>
      </c>
      <c r="HL2" s="85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1094</v>
      </c>
      <c r="GO3" s="8" t="s">
        <v>1094</v>
      </c>
      <c r="GP3" s="8" t="s">
        <v>1094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1094</v>
      </c>
      <c r="GO4" s="8" t="s">
        <v>1094</v>
      </c>
      <c r="GP4" s="8" t="s">
        <v>1094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1094</v>
      </c>
      <c r="GO5" s="8" t="s">
        <v>1094</v>
      </c>
      <c r="GP5" s="8" t="s">
        <v>1094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1094</v>
      </c>
      <c r="GO6" s="8" t="s">
        <v>1094</v>
      </c>
      <c r="GP6" s="8" t="s">
        <v>1094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1094</v>
      </c>
      <c r="GO7" s="8" t="s">
        <v>1094</v>
      </c>
      <c r="GP7" s="8" t="s">
        <v>1094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1094</v>
      </c>
      <c r="GO8" s="8" t="s">
        <v>1094</v>
      </c>
      <c r="GP8" s="8" t="s">
        <v>1094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1094</v>
      </c>
      <c r="GO9" s="8" t="s">
        <v>1094</v>
      </c>
      <c r="GP9" s="8" t="s">
        <v>1094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1094</v>
      </c>
      <c r="GO10" s="8" t="s">
        <v>1094</v>
      </c>
      <c r="GP10" s="8" t="s">
        <v>1094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1094</v>
      </c>
      <c r="GO11" s="8" t="s">
        <v>1094</v>
      </c>
      <c r="GP11" s="8" t="s">
        <v>1094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1094</v>
      </c>
      <c r="GO12" s="8" t="s">
        <v>1094</v>
      </c>
      <c r="GP12" s="8" t="s">
        <v>1094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1094</v>
      </c>
      <c r="GO13" s="8" t="s">
        <v>1094</v>
      </c>
      <c r="GP13" s="8" t="s">
        <v>1094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1094</v>
      </c>
      <c r="GO14" s="8" t="s">
        <v>1094</v>
      </c>
      <c r="GP14" s="8" t="s">
        <v>1094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1094</v>
      </c>
      <c r="GO15" s="8" t="s">
        <v>1094</v>
      </c>
      <c r="GP15" s="8" t="s">
        <v>1094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1094</v>
      </c>
      <c r="GO16" s="8" t="s">
        <v>1094</v>
      </c>
      <c r="GP16" s="8" t="s">
        <v>1094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1094</v>
      </c>
      <c r="GO17" s="8" t="s">
        <v>1094</v>
      </c>
      <c r="GP17" s="8" t="s">
        <v>1094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1094</v>
      </c>
      <c r="GO18" s="8" t="s">
        <v>1094</v>
      </c>
      <c r="GP18" s="8" t="s">
        <v>1094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1094</v>
      </c>
      <c r="GO19" s="8" t="s">
        <v>1094</v>
      </c>
      <c r="GP19" s="8" t="s">
        <v>1094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1094</v>
      </c>
      <c r="GO20" s="8" t="s">
        <v>1094</v>
      </c>
      <c r="GP20" s="8" t="s">
        <v>1094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1094</v>
      </c>
      <c r="GO21" s="8" t="s">
        <v>1094</v>
      </c>
      <c r="GP21" s="8" t="s">
        <v>1094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1094</v>
      </c>
      <c r="GO22" s="8" t="s">
        <v>1094</v>
      </c>
      <c r="GP22" s="8" t="s">
        <v>1094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1094</v>
      </c>
      <c r="GO23" s="8" t="s">
        <v>1094</v>
      </c>
      <c r="GP23" s="8" t="s">
        <v>1094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1094</v>
      </c>
      <c r="GO24" s="8" t="s">
        <v>1094</v>
      </c>
      <c r="GP24" s="8" t="s">
        <v>1094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1094</v>
      </c>
      <c r="GO25" s="8" t="s">
        <v>1094</v>
      </c>
      <c r="GP25" s="8" t="s">
        <v>1094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1094</v>
      </c>
      <c r="GO26" s="8" t="s">
        <v>1094</v>
      </c>
      <c r="GP26" s="8" t="s">
        <v>1094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1094</v>
      </c>
      <c r="GO27" s="8" t="s">
        <v>1094</v>
      </c>
      <c r="GP27" s="8" t="s">
        <v>1094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1094</v>
      </c>
      <c r="GO28" s="8" t="s">
        <v>1094</v>
      </c>
      <c r="GP28" s="8" t="s">
        <v>1094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1094</v>
      </c>
      <c r="GO29" s="8" t="s">
        <v>1094</v>
      </c>
      <c r="GP29" s="8" t="s">
        <v>1094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1094</v>
      </c>
      <c r="GO30" s="8" t="s">
        <v>1094</v>
      </c>
      <c r="GP30" s="8" t="s">
        <v>1094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1094</v>
      </c>
      <c r="GO31" s="8" t="s">
        <v>1094</v>
      </c>
      <c r="GP31" s="8" t="s">
        <v>1094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1094</v>
      </c>
      <c r="GO32" s="8" t="s">
        <v>1094</v>
      </c>
      <c r="GP32" s="8" t="s">
        <v>1094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1094</v>
      </c>
      <c r="GO33" s="8" t="s">
        <v>1094</v>
      </c>
      <c r="GP33" s="8" t="s">
        <v>1094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1094</v>
      </c>
      <c r="GO34" s="8" t="s">
        <v>1094</v>
      </c>
      <c r="GP34" s="8" t="s">
        <v>1094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1094</v>
      </c>
      <c r="GO35" s="8" t="s">
        <v>1094</v>
      </c>
      <c r="GP35" s="8" t="s">
        <v>1094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1094</v>
      </c>
      <c r="GO36" s="8" t="s">
        <v>1094</v>
      </c>
      <c r="GP36" s="8" t="s">
        <v>1094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1094</v>
      </c>
      <c r="GO37" s="8" t="s">
        <v>1094</v>
      </c>
      <c r="GP37" s="8" t="s">
        <v>1094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1094</v>
      </c>
      <c r="GO38" s="8" t="s">
        <v>1094</v>
      </c>
      <c r="GP38" s="8" t="s">
        <v>1094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1094</v>
      </c>
      <c r="GO39" s="8" t="s">
        <v>1094</v>
      </c>
      <c r="GP39" s="8" t="s">
        <v>1094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1094</v>
      </c>
      <c r="GO40" s="8" t="s">
        <v>1094</v>
      </c>
      <c r="GP40" s="8" t="s">
        <v>1094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1094</v>
      </c>
      <c r="GO41" s="8" t="s">
        <v>1094</v>
      </c>
      <c r="GP41" s="8" t="s">
        <v>1094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1094</v>
      </c>
      <c r="GO42" s="8" t="s">
        <v>1094</v>
      </c>
      <c r="GP42" s="8" t="s">
        <v>1094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1094</v>
      </c>
      <c r="GO43" s="8" t="s">
        <v>1094</v>
      </c>
      <c r="GP43" s="8" t="s">
        <v>1094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1094</v>
      </c>
      <c r="GO44" s="8" t="s">
        <v>1094</v>
      </c>
      <c r="GP44" s="8" t="s">
        <v>1094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1094</v>
      </c>
      <c r="GO45" s="8" t="s">
        <v>1094</v>
      </c>
      <c r="GP45" s="8" t="s">
        <v>1094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1094</v>
      </c>
      <c r="GO46" s="8" t="s">
        <v>1094</v>
      </c>
      <c r="GP46" s="8" t="s">
        <v>1094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1094</v>
      </c>
      <c r="GO47" s="8" t="s">
        <v>1094</v>
      </c>
      <c r="GP47" s="8" t="s">
        <v>1094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1094</v>
      </c>
      <c r="GO48" s="8" t="s">
        <v>1094</v>
      </c>
      <c r="GP48" s="8" t="s">
        <v>1094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1094</v>
      </c>
      <c r="GO49" s="8" t="s">
        <v>1094</v>
      </c>
      <c r="GP49" s="8" t="s">
        <v>1094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1094</v>
      </c>
      <c r="FQ66" s="1" t="s">
        <v>1094</v>
      </c>
      <c r="FR66" s="1" t="s">
        <v>1094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1094</v>
      </c>
      <c r="FQ67" s="1" t="s">
        <v>1094</v>
      </c>
      <c r="FR67" s="1" t="s">
        <v>1094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1094</v>
      </c>
      <c r="FQ68" s="1" t="s">
        <v>1094</v>
      </c>
      <c r="FR68" s="1" t="s">
        <v>1094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1094</v>
      </c>
      <c r="FQ69" s="1" t="s">
        <v>1094</v>
      </c>
      <c r="FR69" s="1" t="s">
        <v>1094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1094</v>
      </c>
      <c r="FQ70" s="1" t="s">
        <v>1094</v>
      </c>
      <c r="FR70" s="1" t="s">
        <v>1094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1094</v>
      </c>
      <c r="FQ71" s="1" t="s">
        <v>1094</v>
      </c>
      <c r="FR71" s="1" t="s">
        <v>1094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1094</v>
      </c>
      <c r="FQ72" s="1" t="s">
        <v>1094</v>
      </c>
      <c r="FR72" s="1" t="s">
        <v>1094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1094</v>
      </c>
      <c r="FQ73" s="1" t="s">
        <v>1094</v>
      </c>
      <c r="FR73" s="1" t="s">
        <v>1094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1094</v>
      </c>
      <c r="FW90" s="1" t="s">
        <v>1094</v>
      </c>
      <c r="FX90" s="1" t="s">
        <v>1094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1094</v>
      </c>
      <c r="FW91" s="1" t="s">
        <v>1094</v>
      </c>
      <c r="FX91" s="1" t="s">
        <v>1094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1094</v>
      </c>
      <c r="FW92" s="1" t="s">
        <v>1094</v>
      </c>
      <c r="FX92" s="1" t="s">
        <v>1094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1094</v>
      </c>
      <c r="FW93" s="1" t="s">
        <v>1094</v>
      </c>
      <c r="FX93" s="1" t="s">
        <v>1094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1094</v>
      </c>
      <c r="FW94" s="1" t="s">
        <v>1094</v>
      </c>
      <c r="FX94" s="1" t="s">
        <v>1094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1094</v>
      </c>
      <c r="FW95" s="1" t="s">
        <v>1094</v>
      </c>
      <c r="FX95" s="1" t="s">
        <v>1094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1094</v>
      </c>
      <c r="FW96" s="1" t="s">
        <v>1094</v>
      </c>
      <c r="FX96" s="1" t="s">
        <v>1094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1094</v>
      </c>
      <c r="FW97" s="1" t="s">
        <v>1094</v>
      </c>
      <c r="FX97" s="1" t="s">
        <v>1094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2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1094</v>
      </c>
      <c r="FQ106" s="1" t="s">
        <v>1094</v>
      </c>
      <c r="FR106" s="1" t="s">
        <v>1094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1094</v>
      </c>
      <c r="FQ107" s="1" t="s">
        <v>1094</v>
      </c>
      <c r="FR107" s="1" t="s">
        <v>1094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1094</v>
      </c>
      <c r="FQ108" s="1" t="s">
        <v>1094</v>
      </c>
      <c r="FR108" s="1" t="s">
        <v>1094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1094</v>
      </c>
      <c r="FQ109" s="1" t="s">
        <v>1094</v>
      </c>
      <c r="FR109" s="1" t="s">
        <v>1094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1094</v>
      </c>
      <c r="FQ110" s="1" t="s">
        <v>1094</v>
      </c>
      <c r="FR110" s="1" t="s">
        <v>1094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1094</v>
      </c>
      <c r="FQ111" s="1" t="s">
        <v>1094</v>
      </c>
      <c r="FR111" s="1" t="s">
        <v>1094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1094</v>
      </c>
      <c r="FQ112" s="1" t="s">
        <v>1094</v>
      </c>
      <c r="FR112" s="1" t="s">
        <v>1094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1094</v>
      </c>
      <c r="FQ113" s="1" t="s">
        <v>1094</v>
      </c>
      <c r="FR113" s="1" t="s">
        <v>1094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1094</v>
      </c>
      <c r="FQ122" s="1" t="s">
        <v>1094</v>
      </c>
      <c r="FR122" s="1" t="s">
        <v>1094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1094</v>
      </c>
      <c r="FQ123" s="1" t="s">
        <v>1094</v>
      </c>
      <c r="FR123" s="1" t="s">
        <v>1094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1094</v>
      </c>
      <c r="FQ124" s="1" t="s">
        <v>1094</v>
      </c>
      <c r="FR124" s="1" t="s">
        <v>1094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1094</v>
      </c>
      <c r="FQ125" s="1" t="s">
        <v>1094</v>
      </c>
      <c r="FR125" s="1" t="s">
        <v>1094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1094</v>
      </c>
      <c r="FQ126" s="1" t="s">
        <v>1094</v>
      </c>
      <c r="FR126" s="1" t="s">
        <v>1094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1094</v>
      </c>
      <c r="FQ127" s="1" t="s">
        <v>1094</v>
      </c>
      <c r="FR127" s="1" t="s">
        <v>1094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1094</v>
      </c>
      <c r="FQ128" s="1" t="s">
        <v>1094</v>
      </c>
      <c r="FR128" s="1" t="s">
        <v>1094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1094</v>
      </c>
      <c r="FQ129" s="1" t="s">
        <v>1094</v>
      </c>
      <c r="FR129" s="1" t="s">
        <v>1094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946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946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946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946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946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946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946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946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0" t="s">
        <v>141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364</v>
      </c>
      <c r="B3" s="30" t="s">
        <v>141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364</v>
      </c>
      <c r="B4" s="30" t="s">
        <v>141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134</v>
      </c>
      <c r="B5" s="30" t="s">
        <v>141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134</v>
      </c>
      <c r="B6" s="30" t="s">
        <v>141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134</v>
      </c>
      <c r="B7" s="30" t="s">
        <v>141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285</v>
      </c>
      <c r="B8" s="1" t="s">
        <v>141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136</v>
      </c>
      <c r="B25" s="1" t="s">
        <v>141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140</v>
      </c>
      <c r="B26" s="55" t="s">
        <v>141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140</v>
      </c>
      <c r="B27" s="55" t="s">
        <v>141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140</v>
      </c>
      <c r="B28" s="55" t="s">
        <v>141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291</v>
      </c>
      <c r="B29" s="55" t="s">
        <v>129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291</v>
      </c>
      <c r="B30" s="55" t="s">
        <v>129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291</v>
      </c>
      <c r="B31" s="55" t="s">
        <v>129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292</v>
      </c>
      <c r="B32" s="55" t="s">
        <v>129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292</v>
      </c>
      <c r="B33" s="55" t="s">
        <v>129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292</v>
      </c>
      <c r="B34" s="55" t="s">
        <v>129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293</v>
      </c>
      <c r="B35" s="55" t="s">
        <v>129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293</v>
      </c>
      <c r="B36" s="55" t="s">
        <v>129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293</v>
      </c>
      <c r="B37" s="55" t="s">
        <v>129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294</v>
      </c>
      <c r="B38" s="55" t="s">
        <v>129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294</v>
      </c>
      <c r="B39" s="55" t="s">
        <v>129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294</v>
      </c>
      <c r="B40" s="55" t="s">
        <v>129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295</v>
      </c>
      <c r="B41" s="55" t="s">
        <v>129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295</v>
      </c>
      <c r="B42" s="55" t="s">
        <v>129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295</v>
      </c>
      <c r="B43" s="55" t="s">
        <v>129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296</v>
      </c>
      <c r="B44" s="55" t="s">
        <v>129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296</v>
      </c>
      <c r="B45" s="55" t="s">
        <v>129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296</v>
      </c>
      <c r="B46" s="55" t="s">
        <v>129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297</v>
      </c>
      <c r="B47" s="55" t="s">
        <v>129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297</v>
      </c>
      <c r="B48" s="55" t="s">
        <v>129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297</v>
      </c>
      <c r="B49" s="55" t="s">
        <v>129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298</v>
      </c>
      <c r="B50" s="55" t="s">
        <v>129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298</v>
      </c>
      <c r="B51" s="55" t="s">
        <v>129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298</v>
      </c>
      <c r="B52" s="55" t="s">
        <v>129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299</v>
      </c>
      <c r="B53" s="55" t="s">
        <v>129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299</v>
      </c>
      <c r="B54" s="55" t="s">
        <v>129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299</v>
      </c>
      <c r="B55" s="55" t="s">
        <v>129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S34" sqref="S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1097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€_2018/kW*a]:[fixe Kosten max. €_2018/kW*a]])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€_2018/kW*a]:[fixe Kosten max. €_2018/kW*a]])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€_2018/kW*a]:[fixe Kosten max. €_2018/kW*a]])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€_2018/kW*a]:[fixe Kosten max. €_2018/kW*a]])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€_2018/kW*a]:[fixe Kosten max. €_2018/kW*a]])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€_2018/kW*a]:[fixe Kosten max. €_2018/kW*a]])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1073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1073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1073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0" t="s">
        <v>141</v>
      </c>
      <c r="C2" s="6"/>
      <c r="D2" s="16"/>
      <c r="E2" s="6"/>
      <c r="F2" s="6">
        <v>-10</v>
      </c>
      <c r="G2" s="27">
        <v>2</v>
      </c>
      <c r="H2" s="1" t="s">
        <v>511</v>
      </c>
    </row>
    <row r="3" spans="1:8" x14ac:dyDescent="0.2">
      <c r="A3" s="1" t="s">
        <v>140</v>
      </c>
      <c r="B3" s="30" t="s">
        <v>141</v>
      </c>
      <c r="D3" s="9"/>
      <c r="F3" s="1">
        <v>-5</v>
      </c>
      <c r="G3" s="27">
        <v>2</v>
      </c>
      <c r="H3" s="1" t="s">
        <v>511</v>
      </c>
    </row>
    <row r="4" spans="1:8" x14ac:dyDescent="0.2">
      <c r="A4" s="1" t="s">
        <v>140</v>
      </c>
      <c r="B4" s="30" t="s">
        <v>141</v>
      </c>
      <c r="C4" s="6"/>
      <c r="D4" s="16"/>
      <c r="E4" s="6"/>
      <c r="F4" s="6">
        <v>0</v>
      </c>
      <c r="G4" s="27">
        <v>3</v>
      </c>
      <c r="H4" s="1" t="s">
        <v>511</v>
      </c>
    </row>
    <row r="5" spans="1:8" x14ac:dyDescent="0.2">
      <c r="A5" s="1" t="s">
        <v>140</v>
      </c>
      <c r="B5" s="30" t="s">
        <v>141</v>
      </c>
      <c r="D5" s="9"/>
      <c r="F5" s="1">
        <v>5</v>
      </c>
      <c r="G5" s="27">
        <v>5</v>
      </c>
      <c r="H5" s="1" t="s">
        <v>511</v>
      </c>
    </row>
    <row r="6" spans="1:8" x14ac:dyDescent="0.2">
      <c r="A6" s="1" t="s">
        <v>140</v>
      </c>
      <c r="B6" s="30" t="s">
        <v>141</v>
      </c>
      <c r="C6" s="6"/>
      <c r="D6" s="16"/>
      <c r="E6" s="6"/>
      <c r="F6" s="6">
        <v>10</v>
      </c>
      <c r="G6" s="27">
        <v>10</v>
      </c>
      <c r="H6" s="1" t="s">
        <v>511</v>
      </c>
    </row>
    <row r="7" spans="1:8" x14ac:dyDescent="0.2">
      <c r="A7" s="1" t="s">
        <v>140</v>
      </c>
      <c r="B7" s="30" t="s">
        <v>141</v>
      </c>
      <c r="D7" s="9"/>
      <c r="F7" s="1">
        <v>15</v>
      </c>
      <c r="G7" s="27">
        <v>30</v>
      </c>
      <c r="H7" s="1" t="s">
        <v>511</v>
      </c>
    </row>
    <row r="8" spans="1:8" x14ac:dyDescent="0.2">
      <c r="A8" s="1" t="s">
        <v>221</v>
      </c>
      <c r="B8" s="30" t="s">
        <v>128</v>
      </c>
      <c r="C8" s="6">
        <v>2020</v>
      </c>
      <c r="D8" s="16">
        <v>0.73</v>
      </c>
      <c r="E8" s="16">
        <v>1.45</v>
      </c>
      <c r="F8" s="6"/>
      <c r="G8" s="27"/>
      <c r="H8" s="1" t="s">
        <v>538</v>
      </c>
    </row>
    <row r="9" spans="1:8" x14ac:dyDescent="0.2">
      <c r="A9" s="1" t="s">
        <v>221</v>
      </c>
      <c r="B9" s="30" t="s">
        <v>128</v>
      </c>
      <c r="C9" s="1">
        <v>2025</v>
      </c>
      <c r="D9" s="9">
        <v>0.69</v>
      </c>
      <c r="E9" s="9">
        <v>1.52</v>
      </c>
      <c r="G9" s="27"/>
      <c r="H9" s="1" t="s">
        <v>538</v>
      </c>
    </row>
    <row r="10" spans="1:8" x14ac:dyDescent="0.2">
      <c r="A10" s="1" t="s">
        <v>221</v>
      </c>
      <c r="B10" s="30" t="s">
        <v>128</v>
      </c>
      <c r="C10" s="6">
        <v>2030</v>
      </c>
      <c r="D10" s="16">
        <v>0.65</v>
      </c>
      <c r="E10" s="16">
        <v>1.58</v>
      </c>
      <c r="F10" s="6"/>
      <c r="G10" s="27"/>
      <c r="H10" s="1" t="s">
        <v>538</v>
      </c>
    </row>
    <row r="11" spans="1:8" x14ac:dyDescent="0.2">
      <c r="A11" s="1" t="s">
        <v>539</v>
      </c>
      <c r="B11" s="30" t="s">
        <v>128</v>
      </c>
      <c r="C11" s="1">
        <v>2020</v>
      </c>
      <c r="D11" s="9">
        <v>1.01</v>
      </c>
      <c r="E11" s="9">
        <v>1.28</v>
      </c>
      <c r="G11" s="27"/>
      <c r="H11" s="1" t="s">
        <v>538</v>
      </c>
    </row>
    <row r="12" spans="1:8" x14ac:dyDescent="0.2">
      <c r="A12" s="1" t="s">
        <v>539</v>
      </c>
      <c r="B12" s="30" t="s">
        <v>128</v>
      </c>
      <c r="C12" s="6">
        <v>2025</v>
      </c>
      <c r="D12" s="16">
        <v>1.01</v>
      </c>
      <c r="E12" s="16">
        <v>1.32</v>
      </c>
      <c r="F12" s="6"/>
      <c r="G12" s="27"/>
      <c r="H12" s="1" t="s">
        <v>538</v>
      </c>
    </row>
    <row r="13" spans="1:8" x14ac:dyDescent="0.2">
      <c r="A13" s="1" t="s">
        <v>539</v>
      </c>
      <c r="B13" s="30" t="s">
        <v>128</v>
      </c>
      <c r="C13" s="1">
        <v>2030</v>
      </c>
      <c r="D13" s="9">
        <v>1.01</v>
      </c>
      <c r="E13" s="9">
        <v>1.37</v>
      </c>
      <c r="G13" s="27"/>
      <c r="H13" s="1" t="s">
        <v>538</v>
      </c>
    </row>
    <row r="14" spans="1:8" x14ac:dyDescent="0.2">
      <c r="A14" s="1" t="s">
        <v>540</v>
      </c>
      <c r="B14" s="30" t="s">
        <v>128</v>
      </c>
      <c r="C14" s="6">
        <v>2020</v>
      </c>
      <c r="D14" s="16">
        <v>0.76</v>
      </c>
      <c r="E14" s="16">
        <v>0.95</v>
      </c>
      <c r="F14" s="6"/>
      <c r="G14" s="27"/>
      <c r="H14" s="1" t="s">
        <v>538</v>
      </c>
    </row>
    <row r="15" spans="1:8" x14ac:dyDescent="0.2">
      <c r="A15" s="1" t="s">
        <v>540</v>
      </c>
      <c r="B15" s="30" t="s">
        <v>128</v>
      </c>
      <c r="C15" s="1">
        <v>2025</v>
      </c>
      <c r="D15" s="9">
        <v>0.71</v>
      </c>
      <c r="E15" s="9">
        <v>0.94</v>
      </c>
      <c r="G15" s="27"/>
      <c r="H15" s="1" t="s">
        <v>538</v>
      </c>
    </row>
    <row r="16" spans="1:8" x14ac:dyDescent="0.2">
      <c r="A16" s="1" t="s">
        <v>540</v>
      </c>
      <c r="B16" s="30" t="s">
        <v>128</v>
      </c>
      <c r="C16" s="6">
        <v>2030</v>
      </c>
      <c r="D16" s="16">
        <v>0.67</v>
      </c>
      <c r="E16" s="16">
        <v>0.93</v>
      </c>
      <c r="F16" s="6"/>
      <c r="G16" s="27"/>
      <c r="H16" s="1" t="s">
        <v>538</v>
      </c>
    </row>
    <row r="17" spans="1:8" x14ac:dyDescent="0.2">
      <c r="A17" s="1" t="s">
        <v>210</v>
      </c>
      <c r="B17" s="30" t="s">
        <v>128</v>
      </c>
      <c r="C17" s="1">
        <v>2020</v>
      </c>
      <c r="D17" s="9">
        <v>0.85</v>
      </c>
      <c r="E17" s="9">
        <v>1.2</v>
      </c>
      <c r="G17" s="27"/>
      <c r="H17" s="1" t="s">
        <v>538</v>
      </c>
    </row>
    <row r="18" spans="1:8" x14ac:dyDescent="0.2">
      <c r="A18" s="1" t="s">
        <v>210</v>
      </c>
      <c r="B18" s="30" t="s">
        <v>128</v>
      </c>
      <c r="C18" s="6">
        <v>2025</v>
      </c>
      <c r="D18" s="16">
        <v>0.82</v>
      </c>
      <c r="E18" s="16">
        <v>1.25</v>
      </c>
      <c r="F18" s="6"/>
      <c r="G18" s="27"/>
      <c r="H18" s="1" t="s">
        <v>538</v>
      </c>
    </row>
    <row r="19" spans="1:8" x14ac:dyDescent="0.2">
      <c r="A19" s="1" t="s">
        <v>210</v>
      </c>
      <c r="B19" s="30" t="s">
        <v>128</v>
      </c>
      <c r="C19" s="1">
        <v>2030</v>
      </c>
      <c r="D19" s="9">
        <v>0.78</v>
      </c>
      <c r="E19" s="9">
        <v>1.29</v>
      </c>
      <c r="G19" s="27"/>
      <c r="H19" s="1" t="s">
        <v>538</v>
      </c>
    </row>
    <row r="20" spans="1:8" x14ac:dyDescent="0.2">
      <c r="A20" s="1" t="s">
        <v>541</v>
      </c>
      <c r="B20" s="30" t="s">
        <v>128</v>
      </c>
      <c r="C20" s="6">
        <v>2020</v>
      </c>
      <c r="D20" s="16">
        <v>0.83</v>
      </c>
      <c r="E20" s="16">
        <v>1.03</v>
      </c>
      <c r="F20" s="6"/>
      <c r="G20" s="27"/>
      <c r="H20" s="1" t="s">
        <v>538</v>
      </c>
    </row>
    <row r="21" spans="1:8" x14ac:dyDescent="0.2">
      <c r="A21" s="1" t="s">
        <v>541</v>
      </c>
      <c r="B21" s="30" t="s">
        <v>128</v>
      </c>
      <c r="C21" s="1">
        <v>2025</v>
      </c>
      <c r="D21" s="9">
        <v>0.79</v>
      </c>
      <c r="E21" s="9">
        <v>1.03</v>
      </c>
      <c r="G21" s="27"/>
      <c r="H21" s="1" t="s">
        <v>538</v>
      </c>
    </row>
    <row r="22" spans="1:8" x14ac:dyDescent="0.2">
      <c r="A22" s="1" t="s">
        <v>541</v>
      </c>
      <c r="B22" s="30" t="s">
        <v>128</v>
      </c>
      <c r="C22" s="6">
        <v>2030</v>
      </c>
      <c r="D22" s="16">
        <v>0.76</v>
      </c>
      <c r="E22" s="16">
        <v>1.04</v>
      </c>
      <c r="F22" s="6"/>
      <c r="G22" s="27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3" t="s">
        <v>719</v>
      </c>
      <c r="CB1" s="53" t="s">
        <v>720</v>
      </c>
      <c r="CC1" s="53" t="s">
        <v>721</v>
      </c>
      <c r="CD1" s="53" t="s">
        <v>722</v>
      </c>
      <c r="CE1" s="53" t="s">
        <v>723</v>
      </c>
      <c r="CF1" s="53" t="s">
        <v>724</v>
      </c>
      <c r="CG1" s="53" t="s">
        <v>725</v>
      </c>
      <c r="CH1" s="53" t="s">
        <v>726</v>
      </c>
      <c r="CI1" s="53" t="s">
        <v>727</v>
      </c>
      <c r="CJ1" s="53" t="s">
        <v>728</v>
      </c>
      <c r="CK1" s="53" t="s">
        <v>729</v>
      </c>
      <c r="CL1" s="53" t="s">
        <v>730</v>
      </c>
      <c r="CM1" s="53" t="s">
        <v>731</v>
      </c>
      <c r="CN1" s="53" t="s">
        <v>732</v>
      </c>
      <c r="CO1" s="53" t="s">
        <v>733</v>
      </c>
      <c r="CP1" s="53" t="s">
        <v>734</v>
      </c>
      <c r="CQ1" s="53" t="s">
        <v>735</v>
      </c>
      <c r="CR1" s="53" t="s">
        <v>736</v>
      </c>
      <c r="CS1" s="53" t="s">
        <v>737</v>
      </c>
      <c r="CT1" s="53" t="s">
        <v>738</v>
      </c>
      <c r="CU1" s="53" t="s">
        <v>739</v>
      </c>
      <c r="CV1" s="53" t="s">
        <v>740</v>
      </c>
      <c r="CW1" s="53" t="s">
        <v>741</v>
      </c>
      <c r="CX1" s="53" t="s">
        <v>742</v>
      </c>
      <c r="CY1" s="53" t="s">
        <v>743</v>
      </c>
      <c r="CZ1" s="53" t="s">
        <v>744</v>
      </c>
      <c r="DA1" s="53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1136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2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1134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1134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1134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1134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1134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1134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1134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1134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946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946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946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946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946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946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946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946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38F8-03C8-4266-B818-BECD2ACC4A38}">
  <dimension ref="A1:AB13"/>
  <sheetViews>
    <sheetView zoomScaleNormal="100" workbookViewId="0">
      <pane xSplit="6" ySplit="1" topLeftCell="O2" activePane="bottomRight" state="frozen"/>
      <selection pane="topRight" activeCell="G1" sqref="G1"/>
      <selection pane="bottomLeft" activeCell="A2" sqref="A2"/>
      <selection pane="bottomRight" activeCell="O22" sqref="O2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10" width="20.7109375" style="1" customWidth="1"/>
    <col min="11" max="11" width="25.85546875" style="1" bestFit="1" customWidth="1"/>
    <col min="12" max="14" width="25.85546875" style="1" customWidth="1"/>
    <col min="15" max="15" width="24" style="1" bestFit="1" customWidth="1"/>
    <col min="16" max="16" width="24" style="1" customWidth="1"/>
    <col min="17" max="18" width="38.28515625" style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5" width="31.5703125" style="1" customWidth="1"/>
    <col min="26" max="26" width="34" style="1" bestFit="1" customWidth="1"/>
    <col min="27" max="27" width="34.42578125" style="1" bestFit="1" customWidth="1"/>
    <col min="28" max="28" width="38.1406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852</v>
      </c>
      <c r="H1" s="2" t="s">
        <v>853</v>
      </c>
      <c r="I1" s="2" t="s">
        <v>213</v>
      </c>
      <c r="J1" s="2" t="s">
        <v>214</v>
      </c>
      <c r="K1" s="2" t="s">
        <v>3</v>
      </c>
      <c r="L1" s="2" t="s">
        <v>1127</v>
      </c>
      <c r="M1" s="2" t="s">
        <v>86</v>
      </c>
      <c r="N1" s="2" t="s">
        <v>1128</v>
      </c>
      <c r="O1" s="2" t="s">
        <v>16</v>
      </c>
      <c r="P1" s="2" t="s">
        <v>543</v>
      </c>
      <c r="Q1" s="2" t="s">
        <v>98</v>
      </c>
      <c r="R1" s="2" t="s">
        <v>544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235</v>
      </c>
      <c r="X1" s="2" t="s">
        <v>116</v>
      </c>
      <c r="Y1" s="2" t="s">
        <v>59</v>
      </c>
      <c r="Z1" s="2" t="s">
        <v>6</v>
      </c>
      <c r="AA1" s="2" t="s">
        <v>18</v>
      </c>
      <c r="AB1" s="2" t="s">
        <v>7</v>
      </c>
    </row>
    <row r="2" spans="1:28" x14ac:dyDescent="0.2">
      <c r="A2" s="1" t="s">
        <v>210</v>
      </c>
      <c r="B2" s="1" t="s">
        <v>129</v>
      </c>
      <c r="C2" s="1">
        <v>2020</v>
      </c>
      <c r="D2" s="1">
        <v>1</v>
      </c>
      <c r="E2" s="1">
        <v>0</v>
      </c>
      <c r="F2" s="1">
        <v>0</v>
      </c>
      <c r="G2" s="1">
        <v>92.2</v>
      </c>
      <c r="H2" s="1">
        <v>92.2</v>
      </c>
      <c r="I2" s="1">
        <v>1</v>
      </c>
      <c r="J2" s="1">
        <v>2</v>
      </c>
      <c r="L2" s="37">
        <v>4.1000000000000002E-2</v>
      </c>
      <c r="N2" s="37">
        <v>8.1000000000000003E-2</v>
      </c>
      <c r="Q2" s="1">
        <v>365</v>
      </c>
      <c r="S2" s="1">
        <v>114110</v>
      </c>
      <c r="T2" s="1">
        <v>114110</v>
      </c>
      <c r="U2" s="1">
        <v>114110</v>
      </c>
      <c r="V2" s="1">
        <v>114110</v>
      </c>
      <c r="W2" s="1">
        <v>114110</v>
      </c>
      <c r="X2" s="1">
        <v>114110</v>
      </c>
      <c r="Y2" s="1">
        <v>114110</v>
      </c>
      <c r="Z2" s="1">
        <v>114110</v>
      </c>
      <c r="AB2" s="1">
        <v>114110</v>
      </c>
    </row>
    <row r="3" spans="1:28" x14ac:dyDescent="0.2">
      <c r="A3" s="1" t="s">
        <v>102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G3" s="1">
        <v>351.2</v>
      </c>
      <c r="H3" s="1">
        <v>351.2</v>
      </c>
      <c r="I3" s="1">
        <v>1</v>
      </c>
      <c r="J3" s="1">
        <v>2</v>
      </c>
      <c r="L3" s="7">
        <v>7.0000000000000007E-2</v>
      </c>
      <c r="M3" s="7">
        <v>0.14000000000000001</v>
      </c>
      <c r="N3" s="7">
        <v>0.28000000000000003</v>
      </c>
      <c r="P3" s="1">
        <v>30</v>
      </c>
      <c r="R3" s="1">
        <v>60</v>
      </c>
      <c r="S3" s="1">
        <v>114110</v>
      </c>
      <c r="T3" s="1">
        <v>114110</v>
      </c>
      <c r="U3" s="1">
        <v>114110</v>
      </c>
      <c r="V3" s="1">
        <v>114110</v>
      </c>
      <c r="W3" s="1">
        <v>114110</v>
      </c>
      <c r="X3" s="1">
        <v>114110</v>
      </c>
      <c r="Y3" s="1">
        <v>114110</v>
      </c>
      <c r="Z3" s="1">
        <v>114110</v>
      </c>
      <c r="AB3" s="1">
        <v>114110</v>
      </c>
    </row>
    <row r="4" spans="1:28" x14ac:dyDescent="0.2">
      <c r="A4" s="1" t="s">
        <v>103</v>
      </c>
      <c r="B4" s="1" t="s">
        <v>129</v>
      </c>
      <c r="C4" s="1">
        <v>2020</v>
      </c>
      <c r="D4" s="1">
        <v>1</v>
      </c>
      <c r="E4" s="1">
        <v>0</v>
      </c>
      <c r="F4" s="1">
        <v>0</v>
      </c>
      <c r="I4" s="1">
        <v>1</v>
      </c>
      <c r="J4" s="1">
        <v>2</v>
      </c>
      <c r="L4" s="37">
        <v>5.2999999999999999E-2</v>
      </c>
      <c r="M4" s="37">
        <v>0.106</v>
      </c>
      <c r="N4" s="37">
        <v>0.21199999999999999</v>
      </c>
      <c r="P4" s="1">
        <v>30</v>
      </c>
      <c r="Q4" s="65"/>
      <c r="R4" s="65">
        <v>60</v>
      </c>
      <c r="S4" s="1">
        <v>114110</v>
      </c>
      <c r="T4" s="1">
        <v>114110</v>
      </c>
      <c r="U4" s="1">
        <v>114110</v>
      </c>
      <c r="V4" s="1">
        <v>114110</v>
      </c>
      <c r="W4" s="1">
        <v>114110</v>
      </c>
      <c r="X4" s="1">
        <v>114110</v>
      </c>
      <c r="Y4" s="1">
        <v>114110</v>
      </c>
      <c r="Z4" s="1">
        <v>114110</v>
      </c>
      <c r="AB4" s="1">
        <v>114110</v>
      </c>
    </row>
    <row r="5" spans="1:28" x14ac:dyDescent="0.2">
      <c r="A5" s="1" t="s">
        <v>104</v>
      </c>
      <c r="B5" s="1" t="s">
        <v>129</v>
      </c>
      <c r="C5" s="1">
        <v>2020</v>
      </c>
      <c r="D5" s="1">
        <v>1</v>
      </c>
      <c r="E5" s="1">
        <v>0</v>
      </c>
      <c r="F5" s="1">
        <v>0</v>
      </c>
      <c r="I5" s="1">
        <v>1</v>
      </c>
      <c r="J5" s="1">
        <v>2</v>
      </c>
      <c r="L5" s="37">
        <v>0.16800000000000001</v>
      </c>
      <c r="M5" s="37">
        <v>0.33600000000000002</v>
      </c>
      <c r="N5" s="37">
        <v>0.67200000000000004</v>
      </c>
      <c r="P5" s="1">
        <v>30</v>
      </c>
      <c r="Q5" s="65"/>
      <c r="R5" s="65">
        <v>60</v>
      </c>
      <c r="S5" s="1">
        <v>114110</v>
      </c>
      <c r="T5" s="1">
        <v>114110</v>
      </c>
      <c r="U5" s="1">
        <v>114110</v>
      </c>
      <c r="V5" s="1">
        <v>114110</v>
      </c>
      <c r="W5" s="1">
        <v>114110</v>
      </c>
      <c r="X5" s="1">
        <v>114110</v>
      </c>
      <c r="Y5" s="1">
        <v>114110</v>
      </c>
      <c r="Z5" s="1">
        <v>114110</v>
      </c>
      <c r="AB5" s="1">
        <v>114110</v>
      </c>
    </row>
    <row r="6" spans="1:28" x14ac:dyDescent="0.2">
      <c r="A6" s="1" t="s">
        <v>105</v>
      </c>
      <c r="B6" s="1" t="s">
        <v>129</v>
      </c>
      <c r="C6" s="1">
        <v>2020</v>
      </c>
      <c r="D6" s="1">
        <v>1</v>
      </c>
      <c r="E6" s="1">
        <v>0</v>
      </c>
      <c r="F6" s="1">
        <v>0</v>
      </c>
      <c r="I6" s="1">
        <v>1</v>
      </c>
      <c r="J6" s="1">
        <v>2</v>
      </c>
      <c r="L6" s="37">
        <v>0.13600000000000001</v>
      </c>
      <c r="M6" s="37">
        <v>0.27200000000000002</v>
      </c>
      <c r="N6" s="37">
        <v>0.54400000000000004</v>
      </c>
      <c r="P6" s="1">
        <v>30</v>
      </c>
      <c r="Q6" s="65"/>
      <c r="R6" s="65">
        <v>60</v>
      </c>
      <c r="S6" s="1">
        <v>114110</v>
      </c>
      <c r="T6" s="1">
        <v>114110</v>
      </c>
      <c r="U6" s="1">
        <v>114110</v>
      </c>
      <c r="V6" s="1">
        <v>114110</v>
      </c>
      <c r="W6" s="1">
        <v>114110</v>
      </c>
      <c r="X6" s="1">
        <v>114110</v>
      </c>
      <c r="Y6" s="1">
        <v>114110</v>
      </c>
      <c r="Z6" s="1">
        <v>114110</v>
      </c>
      <c r="AB6" s="1">
        <v>114110</v>
      </c>
    </row>
    <row r="7" spans="1:28" x14ac:dyDescent="0.2">
      <c r="A7" s="1" t="s">
        <v>134</v>
      </c>
      <c r="B7" s="1" t="s">
        <v>129</v>
      </c>
      <c r="C7" s="1">
        <v>2020</v>
      </c>
      <c r="D7" s="1">
        <v>1</v>
      </c>
      <c r="E7" s="1">
        <v>0</v>
      </c>
      <c r="F7" s="1">
        <v>0</v>
      </c>
      <c r="G7" s="1">
        <v>387.2</v>
      </c>
      <c r="H7" s="1">
        <v>387.2</v>
      </c>
      <c r="I7" s="1">
        <v>2</v>
      </c>
      <c r="J7" s="1">
        <v>4</v>
      </c>
      <c r="L7" s="37">
        <v>0.126</v>
      </c>
      <c r="M7" s="37"/>
      <c r="N7" s="37">
        <v>0.23200000000000001</v>
      </c>
      <c r="Q7" s="1">
        <v>365</v>
      </c>
      <c r="R7" s="65"/>
      <c r="S7" s="1">
        <v>114110</v>
      </c>
      <c r="T7" s="1">
        <v>114110</v>
      </c>
      <c r="U7" s="1">
        <v>114110</v>
      </c>
      <c r="V7" s="1">
        <v>114110</v>
      </c>
      <c r="W7" s="1">
        <v>114110</v>
      </c>
      <c r="X7" s="1">
        <v>114110</v>
      </c>
      <c r="Y7" s="1">
        <v>114110</v>
      </c>
      <c r="Z7" s="1">
        <v>114110</v>
      </c>
      <c r="AB7" s="1">
        <v>114110</v>
      </c>
    </row>
    <row r="8" spans="1:28" x14ac:dyDescent="0.2">
      <c r="A8" s="1" t="s">
        <v>135</v>
      </c>
      <c r="B8" s="1" t="s">
        <v>129</v>
      </c>
      <c r="C8" s="1">
        <v>2020</v>
      </c>
      <c r="D8" s="1">
        <v>1</v>
      </c>
      <c r="E8" s="1">
        <v>0</v>
      </c>
      <c r="F8" s="1">
        <v>0</v>
      </c>
      <c r="G8" s="1">
        <v>192.3</v>
      </c>
      <c r="H8" s="1">
        <v>192.3</v>
      </c>
      <c r="I8" s="1">
        <v>2</v>
      </c>
      <c r="J8" s="1">
        <v>4</v>
      </c>
      <c r="L8" s="37">
        <v>0.126</v>
      </c>
      <c r="M8" s="37"/>
      <c r="N8" s="37">
        <v>0.23200000000000001</v>
      </c>
      <c r="Q8" s="1">
        <v>365</v>
      </c>
      <c r="R8" s="65"/>
      <c r="S8" s="1">
        <v>114110</v>
      </c>
      <c r="T8" s="1">
        <v>114110</v>
      </c>
      <c r="U8" s="1">
        <v>114110</v>
      </c>
      <c r="V8" s="1">
        <v>114110</v>
      </c>
      <c r="W8" s="1">
        <v>114110</v>
      </c>
      <c r="X8" s="1">
        <v>114110</v>
      </c>
      <c r="Y8" s="1">
        <v>114110</v>
      </c>
      <c r="Z8" s="1">
        <v>114110</v>
      </c>
      <c r="AB8" s="1">
        <v>114110</v>
      </c>
    </row>
    <row r="9" spans="1:28" x14ac:dyDescent="0.2">
      <c r="A9" s="1" t="s">
        <v>1134</v>
      </c>
      <c r="B9" s="1" t="s">
        <v>129</v>
      </c>
      <c r="C9" s="1">
        <v>2020</v>
      </c>
      <c r="D9" s="1">
        <v>1</v>
      </c>
      <c r="E9" s="1">
        <v>0</v>
      </c>
      <c r="F9" s="1">
        <v>0</v>
      </c>
      <c r="G9" s="1">
        <v>495</v>
      </c>
      <c r="H9" s="1">
        <v>495</v>
      </c>
      <c r="I9" s="1">
        <v>2</v>
      </c>
      <c r="J9" s="1">
        <v>4</v>
      </c>
      <c r="L9" s="37">
        <v>0.13300000000000001</v>
      </c>
      <c r="M9" s="37"/>
      <c r="N9" s="37">
        <v>0.26600000000000001</v>
      </c>
      <c r="Q9" s="1">
        <v>365</v>
      </c>
      <c r="R9" s="65"/>
      <c r="S9" s="1">
        <v>114110</v>
      </c>
      <c r="T9" s="1">
        <v>114110</v>
      </c>
      <c r="U9" s="1">
        <v>114110</v>
      </c>
      <c r="V9" s="1">
        <v>114110</v>
      </c>
      <c r="W9" s="1">
        <v>114110</v>
      </c>
      <c r="X9" s="1">
        <v>114110</v>
      </c>
      <c r="Y9" s="1">
        <v>114110</v>
      </c>
      <c r="Z9" s="1">
        <v>114110</v>
      </c>
      <c r="AB9" s="1">
        <v>114110</v>
      </c>
    </row>
    <row r="10" spans="1:28" x14ac:dyDescent="0.2">
      <c r="A10" s="1" t="s">
        <v>101</v>
      </c>
      <c r="B10" s="1" t="s">
        <v>129</v>
      </c>
      <c r="C10" s="1">
        <v>2020</v>
      </c>
      <c r="D10" s="1">
        <v>1</v>
      </c>
      <c r="E10" s="1">
        <v>0</v>
      </c>
      <c r="F10" s="1">
        <v>0</v>
      </c>
      <c r="G10" s="1">
        <v>125.1</v>
      </c>
      <c r="H10" s="1">
        <v>125.1</v>
      </c>
      <c r="I10" s="1">
        <v>2</v>
      </c>
      <c r="J10" s="1">
        <v>4</v>
      </c>
      <c r="L10" s="37">
        <v>0.13300000000000001</v>
      </c>
      <c r="M10" s="37"/>
      <c r="N10" s="37">
        <v>0.26600000000000001</v>
      </c>
      <c r="Q10" s="1">
        <v>365</v>
      </c>
      <c r="R10" s="65"/>
      <c r="S10" s="1">
        <v>114110</v>
      </c>
      <c r="T10" s="1">
        <v>114110</v>
      </c>
      <c r="U10" s="1">
        <v>114110</v>
      </c>
      <c r="V10" s="1">
        <v>114110</v>
      </c>
      <c r="W10" s="1">
        <v>114110</v>
      </c>
      <c r="X10" s="1">
        <v>114110</v>
      </c>
      <c r="Y10" s="1">
        <v>114110</v>
      </c>
      <c r="Z10" s="1">
        <v>114110</v>
      </c>
      <c r="AB10" s="1">
        <v>114110</v>
      </c>
    </row>
    <row r="11" spans="1:28" x14ac:dyDescent="0.2">
      <c r="A11" s="1" t="s">
        <v>136</v>
      </c>
      <c r="B11" s="1" t="s">
        <v>129</v>
      </c>
      <c r="C11" s="1">
        <v>2020</v>
      </c>
      <c r="D11" s="1">
        <v>1</v>
      </c>
      <c r="E11" s="1">
        <v>0</v>
      </c>
      <c r="F11" s="1">
        <v>0</v>
      </c>
      <c r="G11" s="1">
        <v>18.3</v>
      </c>
      <c r="H11" s="1">
        <v>18.3</v>
      </c>
      <c r="I11" s="1">
        <v>1.5</v>
      </c>
      <c r="J11" s="1">
        <v>3</v>
      </c>
      <c r="L11" s="37">
        <v>6.2E-2</v>
      </c>
      <c r="M11" s="37"/>
      <c r="N11" s="37">
        <v>0.124</v>
      </c>
      <c r="Q11" s="1">
        <v>365</v>
      </c>
      <c r="R11" s="65"/>
      <c r="S11" s="1">
        <v>114110</v>
      </c>
      <c r="T11" s="1">
        <v>114110</v>
      </c>
      <c r="U11" s="1">
        <v>114110</v>
      </c>
      <c r="V11" s="1">
        <v>114110</v>
      </c>
      <c r="W11" s="1">
        <v>114110</v>
      </c>
      <c r="X11" s="1">
        <v>114110</v>
      </c>
      <c r="Y11" s="1">
        <v>114110</v>
      </c>
      <c r="Z11" s="1">
        <v>114110</v>
      </c>
      <c r="AB11" s="1">
        <v>114110</v>
      </c>
    </row>
    <row r="12" spans="1:28" x14ac:dyDescent="0.2">
      <c r="A12" s="1" t="s">
        <v>137</v>
      </c>
      <c r="B12" s="1" t="s">
        <v>129</v>
      </c>
      <c r="C12" s="1">
        <v>2020</v>
      </c>
      <c r="D12" s="1">
        <v>1</v>
      </c>
      <c r="E12" s="1">
        <v>0</v>
      </c>
      <c r="F12" s="1">
        <v>0</v>
      </c>
      <c r="G12" s="1">
        <v>362.36</v>
      </c>
      <c r="H12" s="1">
        <v>362.36</v>
      </c>
      <c r="K12" s="1">
        <v>12</v>
      </c>
      <c r="M12" s="37">
        <v>0.125</v>
      </c>
      <c r="N12" s="37"/>
      <c r="Q12" s="1">
        <v>365</v>
      </c>
      <c r="R12" s="65"/>
      <c r="S12" s="1">
        <v>114110</v>
      </c>
      <c r="T12" s="1">
        <v>114110</v>
      </c>
      <c r="U12" s="1">
        <v>114110</v>
      </c>
      <c r="V12" s="1">
        <v>114110</v>
      </c>
      <c r="W12" s="1">
        <v>114110</v>
      </c>
      <c r="X12" s="1">
        <v>114110</v>
      </c>
      <c r="Y12" s="1">
        <v>114110</v>
      </c>
      <c r="Z12" s="1">
        <v>114110</v>
      </c>
      <c r="AB12" s="1">
        <v>114110</v>
      </c>
    </row>
    <row r="13" spans="1:28" x14ac:dyDescent="0.2">
      <c r="A13" s="1" t="s">
        <v>140</v>
      </c>
      <c r="B13" s="1" t="s">
        <v>129</v>
      </c>
      <c r="C13" s="1">
        <v>2020</v>
      </c>
      <c r="D13" s="1">
        <v>1</v>
      </c>
      <c r="E13" s="1">
        <v>0</v>
      </c>
      <c r="F13" s="1">
        <v>0</v>
      </c>
      <c r="G13" s="1">
        <v>1785</v>
      </c>
      <c r="H13" s="1">
        <v>1785</v>
      </c>
      <c r="K13" s="1">
        <v>16</v>
      </c>
      <c r="M13" s="7">
        <v>1</v>
      </c>
      <c r="N13" s="7"/>
      <c r="Q13" s="65">
        <v>90</v>
      </c>
      <c r="R13" s="65"/>
      <c r="S13" s="1">
        <v>114110</v>
      </c>
      <c r="T13" s="1">
        <v>114110</v>
      </c>
      <c r="U13" s="1">
        <v>114110</v>
      </c>
      <c r="V13" s="1">
        <v>114110</v>
      </c>
      <c r="W13" s="1">
        <v>114110</v>
      </c>
      <c r="X13" s="1">
        <v>114110</v>
      </c>
      <c r="Y13" s="1">
        <v>114110</v>
      </c>
      <c r="Z13" s="1">
        <v>114110</v>
      </c>
      <c r="AB13" s="1">
        <v>114110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779AE78-5882-44B7-A44A-0DBE5295EFFA}">
          <x14:formula1>
            <xm:f>Dropdown!$C$2:$C$4</xm:f>
          </x14:formula1>
          <xm:sqref>B2:B13</xm:sqref>
        </x14:dataValidation>
        <x14:dataValidation type="list" allowBlank="1" showInputMessage="1" showErrorMessage="1" xr:uid="{5A00E521-DA4B-40A0-854D-AEE0B888204D}">
          <x14:formula1>
            <xm:f>Dropdown!$A$2:$A99</xm:f>
          </x14:formula1>
          <xm:sqref>A2:A10</xm:sqref>
        </x14:dataValidation>
        <x14:dataValidation type="list" allowBlank="1" showInputMessage="1" showErrorMessage="1" xr:uid="{95B4DBEA-1CE7-4213-A7D2-D34D88244D13}">
          <x14:formula1>
            <xm:f>Dropdown!$A$2:$A107</xm:f>
          </x14:formula1>
          <xm:sqref>A11:A13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4" sqref="A4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0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0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0" t="s">
        <v>364</v>
      </c>
      <c r="B8" s="30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1134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0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946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0" t="s">
        <v>131</v>
      </c>
      <c r="B21" s="30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0" t="s">
        <v>285</v>
      </c>
      <c r="B23" s="30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0" t="s">
        <v>71</v>
      </c>
      <c r="B25" s="30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0" t="s">
        <v>29</v>
      </c>
      <c r="B27" s="30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0" t="s">
        <v>139</v>
      </c>
      <c r="B29" s="30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0" t="s">
        <v>140</v>
      </c>
      <c r="B31" s="30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32"/>
  <sheetViews>
    <sheetView topLeftCell="A7" workbookViewId="0">
      <selection activeCell="D32" sqref="D32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110" t="s">
        <v>247</v>
      </c>
      <c r="B2" s="110" t="s">
        <v>248</v>
      </c>
      <c r="C2" s="111" t="s">
        <v>252</v>
      </c>
      <c r="D2" s="110" t="s">
        <v>275</v>
      </c>
    </row>
    <row r="3" spans="1:4" ht="25.5" x14ac:dyDescent="0.2">
      <c r="A3" s="110" t="s">
        <v>933</v>
      </c>
      <c r="B3" s="110" t="s">
        <v>931</v>
      </c>
      <c r="C3" s="111" t="s">
        <v>932</v>
      </c>
      <c r="D3" s="110" t="s">
        <v>275</v>
      </c>
    </row>
    <row r="4" spans="1:4" ht="25.5" x14ac:dyDescent="0.2">
      <c r="A4" s="110" t="s">
        <v>348</v>
      </c>
      <c r="B4" s="110" t="s">
        <v>351</v>
      </c>
      <c r="C4" s="111" t="s">
        <v>356</v>
      </c>
      <c r="D4" s="110" t="s">
        <v>275</v>
      </c>
    </row>
    <row r="5" spans="1:4" ht="25.5" x14ac:dyDescent="0.2">
      <c r="A5" s="110" t="s">
        <v>849</v>
      </c>
      <c r="B5" s="110" t="s">
        <v>850</v>
      </c>
      <c r="C5" s="111" t="s">
        <v>851</v>
      </c>
      <c r="D5" s="110" t="s">
        <v>275</v>
      </c>
    </row>
    <row r="6" spans="1:4" ht="25.5" x14ac:dyDescent="0.2">
      <c r="A6" s="110" t="s">
        <v>349</v>
      </c>
      <c r="B6" s="110" t="s">
        <v>352</v>
      </c>
      <c r="C6" s="111" t="s">
        <v>357</v>
      </c>
      <c r="D6" s="110" t="s">
        <v>275</v>
      </c>
    </row>
    <row r="7" spans="1:4" ht="76.5" x14ac:dyDescent="0.2">
      <c r="A7" s="110" t="s">
        <v>267</v>
      </c>
      <c r="B7" s="110" t="s">
        <v>495</v>
      </c>
      <c r="C7" s="111" t="s">
        <v>496</v>
      </c>
      <c r="D7" s="110" t="s">
        <v>275</v>
      </c>
    </row>
    <row r="8" spans="1:4" x14ac:dyDescent="0.2">
      <c r="A8" s="110" t="s">
        <v>844</v>
      </c>
      <c r="B8" s="110" t="s">
        <v>845</v>
      </c>
      <c r="C8" s="111" t="s">
        <v>846</v>
      </c>
      <c r="D8" s="110" t="s">
        <v>275</v>
      </c>
    </row>
    <row r="9" spans="1:4" x14ac:dyDescent="0.2">
      <c r="A9" s="110" t="s">
        <v>877</v>
      </c>
      <c r="B9" s="110" t="s">
        <v>878</v>
      </c>
      <c r="C9" s="111" t="s">
        <v>876</v>
      </c>
      <c r="D9" s="110" t="s">
        <v>275</v>
      </c>
    </row>
    <row r="10" spans="1:4" ht="25.5" x14ac:dyDescent="0.2">
      <c r="A10" s="110" t="s">
        <v>268</v>
      </c>
      <c r="B10" s="110" t="s">
        <v>263</v>
      </c>
      <c r="C10" s="111" t="s">
        <v>257</v>
      </c>
      <c r="D10" s="110" t="s">
        <v>275</v>
      </c>
    </row>
    <row r="11" spans="1:4" ht="38.25" x14ac:dyDescent="0.2">
      <c r="A11" s="110" t="s">
        <v>863</v>
      </c>
      <c r="B11" s="110" t="s">
        <v>864</v>
      </c>
      <c r="C11" s="111" t="s">
        <v>865</v>
      </c>
      <c r="D11" s="110" t="s">
        <v>275</v>
      </c>
    </row>
    <row r="12" spans="1:4" ht="25.5" x14ac:dyDescent="0.2">
      <c r="A12" s="110" t="s">
        <v>1240</v>
      </c>
      <c r="B12" s="110" t="s">
        <v>1241</v>
      </c>
      <c r="C12" s="111" t="s">
        <v>1242</v>
      </c>
      <c r="D12" s="110" t="s">
        <v>275</v>
      </c>
    </row>
    <row r="13" spans="1:4" ht="25.5" x14ac:dyDescent="0.2">
      <c r="A13" s="110" t="s">
        <v>854</v>
      </c>
      <c r="B13" s="110" t="s">
        <v>855</v>
      </c>
      <c r="C13" s="111" t="s">
        <v>856</v>
      </c>
      <c r="D13" s="110" t="s">
        <v>275</v>
      </c>
    </row>
    <row r="14" spans="1:4" ht="38.25" x14ac:dyDescent="0.2">
      <c r="A14" s="110" t="s">
        <v>240</v>
      </c>
      <c r="B14" s="110" t="s">
        <v>266</v>
      </c>
      <c r="C14" s="111" t="s">
        <v>277</v>
      </c>
      <c r="D14" s="110" t="s">
        <v>275</v>
      </c>
    </row>
    <row r="15" spans="1:4" ht="25.5" x14ac:dyDescent="0.2">
      <c r="A15" s="110" t="s">
        <v>848</v>
      </c>
      <c r="B15" s="110" t="s">
        <v>468</v>
      </c>
      <c r="C15" s="111" t="s">
        <v>334</v>
      </c>
      <c r="D15" s="110" t="s">
        <v>275</v>
      </c>
    </row>
    <row r="16" spans="1:4" ht="25.5" x14ac:dyDescent="0.2">
      <c r="A16" s="110" t="s">
        <v>350</v>
      </c>
      <c r="B16" s="110" t="s">
        <v>353</v>
      </c>
      <c r="C16" s="111" t="s">
        <v>358</v>
      </c>
      <c r="D16" s="110" t="s">
        <v>275</v>
      </c>
    </row>
    <row r="17" spans="1:4" ht="25.5" x14ac:dyDescent="0.2">
      <c r="A17" s="110" t="s">
        <v>824</v>
      </c>
      <c r="B17" s="110" t="s">
        <v>825</v>
      </c>
      <c r="C17" s="111" t="s">
        <v>826</v>
      </c>
      <c r="D17" s="110" t="s">
        <v>275</v>
      </c>
    </row>
    <row r="18" spans="1:4" ht="25.5" x14ac:dyDescent="0.2">
      <c r="A18" s="110" t="s">
        <v>270</v>
      </c>
      <c r="B18" s="110" t="s">
        <v>260</v>
      </c>
      <c r="C18" s="111" t="s">
        <v>254</v>
      </c>
      <c r="D18" s="110" t="s">
        <v>275</v>
      </c>
    </row>
    <row r="19" spans="1:4" x14ac:dyDescent="0.2">
      <c r="A19" s="110" t="s">
        <v>847</v>
      </c>
      <c r="B19" s="110" t="s">
        <v>354</v>
      </c>
      <c r="C19" s="111" t="s">
        <v>359</v>
      </c>
      <c r="D19" s="110" t="s">
        <v>275</v>
      </c>
    </row>
    <row r="20" spans="1:4" ht="25.5" x14ac:dyDescent="0.2">
      <c r="A20" s="110" t="s">
        <v>1250</v>
      </c>
      <c r="B20" s="110" t="s">
        <v>1251</v>
      </c>
      <c r="C20" s="111" t="s">
        <v>1252</v>
      </c>
      <c r="D20" s="110" t="s">
        <v>275</v>
      </c>
    </row>
    <row r="21" spans="1:4" ht="25.5" x14ac:dyDescent="0.2">
      <c r="A21" s="110" t="s">
        <v>241</v>
      </c>
      <c r="B21" s="110" t="s">
        <v>242</v>
      </c>
      <c r="C21" s="111" t="s">
        <v>249</v>
      </c>
      <c r="D21" s="110" t="s">
        <v>275</v>
      </c>
    </row>
    <row r="22" spans="1:4" x14ac:dyDescent="0.2">
      <c r="A22" s="110" t="s">
        <v>1219</v>
      </c>
      <c r="B22" s="110" t="s">
        <v>1220</v>
      </c>
      <c r="C22" s="111" t="s">
        <v>1221</v>
      </c>
      <c r="D22" s="110" t="s">
        <v>275</v>
      </c>
    </row>
    <row r="23" spans="1:4" ht="25.5" x14ac:dyDescent="0.2">
      <c r="A23" s="110" t="s">
        <v>245</v>
      </c>
      <c r="B23" s="110" t="s">
        <v>246</v>
      </c>
      <c r="C23" s="111" t="s">
        <v>251</v>
      </c>
      <c r="D23" s="110" t="s">
        <v>275</v>
      </c>
    </row>
    <row r="24" spans="1:4" ht="25.5" x14ac:dyDescent="0.2">
      <c r="A24" s="110" t="s">
        <v>271</v>
      </c>
      <c r="B24" s="110" t="s">
        <v>262</v>
      </c>
      <c r="C24" s="111" t="s">
        <v>256</v>
      </c>
      <c r="D24" s="110" t="s">
        <v>275</v>
      </c>
    </row>
    <row r="25" spans="1:4" x14ac:dyDescent="0.2">
      <c r="A25" s="110" t="s">
        <v>265</v>
      </c>
      <c r="B25" s="110" t="s">
        <v>259</v>
      </c>
      <c r="C25" s="111" t="s">
        <v>253</v>
      </c>
      <c r="D25" s="110" t="s">
        <v>275</v>
      </c>
    </row>
    <row r="26" spans="1:4" x14ac:dyDescent="0.2">
      <c r="A26" s="110" t="s">
        <v>243</v>
      </c>
      <c r="B26" s="110" t="s">
        <v>244</v>
      </c>
      <c r="C26" s="111" t="s">
        <v>250</v>
      </c>
      <c r="D26" s="110" t="s">
        <v>275</v>
      </c>
    </row>
    <row r="27" spans="1:4" ht="38.25" x14ac:dyDescent="0.2">
      <c r="A27" s="124" t="s">
        <v>1188</v>
      </c>
      <c r="B27" s="124" t="s">
        <v>1189</v>
      </c>
      <c r="C27" s="125" t="s">
        <v>1190</v>
      </c>
      <c r="D27" s="124" t="s">
        <v>275</v>
      </c>
    </row>
    <row r="28" spans="1:4" ht="25.5" x14ac:dyDescent="0.2">
      <c r="A28" s="124" t="s">
        <v>841</v>
      </c>
      <c r="B28" s="124" t="s">
        <v>842</v>
      </c>
      <c r="C28" s="125" t="s">
        <v>843</v>
      </c>
      <c r="D28" s="124" t="s">
        <v>275</v>
      </c>
    </row>
    <row r="29" spans="1:4" ht="25.5" x14ac:dyDescent="0.2">
      <c r="A29" s="124" t="s">
        <v>269</v>
      </c>
      <c r="B29" s="124" t="s">
        <v>264</v>
      </c>
      <c r="C29" s="125" t="s">
        <v>258</v>
      </c>
      <c r="D29" s="124" t="s">
        <v>275</v>
      </c>
    </row>
    <row r="30" spans="1:4" x14ac:dyDescent="0.2">
      <c r="A30" s="124" t="s">
        <v>814</v>
      </c>
      <c r="B30" s="124" t="s">
        <v>355</v>
      </c>
      <c r="C30" s="125" t="s">
        <v>360</v>
      </c>
      <c r="D30" s="124" t="s">
        <v>275</v>
      </c>
    </row>
    <row r="31" spans="1:4" ht="25.5" x14ac:dyDescent="0.2">
      <c r="A31" s="124" t="s">
        <v>272</v>
      </c>
      <c r="B31" s="124" t="s">
        <v>261</v>
      </c>
      <c r="C31" s="125" t="s">
        <v>255</v>
      </c>
      <c r="D31" s="124" t="s">
        <v>275</v>
      </c>
    </row>
    <row r="32" spans="1:4" ht="25.5" x14ac:dyDescent="0.2">
      <c r="A32" s="126" t="s">
        <v>1247</v>
      </c>
      <c r="B32" s="126" t="s">
        <v>1248</v>
      </c>
      <c r="C32" s="127" t="s">
        <v>1249</v>
      </c>
      <c r="D32" s="126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D2:D32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2" workbookViewId="0">
      <selection activeCell="A66" sqref="A66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79" t="s">
        <v>29</v>
      </c>
      <c r="B2" s="79" t="s">
        <v>199</v>
      </c>
      <c r="C2" s="79" t="s">
        <v>128</v>
      </c>
      <c r="D2" s="79">
        <v>1</v>
      </c>
      <c r="E2" s="79" t="s">
        <v>275</v>
      </c>
    </row>
    <row r="3" spans="1:5" x14ac:dyDescent="0.2">
      <c r="A3" s="79" t="s">
        <v>41</v>
      </c>
      <c r="B3" s="79" t="s">
        <v>201</v>
      </c>
      <c r="C3" s="79" t="s">
        <v>129</v>
      </c>
      <c r="D3" s="79">
        <v>0</v>
      </c>
      <c r="E3" s="79" t="s">
        <v>276</v>
      </c>
    </row>
    <row r="4" spans="1:5" x14ac:dyDescent="0.2">
      <c r="A4" s="79" t="s">
        <v>53</v>
      </c>
      <c r="B4" s="79" t="s">
        <v>202</v>
      </c>
      <c r="C4" s="79" t="s">
        <v>141</v>
      </c>
      <c r="D4" s="79"/>
      <c r="E4" s="79" t="s">
        <v>278</v>
      </c>
    </row>
    <row r="5" spans="1:5" x14ac:dyDescent="0.2">
      <c r="A5" s="79" t="s">
        <v>71</v>
      </c>
      <c r="B5" s="79" t="s">
        <v>581</v>
      </c>
      <c r="C5" s="79" t="s">
        <v>880</v>
      </c>
      <c r="D5" s="79"/>
      <c r="E5" s="79"/>
    </row>
    <row r="6" spans="1:5" x14ac:dyDescent="0.2">
      <c r="A6" s="79" t="s">
        <v>75</v>
      </c>
      <c r="B6" s="79"/>
      <c r="C6" s="79" t="s">
        <v>884</v>
      </c>
      <c r="D6" s="79"/>
      <c r="E6" s="79"/>
    </row>
    <row r="7" spans="1:5" x14ac:dyDescent="0.2">
      <c r="A7" s="79" t="s">
        <v>76</v>
      </c>
      <c r="B7" s="79"/>
      <c r="C7" s="79" t="s">
        <v>885</v>
      </c>
      <c r="D7" s="79"/>
      <c r="E7" s="79"/>
    </row>
    <row r="8" spans="1:5" x14ac:dyDescent="0.2">
      <c r="A8" s="79" t="s">
        <v>79</v>
      </c>
      <c r="B8" s="79"/>
      <c r="C8" s="79"/>
      <c r="D8" s="79"/>
      <c r="E8" s="79"/>
    </row>
    <row r="9" spans="1:5" x14ac:dyDescent="0.2">
      <c r="A9" s="79" t="s">
        <v>80</v>
      </c>
      <c r="B9" s="79"/>
      <c r="C9" s="79"/>
      <c r="D9" s="79"/>
      <c r="E9" s="79"/>
    </row>
    <row r="10" spans="1:5" x14ac:dyDescent="0.2">
      <c r="A10" s="79" t="s">
        <v>81</v>
      </c>
      <c r="B10" s="79"/>
      <c r="C10" s="79"/>
      <c r="D10" s="79"/>
      <c r="E10" s="79"/>
    </row>
    <row r="11" spans="1:5" x14ac:dyDescent="0.2">
      <c r="A11" s="79" t="s">
        <v>83</v>
      </c>
      <c r="B11" s="79"/>
      <c r="C11" s="79"/>
      <c r="D11" s="79"/>
      <c r="E11" s="79"/>
    </row>
    <row r="12" spans="1:5" x14ac:dyDescent="0.2">
      <c r="A12" s="79" t="s">
        <v>946</v>
      </c>
      <c r="B12" s="79"/>
      <c r="C12" s="79"/>
      <c r="D12" s="79"/>
      <c r="E12" s="79"/>
    </row>
    <row r="13" spans="1:5" x14ac:dyDescent="0.2">
      <c r="A13" s="79" t="s">
        <v>90</v>
      </c>
      <c r="B13" s="79"/>
      <c r="C13" s="79"/>
      <c r="D13" s="79"/>
      <c r="E13" s="79"/>
    </row>
    <row r="14" spans="1:5" x14ac:dyDescent="0.2">
      <c r="A14" s="79" t="s">
        <v>210</v>
      </c>
      <c r="B14" s="79"/>
      <c r="C14" s="79"/>
      <c r="D14" s="79"/>
      <c r="E14" s="79"/>
    </row>
    <row r="15" spans="1:5" x14ac:dyDescent="0.2">
      <c r="A15" s="79" t="s">
        <v>99</v>
      </c>
      <c r="B15" s="79"/>
      <c r="C15" s="79"/>
      <c r="D15" s="79"/>
      <c r="E15" s="79"/>
    </row>
    <row r="16" spans="1:5" x14ac:dyDescent="0.2">
      <c r="A16" s="79" t="s">
        <v>1134</v>
      </c>
      <c r="B16" s="79"/>
      <c r="C16" s="79"/>
      <c r="D16" s="79"/>
      <c r="E16" s="79"/>
    </row>
    <row r="17" spans="1:5" x14ac:dyDescent="0.2">
      <c r="A17" s="79" t="s">
        <v>101</v>
      </c>
      <c r="B17" s="79"/>
      <c r="C17" s="79"/>
      <c r="D17" s="79"/>
      <c r="E17" s="79"/>
    </row>
    <row r="18" spans="1:5" x14ac:dyDescent="0.2">
      <c r="A18" s="79" t="s">
        <v>102</v>
      </c>
      <c r="B18" s="79"/>
      <c r="C18" s="79"/>
      <c r="D18" s="79"/>
      <c r="E18" s="79"/>
    </row>
    <row r="19" spans="1:5" x14ac:dyDescent="0.2">
      <c r="A19" s="79" t="s">
        <v>103</v>
      </c>
      <c r="B19" s="79"/>
      <c r="C19" s="79"/>
      <c r="D19" s="79"/>
      <c r="E19" s="79"/>
    </row>
    <row r="20" spans="1:5" x14ac:dyDescent="0.2">
      <c r="A20" s="79" t="s">
        <v>104</v>
      </c>
      <c r="B20" s="79"/>
      <c r="C20" s="79"/>
      <c r="D20" s="79"/>
      <c r="E20" s="79"/>
    </row>
    <row r="21" spans="1:5" x14ac:dyDescent="0.2">
      <c r="A21" s="79" t="s">
        <v>105</v>
      </c>
      <c r="B21" s="79"/>
      <c r="C21" s="79"/>
      <c r="D21" s="79"/>
      <c r="E21" s="79"/>
    </row>
    <row r="22" spans="1:5" x14ac:dyDescent="0.2">
      <c r="A22" s="79" t="s">
        <v>138</v>
      </c>
      <c r="B22" s="79"/>
      <c r="C22" s="79"/>
      <c r="D22" s="79"/>
      <c r="E22" s="79"/>
    </row>
    <row r="23" spans="1:5" x14ac:dyDescent="0.2">
      <c r="A23" s="79" t="s">
        <v>139</v>
      </c>
      <c r="B23" s="79"/>
      <c r="C23" s="79"/>
      <c r="D23" s="79"/>
      <c r="E23" s="79"/>
    </row>
    <row r="24" spans="1:5" x14ac:dyDescent="0.2">
      <c r="A24" s="79" t="s">
        <v>126</v>
      </c>
      <c r="B24" s="79"/>
      <c r="C24" s="79"/>
      <c r="D24" s="79"/>
      <c r="E24" s="79"/>
    </row>
    <row r="25" spans="1:5" x14ac:dyDescent="0.2">
      <c r="A25" s="79" t="s">
        <v>131</v>
      </c>
      <c r="B25" s="79"/>
      <c r="C25" s="79"/>
      <c r="D25" s="79"/>
      <c r="E25" s="79"/>
    </row>
    <row r="26" spans="1:5" x14ac:dyDescent="0.2">
      <c r="A26" s="79" t="s">
        <v>132</v>
      </c>
      <c r="B26" s="79"/>
      <c r="C26" s="79"/>
      <c r="D26" s="79"/>
      <c r="E26" s="79"/>
    </row>
    <row r="27" spans="1:5" x14ac:dyDescent="0.2">
      <c r="A27" s="79" t="s">
        <v>285</v>
      </c>
      <c r="B27" s="79"/>
      <c r="C27" s="79"/>
      <c r="D27" s="79"/>
      <c r="E27" s="79"/>
    </row>
    <row r="28" spans="1:5" x14ac:dyDescent="0.2">
      <c r="A28" s="79" t="s">
        <v>134</v>
      </c>
      <c r="B28" s="79"/>
      <c r="C28" s="79"/>
      <c r="D28" s="79"/>
      <c r="E28" s="79"/>
    </row>
    <row r="29" spans="1:5" x14ac:dyDescent="0.2">
      <c r="A29" s="79" t="s">
        <v>135</v>
      </c>
      <c r="B29" s="79"/>
      <c r="C29" s="79"/>
      <c r="D29" s="79"/>
      <c r="E29" s="79"/>
    </row>
    <row r="30" spans="1:5" x14ac:dyDescent="0.2">
      <c r="A30" s="79" t="s">
        <v>136</v>
      </c>
      <c r="B30" s="79"/>
      <c r="C30" s="79"/>
      <c r="D30" s="79"/>
      <c r="E30" s="79"/>
    </row>
    <row r="31" spans="1:5" x14ac:dyDescent="0.2">
      <c r="A31" s="79" t="s">
        <v>137</v>
      </c>
      <c r="B31" s="79"/>
      <c r="C31" s="79"/>
      <c r="D31" s="79"/>
      <c r="E31" s="79"/>
    </row>
    <row r="32" spans="1:5" x14ac:dyDescent="0.2">
      <c r="A32" s="79" t="s">
        <v>140</v>
      </c>
      <c r="B32" s="79"/>
      <c r="C32" s="79"/>
      <c r="D32" s="79"/>
      <c r="E32" s="79"/>
    </row>
    <row r="33" spans="1:5" x14ac:dyDescent="0.2">
      <c r="A33" s="79" t="s">
        <v>152</v>
      </c>
      <c r="B33" s="79"/>
      <c r="C33" s="79"/>
      <c r="D33" s="79"/>
      <c r="E33" s="79"/>
    </row>
    <row r="34" spans="1:5" x14ac:dyDescent="0.2">
      <c r="A34" s="79" t="s">
        <v>166</v>
      </c>
      <c r="B34" s="79"/>
      <c r="C34" s="79"/>
      <c r="D34" s="79"/>
      <c r="E34" s="79"/>
    </row>
    <row r="35" spans="1:5" x14ac:dyDescent="0.2">
      <c r="A35" s="79" t="s">
        <v>185</v>
      </c>
      <c r="B35" s="79"/>
      <c r="C35" s="79"/>
      <c r="D35" s="79"/>
      <c r="E35" s="79"/>
    </row>
    <row r="36" spans="1:5" x14ac:dyDescent="0.2">
      <c r="A36" s="79" t="s">
        <v>186</v>
      </c>
      <c r="B36" s="79"/>
      <c r="C36" s="79"/>
      <c r="D36" s="79"/>
      <c r="E36" s="79"/>
    </row>
    <row r="37" spans="1:5" x14ac:dyDescent="0.2">
      <c r="A37" s="79" t="s">
        <v>187</v>
      </c>
      <c r="B37" s="79"/>
      <c r="C37" s="79"/>
      <c r="D37" s="79"/>
      <c r="E37" s="79"/>
    </row>
    <row r="38" spans="1:5" x14ac:dyDescent="0.2">
      <c r="A38" s="79" t="s">
        <v>188</v>
      </c>
      <c r="B38" s="79"/>
      <c r="C38" s="79"/>
      <c r="D38" s="79"/>
      <c r="E38" s="79"/>
    </row>
    <row r="39" spans="1:5" x14ac:dyDescent="0.2">
      <c r="A39" s="79" t="s">
        <v>189</v>
      </c>
      <c r="B39" s="79"/>
      <c r="C39" s="79"/>
      <c r="D39" s="79"/>
      <c r="E39" s="79"/>
    </row>
    <row r="40" spans="1:5" x14ac:dyDescent="0.2">
      <c r="A40" s="79" t="s">
        <v>190</v>
      </c>
      <c r="B40" s="79"/>
      <c r="C40" s="79"/>
      <c r="D40" s="79"/>
      <c r="E40" s="79"/>
    </row>
    <row r="41" spans="1:5" x14ac:dyDescent="0.2">
      <c r="A41" s="79" t="s">
        <v>191</v>
      </c>
      <c r="B41" s="79"/>
      <c r="C41" s="79"/>
      <c r="D41" s="79"/>
      <c r="E41" s="79"/>
    </row>
    <row r="42" spans="1:5" x14ac:dyDescent="0.2">
      <c r="A42" s="79" t="s">
        <v>192</v>
      </c>
      <c r="B42" s="79"/>
      <c r="C42" s="79"/>
      <c r="D42" s="79"/>
      <c r="E42" s="79"/>
    </row>
    <row r="43" spans="1:5" x14ac:dyDescent="0.2">
      <c r="A43" s="79" t="s">
        <v>208</v>
      </c>
      <c r="B43" s="79"/>
      <c r="C43" s="79"/>
      <c r="D43" s="79"/>
      <c r="E43" s="79"/>
    </row>
    <row r="44" spans="1:5" x14ac:dyDescent="0.2">
      <c r="A44" s="79" t="s">
        <v>209</v>
      </c>
      <c r="B44" s="79"/>
      <c r="C44" s="79"/>
      <c r="D44" s="79"/>
      <c r="E44" s="79"/>
    </row>
    <row r="45" spans="1:5" x14ac:dyDescent="0.2">
      <c r="A45" s="79" t="s">
        <v>211</v>
      </c>
      <c r="B45" s="79"/>
      <c r="C45" s="79"/>
      <c r="D45" s="79"/>
      <c r="E45" s="79"/>
    </row>
    <row r="46" spans="1:5" x14ac:dyDescent="0.2">
      <c r="A46" s="79" t="s">
        <v>212</v>
      </c>
      <c r="B46" s="79"/>
      <c r="C46" s="79"/>
      <c r="D46" s="79"/>
      <c r="E46" s="79"/>
    </row>
    <row r="47" spans="1:5" x14ac:dyDescent="0.2">
      <c r="A47" s="79" t="s">
        <v>221</v>
      </c>
      <c r="B47" s="79"/>
      <c r="C47" s="79"/>
      <c r="D47" s="79"/>
      <c r="E47" s="79"/>
    </row>
    <row r="48" spans="1:5" x14ac:dyDescent="0.2">
      <c r="A48" s="79" t="s">
        <v>223</v>
      </c>
      <c r="B48" s="79"/>
      <c r="C48" s="79"/>
      <c r="D48" s="79"/>
      <c r="E48" s="79"/>
    </row>
    <row r="49" spans="1:5" x14ac:dyDescent="0.2">
      <c r="A49" s="79" t="s">
        <v>279</v>
      </c>
      <c r="B49" s="79"/>
      <c r="C49" s="79"/>
      <c r="D49" s="79"/>
      <c r="E49" s="79"/>
    </row>
    <row r="50" spans="1:5" x14ac:dyDescent="0.2">
      <c r="A50" s="79" t="s">
        <v>311</v>
      </c>
      <c r="B50" s="79"/>
      <c r="C50" s="79"/>
      <c r="D50" s="79"/>
      <c r="E50" s="79"/>
    </row>
    <row r="51" spans="1:5" x14ac:dyDescent="0.2">
      <c r="A51" s="79" t="s">
        <v>286</v>
      </c>
      <c r="B51" s="79"/>
      <c r="C51" s="79"/>
      <c r="D51" s="79"/>
      <c r="E51" s="79"/>
    </row>
    <row r="52" spans="1:5" x14ac:dyDescent="0.2">
      <c r="A52" s="79" t="s">
        <v>291</v>
      </c>
      <c r="B52" s="79"/>
      <c r="C52" s="79"/>
      <c r="D52" s="79"/>
      <c r="E52" s="79"/>
    </row>
    <row r="53" spans="1:5" x14ac:dyDescent="0.2">
      <c r="A53" s="79" t="s">
        <v>292</v>
      </c>
      <c r="B53" s="79"/>
      <c r="C53" s="79"/>
      <c r="D53" s="79"/>
      <c r="E53" s="79"/>
    </row>
    <row r="54" spans="1:5" x14ac:dyDescent="0.2">
      <c r="A54" s="79" t="s">
        <v>293</v>
      </c>
      <c r="B54" s="79"/>
      <c r="C54" s="79"/>
      <c r="D54" s="79"/>
      <c r="E54" s="79"/>
    </row>
    <row r="55" spans="1:5" x14ac:dyDescent="0.2">
      <c r="A55" s="79" t="s">
        <v>294</v>
      </c>
      <c r="B55" s="79"/>
      <c r="C55" s="79"/>
      <c r="D55" s="79"/>
      <c r="E55" s="79"/>
    </row>
    <row r="56" spans="1:5" x14ac:dyDescent="0.2">
      <c r="A56" s="79" t="s">
        <v>295</v>
      </c>
      <c r="B56" s="79"/>
      <c r="C56" s="79"/>
      <c r="D56" s="79"/>
      <c r="E56" s="79"/>
    </row>
    <row r="57" spans="1:5" x14ac:dyDescent="0.2">
      <c r="A57" s="79" t="s">
        <v>296</v>
      </c>
      <c r="B57" s="79"/>
      <c r="C57" s="79"/>
      <c r="D57" s="79"/>
      <c r="E57" s="79"/>
    </row>
    <row r="58" spans="1:5" x14ac:dyDescent="0.2">
      <c r="A58" s="79" t="s">
        <v>297</v>
      </c>
      <c r="B58" s="79"/>
      <c r="C58" s="79"/>
      <c r="D58" s="79"/>
      <c r="E58" s="79"/>
    </row>
    <row r="59" spans="1:5" x14ac:dyDescent="0.2">
      <c r="A59" s="79" t="s">
        <v>298</v>
      </c>
      <c r="B59" s="79"/>
      <c r="C59" s="79"/>
      <c r="D59" s="79"/>
      <c r="E59" s="79"/>
    </row>
    <row r="60" spans="1:5" x14ac:dyDescent="0.2">
      <c r="A60" s="79" t="s">
        <v>299</v>
      </c>
      <c r="B60" s="79"/>
      <c r="C60" s="79"/>
      <c r="D60" s="79"/>
      <c r="E60" s="79"/>
    </row>
    <row r="61" spans="1:5" x14ac:dyDescent="0.2">
      <c r="A61" s="79" t="s">
        <v>327</v>
      </c>
      <c r="B61" s="79"/>
      <c r="C61" s="79"/>
      <c r="D61" s="79"/>
      <c r="E61" s="79"/>
    </row>
    <row r="62" spans="1:5" x14ac:dyDescent="0.2">
      <c r="A62" s="79" t="s">
        <v>364</v>
      </c>
      <c r="B62" s="79"/>
      <c r="C62" s="79"/>
      <c r="D62" s="79"/>
      <c r="E62" s="79"/>
    </row>
    <row r="63" spans="1:5" x14ac:dyDescent="0.2">
      <c r="A63" s="79" t="s">
        <v>372</v>
      </c>
      <c r="B63" s="79"/>
      <c r="C63" s="79"/>
      <c r="D63" s="79"/>
      <c r="E63" s="79"/>
    </row>
    <row r="64" spans="1:5" x14ac:dyDescent="0.2">
      <c r="A64" s="79" t="s">
        <v>375</v>
      </c>
      <c r="B64" s="79"/>
      <c r="C64" s="79"/>
      <c r="D64" s="79"/>
      <c r="E64" s="79"/>
    </row>
    <row r="65" spans="1:5" x14ac:dyDescent="0.2">
      <c r="A65" s="79" t="s">
        <v>376</v>
      </c>
      <c r="B65" s="79"/>
      <c r="C65" s="79"/>
      <c r="D65" s="79"/>
      <c r="E65" s="79"/>
    </row>
    <row r="66" spans="1:5" x14ac:dyDescent="0.2">
      <c r="A66" s="79" t="s">
        <v>391</v>
      </c>
      <c r="B66" s="79"/>
      <c r="C66" s="79"/>
      <c r="D66" s="79"/>
      <c r="E66" s="79"/>
    </row>
    <row r="67" spans="1:5" x14ac:dyDescent="0.2">
      <c r="A67" s="79" t="s">
        <v>400</v>
      </c>
      <c r="B67" s="79"/>
      <c r="C67" s="79"/>
      <c r="D67" s="79"/>
      <c r="E67" s="79"/>
    </row>
    <row r="68" spans="1:5" x14ac:dyDescent="0.2">
      <c r="A68" s="79" t="s">
        <v>405</v>
      </c>
      <c r="B68" s="79"/>
      <c r="C68" s="79"/>
      <c r="D68" s="79"/>
      <c r="E68" s="79"/>
    </row>
    <row r="69" spans="1:5" x14ac:dyDescent="0.2">
      <c r="A69" s="79" t="s">
        <v>417</v>
      </c>
      <c r="B69" s="79"/>
      <c r="C69" s="79"/>
      <c r="D69" s="79"/>
      <c r="E69" s="79"/>
    </row>
    <row r="70" spans="1:5" x14ac:dyDescent="0.2">
      <c r="A70" s="79" t="s">
        <v>416</v>
      </c>
      <c r="B70" s="79"/>
      <c r="C70" s="79"/>
      <c r="D70" s="79"/>
      <c r="E70" s="79"/>
    </row>
    <row r="71" spans="1:5" x14ac:dyDescent="0.2">
      <c r="A71" s="79" t="s">
        <v>1073</v>
      </c>
      <c r="B71" s="79"/>
      <c r="C71" s="79"/>
      <c r="D71" s="79"/>
      <c r="E71" s="79"/>
    </row>
    <row r="72" spans="1:5" x14ac:dyDescent="0.2">
      <c r="A72" s="79" t="s">
        <v>539</v>
      </c>
      <c r="B72" s="79"/>
      <c r="C72" s="79"/>
      <c r="D72" s="79"/>
      <c r="E72" s="79"/>
    </row>
    <row r="73" spans="1:5" x14ac:dyDescent="0.2">
      <c r="A73" s="79" t="s">
        <v>540</v>
      </c>
      <c r="B73" s="79"/>
      <c r="C73" s="79"/>
      <c r="D73" s="79"/>
      <c r="E73" s="79"/>
    </row>
    <row r="74" spans="1:5" x14ac:dyDescent="0.2">
      <c r="A74" s="79" t="s">
        <v>541</v>
      </c>
      <c r="B74" s="79"/>
      <c r="C74" s="79"/>
      <c r="D74" s="79"/>
      <c r="E74" s="79"/>
    </row>
    <row r="75" spans="1:5" x14ac:dyDescent="0.2">
      <c r="A75" s="79" t="s">
        <v>546</v>
      </c>
      <c r="B75" s="79"/>
      <c r="C75" s="79"/>
      <c r="D75" s="79"/>
      <c r="E75" s="79"/>
    </row>
    <row r="76" spans="1:5" x14ac:dyDescent="0.2">
      <c r="A76" s="79" t="s">
        <v>578</v>
      </c>
      <c r="B76" s="79"/>
      <c r="C76" s="79"/>
      <c r="D76" s="79"/>
      <c r="E76" s="79"/>
    </row>
    <row r="77" spans="1:5" x14ac:dyDescent="0.2">
      <c r="A77" s="79" t="s">
        <v>579</v>
      </c>
      <c r="B77" s="79"/>
      <c r="C77" s="79"/>
      <c r="D77" s="79"/>
      <c r="E77" s="79"/>
    </row>
    <row r="78" spans="1:5" x14ac:dyDescent="0.2">
      <c r="A78" s="79" t="s">
        <v>718</v>
      </c>
      <c r="B78" s="79"/>
      <c r="C78" s="79"/>
      <c r="D78" s="79"/>
      <c r="E78" s="79"/>
    </row>
    <row r="79" spans="1:5" x14ac:dyDescent="0.2">
      <c r="A79" s="79" t="s">
        <v>661</v>
      </c>
      <c r="B79" s="79"/>
      <c r="C79" s="79"/>
      <c r="D79" s="79"/>
      <c r="E79" s="79"/>
    </row>
    <row r="80" spans="1:5" x14ac:dyDescent="0.2">
      <c r="A80" s="79" t="s">
        <v>816</v>
      </c>
      <c r="B80" s="79"/>
      <c r="C80" s="79"/>
      <c r="D80" s="79"/>
      <c r="E80" s="79"/>
    </row>
    <row r="81" spans="1:5" x14ac:dyDescent="0.2">
      <c r="A81" s="86" t="s">
        <v>817</v>
      </c>
      <c r="B81" s="86"/>
      <c r="C81" s="86"/>
      <c r="D81" s="86"/>
      <c r="E81" s="86"/>
    </row>
    <row r="82" spans="1:5" x14ac:dyDescent="0.2">
      <c r="A82" s="79" t="s">
        <v>827</v>
      </c>
      <c r="B82" s="79"/>
      <c r="C82" s="79"/>
      <c r="D82" s="79"/>
      <c r="E82" s="79"/>
    </row>
    <row r="83" spans="1:5" x14ac:dyDescent="0.2">
      <c r="A83" s="86" t="s">
        <v>830</v>
      </c>
      <c r="B83" s="86"/>
      <c r="C83" s="86"/>
      <c r="D83" s="86"/>
      <c r="E83" s="86"/>
    </row>
    <row r="84" spans="1:5" x14ac:dyDescent="0.2">
      <c r="A84" s="79" t="s">
        <v>834</v>
      </c>
      <c r="B84" s="79"/>
      <c r="C84" s="79"/>
      <c r="D84" s="79"/>
      <c r="E84" s="79"/>
    </row>
    <row r="85" spans="1:5" x14ac:dyDescent="0.2">
      <c r="A85" s="86" t="s">
        <v>836</v>
      </c>
      <c r="B85" s="86"/>
      <c r="C85" s="86"/>
      <c r="D85" s="86"/>
      <c r="E85" s="86"/>
    </row>
    <row r="86" spans="1:5" x14ac:dyDescent="0.2">
      <c r="A86" s="79" t="s">
        <v>857</v>
      </c>
      <c r="B86" s="79"/>
      <c r="C86" s="79"/>
      <c r="D86" s="79"/>
      <c r="E86" s="79"/>
    </row>
    <row r="87" spans="1:5" x14ac:dyDescent="0.2">
      <c r="A87" s="86" t="s">
        <v>858</v>
      </c>
      <c r="B87" s="86"/>
      <c r="C87" s="86"/>
      <c r="D87" s="86"/>
      <c r="E87" s="86"/>
    </row>
    <row r="88" spans="1:5" x14ac:dyDescent="0.2">
      <c r="A88" s="79" t="s">
        <v>879</v>
      </c>
      <c r="B88" s="79"/>
      <c r="C88" s="79"/>
      <c r="D88" s="79"/>
      <c r="E88" s="79"/>
    </row>
    <row r="89" spans="1:5" x14ac:dyDescent="0.2">
      <c r="A89" s="86" t="s">
        <v>881</v>
      </c>
      <c r="B89" s="86"/>
      <c r="C89" s="86"/>
      <c r="D89" s="86"/>
      <c r="E89" s="86"/>
    </row>
    <row r="90" spans="1:5" x14ac:dyDescent="0.2">
      <c r="A90" s="79" t="s">
        <v>886</v>
      </c>
      <c r="B90" s="79"/>
      <c r="C90" s="79"/>
      <c r="D90" s="79"/>
      <c r="E90" s="79"/>
    </row>
    <row r="91" spans="1:5" x14ac:dyDescent="0.2">
      <c r="A91" s="86" t="s">
        <v>887</v>
      </c>
      <c r="B91" s="86"/>
      <c r="C91" s="86"/>
      <c r="D91" s="86"/>
      <c r="E91" s="86"/>
    </row>
    <row r="92" spans="1:5" x14ac:dyDescent="0.2">
      <c r="A92" s="79" t="s">
        <v>929</v>
      </c>
      <c r="B92" s="79"/>
      <c r="C92" s="79"/>
      <c r="D92" s="79"/>
      <c r="E92" s="79"/>
    </row>
    <row r="93" spans="1:5" x14ac:dyDescent="0.2">
      <c r="A93" s="79" t="s">
        <v>934</v>
      </c>
      <c r="B93" s="79"/>
      <c r="C93" s="79"/>
      <c r="D93" s="79"/>
      <c r="E93" s="79"/>
    </row>
    <row r="94" spans="1:5" x14ac:dyDescent="0.2">
      <c r="A94" s="79" t="s">
        <v>935</v>
      </c>
      <c r="B94" s="79"/>
      <c r="C94" s="79"/>
      <c r="D94" s="79"/>
      <c r="E94" s="79"/>
    </row>
    <row r="95" spans="1:5" x14ac:dyDescent="0.2">
      <c r="A95" s="79" t="s">
        <v>936</v>
      </c>
      <c r="B95" s="79"/>
      <c r="C95" s="79"/>
      <c r="D95" s="79"/>
      <c r="E95" s="79"/>
    </row>
    <row r="96" spans="1:5" x14ac:dyDescent="0.2">
      <c r="A96" s="79" t="s">
        <v>999</v>
      </c>
      <c r="B96" s="79"/>
      <c r="C96" s="79"/>
      <c r="D96" s="79"/>
      <c r="E96" s="79"/>
    </row>
    <row r="97" spans="1:5" x14ac:dyDescent="0.2">
      <c r="A97" s="79" t="s">
        <v>1000</v>
      </c>
      <c r="B97" s="79"/>
      <c r="C97" s="79"/>
      <c r="D97" s="79"/>
      <c r="E97" s="79"/>
    </row>
    <row r="98" spans="1:5" x14ac:dyDescent="0.2">
      <c r="A98" s="79" t="s">
        <v>1025</v>
      </c>
      <c r="B98" s="79"/>
      <c r="C98" s="79"/>
      <c r="D98" s="79"/>
      <c r="E98" s="79"/>
    </row>
    <row r="99" spans="1:5" x14ac:dyDescent="0.2">
      <c r="A99" s="79" t="s">
        <v>1026</v>
      </c>
      <c r="B99" s="79"/>
      <c r="C99" s="79"/>
      <c r="D99" s="79"/>
      <c r="E99" s="79"/>
    </row>
    <row r="100" spans="1:5" x14ac:dyDescent="0.2">
      <c r="A100" s="102" t="s">
        <v>363</v>
      </c>
      <c r="B100" s="102"/>
      <c r="C100" s="102"/>
      <c r="D100" s="102"/>
      <c r="E100" s="10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workbookViewId="0">
      <pane xSplit="1" ySplit="1" topLeftCell="B58" activePane="bottomRight" state="frozen"/>
      <selection pane="topRight" activeCell="B1" sqref="B1"/>
      <selection pane="bottomLeft" activeCell="A2" sqref="A2"/>
      <selection pane="bottomRight" activeCell="B77" sqref="B77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18.28515625" style="104" bestFit="1" customWidth="1"/>
    <col min="4" max="4" width="26.5703125" style="104" customWidth="1"/>
    <col min="5" max="16384" width="11.42578125" style="104"/>
  </cols>
  <sheetData>
    <row r="1" spans="1:4" x14ac:dyDescent="0.2">
      <c r="A1" s="106" t="s">
        <v>940</v>
      </c>
      <c r="B1" s="106" t="s">
        <v>1184</v>
      </c>
      <c r="C1" s="106" t="s">
        <v>1086</v>
      </c>
      <c r="D1" s="104" t="s">
        <v>1185</v>
      </c>
    </row>
    <row r="2" spans="1:4" x14ac:dyDescent="0.2">
      <c r="A2" s="103" t="s">
        <v>29</v>
      </c>
      <c r="B2" s="103" t="s">
        <v>29</v>
      </c>
      <c r="C2" s="107" t="s">
        <v>0</v>
      </c>
      <c r="D2" s="104">
        <v>1</v>
      </c>
    </row>
    <row r="3" spans="1:4" x14ac:dyDescent="0.2">
      <c r="A3" s="104" t="s">
        <v>41</v>
      </c>
      <c r="B3" s="104" t="s">
        <v>41</v>
      </c>
      <c r="C3" s="108" t="s">
        <v>0</v>
      </c>
      <c r="D3" s="104">
        <v>1</v>
      </c>
    </row>
    <row r="4" spans="1:4" x14ac:dyDescent="0.2">
      <c r="A4" s="103" t="s">
        <v>53</v>
      </c>
      <c r="B4" s="103" t="s">
        <v>53</v>
      </c>
      <c r="C4" s="107" t="s">
        <v>0</v>
      </c>
      <c r="D4" s="104">
        <v>1</v>
      </c>
    </row>
    <row r="5" spans="1:4" x14ac:dyDescent="0.2">
      <c r="A5" s="104" t="s">
        <v>71</v>
      </c>
      <c r="B5" s="104" t="s">
        <v>941</v>
      </c>
      <c r="C5" s="108" t="s">
        <v>0</v>
      </c>
      <c r="D5" s="104">
        <v>1</v>
      </c>
    </row>
    <row r="6" spans="1:4" x14ac:dyDescent="0.2">
      <c r="A6" s="103" t="s">
        <v>75</v>
      </c>
      <c r="B6" s="103" t="s">
        <v>941</v>
      </c>
      <c r="C6" s="107" t="s">
        <v>0</v>
      </c>
      <c r="D6" s="104">
        <v>1</v>
      </c>
    </row>
    <row r="7" spans="1:4" x14ac:dyDescent="0.2">
      <c r="A7" s="104" t="s">
        <v>76</v>
      </c>
      <c r="B7" s="104" t="s">
        <v>942</v>
      </c>
      <c r="C7" s="108" t="s">
        <v>0</v>
      </c>
      <c r="D7" s="104">
        <v>1</v>
      </c>
    </row>
    <row r="8" spans="1:4" x14ac:dyDescent="0.2">
      <c r="A8" s="103" t="s">
        <v>79</v>
      </c>
      <c r="B8" s="103" t="s">
        <v>943</v>
      </c>
      <c r="C8" s="107" t="s">
        <v>0</v>
      </c>
      <c r="D8" s="104">
        <v>1</v>
      </c>
    </row>
    <row r="9" spans="1:4" x14ac:dyDescent="0.2">
      <c r="A9" s="104" t="s">
        <v>80</v>
      </c>
      <c r="B9" s="104" t="s">
        <v>80</v>
      </c>
      <c r="C9" s="108" t="s">
        <v>0</v>
      </c>
      <c r="D9" s="104">
        <v>1</v>
      </c>
    </row>
    <row r="10" spans="1:4" x14ac:dyDescent="0.2">
      <c r="A10" s="103" t="s">
        <v>81</v>
      </c>
      <c r="B10" s="103" t="s">
        <v>944</v>
      </c>
      <c r="C10" s="107" t="s">
        <v>0</v>
      </c>
      <c r="D10" s="104">
        <v>1</v>
      </c>
    </row>
    <row r="11" spans="1:4" x14ac:dyDescent="0.2">
      <c r="A11" s="104" t="s">
        <v>83</v>
      </c>
      <c r="B11" s="104" t="s">
        <v>945</v>
      </c>
      <c r="C11" s="108" t="s">
        <v>0</v>
      </c>
      <c r="D11" s="104">
        <v>1</v>
      </c>
    </row>
    <row r="12" spans="1:4" x14ac:dyDescent="0.2">
      <c r="A12" s="103" t="s">
        <v>946</v>
      </c>
      <c r="B12" s="103" t="s">
        <v>946</v>
      </c>
      <c r="C12" s="107" t="s">
        <v>0</v>
      </c>
      <c r="D12" s="104">
        <v>1</v>
      </c>
    </row>
    <row r="13" spans="1:4" x14ac:dyDescent="0.2">
      <c r="A13" s="104" t="s">
        <v>90</v>
      </c>
      <c r="B13" s="104" t="s">
        <v>947</v>
      </c>
      <c r="C13" s="108" t="s">
        <v>1085</v>
      </c>
      <c r="D13" s="104">
        <v>1</v>
      </c>
    </row>
    <row r="14" spans="1:4" x14ac:dyDescent="0.2">
      <c r="A14" s="103" t="s">
        <v>210</v>
      </c>
      <c r="B14" s="103" t="s">
        <v>948</v>
      </c>
      <c r="C14" s="107" t="s">
        <v>1085</v>
      </c>
      <c r="D14" s="104">
        <v>1</v>
      </c>
    </row>
    <row r="15" spans="1:4" x14ac:dyDescent="0.2">
      <c r="A15" s="104" t="s">
        <v>99</v>
      </c>
      <c r="B15" s="104" t="s">
        <v>947</v>
      </c>
      <c r="C15" s="108" t="s">
        <v>1085</v>
      </c>
      <c r="D15" s="104">
        <v>1</v>
      </c>
    </row>
    <row r="16" spans="1:4" x14ac:dyDescent="0.2">
      <c r="A16" s="103" t="s">
        <v>1134</v>
      </c>
      <c r="B16" s="103" t="s">
        <v>1139</v>
      </c>
      <c r="C16" s="107" t="s">
        <v>1085</v>
      </c>
      <c r="D16" s="104">
        <v>1</v>
      </c>
    </row>
    <row r="17" spans="1:4" x14ac:dyDescent="0.2">
      <c r="A17" s="104" t="s">
        <v>101</v>
      </c>
      <c r="B17" s="104" t="s">
        <v>949</v>
      </c>
      <c r="C17" s="108" t="s">
        <v>1085</v>
      </c>
      <c r="D17" s="104">
        <v>1</v>
      </c>
    </row>
    <row r="18" spans="1:4" x14ac:dyDescent="0.2">
      <c r="A18" s="103" t="s">
        <v>102</v>
      </c>
      <c r="B18" s="103" t="s">
        <v>950</v>
      </c>
      <c r="C18" s="107" t="s">
        <v>1085</v>
      </c>
      <c r="D18" s="104">
        <v>1</v>
      </c>
    </row>
    <row r="19" spans="1:4" x14ac:dyDescent="0.2">
      <c r="A19" s="104" t="s">
        <v>103</v>
      </c>
      <c r="B19" s="104" t="s">
        <v>950</v>
      </c>
      <c r="C19" s="108" t="s">
        <v>1085</v>
      </c>
      <c r="D19" s="104">
        <v>1</v>
      </c>
    </row>
    <row r="20" spans="1:4" x14ac:dyDescent="0.2">
      <c r="A20" s="103" t="s">
        <v>104</v>
      </c>
      <c r="B20" s="103" t="s">
        <v>950</v>
      </c>
      <c r="C20" s="107" t="s">
        <v>1085</v>
      </c>
      <c r="D20" s="104">
        <v>1</v>
      </c>
    </row>
    <row r="21" spans="1:4" x14ac:dyDescent="0.2">
      <c r="A21" s="104" t="s">
        <v>105</v>
      </c>
      <c r="B21" s="104" t="s">
        <v>950</v>
      </c>
      <c r="C21" s="108" t="s">
        <v>1085</v>
      </c>
      <c r="D21" s="104">
        <v>1</v>
      </c>
    </row>
    <row r="22" spans="1:4" x14ac:dyDescent="0.2">
      <c r="A22" s="103" t="s">
        <v>138</v>
      </c>
      <c r="B22" s="103" t="s">
        <v>951</v>
      </c>
      <c r="C22" s="107" t="s">
        <v>1085</v>
      </c>
      <c r="D22" s="104">
        <v>1</v>
      </c>
    </row>
    <row r="23" spans="1:4" x14ac:dyDescent="0.2">
      <c r="A23" s="104" t="s">
        <v>139</v>
      </c>
      <c r="B23" s="104" t="s">
        <v>952</v>
      </c>
      <c r="C23" s="108" t="s">
        <v>1085</v>
      </c>
      <c r="D23" s="104">
        <v>1</v>
      </c>
    </row>
    <row r="24" spans="1:4" x14ac:dyDescent="0.2">
      <c r="A24" s="103" t="s">
        <v>126</v>
      </c>
      <c r="B24" s="103" t="s">
        <v>953</v>
      </c>
      <c r="C24" s="107" t="s">
        <v>1085</v>
      </c>
      <c r="D24" s="104">
        <v>1</v>
      </c>
    </row>
    <row r="25" spans="1:4" x14ac:dyDescent="0.2">
      <c r="A25" s="104" t="s">
        <v>131</v>
      </c>
      <c r="B25" s="104" t="s">
        <v>131</v>
      </c>
      <c r="C25" s="108" t="s">
        <v>1087</v>
      </c>
      <c r="D25" s="104">
        <v>1</v>
      </c>
    </row>
    <row r="26" spans="1:4" x14ac:dyDescent="0.2">
      <c r="A26" s="103" t="s">
        <v>132</v>
      </c>
      <c r="B26" s="103" t="s">
        <v>954</v>
      </c>
      <c r="C26" s="107" t="s">
        <v>1087</v>
      </c>
      <c r="D26" s="104">
        <v>1</v>
      </c>
    </row>
    <row r="27" spans="1:4" x14ac:dyDescent="0.2">
      <c r="A27" s="104" t="s">
        <v>285</v>
      </c>
      <c r="B27" s="104" t="s">
        <v>285</v>
      </c>
      <c r="C27" s="108" t="s">
        <v>1087</v>
      </c>
      <c r="D27" s="104">
        <v>1</v>
      </c>
    </row>
    <row r="28" spans="1:4" x14ac:dyDescent="0.2">
      <c r="A28" s="103" t="s">
        <v>134</v>
      </c>
      <c r="B28" s="103" t="s">
        <v>955</v>
      </c>
      <c r="C28" s="107" t="s">
        <v>1087</v>
      </c>
      <c r="D28" s="104">
        <v>1</v>
      </c>
    </row>
    <row r="29" spans="1:4" x14ac:dyDescent="0.2">
      <c r="A29" s="104" t="s">
        <v>135</v>
      </c>
      <c r="B29" s="104" t="s">
        <v>956</v>
      </c>
      <c r="C29" s="108" t="s">
        <v>1087</v>
      </c>
      <c r="D29" s="104">
        <v>1</v>
      </c>
    </row>
    <row r="30" spans="1:4" x14ac:dyDescent="0.2">
      <c r="A30" s="103" t="s">
        <v>136</v>
      </c>
      <c r="B30" s="103" t="s">
        <v>136</v>
      </c>
      <c r="C30" s="107" t="s">
        <v>1085</v>
      </c>
      <c r="D30" s="104">
        <v>1</v>
      </c>
    </row>
    <row r="31" spans="1:4" x14ac:dyDescent="0.2">
      <c r="A31" s="104" t="s">
        <v>137</v>
      </c>
      <c r="B31" s="104" t="s">
        <v>951</v>
      </c>
      <c r="C31" s="108" t="s">
        <v>1085</v>
      </c>
      <c r="D31" s="104">
        <v>1</v>
      </c>
    </row>
    <row r="32" spans="1:4" x14ac:dyDescent="0.2">
      <c r="A32" s="103" t="s">
        <v>140</v>
      </c>
      <c r="B32" s="103" t="s">
        <v>952</v>
      </c>
      <c r="C32" s="107" t="s">
        <v>1085</v>
      </c>
      <c r="D32" s="104">
        <v>1</v>
      </c>
    </row>
    <row r="33" spans="1:4" x14ac:dyDescent="0.2">
      <c r="A33" s="104" t="s">
        <v>152</v>
      </c>
      <c r="B33" s="104" t="s">
        <v>957</v>
      </c>
      <c r="C33" s="108" t="s">
        <v>1085</v>
      </c>
      <c r="D33" s="104">
        <v>1</v>
      </c>
    </row>
    <row r="34" spans="1:4" x14ac:dyDescent="0.2">
      <c r="A34" s="103" t="s">
        <v>166</v>
      </c>
      <c r="B34" s="103" t="s">
        <v>166</v>
      </c>
      <c r="C34" s="107" t="s">
        <v>1087</v>
      </c>
      <c r="D34" s="104">
        <v>0</v>
      </c>
    </row>
    <row r="35" spans="1:4" x14ac:dyDescent="0.2">
      <c r="A35" s="104" t="s">
        <v>185</v>
      </c>
      <c r="B35" s="104" t="s">
        <v>967</v>
      </c>
      <c r="C35" s="108" t="s">
        <v>656</v>
      </c>
      <c r="D35" s="104">
        <v>1</v>
      </c>
    </row>
    <row r="36" spans="1:4" x14ac:dyDescent="0.2">
      <c r="A36" s="103" t="s">
        <v>186</v>
      </c>
      <c r="B36" s="103" t="s">
        <v>968</v>
      </c>
      <c r="C36" s="107" t="s">
        <v>656</v>
      </c>
      <c r="D36" s="104">
        <v>1</v>
      </c>
    </row>
    <row r="37" spans="1:4" x14ac:dyDescent="0.2">
      <c r="A37" s="104" t="s">
        <v>187</v>
      </c>
      <c r="B37" s="104" t="s">
        <v>973</v>
      </c>
      <c r="C37" s="108" t="s">
        <v>656</v>
      </c>
      <c r="D37" s="104">
        <v>1</v>
      </c>
    </row>
    <row r="38" spans="1:4" x14ac:dyDescent="0.2">
      <c r="A38" s="103" t="s">
        <v>188</v>
      </c>
      <c r="B38" s="103" t="s">
        <v>974</v>
      </c>
      <c r="C38" s="107" t="s">
        <v>656</v>
      </c>
      <c r="D38" s="104">
        <v>1</v>
      </c>
    </row>
    <row r="39" spans="1:4" x14ac:dyDescent="0.2">
      <c r="A39" s="104" t="s">
        <v>189</v>
      </c>
      <c r="B39" s="104" t="s">
        <v>969</v>
      </c>
      <c r="C39" s="108" t="s">
        <v>656</v>
      </c>
      <c r="D39" s="104">
        <v>1</v>
      </c>
    </row>
    <row r="40" spans="1:4" x14ac:dyDescent="0.2">
      <c r="A40" s="103" t="s">
        <v>190</v>
      </c>
      <c r="B40" s="103" t="s">
        <v>970</v>
      </c>
      <c r="C40" s="107" t="s">
        <v>656</v>
      </c>
      <c r="D40" s="104">
        <v>1</v>
      </c>
    </row>
    <row r="41" spans="1:4" x14ac:dyDescent="0.2">
      <c r="A41" s="104" t="s">
        <v>191</v>
      </c>
      <c r="B41" s="104" t="s">
        <v>971</v>
      </c>
      <c r="C41" s="108" t="s">
        <v>656</v>
      </c>
      <c r="D41" s="104">
        <v>1</v>
      </c>
    </row>
    <row r="42" spans="1:4" x14ac:dyDescent="0.2">
      <c r="A42" s="103" t="s">
        <v>192</v>
      </c>
      <c r="B42" s="103" t="s">
        <v>982</v>
      </c>
      <c r="C42" s="107" t="s">
        <v>656</v>
      </c>
      <c r="D42" s="104">
        <v>1</v>
      </c>
    </row>
    <row r="43" spans="1:4" x14ac:dyDescent="0.2">
      <c r="A43" s="104" t="s">
        <v>208</v>
      </c>
      <c r="B43" s="104" t="s">
        <v>949</v>
      </c>
      <c r="C43" s="108" t="s">
        <v>1085</v>
      </c>
      <c r="D43" s="104">
        <v>1</v>
      </c>
    </row>
    <row r="44" spans="1:4" x14ac:dyDescent="0.2">
      <c r="A44" s="103" t="s">
        <v>209</v>
      </c>
      <c r="B44" s="103" t="s">
        <v>958</v>
      </c>
      <c r="C44" s="107" t="s">
        <v>1085</v>
      </c>
      <c r="D44" s="104">
        <v>1</v>
      </c>
    </row>
    <row r="45" spans="1:4" x14ac:dyDescent="0.2">
      <c r="A45" s="104" t="s">
        <v>211</v>
      </c>
      <c r="B45" s="104" t="s">
        <v>950</v>
      </c>
      <c r="C45" s="108" t="s">
        <v>1085</v>
      </c>
      <c r="D45" s="104">
        <v>1</v>
      </c>
    </row>
    <row r="46" spans="1:4" x14ac:dyDescent="0.2">
      <c r="A46" s="103" t="s">
        <v>212</v>
      </c>
      <c r="B46" s="103" t="s">
        <v>952</v>
      </c>
      <c r="C46" s="107" t="s">
        <v>1085</v>
      </c>
      <c r="D46" s="104">
        <v>1</v>
      </c>
    </row>
    <row r="47" spans="1:4" x14ac:dyDescent="0.2">
      <c r="A47" s="104" t="s">
        <v>221</v>
      </c>
      <c r="B47" s="104" t="s">
        <v>959</v>
      </c>
      <c r="C47" s="108" t="s">
        <v>1085</v>
      </c>
      <c r="D47" s="104">
        <v>1</v>
      </c>
    </row>
    <row r="48" spans="1:4" x14ac:dyDescent="0.2">
      <c r="A48" s="103" t="s">
        <v>223</v>
      </c>
      <c r="B48" s="103" t="s">
        <v>960</v>
      </c>
      <c r="C48" s="107" t="s">
        <v>0</v>
      </c>
      <c r="D48" s="104">
        <v>1</v>
      </c>
    </row>
    <row r="49" spans="1:4" x14ac:dyDescent="0.2">
      <c r="A49" s="104" t="s">
        <v>279</v>
      </c>
      <c r="B49" s="104" t="s">
        <v>941</v>
      </c>
      <c r="C49" s="108" t="s">
        <v>0</v>
      </c>
      <c r="D49" s="104">
        <v>1</v>
      </c>
    </row>
    <row r="50" spans="1:4" x14ac:dyDescent="0.2">
      <c r="A50" s="103" t="s">
        <v>311</v>
      </c>
      <c r="B50" s="103" t="s">
        <v>960</v>
      </c>
      <c r="C50" s="107" t="s">
        <v>0</v>
      </c>
      <c r="D50" s="104">
        <v>1</v>
      </c>
    </row>
    <row r="51" spans="1:4" x14ac:dyDescent="0.2">
      <c r="A51" s="104" t="s">
        <v>286</v>
      </c>
      <c r="B51" s="104" t="s">
        <v>961</v>
      </c>
      <c r="C51" s="108" t="s">
        <v>1087</v>
      </c>
      <c r="D51" s="104">
        <v>1</v>
      </c>
    </row>
    <row r="52" spans="1:4" x14ac:dyDescent="0.2">
      <c r="A52" s="103" t="s">
        <v>291</v>
      </c>
      <c r="B52" s="103" t="s">
        <v>985</v>
      </c>
      <c r="C52" s="107" t="s">
        <v>656</v>
      </c>
      <c r="D52" s="104">
        <v>1</v>
      </c>
    </row>
    <row r="53" spans="1:4" x14ac:dyDescent="0.2">
      <c r="A53" s="104" t="s">
        <v>292</v>
      </c>
      <c r="B53" s="104" t="s">
        <v>292</v>
      </c>
      <c r="C53" s="108" t="s">
        <v>656</v>
      </c>
      <c r="D53" s="104">
        <v>1</v>
      </c>
    </row>
    <row r="54" spans="1:4" x14ac:dyDescent="0.2">
      <c r="A54" s="103" t="s">
        <v>293</v>
      </c>
      <c r="B54" s="103" t="s">
        <v>293</v>
      </c>
      <c r="C54" s="107" t="s">
        <v>656</v>
      </c>
      <c r="D54" s="104">
        <v>1</v>
      </c>
    </row>
    <row r="55" spans="1:4" x14ac:dyDescent="0.2">
      <c r="A55" s="104" t="s">
        <v>294</v>
      </c>
      <c r="B55" s="104" t="s">
        <v>294</v>
      </c>
      <c r="C55" s="108" t="s">
        <v>656</v>
      </c>
      <c r="D55" s="104">
        <v>1</v>
      </c>
    </row>
    <row r="56" spans="1:4" x14ac:dyDescent="0.2">
      <c r="A56" s="103" t="s">
        <v>295</v>
      </c>
      <c r="B56" s="103" t="s">
        <v>295</v>
      </c>
      <c r="C56" s="107" t="s">
        <v>656</v>
      </c>
      <c r="D56" s="104">
        <v>1</v>
      </c>
    </row>
    <row r="57" spans="1:4" x14ac:dyDescent="0.2">
      <c r="A57" s="104" t="s">
        <v>296</v>
      </c>
      <c r="B57" s="104" t="s">
        <v>296</v>
      </c>
      <c r="C57" s="108" t="s">
        <v>656</v>
      </c>
      <c r="D57" s="104">
        <v>1</v>
      </c>
    </row>
    <row r="58" spans="1:4" x14ac:dyDescent="0.2">
      <c r="A58" s="103" t="s">
        <v>297</v>
      </c>
      <c r="B58" s="103" t="s">
        <v>297</v>
      </c>
      <c r="C58" s="107" t="s">
        <v>656</v>
      </c>
      <c r="D58" s="104">
        <v>1</v>
      </c>
    </row>
    <row r="59" spans="1:4" x14ac:dyDescent="0.2">
      <c r="A59" s="104" t="s">
        <v>298</v>
      </c>
      <c r="B59" s="104" t="s">
        <v>986</v>
      </c>
      <c r="C59" s="108" t="s">
        <v>656</v>
      </c>
      <c r="D59" s="104">
        <v>1</v>
      </c>
    </row>
    <row r="60" spans="1:4" x14ac:dyDescent="0.2">
      <c r="A60" s="103" t="s">
        <v>299</v>
      </c>
      <c r="B60" s="103" t="s">
        <v>299</v>
      </c>
      <c r="C60" s="107" t="s">
        <v>656</v>
      </c>
      <c r="D60" s="104">
        <v>1</v>
      </c>
    </row>
    <row r="61" spans="1:4" x14ac:dyDescent="0.2">
      <c r="A61" s="104" t="s">
        <v>327</v>
      </c>
      <c r="B61" s="104" t="s">
        <v>327</v>
      </c>
      <c r="C61" s="108" t="s">
        <v>0</v>
      </c>
      <c r="D61" s="104">
        <v>0</v>
      </c>
    </row>
    <row r="62" spans="1:4" x14ac:dyDescent="0.2">
      <c r="A62" s="103" t="s">
        <v>364</v>
      </c>
      <c r="B62" s="103" t="s">
        <v>950</v>
      </c>
      <c r="C62" s="107" t="s">
        <v>1085</v>
      </c>
      <c r="D62" s="104">
        <v>1</v>
      </c>
    </row>
    <row r="63" spans="1:4" x14ac:dyDescent="0.2">
      <c r="A63" s="104" t="s">
        <v>372</v>
      </c>
      <c r="B63" s="104" t="s">
        <v>962</v>
      </c>
      <c r="C63" s="108" t="s">
        <v>0</v>
      </c>
      <c r="D63" s="104">
        <v>1</v>
      </c>
    </row>
    <row r="64" spans="1:4" x14ac:dyDescent="0.2">
      <c r="A64" s="103" t="s">
        <v>375</v>
      </c>
      <c r="B64" s="103" t="s">
        <v>1139</v>
      </c>
      <c r="C64" s="107" t="s">
        <v>1085</v>
      </c>
      <c r="D64" s="104">
        <v>1</v>
      </c>
    </row>
    <row r="65" spans="1:4" x14ac:dyDescent="0.2">
      <c r="A65" s="104" t="s">
        <v>376</v>
      </c>
      <c r="B65" s="104" t="s">
        <v>963</v>
      </c>
      <c r="C65" s="108" t="s">
        <v>1085</v>
      </c>
      <c r="D65" s="104">
        <v>1</v>
      </c>
    </row>
    <row r="66" spans="1:4" x14ac:dyDescent="0.2">
      <c r="A66" s="103" t="s">
        <v>391</v>
      </c>
      <c r="B66" s="103" t="s">
        <v>949</v>
      </c>
      <c r="C66" s="107" t="s">
        <v>1085</v>
      </c>
      <c r="D66" s="104">
        <v>1</v>
      </c>
    </row>
    <row r="67" spans="1:4" x14ac:dyDescent="0.2">
      <c r="A67" s="104" t="s">
        <v>400</v>
      </c>
      <c r="B67" s="104" t="s">
        <v>400</v>
      </c>
      <c r="C67" s="108" t="s">
        <v>656</v>
      </c>
      <c r="D67" s="104">
        <v>1</v>
      </c>
    </row>
    <row r="68" spans="1:4" x14ac:dyDescent="0.2">
      <c r="A68" s="103" t="s">
        <v>405</v>
      </c>
      <c r="B68" s="103" t="s">
        <v>405</v>
      </c>
      <c r="C68" s="107" t="s">
        <v>1085</v>
      </c>
      <c r="D68" s="104">
        <v>1</v>
      </c>
    </row>
    <row r="69" spans="1:4" x14ac:dyDescent="0.2">
      <c r="A69" s="104" t="s">
        <v>417</v>
      </c>
      <c r="B69" s="104" t="s">
        <v>327</v>
      </c>
      <c r="C69" s="108" t="s">
        <v>0</v>
      </c>
      <c r="D69" s="104">
        <v>0</v>
      </c>
    </row>
    <row r="70" spans="1:4" x14ac:dyDescent="0.2">
      <c r="A70" s="103" t="s">
        <v>416</v>
      </c>
      <c r="B70" s="103" t="s">
        <v>416</v>
      </c>
      <c r="C70" s="107" t="s">
        <v>0</v>
      </c>
      <c r="D70" s="104">
        <v>0</v>
      </c>
    </row>
    <row r="71" spans="1:4" x14ac:dyDescent="0.2">
      <c r="A71" s="104" t="s">
        <v>1073</v>
      </c>
      <c r="B71" s="104" t="s">
        <v>948</v>
      </c>
      <c r="C71" s="108" t="s">
        <v>0</v>
      </c>
      <c r="D71" s="104">
        <v>1</v>
      </c>
    </row>
    <row r="72" spans="1:4" x14ac:dyDescent="0.2">
      <c r="A72" s="103" t="s">
        <v>539</v>
      </c>
      <c r="B72" s="103" t="s">
        <v>539</v>
      </c>
      <c r="C72" s="107" t="s">
        <v>1085</v>
      </c>
      <c r="D72" s="104">
        <v>1</v>
      </c>
    </row>
    <row r="73" spans="1:4" x14ac:dyDescent="0.2">
      <c r="A73" s="104" t="s">
        <v>540</v>
      </c>
      <c r="B73" s="104" t="s">
        <v>540</v>
      </c>
      <c r="C73" s="108" t="s">
        <v>1085</v>
      </c>
      <c r="D73" s="104">
        <v>0</v>
      </c>
    </row>
    <row r="74" spans="1:4" x14ac:dyDescent="0.2">
      <c r="A74" s="103" t="s">
        <v>541</v>
      </c>
      <c r="B74" s="103" t="s">
        <v>975</v>
      </c>
      <c r="C74" s="107" t="s">
        <v>1085</v>
      </c>
      <c r="D74" s="104">
        <v>1</v>
      </c>
    </row>
    <row r="75" spans="1:4" x14ac:dyDescent="0.2">
      <c r="A75" s="104" t="s">
        <v>546</v>
      </c>
      <c r="B75" s="104" t="s">
        <v>546</v>
      </c>
      <c r="C75" s="108" t="s">
        <v>1085</v>
      </c>
      <c r="D75" s="104">
        <v>0</v>
      </c>
    </row>
    <row r="76" spans="1:4" x14ac:dyDescent="0.2">
      <c r="A76" s="103" t="s">
        <v>578</v>
      </c>
      <c r="B76" s="103" t="s">
        <v>979</v>
      </c>
      <c r="C76" s="107" t="s">
        <v>0</v>
      </c>
      <c r="D76" s="104">
        <v>1</v>
      </c>
    </row>
    <row r="77" spans="1:4" x14ac:dyDescent="0.2">
      <c r="A77" s="104" t="s">
        <v>579</v>
      </c>
      <c r="B77" s="104" t="s">
        <v>941</v>
      </c>
      <c r="C77" s="108" t="s">
        <v>0</v>
      </c>
      <c r="D77" s="104">
        <v>1</v>
      </c>
    </row>
    <row r="78" spans="1:4" x14ac:dyDescent="0.2">
      <c r="A78" s="103" t="s">
        <v>718</v>
      </c>
      <c r="B78" s="103" t="s">
        <v>949</v>
      </c>
      <c r="C78" s="107" t="s">
        <v>1085</v>
      </c>
      <c r="D78" s="104">
        <v>1</v>
      </c>
    </row>
    <row r="79" spans="1:4" x14ac:dyDescent="0.2">
      <c r="A79" s="104" t="s">
        <v>661</v>
      </c>
      <c r="B79" s="104" t="s">
        <v>661</v>
      </c>
      <c r="C79" s="108" t="s">
        <v>0</v>
      </c>
      <c r="D79" s="104">
        <v>1</v>
      </c>
    </row>
    <row r="80" spans="1:4" x14ac:dyDescent="0.2">
      <c r="A80" s="103" t="s">
        <v>816</v>
      </c>
      <c r="B80" s="103" t="s">
        <v>978</v>
      </c>
      <c r="C80" s="107" t="s">
        <v>1085</v>
      </c>
      <c r="D80" s="104">
        <v>0</v>
      </c>
    </row>
    <row r="81" spans="1:4" x14ac:dyDescent="0.2">
      <c r="A81" s="104" t="s">
        <v>817</v>
      </c>
      <c r="B81" s="104" t="s">
        <v>979</v>
      </c>
      <c r="C81" s="108" t="s">
        <v>0</v>
      </c>
      <c r="D81" s="104">
        <v>1</v>
      </c>
    </row>
    <row r="82" spans="1:4" x14ac:dyDescent="0.2">
      <c r="A82" s="103" t="s">
        <v>827</v>
      </c>
      <c r="B82" s="103" t="s">
        <v>982</v>
      </c>
      <c r="C82" s="107" t="s">
        <v>656</v>
      </c>
      <c r="D82" s="104">
        <v>1</v>
      </c>
    </row>
    <row r="83" spans="1:4" x14ac:dyDescent="0.2">
      <c r="A83" s="104" t="s">
        <v>830</v>
      </c>
      <c r="B83" s="104" t="s">
        <v>983</v>
      </c>
      <c r="C83" s="108" t="s">
        <v>656</v>
      </c>
      <c r="D83" s="104">
        <v>1</v>
      </c>
    </row>
    <row r="84" spans="1:4" x14ac:dyDescent="0.2">
      <c r="A84" s="103" t="s">
        <v>834</v>
      </c>
      <c r="B84" s="103" t="s">
        <v>857</v>
      </c>
      <c r="C84" s="107" t="s">
        <v>1085</v>
      </c>
      <c r="D84" s="104">
        <v>1</v>
      </c>
    </row>
    <row r="85" spans="1:4" x14ac:dyDescent="0.2">
      <c r="A85" s="104" t="s">
        <v>836</v>
      </c>
      <c r="B85" s="104" t="s">
        <v>981</v>
      </c>
      <c r="C85" s="108" t="s">
        <v>1088</v>
      </c>
      <c r="D85" s="104">
        <v>1</v>
      </c>
    </row>
    <row r="86" spans="1:4" x14ac:dyDescent="0.2">
      <c r="A86" s="103" t="s">
        <v>857</v>
      </c>
      <c r="B86" s="103" t="s">
        <v>857</v>
      </c>
      <c r="C86" s="107" t="s">
        <v>1085</v>
      </c>
      <c r="D86" s="104">
        <v>1</v>
      </c>
    </row>
    <row r="87" spans="1:4" x14ac:dyDescent="0.2">
      <c r="A87" s="104" t="s">
        <v>858</v>
      </c>
      <c r="B87" s="104" t="s">
        <v>978</v>
      </c>
      <c r="C87" s="108" t="s">
        <v>1085</v>
      </c>
      <c r="D87" s="104">
        <v>0</v>
      </c>
    </row>
    <row r="88" spans="1:4" x14ac:dyDescent="0.2">
      <c r="A88" s="103" t="s">
        <v>879</v>
      </c>
      <c r="B88" s="103" t="s">
        <v>1139</v>
      </c>
      <c r="C88" s="107" t="s">
        <v>1085</v>
      </c>
      <c r="D88" s="104">
        <v>1</v>
      </c>
    </row>
    <row r="89" spans="1:4" x14ac:dyDescent="0.2">
      <c r="A89" s="104" t="s">
        <v>881</v>
      </c>
      <c r="B89" s="104" t="s">
        <v>946</v>
      </c>
      <c r="C89" s="108" t="s">
        <v>0</v>
      </c>
      <c r="D89" s="104">
        <v>1</v>
      </c>
    </row>
    <row r="90" spans="1:4" x14ac:dyDescent="0.2">
      <c r="A90" s="103" t="s">
        <v>886</v>
      </c>
      <c r="B90" s="103" t="s">
        <v>886</v>
      </c>
      <c r="C90" s="107" t="s">
        <v>1088</v>
      </c>
      <c r="D90" s="104">
        <v>1</v>
      </c>
    </row>
    <row r="91" spans="1:4" x14ac:dyDescent="0.2">
      <c r="A91" s="104" t="s">
        <v>887</v>
      </c>
      <c r="B91" s="104" t="s">
        <v>887</v>
      </c>
      <c r="C91" s="108" t="s">
        <v>1088</v>
      </c>
      <c r="D91" s="104">
        <v>1</v>
      </c>
    </row>
    <row r="92" spans="1:4" x14ac:dyDescent="0.2">
      <c r="A92" s="103" t="s">
        <v>929</v>
      </c>
      <c r="B92" s="103" t="s">
        <v>951</v>
      </c>
      <c r="C92" s="107" t="s">
        <v>1085</v>
      </c>
      <c r="D92" s="104">
        <v>1</v>
      </c>
    </row>
    <row r="93" spans="1:4" x14ac:dyDescent="0.2">
      <c r="A93" s="104" t="s">
        <v>934</v>
      </c>
      <c r="B93" s="104" t="s">
        <v>980</v>
      </c>
      <c r="C93" s="108" t="s">
        <v>1087</v>
      </c>
      <c r="D93" s="104">
        <v>1</v>
      </c>
    </row>
    <row r="94" spans="1:4" x14ac:dyDescent="0.2">
      <c r="A94" s="103" t="s">
        <v>935</v>
      </c>
      <c r="B94" s="103" t="s">
        <v>984</v>
      </c>
      <c r="C94" s="107" t="s">
        <v>1085</v>
      </c>
      <c r="D94" s="104">
        <v>0</v>
      </c>
    </row>
    <row r="95" spans="1:4" x14ac:dyDescent="0.2">
      <c r="A95" s="104" t="s">
        <v>936</v>
      </c>
      <c r="B95" s="104" t="s">
        <v>936</v>
      </c>
      <c r="C95" s="108" t="s">
        <v>1085</v>
      </c>
      <c r="D95" s="104">
        <v>0</v>
      </c>
    </row>
    <row r="96" spans="1:4" x14ac:dyDescent="0.2">
      <c r="A96" s="103" t="s">
        <v>999</v>
      </c>
      <c r="B96" s="103" t="s">
        <v>982</v>
      </c>
      <c r="C96" s="107" t="s">
        <v>656</v>
      </c>
      <c r="D96" s="104">
        <v>1</v>
      </c>
    </row>
    <row r="97" spans="1:4" x14ac:dyDescent="0.2">
      <c r="A97" s="104" t="s">
        <v>1000</v>
      </c>
      <c r="B97" s="104" t="s">
        <v>982</v>
      </c>
      <c r="C97" s="108" t="s">
        <v>656</v>
      </c>
      <c r="D97" s="104">
        <v>1</v>
      </c>
    </row>
    <row r="98" spans="1:4" x14ac:dyDescent="0.2">
      <c r="A98" s="103" t="s">
        <v>1025</v>
      </c>
      <c r="B98" s="103" t="s">
        <v>29</v>
      </c>
      <c r="C98" s="107" t="s">
        <v>0</v>
      </c>
      <c r="D98" s="104">
        <v>1</v>
      </c>
    </row>
    <row r="99" spans="1:4" x14ac:dyDescent="0.2">
      <c r="A99" s="104" t="s">
        <v>1026</v>
      </c>
      <c r="B99" s="104" t="s">
        <v>29</v>
      </c>
      <c r="C99" s="108" t="s">
        <v>0</v>
      </c>
      <c r="D99" s="104">
        <v>1</v>
      </c>
    </row>
    <row r="100" spans="1:4" x14ac:dyDescent="0.2">
      <c r="A100" s="103" t="s">
        <v>363</v>
      </c>
      <c r="B100" s="103" t="s">
        <v>363</v>
      </c>
      <c r="C100" s="108" t="s">
        <v>1085</v>
      </c>
      <c r="D100" s="104">
        <v>0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34" workbookViewId="0">
      <selection activeCell="A48" sqref="A48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79" t="s">
        <v>1184</v>
      </c>
      <c r="B1" s="79" t="s">
        <v>1027</v>
      </c>
    </row>
    <row r="2" spans="1:2" x14ac:dyDescent="0.2">
      <c r="A2" s="105" t="s">
        <v>29</v>
      </c>
      <c r="B2" s="79" t="s">
        <v>1028</v>
      </c>
    </row>
    <row r="3" spans="1:2" x14ac:dyDescent="0.2">
      <c r="A3" s="105" t="s">
        <v>41</v>
      </c>
      <c r="B3" s="79" t="s">
        <v>1029</v>
      </c>
    </row>
    <row r="4" spans="1:2" x14ac:dyDescent="0.2">
      <c r="A4" s="105" t="s">
        <v>53</v>
      </c>
      <c r="B4" s="79" t="s">
        <v>1030</v>
      </c>
    </row>
    <row r="5" spans="1:2" x14ac:dyDescent="0.2">
      <c r="A5" s="105" t="s">
        <v>941</v>
      </c>
      <c r="B5" s="79" t="s">
        <v>1031</v>
      </c>
    </row>
    <row r="6" spans="1:2" x14ac:dyDescent="0.2">
      <c r="A6" s="105" t="s">
        <v>942</v>
      </c>
      <c r="B6" s="79" t="s">
        <v>1032</v>
      </c>
    </row>
    <row r="7" spans="1:2" x14ac:dyDescent="0.2">
      <c r="A7" s="105" t="s">
        <v>943</v>
      </c>
      <c r="B7" s="79" t="s">
        <v>1035</v>
      </c>
    </row>
    <row r="8" spans="1:2" x14ac:dyDescent="0.2">
      <c r="A8" s="105" t="s">
        <v>80</v>
      </c>
      <c r="B8" s="79" t="s">
        <v>1034</v>
      </c>
    </row>
    <row r="9" spans="1:2" x14ac:dyDescent="0.2">
      <c r="A9" s="105" t="s">
        <v>944</v>
      </c>
      <c r="B9" s="79" t="s">
        <v>1033</v>
      </c>
    </row>
    <row r="10" spans="1:2" x14ac:dyDescent="0.2">
      <c r="A10" s="105" t="s">
        <v>945</v>
      </c>
      <c r="B10" s="79" t="s">
        <v>1036</v>
      </c>
    </row>
    <row r="11" spans="1:2" x14ac:dyDescent="0.2">
      <c r="A11" s="105" t="s">
        <v>946</v>
      </c>
      <c r="B11" s="79" t="s">
        <v>1037</v>
      </c>
    </row>
    <row r="12" spans="1:2" x14ac:dyDescent="0.2">
      <c r="A12" s="105" t="s">
        <v>947</v>
      </c>
      <c r="B12" s="79" t="s">
        <v>1038</v>
      </c>
    </row>
    <row r="13" spans="1:2" x14ac:dyDescent="0.2">
      <c r="A13" s="105" t="s">
        <v>948</v>
      </c>
      <c r="B13" s="79" t="s">
        <v>1039</v>
      </c>
    </row>
    <row r="14" spans="1:2" x14ac:dyDescent="0.2">
      <c r="A14" s="105" t="s">
        <v>1139</v>
      </c>
      <c r="B14" s="79" t="s">
        <v>1040</v>
      </c>
    </row>
    <row r="15" spans="1:2" x14ac:dyDescent="0.2">
      <c r="A15" s="105" t="s">
        <v>949</v>
      </c>
      <c r="B15" s="79" t="s">
        <v>1041</v>
      </c>
    </row>
    <row r="16" spans="1:2" x14ac:dyDescent="0.2">
      <c r="A16" s="105" t="s">
        <v>950</v>
      </c>
      <c r="B16" s="79" t="s">
        <v>1042</v>
      </c>
    </row>
    <row r="17" spans="1:2" x14ac:dyDescent="0.2">
      <c r="A17" s="105" t="s">
        <v>951</v>
      </c>
      <c r="B17" s="79" t="s">
        <v>1043</v>
      </c>
    </row>
    <row r="18" spans="1:2" x14ac:dyDescent="0.2">
      <c r="A18" s="105" t="s">
        <v>952</v>
      </c>
      <c r="B18" s="79" t="s">
        <v>1044</v>
      </c>
    </row>
    <row r="19" spans="1:2" x14ac:dyDescent="0.2">
      <c r="A19" s="105" t="s">
        <v>953</v>
      </c>
      <c r="B19" s="79" t="s">
        <v>1045</v>
      </c>
    </row>
    <row r="20" spans="1:2" x14ac:dyDescent="0.2">
      <c r="A20" s="105" t="s">
        <v>131</v>
      </c>
      <c r="B20" s="79" t="s">
        <v>1046</v>
      </c>
    </row>
    <row r="21" spans="1:2" x14ac:dyDescent="0.2">
      <c r="A21" s="105" t="s">
        <v>954</v>
      </c>
      <c r="B21" s="79" t="s">
        <v>1050</v>
      </c>
    </row>
    <row r="22" spans="1:2" x14ac:dyDescent="0.2">
      <c r="A22" s="105" t="s">
        <v>285</v>
      </c>
      <c r="B22" s="79" t="s">
        <v>1040</v>
      </c>
    </row>
    <row r="23" spans="1:2" x14ac:dyDescent="0.2">
      <c r="A23" s="105" t="s">
        <v>955</v>
      </c>
      <c r="B23" s="79" t="s">
        <v>1041</v>
      </c>
    </row>
    <row r="24" spans="1:2" x14ac:dyDescent="0.2">
      <c r="A24" s="105" t="s">
        <v>956</v>
      </c>
      <c r="B24" s="79" t="s">
        <v>1047</v>
      </c>
    </row>
    <row r="25" spans="1:2" x14ac:dyDescent="0.2">
      <c r="A25" s="105" t="s">
        <v>136</v>
      </c>
      <c r="B25" s="79" t="s">
        <v>1043</v>
      </c>
    </row>
    <row r="26" spans="1:2" x14ac:dyDescent="0.2">
      <c r="A26" s="105" t="s">
        <v>957</v>
      </c>
      <c r="B26" s="79" t="s">
        <v>1049</v>
      </c>
    </row>
    <row r="27" spans="1:2" x14ac:dyDescent="0.2">
      <c r="A27" s="105" t="s">
        <v>166</v>
      </c>
      <c r="B27" s="79" t="s">
        <v>1051</v>
      </c>
    </row>
    <row r="28" spans="1:2" x14ac:dyDescent="0.2">
      <c r="A28" s="105" t="s">
        <v>967</v>
      </c>
      <c r="B28" s="79" t="s">
        <v>1052</v>
      </c>
    </row>
    <row r="29" spans="1:2" x14ac:dyDescent="0.2">
      <c r="A29" s="105" t="s">
        <v>968</v>
      </c>
      <c r="B29" s="79" t="s">
        <v>1053</v>
      </c>
    </row>
    <row r="30" spans="1:2" x14ac:dyDescent="0.2">
      <c r="A30" s="105" t="s">
        <v>973</v>
      </c>
      <c r="B30" s="79" t="s">
        <v>1054</v>
      </c>
    </row>
    <row r="31" spans="1:2" x14ac:dyDescent="0.2">
      <c r="A31" s="105" t="s">
        <v>974</v>
      </c>
      <c r="B31" s="79" t="s">
        <v>1055</v>
      </c>
    </row>
    <row r="32" spans="1:2" x14ac:dyDescent="0.2">
      <c r="A32" s="105" t="s">
        <v>969</v>
      </c>
      <c r="B32" s="79" t="s">
        <v>1056</v>
      </c>
    </row>
    <row r="33" spans="1:2" x14ac:dyDescent="0.2">
      <c r="A33" s="105" t="s">
        <v>970</v>
      </c>
      <c r="B33" s="79" t="s">
        <v>1057</v>
      </c>
    </row>
    <row r="34" spans="1:2" x14ac:dyDescent="0.2">
      <c r="A34" s="105" t="s">
        <v>971</v>
      </c>
      <c r="B34" s="79" t="s">
        <v>1058</v>
      </c>
    </row>
    <row r="35" spans="1:2" x14ac:dyDescent="0.2">
      <c r="A35" s="105" t="s">
        <v>982</v>
      </c>
      <c r="B35" s="79" t="s">
        <v>1041</v>
      </c>
    </row>
    <row r="36" spans="1:2" x14ac:dyDescent="0.2">
      <c r="A36" s="105" t="s">
        <v>958</v>
      </c>
      <c r="B36" s="79" t="s">
        <v>1059</v>
      </c>
    </row>
    <row r="37" spans="1:2" x14ac:dyDescent="0.2">
      <c r="A37" s="105" t="s">
        <v>959</v>
      </c>
      <c r="B37" s="79" t="s">
        <v>1062</v>
      </c>
    </row>
    <row r="38" spans="1:2" x14ac:dyDescent="0.2">
      <c r="A38" s="105" t="s">
        <v>960</v>
      </c>
      <c r="B38" s="79" t="s">
        <v>1063</v>
      </c>
    </row>
    <row r="39" spans="1:2" x14ac:dyDescent="0.2">
      <c r="A39" s="105" t="s">
        <v>961</v>
      </c>
      <c r="B39" s="79" t="s">
        <v>1038</v>
      </c>
    </row>
    <row r="40" spans="1:2" x14ac:dyDescent="0.2">
      <c r="A40" s="105" t="s">
        <v>985</v>
      </c>
      <c r="B40" s="79" t="s">
        <v>1064</v>
      </c>
    </row>
    <row r="41" spans="1:2" x14ac:dyDescent="0.2">
      <c r="A41" s="105" t="s">
        <v>292</v>
      </c>
      <c r="B41" s="79" t="s">
        <v>1065</v>
      </c>
    </row>
    <row r="42" spans="1:2" x14ac:dyDescent="0.2">
      <c r="A42" s="105" t="s">
        <v>293</v>
      </c>
      <c r="B42" s="79" t="s">
        <v>1066</v>
      </c>
    </row>
    <row r="43" spans="1:2" x14ac:dyDescent="0.2">
      <c r="A43" s="105" t="s">
        <v>294</v>
      </c>
      <c r="B43" s="79" t="s">
        <v>1067</v>
      </c>
    </row>
    <row r="44" spans="1:2" x14ac:dyDescent="0.2">
      <c r="A44" s="105" t="s">
        <v>295</v>
      </c>
      <c r="B44" s="79" t="s">
        <v>1068</v>
      </c>
    </row>
    <row r="45" spans="1:2" x14ac:dyDescent="0.2">
      <c r="A45" s="105" t="s">
        <v>296</v>
      </c>
      <c r="B45" s="79" t="s">
        <v>1061</v>
      </c>
    </row>
    <row r="46" spans="1:2" x14ac:dyDescent="0.2">
      <c r="A46" s="105" t="s">
        <v>297</v>
      </c>
      <c r="B46" s="79" t="s">
        <v>1069</v>
      </c>
    </row>
    <row r="47" spans="1:2" x14ac:dyDescent="0.2">
      <c r="A47" s="105" t="s">
        <v>986</v>
      </c>
      <c r="B47" s="79" t="s">
        <v>1084</v>
      </c>
    </row>
    <row r="48" spans="1:2" x14ac:dyDescent="0.2">
      <c r="A48" s="105" t="s">
        <v>299</v>
      </c>
      <c r="B48" s="79" t="s">
        <v>1070</v>
      </c>
    </row>
    <row r="49" spans="1:2" x14ac:dyDescent="0.2">
      <c r="A49" s="105" t="s">
        <v>327</v>
      </c>
      <c r="B49" s="79" t="s">
        <v>1071</v>
      </c>
    </row>
    <row r="50" spans="1:2" x14ac:dyDescent="0.2">
      <c r="A50" s="105" t="s">
        <v>962</v>
      </c>
      <c r="B50" s="79" t="s">
        <v>1072</v>
      </c>
    </row>
    <row r="51" spans="1:2" x14ac:dyDescent="0.2">
      <c r="A51" s="105" t="s">
        <v>963</v>
      </c>
      <c r="B51" s="79" t="s">
        <v>1133</v>
      </c>
    </row>
    <row r="52" spans="1:2" x14ac:dyDescent="0.2">
      <c r="A52" s="105" t="s">
        <v>400</v>
      </c>
      <c r="B52" s="79" t="s">
        <v>1062</v>
      </c>
    </row>
    <row r="53" spans="1:2" x14ac:dyDescent="0.2">
      <c r="A53" s="105" t="s">
        <v>405</v>
      </c>
      <c r="B53" s="79" t="s">
        <v>1074</v>
      </c>
    </row>
    <row r="54" spans="1:2" x14ac:dyDescent="0.2">
      <c r="A54" s="105" t="s">
        <v>416</v>
      </c>
      <c r="B54" s="79" t="s">
        <v>1053</v>
      </c>
    </row>
    <row r="55" spans="1:2" x14ac:dyDescent="0.2">
      <c r="A55" s="105" t="s">
        <v>539</v>
      </c>
      <c r="B55" s="79" t="s">
        <v>1075</v>
      </c>
    </row>
    <row r="56" spans="1:2" x14ac:dyDescent="0.2">
      <c r="A56" s="105" t="s">
        <v>540</v>
      </c>
      <c r="B56" s="79" t="s">
        <v>1076</v>
      </c>
    </row>
    <row r="57" spans="1:2" x14ac:dyDescent="0.2">
      <c r="A57" s="105" t="s">
        <v>975</v>
      </c>
      <c r="B57" s="79" t="s">
        <v>1051</v>
      </c>
    </row>
    <row r="58" spans="1:2" x14ac:dyDescent="0.2">
      <c r="A58" s="105" t="s">
        <v>546</v>
      </c>
      <c r="B58" s="79" t="s">
        <v>1077</v>
      </c>
    </row>
    <row r="59" spans="1:2" x14ac:dyDescent="0.2">
      <c r="A59" s="105" t="s">
        <v>979</v>
      </c>
      <c r="B59" s="79" t="s">
        <v>1060</v>
      </c>
    </row>
    <row r="60" spans="1:2" x14ac:dyDescent="0.2">
      <c r="A60" s="105" t="s">
        <v>661</v>
      </c>
      <c r="B60" s="79" t="s">
        <v>1078</v>
      </c>
    </row>
    <row r="61" spans="1:2" x14ac:dyDescent="0.2">
      <c r="A61" s="105" t="s">
        <v>978</v>
      </c>
      <c r="B61" s="79" t="s">
        <v>1079</v>
      </c>
    </row>
    <row r="62" spans="1:2" x14ac:dyDescent="0.2">
      <c r="A62" s="105" t="s">
        <v>983</v>
      </c>
      <c r="B62" s="79" t="s">
        <v>1062</v>
      </c>
    </row>
    <row r="63" spans="1:2" x14ac:dyDescent="0.2">
      <c r="A63" s="105" t="s">
        <v>857</v>
      </c>
      <c r="B63" s="79" t="s">
        <v>1080</v>
      </c>
    </row>
    <row r="64" spans="1:2" x14ac:dyDescent="0.2">
      <c r="A64" s="105" t="s">
        <v>981</v>
      </c>
      <c r="B64" s="79" t="s">
        <v>1081</v>
      </c>
    </row>
    <row r="65" spans="1:2" x14ac:dyDescent="0.2">
      <c r="A65" s="105" t="s">
        <v>886</v>
      </c>
      <c r="B65" s="79" t="s">
        <v>1082</v>
      </c>
    </row>
    <row r="66" spans="1:2" x14ac:dyDescent="0.2">
      <c r="A66" s="105" t="s">
        <v>887</v>
      </c>
      <c r="B66" s="79" t="s">
        <v>1050</v>
      </c>
    </row>
    <row r="67" spans="1:2" x14ac:dyDescent="0.2">
      <c r="A67" s="105" t="s">
        <v>980</v>
      </c>
      <c r="B67" s="79" t="s">
        <v>1070</v>
      </c>
    </row>
    <row r="68" spans="1:2" x14ac:dyDescent="0.2">
      <c r="A68" s="105" t="s">
        <v>984</v>
      </c>
      <c r="B68" s="79" t="s">
        <v>1048</v>
      </c>
    </row>
    <row r="69" spans="1:2" x14ac:dyDescent="0.2">
      <c r="A69" s="105" t="s">
        <v>936</v>
      </c>
      <c r="B69" s="79" t="s">
        <v>1083</v>
      </c>
    </row>
    <row r="70" spans="1:2" x14ac:dyDescent="0.2">
      <c r="A70" s="105" t="s">
        <v>363</v>
      </c>
      <c r="B70" s="79" t="s">
        <v>1070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940</v>
      </c>
      <c r="B1" s="90" t="s">
        <v>964</v>
      </c>
      <c r="C1" s="90" t="s">
        <v>965</v>
      </c>
      <c r="D1" s="90" t="s">
        <v>966</v>
      </c>
      <c r="E1" s="90" t="s">
        <v>1086</v>
      </c>
      <c r="F1" s="1" t="s">
        <v>1138</v>
      </c>
    </row>
    <row r="2" spans="1:6" x14ac:dyDescent="0.2">
      <c r="A2" s="91" t="s">
        <v>29</v>
      </c>
      <c r="B2" s="91" t="s">
        <v>29</v>
      </c>
      <c r="C2" s="91" t="s">
        <v>1137</v>
      </c>
      <c r="D2" s="91" t="s">
        <v>1137</v>
      </c>
      <c r="E2" s="92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1137</v>
      </c>
      <c r="D3" s="1" t="s">
        <v>1137</v>
      </c>
      <c r="E3" s="93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1137</v>
      </c>
      <c r="D4" s="6" t="s">
        <v>1137</v>
      </c>
      <c r="E4" s="94" t="s">
        <v>0</v>
      </c>
      <c r="F4" s="1">
        <v>1</v>
      </c>
    </row>
    <row r="5" spans="1:6" x14ac:dyDescent="0.2">
      <c r="A5" s="1" t="s">
        <v>71</v>
      </c>
      <c r="B5" s="1" t="s">
        <v>941</v>
      </c>
      <c r="C5" s="1" t="s">
        <v>1137</v>
      </c>
      <c r="D5" s="1" t="s">
        <v>1137</v>
      </c>
      <c r="E5" s="93" t="s">
        <v>0</v>
      </c>
      <c r="F5" s="1">
        <v>1</v>
      </c>
    </row>
    <row r="6" spans="1:6" x14ac:dyDescent="0.2">
      <c r="A6" s="6" t="s">
        <v>75</v>
      </c>
      <c r="B6" s="6" t="s">
        <v>941</v>
      </c>
      <c r="C6" s="6" t="s">
        <v>1137</v>
      </c>
      <c r="D6" s="6" t="s">
        <v>1137</v>
      </c>
      <c r="E6" s="94" t="s">
        <v>0</v>
      </c>
      <c r="F6" s="1">
        <v>1</v>
      </c>
    </row>
    <row r="7" spans="1:6" x14ac:dyDescent="0.2">
      <c r="A7" s="1" t="s">
        <v>76</v>
      </c>
      <c r="B7" s="1" t="s">
        <v>942</v>
      </c>
      <c r="C7" s="1" t="s">
        <v>1137</v>
      </c>
      <c r="D7" s="1" t="s">
        <v>1137</v>
      </c>
      <c r="E7" s="93" t="s">
        <v>0</v>
      </c>
      <c r="F7" s="1">
        <v>1</v>
      </c>
    </row>
    <row r="8" spans="1:6" x14ac:dyDescent="0.2">
      <c r="A8" s="6" t="s">
        <v>79</v>
      </c>
      <c r="B8" s="6" t="s">
        <v>943</v>
      </c>
      <c r="C8" s="6" t="s">
        <v>1137</v>
      </c>
      <c r="D8" s="6" t="s">
        <v>1137</v>
      </c>
      <c r="E8" s="94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1137</v>
      </c>
      <c r="D9" s="1" t="s">
        <v>1137</v>
      </c>
      <c r="E9" s="93" t="s">
        <v>0</v>
      </c>
      <c r="F9" s="1">
        <v>1</v>
      </c>
    </row>
    <row r="10" spans="1:6" x14ac:dyDescent="0.2">
      <c r="A10" s="6" t="s">
        <v>81</v>
      </c>
      <c r="B10" s="6" t="s">
        <v>944</v>
      </c>
      <c r="C10" s="6" t="s">
        <v>1137</v>
      </c>
      <c r="D10" s="6" t="s">
        <v>1137</v>
      </c>
      <c r="E10" s="94" t="s">
        <v>0</v>
      </c>
      <c r="F10" s="1">
        <v>1</v>
      </c>
    </row>
    <row r="11" spans="1:6" x14ac:dyDescent="0.2">
      <c r="A11" s="1" t="s">
        <v>83</v>
      </c>
      <c r="B11" s="1" t="s">
        <v>945</v>
      </c>
      <c r="C11" s="1" t="s">
        <v>1137</v>
      </c>
      <c r="D11" s="1" t="s">
        <v>1137</v>
      </c>
      <c r="E11" s="93" t="s">
        <v>0</v>
      </c>
      <c r="F11" s="1">
        <v>1</v>
      </c>
    </row>
    <row r="12" spans="1:6" x14ac:dyDescent="0.2">
      <c r="A12" s="6" t="s">
        <v>946</v>
      </c>
      <c r="B12" s="6" t="s">
        <v>946</v>
      </c>
      <c r="C12" s="6" t="s">
        <v>1137</v>
      </c>
      <c r="D12" s="6" t="s">
        <v>1137</v>
      </c>
      <c r="E12" s="94" t="s">
        <v>0</v>
      </c>
      <c r="F12" s="1">
        <v>1</v>
      </c>
    </row>
    <row r="13" spans="1:6" x14ac:dyDescent="0.2">
      <c r="A13" s="1" t="s">
        <v>90</v>
      </c>
      <c r="B13" s="1" t="s">
        <v>947</v>
      </c>
      <c r="C13" s="1" t="s">
        <v>1137</v>
      </c>
      <c r="D13" s="1" t="s">
        <v>1137</v>
      </c>
      <c r="E13" s="93" t="s">
        <v>1085</v>
      </c>
      <c r="F13" s="1">
        <v>1</v>
      </c>
    </row>
    <row r="14" spans="1:6" x14ac:dyDescent="0.2">
      <c r="A14" s="6" t="s">
        <v>210</v>
      </c>
      <c r="B14" s="6" t="s">
        <v>948</v>
      </c>
      <c r="C14" s="6" t="s">
        <v>1137</v>
      </c>
      <c r="D14" s="6" t="s">
        <v>1137</v>
      </c>
      <c r="E14" s="94" t="s">
        <v>1085</v>
      </c>
      <c r="F14" s="1">
        <v>1</v>
      </c>
    </row>
    <row r="15" spans="1:6" x14ac:dyDescent="0.2">
      <c r="A15" s="1" t="s">
        <v>99</v>
      </c>
      <c r="B15" s="1" t="s">
        <v>947</v>
      </c>
      <c r="C15" s="1" t="s">
        <v>1137</v>
      </c>
      <c r="D15" s="1" t="s">
        <v>1137</v>
      </c>
      <c r="E15" s="93" t="s">
        <v>1085</v>
      </c>
      <c r="F15" s="1">
        <v>1</v>
      </c>
    </row>
    <row r="16" spans="1:6" x14ac:dyDescent="0.2">
      <c r="A16" s="6" t="s">
        <v>1134</v>
      </c>
      <c r="B16" s="6" t="s">
        <v>1139</v>
      </c>
      <c r="C16" s="6" t="s">
        <v>1137</v>
      </c>
      <c r="D16" s="6" t="s">
        <v>1137</v>
      </c>
      <c r="E16" s="94" t="s">
        <v>1085</v>
      </c>
      <c r="F16" s="1">
        <v>1</v>
      </c>
    </row>
    <row r="17" spans="1:6" x14ac:dyDescent="0.2">
      <c r="A17" s="1" t="s">
        <v>101</v>
      </c>
      <c r="B17" s="1" t="s">
        <v>949</v>
      </c>
      <c r="C17" s="1" t="s">
        <v>1137</v>
      </c>
      <c r="D17" s="1" t="s">
        <v>1137</v>
      </c>
      <c r="E17" s="93" t="s">
        <v>1085</v>
      </c>
      <c r="F17" s="1">
        <v>1</v>
      </c>
    </row>
    <row r="18" spans="1:6" x14ac:dyDescent="0.2">
      <c r="A18" s="6" t="s">
        <v>102</v>
      </c>
      <c r="B18" s="6" t="s">
        <v>950</v>
      </c>
      <c r="C18" s="6" t="s">
        <v>1137</v>
      </c>
      <c r="D18" s="6" t="s">
        <v>1137</v>
      </c>
      <c r="E18" s="94" t="s">
        <v>1085</v>
      </c>
      <c r="F18" s="1">
        <v>1</v>
      </c>
    </row>
    <row r="19" spans="1:6" x14ac:dyDescent="0.2">
      <c r="A19" s="1" t="s">
        <v>103</v>
      </c>
      <c r="B19" s="1" t="s">
        <v>950</v>
      </c>
      <c r="C19" s="1" t="s">
        <v>1137</v>
      </c>
      <c r="D19" s="1" t="s">
        <v>1137</v>
      </c>
      <c r="E19" s="93" t="s">
        <v>1085</v>
      </c>
      <c r="F19" s="1">
        <v>1</v>
      </c>
    </row>
    <row r="20" spans="1:6" x14ac:dyDescent="0.2">
      <c r="A20" s="6" t="s">
        <v>104</v>
      </c>
      <c r="B20" s="6" t="s">
        <v>950</v>
      </c>
      <c r="C20" s="6" t="s">
        <v>1137</v>
      </c>
      <c r="D20" s="6" t="s">
        <v>1137</v>
      </c>
      <c r="E20" s="94" t="s">
        <v>1085</v>
      </c>
      <c r="F20" s="1">
        <v>1</v>
      </c>
    </row>
    <row r="21" spans="1:6" x14ac:dyDescent="0.2">
      <c r="A21" s="1" t="s">
        <v>105</v>
      </c>
      <c r="B21" s="1" t="s">
        <v>950</v>
      </c>
      <c r="C21" s="1" t="s">
        <v>1137</v>
      </c>
      <c r="D21" s="1" t="s">
        <v>1137</v>
      </c>
      <c r="E21" s="93" t="s">
        <v>1085</v>
      </c>
      <c r="F21" s="1">
        <v>1</v>
      </c>
    </row>
    <row r="22" spans="1:6" x14ac:dyDescent="0.2">
      <c r="A22" s="6" t="s">
        <v>138</v>
      </c>
      <c r="B22" s="6" t="s">
        <v>951</v>
      </c>
      <c r="C22" s="6" t="s">
        <v>1137</v>
      </c>
      <c r="D22" s="6" t="s">
        <v>1137</v>
      </c>
      <c r="E22" s="94" t="s">
        <v>1085</v>
      </c>
      <c r="F22" s="1">
        <v>1</v>
      </c>
    </row>
    <row r="23" spans="1:6" x14ac:dyDescent="0.2">
      <c r="A23" s="1" t="s">
        <v>139</v>
      </c>
      <c r="B23" s="1" t="s">
        <v>952</v>
      </c>
      <c r="C23" s="1" t="s">
        <v>1137</v>
      </c>
      <c r="D23" s="1" t="s">
        <v>1137</v>
      </c>
      <c r="E23" s="93" t="s">
        <v>1085</v>
      </c>
      <c r="F23" s="1">
        <v>1</v>
      </c>
    </row>
    <row r="24" spans="1:6" x14ac:dyDescent="0.2">
      <c r="A24" s="6" t="s">
        <v>126</v>
      </c>
      <c r="B24" s="6" t="s">
        <v>953</v>
      </c>
      <c r="C24" s="6" t="s">
        <v>1137</v>
      </c>
      <c r="D24" s="6" t="s">
        <v>1137</v>
      </c>
      <c r="E24" s="94" t="s">
        <v>1085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1137</v>
      </c>
      <c r="D25" s="1" t="s">
        <v>1137</v>
      </c>
      <c r="E25" s="93" t="s">
        <v>1087</v>
      </c>
      <c r="F25" s="1">
        <v>1</v>
      </c>
    </row>
    <row r="26" spans="1:6" x14ac:dyDescent="0.2">
      <c r="A26" s="6" t="s">
        <v>132</v>
      </c>
      <c r="B26" s="6" t="s">
        <v>954</v>
      </c>
      <c r="C26" s="6" t="s">
        <v>1137</v>
      </c>
      <c r="D26" s="6" t="s">
        <v>1137</v>
      </c>
      <c r="E26" s="94" t="s">
        <v>1087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1137</v>
      </c>
      <c r="D27" s="1" t="s">
        <v>1137</v>
      </c>
      <c r="E27" s="93" t="s">
        <v>1087</v>
      </c>
      <c r="F27" s="1">
        <v>1</v>
      </c>
    </row>
    <row r="28" spans="1:6" x14ac:dyDescent="0.2">
      <c r="A28" s="6" t="s">
        <v>134</v>
      </c>
      <c r="B28" s="6" t="s">
        <v>955</v>
      </c>
      <c r="C28" s="6" t="s">
        <v>1137</v>
      </c>
      <c r="D28" s="6" t="s">
        <v>1137</v>
      </c>
      <c r="E28" s="94" t="s">
        <v>1087</v>
      </c>
      <c r="F28" s="1">
        <v>1</v>
      </c>
    </row>
    <row r="29" spans="1:6" x14ac:dyDescent="0.2">
      <c r="A29" s="1" t="s">
        <v>135</v>
      </c>
      <c r="B29" s="1" t="s">
        <v>956</v>
      </c>
      <c r="C29" s="1" t="s">
        <v>1137</v>
      </c>
      <c r="D29" s="1" t="s">
        <v>1137</v>
      </c>
      <c r="E29" s="93" t="s">
        <v>1087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1137</v>
      </c>
      <c r="D30" s="6" t="s">
        <v>1137</v>
      </c>
      <c r="E30" s="94" t="s">
        <v>1085</v>
      </c>
      <c r="F30" s="1">
        <v>1</v>
      </c>
    </row>
    <row r="31" spans="1:6" x14ac:dyDescent="0.2">
      <c r="A31" s="1" t="s">
        <v>137</v>
      </c>
      <c r="B31" s="1" t="s">
        <v>951</v>
      </c>
      <c r="C31" s="1" t="s">
        <v>1137</v>
      </c>
      <c r="D31" s="1" t="s">
        <v>1137</v>
      </c>
      <c r="E31" s="93" t="s">
        <v>1085</v>
      </c>
      <c r="F31" s="1">
        <v>1</v>
      </c>
    </row>
    <row r="32" spans="1:6" x14ac:dyDescent="0.2">
      <c r="A32" s="6" t="s">
        <v>140</v>
      </c>
      <c r="B32" s="6" t="s">
        <v>952</v>
      </c>
      <c r="C32" s="6" t="s">
        <v>1137</v>
      </c>
      <c r="D32" s="6" t="s">
        <v>1137</v>
      </c>
      <c r="E32" s="94" t="s">
        <v>1085</v>
      </c>
      <c r="F32" s="1">
        <v>1</v>
      </c>
    </row>
    <row r="33" spans="1:6" x14ac:dyDescent="0.2">
      <c r="A33" s="1" t="s">
        <v>152</v>
      </c>
      <c r="B33" s="1" t="s">
        <v>957</v>
      </c>
      <c r="C33" s="1" t="s">
        <v>1137</v>
      </c>
      <c r="D33" s="1" t="s">
        <v>1137</v>
      </c>
      <c r="E33" s="93" t="s">
        <v>1085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954</v>
      </c>
      <c r="D34" s="94" t="s">
        <v>285</v>
      </c>
      <c r="E34" s="94" t="s">
        <v>1087</v>
      </c>
      <c r="F34" s="1">
        <v>0</v>
      </c>
    </row>
    <row r="35" spans="1:6" x14ac:dyDescent="0.2">
      <c r="A35" s="1" t="s">
        <v>185</v>
      </c>
      <c r="B35" s="1" t="s">
        <v>967</v>
      </c>
      <c r="C35" s="1" t="s">
        <v>1137</v>
      </c>
      <c r="D35" s="1" t="s">
        <v>1137</v>
      </c>
      <c r="E35" s="93" t="s">
        <v>656</v>
      </c>
      <c r="F35" s="1">
        <v>1</v>
      </c>
    </row>
    <row r="36" spans="1:6" x14ac:dyDescent="0.2">
      <c r="A36" s="6" t="s">
        <v>186</v>
      </c>
      <c r="B36" s="6" t="s">
        <v>968</v>
      </c>
      <c r="C36" s="6" t="s">
        <v>1137</v>
      </c>
      <c r="D36" s="6" t="s">
        <v>1137</v>
      </c>
      <c r="E36" s="94" t="s">
        <v>656</v>
      </c>
      <c r="F36" s="1">
        <v>1</v>
      </c>
    </row>
    <row r="37" spans="1:6" x14ac:dyDescent="0.2">
      <c r="A37" s="1" t="s">
        <v>187</v>
      </c>
      <c r="B37" s="1" t="s">
        <v>973</v>
      </c>
      <c r="C37" s="1" t="s">
        <v>1137</v>
      </c>
      <c r="D37" s="1" t="s">
        <v>1137</v>
      </c>
      <c r="E37" s="93" t="s">
        <v>656</v>
      </c>
      <c r="F37" s="1">
        <v>1</v>
      </c>
    </row>
    <row r="38" spans="1:6" x14ac:dyDescent="0.2">
      <c r="A38" s="6" t="s">
        <v>188</v>
      </c>
      <c r="B38" s="6" t="s">
        <v>974</v>
      </c>
      <c r="C38" s="6" t="s">
        <v>1137</v>
      </c>
      <c r="D38" s="6" t="s">
        <v>1137</v>
      </c>
      <c r="E38" s="94" t="s">
        <v>656</v>
      </c>
      <c r="F38" s="1">
        <v>1</v>
      </c>
    </row>
    <row r="39" spans="1:6" x14ac:dyDescent="0.2">
      <c r="A39" s="1" t="s">
        <v>189</v>
      </c>
      <c r="B39" s="1" t="s">
        <v>969</v>
      </c>
      <c r="C39" s="1" t="s">
        <v>1137</v>
      </c>
      <c r="D39" s="1" t="s">
        <v>1137</v>
      </c>
      <c r="E39" s="93" t="s">
        <v>656</v>
      </c>
      <c r="F39" s="1">
        <v>1</v>
      </c>
    </row>
    <row r="40" spans="1:6" x14ac:dyDescent="0.2">
      <c r="A40" s="6" t="s">
        <v>190</v>
      </c>
      <c r="B40" s="6" t="s">
        <v>970</v>
      </c>
      <c r="C40" s="6" t="s">
        <v>1137</v>
      </c>
      <c r="D40" s="6" t="s">
        <v>1137</v>
      </c>
      <c r="E40" s="94" t="s">
        <v>656</v>
      </c>
      <c r="F40" s="1">
        <v>1</v>
      </c>
    </row>
    <row r="41" spans="1:6" x14ac:dyDescent="0.2">
      <c r="A41" s="1" t="s">
        <v>191</v>
      </c>
      <c r="B41" s="1" t="s">
        <v>971</v>
      </c>
      <c r="C41" s="1" t="s">
        <v>1137</v>
      </c>
      <c r="D41" s="1" t="s">
        <v>1137</v>
      </c>
      <c r="E41" s="93" t="s">
        <v>656</v>
      </c>
      <c r="F41" s="1">
        <v>1</v>
      </c>
    </row>
    <row r="42" spans="1:6" x14ac:dyDescent="0.2">
      <c r="A42" s="6" t="s">
        <v>192</v>
      </c>
      <c r="B42" s="6" t="s">
        <v>982</v>
      </c>
      <c r="C42" s="6" t="s">
        <v>1137</v>
      </c>
      <c r="D42" s="6" t="s">
        <v>1137</v>
      </c>
      <c r="E42" s="94" t="s">
        <v>656</v>
      </c>
      <c r="F42" s="1">
        <v>1</v>
      </c>
    </row>
    <row r="43" spans="1:6" x14ac:dyDescent="0.2">
      <c r="A43" s="1" t="s">
        <v>208</v>
      </c>
      <c r="B43" s="1" t="s">
        <v>949</v>
      </c>
      <c r="C43" s="1" t="s">
        <v>1137</v>
      </c>
      <c r="D43" s="1" t="s">
        <v>1137</v>
      </c>
      <c r="E43" s="93" t="s">
        <v>1085</v>
      </c>
      <c r="F43" s="1">
        <v>1</v>
      </c>
    </row>
    <row r="44" spans="1:6" x14ac:dyDescent="0.2">
      <c r="A44" s="6" t="s">
        <v>209</v>
      </c>
      <c r="B44" s="6" t="s">
        <v>958</v>
      </c>
      <c r="C44" s="6" t="s">
        <v>1137</v>
      </c>
      <c r="D44" s="6" t="s">
        <v>1137</v>
      </c>
      <c r="E44" s="94" t="s">
        <v>1085</v>
      </c>
      <c r="F44" s="1">
        <v>1</v>
      </c>
    </row>
    <row r="45" spans="1:6" x14ac:dyDescent="0.2">
      <c r="A45" s="1" t="s">
        <v>211</v>
      </c>
      <c r="B45" s="1" t="s">
        <v>950</v>
      </c>
      <c r="C45" s="1" t="s">
        <v>1137</v>
      </c>
      <c r="D45" s="1" t="s">
        <v>1137</v>
      </c>
      <c r="E45" s="93" t="s">
        <v>1085</v>
      </c>
      <c r="F45" s="1">
        <v>1</v>
      </c>
    </row>
    <row r="46" spans="1:6" x14ac:dyDescent="0.2">
      <c r="A46" s="6" t="s">
        <v>212</v>
      </c>
      <c r="B46" s="6" t="s">
        <v>952</v>
      </c>
      <c r="C46" s="6" t="s">
        <v>136</v>
      </c>
      <c r="D46" s="6" t="s">
        <v>1137</v>
      </c>
      <c r="E46" s="94" t="s">
        <v>1085</v>
      </c>
      <c r="F46" s="1">
        <v>1</v>
      </c>
    </row>
    <row r="47" spans="1:6" x14ac:dyDescent="0.2">
      <c r="A47" s="1" t="s">
        <v>221</v>
      </c>
      <c r="B47" s="1" t="s">
        <v>959</v>
      </c>
      <c r="C47" s="1" t="s">
        <v>1137</v>
      </c>
      <c r="D47" s="1" t="s">
        <v>1137</v>
      </c>
      <c r="E47" s="93" t="s">
        <v>1085</v>
      </c>
      <c r="F47" s="1">
        <v>1</v>
      </c>
    </row>
    <row r="48" spans="1:6" x14ac:dyDescent="0.2">
      <c r="A48" s="6" t="s">
        <v>223</v>
      </c>
      <c r="B48" s="6" t="s">
        <v>960</v>
      </c>
      <c r="C48" s="6" t="s">
        <v>1137</v>
      </c>
      <c r="D48" s="6" t="s">
        <v>1137</v>
      </c>
      <c r="E48" s="94" t="s">
        <v>0</v>
      </c>
      <c r="F48" s="1">
        <v>1</v>
      </c>
    </row>
    <row r="49" spans="1:8" x14ac:dyDescent="0.2">
      <c r="A49" s="1" t="s">
        <v>279</v>
      </c>
      <c r="B49" s="1" t="s">
        <v>941</v>
      </c>
      <c r="C49" s="1" t="s">
        <v>1137</v>
      </c>
      <c r="D49" s="1" t="s">
        <v>1137</v>
      </c>
      <c r="E49" s="93" t="s">
        <v>0</v>
      </c>
      <c r="F49" s="1">
        <v>1</v>
      </c>
    </row>
    <row r="50" spans="1:8" x14ac:dyDescent="0.2">
      <c r="A50" s="6" t="s">
        <v>311</v>
      </c>
      <c r="B50" s="6" t="s">
        <v>960</v>
      </c>
      <c r="C50" s="6" t="s">
        <v>1137</v>
      </c>
      <c r="D50" s="6" t="s">
        <v>1137</v>
      </c>
      <c r="E50" s="94" t="s">
        <v>0</v>
      </c>
      <c r="F50" s="1">
        <v>1</v>
      </c>
    </row>
    <row r="51" spans="1:8" x14ac:dyDescent="0.2">
      <c r="A51" s="1" t="s">
        <v>286</v>
      </c>
      <c r="B51" s="1" t="s">
        <v>961</v>
      </c>
      <c r="C51" s="1" t="s">
        <v>1137</v>
      </c>
      <c r="D51" s="1" t="s">
        <v>1137</v>
      </c>
      <c r="E51" s="93" t="s">
        <v>1087</v>
      </c>
      <c r="F51" s="1">
        <v>1</v>
      </c>
    </row>
    <row r="52" spans="1:8" x14ac:dyDescent="0.2">
      <c r="A52" s="6" t="s">
        <v>291</v>
      </c>
      <c r="B52" s="6" t="s">
        <v>985</v>
      </c>
      <c r="C52" s="6" t="s">
        <v>1137</v>
      </c>
      <c r="D52" s="6" t="s">
        <v>1137</v>
      </c>
      <c r="E52" s="94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1137</v>
      </c>
      <c r="D53" s="1" t="s">
        <v>1137</v>
      </c>
      <c r="E53" s="93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1137</v>
      </c>
      <c r="D54" s="6" t="s">
        <v>1137</v>
      </c>
      <c r="E54" s="94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1137</v>
      </c>
      <c r="D55" s="1" t="s">
        <v>1137</v>
      </c>
      <c r="E55" s="93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1137</v>
      </c>
      <c r="D56" s="6" t="s">
        <v>1137</v>
      </c>
      <c r="E56" s="94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1137</v>
      </c>
      <c r="D57" s="1" t="s">
        <v>1137</v>
      </c>
      <c r="E57" s="93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1137</v>
      </c>
      <c r="D58" s="6" t="s">
        <v>1137</v>
      </c>
      <c r="E58" s="94" t="s">
        <v>656</v>
      </c>
      <c r="F58" s="1">
        <v>1</v>
      </c>
    </row>
    <row r="59" spans="1:8" x14ac:dyDescent="0.2">
      <c r="A59" s="1" t="s">
        <v>298</v>
      </c>
      <c r="B59" s="1" t="s">
        <v>986</v>
      </c>
      <c r="C59" s="1" t="s">
        <v>1137</v>
      </c>
      <c r="D59" s="1" t="s">
        <v>1137</v>
      </c>
      <c r="E59" s="93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1137</v>
      </c>
      <c r="D60" s="6" t="s">
        <v>1137</v>
      </c>
      <c r="E60" s="94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1137</v>
      </c>
      <c r="E61" s="93" t="s">
        <v>0</v>
      </c>
      <c r="F61" s="1">
        <v>0</v>
      </c>
    </row>
    <row r="62" spans="1:8" x14ac:dyDescent="0.2">
      <c r="A62" s="6" t="s">
        <v>364</v>
      </c>
      <c r="B62" s="6" t="s">
        <v>950</v>
      </c>
      <c r="C62" s="6" t="s">
        <v>1137</v>
      </c>
      <c r="D62" s="6" t="s">
        <v>1137</v>
      </c>
      <c r="E62" s="94" t="s">
        <v>1085</v>
      </c>
      <c r="F62" s="1">
        <v>1</v>
      </c>
    </row>
    <row r="63" spans="1:8" ht="15" x14ac:dyDescent="0.25">
      <c r="A63" s="1" t="s">
        <v>372</v>
      </c>
      <c r="B63" s="1" t="s">
        <v>962</v>
      </c>
      <c r="C63" s="1" t="s">
        <v>1137</v>
      </c>
      <c r="D63" s="1" t="s">
        <v>1137</v>
      </c>
      <c r="E63" s="93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1139</v>
      </c>
      <c r="C64" s="6" t="s">
        <v>1137</v>
      </c>
      <c r="D64" s="6" t="s">
        <v>1137</v>
      </c>
      <c r="E64" s="94" t="s">
        <v>1085</v>
      </c>
      <c r="F64" s="1">
        <v>1</v>
      </c>
      <c r="H64"/>
    </row>
    <row r="65" spans="1:8" ht="15" x14ac:dyDescent="0.25">
      <c r="A65" s="1" t="s">
        <v>376</v>
      </c>
      <c r="B65" s="1" t="s">
        <v>963</v>
      </c>
      <c r="C65" s="1" t="s">
        <v>1137</v>
      </c>
      <c r="D65" s="1" t="s">
        <v>1137</v>
      </c>
      <c r="E65" s="93" t="s">
        <v>1085</v>
      </c>
      <c r="F65" s="1">
        <v>1</v>
      </c>
      <c r="H65"/>
    </row>
    <row r="66" spans="1:8" ht="15" x14ac:dyDescent="0.25">
      <c r="A66" s="6" t="s">
        <v>391</v>
      </c>
      <c r="B66" s="6" t="s">
        <v>949</v>
      </c>
      <c r="C66" s="6" t="s">
        <v>1137</v>
      </c>
      <c r="D66" s="6" t="s">
        <v>1137</v>
      </c>
      <c r="E66" s="94" t="s">
        <v>1085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1137</v>
      </c>
      <c r="D67" s="1" t="s">
        <v>1137</v>
      </c>
      <c r="E67" s="93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1137</v>
      </c>
      <c r="D68" s="6" t="s">
        <v>1137</v>
      </c>
      <c r="E68" s="94" t="s">
        <v>1085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1137</v>
      </c>
      <c r="E69" s="93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946</v>
      </c>
      <c r="C70" s="6" t="s">
        <v>972</v>
      </c>
      <c r="D70" s="6" t="s">
        <v>1137</v>
      </c>
      <c r="E70" s="94" t="s">
        <v>0</v>
      </c>
      <c r="F70" s="1">
        <v>0</v>
      </c>
      <c r="H70"/>
    </row>
    <row r="71" spans="1:8" ht="15" x14ac:dyDescent="0.25">
      <c r="A71" s="1" t="s">
        <v>1073</v>
      </c>
      <c r="B71" s="1" t="s">
        <v>948</v>
      </c>
      <c r="C71" s="1" t="s">
        <v>1137</v>
      </c>
      <c r="D71" s="1" t="s">
        <v>1137</v>
      </c>
      <c r="E71" s="93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1137</v>
      </c>
      <c r="D72" s="6" t="s">
        <v>1137</v>
      </c>
      <c r="E72" s="94" t="s">
        <v>1085</v>
      </c>
      <c r="F72" s="1">
        <v>1</v>
      </c>
      <c r="H72"/>
    </row>
    <row r="73" spans="1:8" ht="15" x14ac:dyDescent="0.25">
      <c r="A73" s="1" t="s">
        <v>540</v>
      </c>
      <c r="B73" s="1" t="s">
        <v>949</v>
      </c>
      <c r="C73" s="1" t="s">
        <v>950</v>
      </c>
      <c r="D73" s="1" t="s">
        <v>1137</v>
      </c>
      <c r="E73" s="93" t="s">
        <v>1085</v>
      </c>
      <c r="F73" s="1">
        <v>0</v>
      </c>
      <c r="H73"/>
    </row>
    <row r="74" spans="1:8" ht="15" x14ac:dyDescent="0.25">
      <c r="A74" s="6" t="s">
        <v>541</v>
      </c>
      <c r="B74" s="6" t="s">
        <v>975</v>
      </c>
      <c r="C74" s="6" t="s">
        <v>1137</v>
      </c>
      <c r="D74" s="6" t="s">
        <v>1137</v>
      </c>
      <c r="E74" s="94" t="s">
        <v>1085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1137</v>
      </c>
      <c r="D75" s="1" t="s">
        <v>1137</v>
      </c>
      <c r="E75" s="93" t="s">
        <v>1085</v>
      </c>
      <c r="F75" s="1">
        <v>1</v>
      </c>
      <c r="H75"/>
    </row>
    <row r="76" spans="1:8" ht="15" x14ac:dyDescent="0.25">
      <c r="A76" s="6" t="s">
        <v>578</v>
      </c>
      <c r="B76" s="6" t="s">
        <v>979</v>
      </c>
      <c r="C76" s="6" t="s">
        <v>1137</v>
      </c>
      <c r="D76" s="6" t="s">
        <v>1137</v>
      </c>
      <c r="E76" s="94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941</v>
      </c>
      <c r="C77" s="1" t="s">
        <v>976</v>
      </c>
      <c r="D77" s="93" t="s">
        <v>977</v>
      </c>
      <c r="E77" s="93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949</v>
      </c>
      <c r="C78" s="6" t="s">
        <v>1137</v>
      </c>
      <c r="D78" s="6" t="s">
        <v>1137</v>
      </c>
      <c r="E78" s="94" t="s">
        <v>1085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1137</v>
      </c>
      <c r="D79" s="1" t="s">
        <v>1137</v>
      </c>
      <c r="E79" s="93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978</v>
      </c>
      <c r="C80" s="6" t="s">
        <v>1137</v>
      </c>
      <c r="D80" s="6" t="s">
        <v>1137</v>
      </c>
      <c r="E80" s="94" t="s">
        <v>1085</v>
      </c>
      <c r="F80" s="1">
        <v>1</v>
      </c>
      <c r="H80"/>
    </row>
    <row r="81" spans="1:8" ht="15" x14ac:dyDescent="0.25">
      <c r="A81" s="1" t="s">
        <v>817</v>
      </c>
      <c r="B81" s="1" t="s">
        <v>979</v>
      </c>
      <c r="C81" s="1" t="s">
        <v>1137</v>
      </c>
      <c r="D81" s="1" t="s">
        <v>1137</v>
      </c>
      <c r="E81" s="93" t="s">
        <v>0</v>
      </c>
      <c r="F81" s="1">
        <v>1</v>
      </c>
      <c r="H81"/>
    </row>
    <row r="82" spans="1:8" ht="15" x14ac:dyDescent="0.25">
      <c r="A82" s="6" t="s">
        <v>827</v>
      </c>
      <c r="B82" s="6" t="s">
        <v>982</v>
      </c>
      <c r="C82" s="6" t="s">
        <v>1137</v>
      </c>
      <c r="D82" s="6" t="s">
        <v>1137</v>
      </c>
      <c r="E82" s="94" t="s">
        <v>656</v>
      </c>
      <c r="F82" s="1">
        <v>1</v>
      </c>
      <c r="H82"/>
    </row>
    <row r="83" spans="1:8" ht="15" x14ac:dyDescent="0.25">
      <c r="A83" s="1" t="s">
        <v>830</v>
      </c>
      <c r="B83" s="1" t="s">
        <v>983</v>
      </c>
      <c r="C83" s="1" t="s">
        <v>1137</v>
      </c>
      <c r="D83" s="1" t="s">
        <v>1137</v>
      </c>
      <c r="E83" s="93" t="s">
        <v>656</v>
      </c>
      <c r="F83" s="1">
        <v>1</v>
      </c>
      <c r="H83"/>
    </row>
    <row r="84" spans="1:8" ht="15" x14ac:dyDescent="0.25">
      <c r="A84" s="6" t="s">
        <v>834</v>
      </c>
      <c r="B84" s="6" t="s">
        <v>857</v>
      </c>
      <c r="C84" s="6" t="s">
        <v>1137</v>
      </c>
      <c r="D84" s="6" t="s">
        <v>1137</v>
      </c>
      <c r="E84" s="94" t="s">
        <v>1085</v>
      </c>
      <c r="F84" s="1">
        <v>1</v>
      </c>
      <c r="H84"/>
    </row>
    <row r="85" spans="1:8" ht="15" x14ac:dyDescent="0.25">
      <c r="A85" s="1" t="s">
        <v>836</v>
      </c>
      <c r="B85" s="1" t="s">
        <v>981</v>
      </c>
      <c r="C85" s="1" t="s">
        <v>1137</v>
      </c>
      <c r="D85" s="1" t="s">
        <v>1137</v>
      </c>
      <c r="E85" s="93" t="s">
        <v>1088</v>
      </c>
      <c r="F85" s="1">
        <v>1</v>
      </c>
      <c r="H85"/>
    </row>
    <row r="86" spans="1:8" ht="15" x14ac:dyDescent="0.25">
      <c r="A86" s="6" t="s">
        <v>857</v>
      </c>
      <c r="B86" s="6" t="s">
        <v>857</v>
      </c>
      <c r="C86" s="6" t="s">
        <v>1137</v>
      </c>
      <c r="D86" s="6" t="s">
        <v>1137</v>
      </c>
      <c r="E86" s="94" t="s">
        <v>1085</v>
      </c>
      <c r="F86" s="1">
        <v>1</v>
      </c>
      <c r="H86"/>
    </row>
    <row r="87" spans="1:8" ht="15" x14ac:dyDescent="0.25">
      <c r="A87" s="1" t="s">
        <v>858</v>
      </c>
      <c r="B87" s="1" t="s">
        <v>978</v>
      </c>
      <c r="C87" s="1" t="s">
        <v>1137</v>
      </c>
      <c r="D87" s="1" t="s">
        <v>1137</v>
      </c>
      <c r="E87" s="93" t="s">
        <v>1085</v>
      </c>
      <c r="F87" s="1">
        <v>1</v>
      </c>
      <c r="H87"/>
    </row>
    <row r="88" spans="1:8" ht="15" x14ac:dyDescent="0.25">
      <c r="A88" s="6" t="s">
        <v>879</v>
      </c>
      <c r="B88" s="6" t="s">
        <v>1139</v>
      </c>
      <c r="C88" s="6" t="s">
        <v>1137</v>
      </c>
      <c r="D88" s="6" t="s">
        <v>1137</v>
      </c>
      <c r="E88" s="94" t="s">
        <v>1085</v>
      </c>
      <c r="F88" s="1">
        <v>1</v>
      </c>
      <c r="H88"/>
    </row>
    <row r="89" spans="1:8" ht="15" x14ac:dyDescent="0.25">
      <c r="A89" s="1" t="s">
        <v>881</v>
      </c>
      <c r="B89" s="1" t="s">
        <v>946</v>
      </c>
      <c r="C89" s="1" t="s">
        <v>1137</v>
      </c>
      <c r="D89" s="1" t="s">
        <v>1137</v>
      </c>
      <c r="E89" s="93" t="s">
        <v>0</v>
      </c>
      <c r="F89" s="1">
        <v>1</v>
      </c>
      <c r="H89"/>
    </row>
    <row r="90" spans="1:8" ht="15" x14ac:dyDescent="0.25">
      <c r="A90" s="6" t="s">
        <v>886</v>
      </c>
      <c r="B90" s="6" t="s">
        <v>886</v>
      </c>
      <c r="C90" s="6" t="s">
        <v>1137</v>
      </c>
      <c r="D90" s="6" t="s">
        <v>1137</v>
      </c>
      <c r="E90" s="94" t="s">
        <v>1088</v>
      </c>
      <c r="F90" s="1">
        <v>1</v>
      </c>
      <c r="H90"/>
    </row>
    <row r="91" spans="1:8" ht="15" x14ac:dyDescent="0.25">
      <c r="A91" s="1" t="s">
        <v>887</v>
      </c>
      <c r="B91" s="1" t="s">
        <v>887</v>
      </c>
      <c r="C91" s="1" t="s">
        <v>1137</v>
      </c>
      <c r="D91" s="1" t="s">
        <v>1137</v>
      </c>
      <c r="E91" s="93" t="s">
        <v>1088</v>
      </c>
      <c r="F91" s="1">
        <v>1</v>
      </c>
      <c r="H91"/>
    </row>
    <row r="92" spans="1:8" ht="15" x14ac:dyDescent="0.25">
      <c r="A92" s="6" t="s">
        <v>929</v>
      </c>
      <c r="B92" s="6" t="s">
        <v>951</v>
      </c>
      <c r="C92" s="6" t="s">
        <v>1137</v>
      </c>
      <c r="D92" s="6" t="s">
        <v>1137</v>
      </c>
      <c r="E92" s="94" t="s">
        <v>1085</v>
      </c>
      <c r="F92" s="1">
        <v>1</v>
      </c>
      <c r="H92"/>
    </row>
    <row r="93" spans="1:8" ht="15" x14ac:dyDescent="0.25">
      <c r="A93" s="1" t="s">
        <v>934</v>
      </c>
      <c r="B93" s="1" t="s">
        <v>980</v>
      </c>
      <c r="C93" s="1" t="s">
        <v>1137</v>
      </c>
      <c r="D93" s="1" t="s">
        <v>1137</v>
      </c>
      <c r="E93" s="93" t="s">
        <v>1087</v>
      </c>
      <c r="F93" s="1">
        <v>1</v>
      </c>
      <c r="H93"/>
    </row>
    <row r="94" spans="1:8" ht="15" x14ac:dyDescent="0.25">
      <c r="A94" s="6" t="s">
        <v>935</v>
      </c>
      <c r="B94" s="6" t="s">
        <v>984</v>
      </c>
      <c r="C94" s="6" t="s">
        <v>1137</v>
      </c>
      <c r="D94" s="6" t="s">
        <v>1137</v>
      </c>
      <c r="E94" s="94" t="s">
        <v>1085</v>
      </c>
      <c r="F94" s="1">
        <v>1</v>
      </c>
      <c r="H94"/>
    </row>
    <row r="95" spans="1:8" ht="15" x14ac:dyDescent="0.25">
      <c r="A95" s="1" t="s">
        <v>936</v>
      </c>
      <c r="B95" s="1" t="s">
        <v>936</v>
      </c>
      <c r="C95" s="1" t="s">
        <v>1137</v>
      </c>
      <c r="D95" s="1" t="s">
        <v>1137</v>
      </c>
      <c r="E95" s="93" t="s">
        <v>1085</v>
      </c>
      <c r="F95" s="1">
        <v>1</v>
      </c>
      <c r="H95"/>
    </row>
    <row r="96" spans="1:8" ht="15" x14ac:dyDescent="0.25">
      <c r="A96" s="6" t="s">
        <v>999</v>
      </c>
      <c r="B96" s="6" t="s">
        <v>982</v>
      </c>
      <c r="C96" s="6" t="s">
        <v>1137</v>
      </c>
      <c r="D96" s="6" t="s">
        <v>1137</v>
      </c>
      <c r="E96" s="94" t="s">
        <v>656</v>
      </c>
      <c r="F96" s="1">
        <v>1</v>
      </c>
      <c r="H96"/>
    </row>
    <row r="97" spans="1:8" ht="15" x14ac:dyDescent="0.25">
      <c r="A97" s="1" t="s">
        <v>1000</v>
      </c>
      <c r="B97" s="1" t="s">
        <v>982</v>
      </c>
      <c r="C97" s="1" t="s">
        <v>1137</v>
      </c>
      <c r="D97" s="1" t="s">
        <v>1137</v>
      </c>
      <c r="E97" s="93" t="s">
        <v>656</v>
      </c>
      <c r="F97" s="1">
        <v>1</v>
      </c>
      <c r="H97"/>
    </row>
    <row r="98" spans="1:8" ht="15" x14ac:dyDescent="0.25">
      <c r="A98" s="6" t="s">
        <v>1025</v>
      </c>
      <c r="B98" s="6" t="s">
        <v>29</v>
      </c>
      <c r="C98" s="6" t="s">
        <v>1137</v>
      </c>
      <c r="D98" s="6" t="s">
        <v>1137</v>
      </c>
      <c r="E98" s="94" t="s">
        <v>0</v>
      </c>
      <c r="F98" s="1">
        <v>1</v>
      </c>
      <c r="H98"/>
    </row>
    <row r="99" spans="1:8" x14ac:dyDescent="0.2">
      <c r="A99" s="95" t="s">
        <v>1026</v>
      </c>
      <c r="B99" s="95" t="s">
        <v>29</v>
      </c>
      <c r="C99" s="95" t="s">
        <v>1137</v>
      </c>
      <c r="D99" s="95" t="s">
        <v>1137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130</v>
      </c>
      <c r="B2" t="s">
        <v>552</v>
      </c>
    </row>
    <row r="4" spans="1:3" x14ac:dyDescent="0.25">
      <c r="A4" s="48" t="s">
        <v>550</v>
      </c>
      <c r="B4" t="s">
        <v>553</v>
      </c>
      <c r="C4" t="s">
        <v>554</v>
      </c>
    </row>
    <row r="5" spans="1:3" x14ac:dyDescent="0.25">
      <c r="A5" s="49" t="s">
        <v>539</v>
      </c>
    </row>
    <row r="6" spans="1:3" x14ac:dyDescent="0.25">
      <c r="A6" s="50">
        <v>2010</v>
      </c>
    </row>
    <row r="7" spans="1:3" x14ac:dyDescent="0.25">
      <c r="A7" s="49" t="s">
        <v>210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29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221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83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76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540</v>
      </c>
    </row>
    <row r="33" spans="1:3" x14ac:dyDescent="0.25">
      <c r="A33" s="50">
        <v>2010</v>
      </c>
    </row>
    <row r="34" spans="1:3" x14ac:dyDescent="0.25">
      <c r="A34" s="49" t="s">
        <v>391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140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80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53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208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541</v>
      </c>
    </row>
    <row r="61" spans="1:3" x14ac:dyDescent="0.25">
      <c r="A61" s="50">
        <v>2010</v>
      </c>
    </row>
    <row r="62" spans="1:3" x14ac:dyDescent="0.25">
      <c r="A62" s="49" t="s">
        <v>546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946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136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137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166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823</v>
      </c>
      <c r="B20" s="1" t="s">
        <v>1186</v>
      </c>
    </row>
  </sheetData>
  <pageMargins left="0.7" right="0.7" top="0.78740157499999996" bottom="0.78740157499999996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89" t="s">
        <v>1106</v>
      </c>
    </row>
    <row r="7" spans="1:2" x14ac:dyDescent="0.2">
      <c r="A7" s="1" t="s">
        <v>365</v>
      </c>
      <c r="B7" s="1" t="s">
        <v>1187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1152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89" t="s">
        <v>1107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48</vt:i4>
      </vt:variant>
      <vt:variant>
        <vt:lpstr>Benannte Bereiche</vt:lpstr>
      </vt:variant>
      <vt:variant>
        <vt:i4>5</vt:i4>
      </vt:variant>
    </vt:vector>
  </HeadingPairs>
  <TitlesOfParts>
    <vt:vector size="53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Hei21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Mae18</vt:lpstr>
      <vt:lpstr>Mol10</vt:lpstr>
      <vt:lpstr>Mue19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Woh20</vt:lpstr>
      <vt:lpstr>LMM_Gruppen_Sch14</vt:lpstr>
      <vt:lpstr>Kuerzel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2023-12-07T10:00:04Z</dcterms:modified>
</cp:coreProperties>
</file>