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3.xml" ContentType="application/vnd.openxmlformats-officedocument.spreadsheetml.comments+xml"/>
  <Override PartName="/xl/tables/table13.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5.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6.xml" ContentType="application/vnd.openxmlformats-officedocument.spreadsheetml.comments+xml"/>
  <Override PartName="/xl/tables/table18.xml" ContentType="application/vnd.openxmlformats-officedocument.spreadsheetml.table+xml"/>
  <Override PartName="/xl/comments7.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8.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9.xml" ContentType="application/vnd.openxmlformats-officedocument.spreadsheetml.comments+xml"/>
  <Override PartName="/xl/tables/table21.xml" ContentType="application/vnd.openxmlformats-officedocument.spreadsheetml.table+xml"/>
  <Override PartName="/xl/comments10.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2.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3.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4.xml" ContentType="application/vnd.openxmlformats-officedocument.spreadsheetml.comments+xml"/>
  <Override PartName="/xl/tables/table33.xml" ContentType="application/vnd.openxmlformats-officedocument.spreadsheetml.table+xml"/>
  <Override PartName="/xl/comments15.xml" ContentType="application/vnd.openxmlformats-officedocument.spreadsheetml.comments+xml"/>
  <Override PartName="/xl/tables/table34.xml" ContentType="application/vnd.openxmlformats-officedocument.spreadsheetml.table+xml"/>
  <Override PartName="/xl/comments16.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7.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04F25B1B-CC6C-4268-B1C7-559336074EE1}"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8" i="10" l="1"/>
  <c r="L28" i="10"/>
  <c r="C29" i="10"/>
  <c r="D29" i="10"/>
  <c r="E29" i="10"/>
  <c r="G29" i="10"/>
  <c r="F30" i="10"/>
  <c r="G30" i="10"/>
  <c r="H30" i="10"/>
  <c r="I30" i="10"/>
  <c r="J30" i="10"/>
  <c r="K30" i="10"/>
  <c r="L30" i="10"/>
  <c r="G31" i="10"/>
  <c r="N31" i="10"/>
  <c r="G32" i="10"/>
  <c r="G33" i="10"/>
  <c r="G34" i="10"/>
  <c r="N34" i="10"/>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 i="9"/>
  <c r="B28" i="9"/>
  <c r="B28" i="10" s="1"/>
  <c r="C28" i="9"/>
  <c r="C28" i="10" s="1"/>
  <c r="D28" i="9"/>
  <c r="D28" i="10" s="1"/>
  <c r="E28" i="9"/>
  <c r="E28" i="10" s="1"/>
  <c r="F28" i="9"/>
  <c r="F28" i="10" s="1"/>
  <c r="G28" i="9"/>
  <c r="H28" i="9"/>
  <c r="H28" i="10" s="1"/>
  <c r="I28" i="9"/>
  <c r="I28" i="10" s="1"/>
  <c r="J28" i="9"/>
  <c r="J28" i="10" s="1"/>
  <c r="K28" i="9"/>
  <c r="K28" i="10" s="1"/>
  <c r="L28" i="9"/>
  <c r="M28" i="9"/>
  <c r="M28" i="10" s="1"/>
  <c r="N28" i="9"/>
  <c r="N28" i="10" s="1"/>
  <c r="B29" i="9"/>
  <c r="B29" i="10" s="1"/>
  <c r="C29" i="9"/>
  <c r="D29" i="9"/>
  <c r="E29" i="9"/>
  <c r="F29" i="9"/>
  <c r="F29" i="10" s="1"/>
  <c r="G29" i="9"/>
  <c r="H29" i="9"/>
  <c r="H29" i="10" s="1"/>
  <c r="I29" i="9"/>
  <c r="I29" i="10" s="1"/>
  <c r="J29" i="9"/>
  <c r="J29" i="10" s="1"/>
  <c r="K29" i="9"/>
  <c r="K29" i="10" s="1"/>
  <c r="L29" i="9"/>
  <c r="L29" i="10" s="1"/>
  <c r="M29" i="9"/>
  <c r="M29" i="10" s="1"/>
  <c r="N29" i="9"/>
  <c r="N29" i="10" s="1"/>
  <c r="B30" i="9"/>
  <c r="B30" i="10" s="1"/>
  <c r="C30" i="9"/>
  <c r="C30" i="10" s="1"/>
  <c r="D30" i="9"/>
  <c r="D30" i="10" s="1"/>
  <c r="E30" i="9"/>
  <c r="E30" i="10" s="1"/>
  <c r="F30" i="9"/>
  <c r="G30" i="9"/>
  <c r="H30" i="9"/>
  <c r="I30" i="9"/>
  <c r="J30" i="9"/>
  <c r="K30" i="9"/>
  <c r="L30" i="9"/>
  <c r="M30" i="9"/>
  <c r="M30" i="10" s="1"/>
  <c r="N30" i="9"/>
  <c r="N30" i="10" s="1"/>
  <c r="B31" i="9"/>
  <c r="B31" i="10" s="1"/>
  <c r="C31" i="9"/>
  <c r="C31" i="10" s="1"/>
  <c r="D31" i="9"/>
  <c r="D31" i="10" s="1"/>
  <c r="E31" i="9"/>
  <c r="E31" i="10" s="1"/>
  <c r="F31" i="9"/>
  <c r="F31" i="10" s="1"/>
  <c r="G31" i="9"/>
  <c r="H31" i="9"/>
  <c r="H31" i="10" s="1"/>
  <c r="I31" i="9"/>
  <c r="I31" i="10" s="1"/>
  <c r="J31" i="9"/>
  <c r="J31" i="10" s="1"/>
  <c r="K31" i="9"/>
  <c r="K31" i="10" s="1"/>
  <c r="L31" i="9"/>
  <c r="L31" i="10" s="1"/>
  <c r="M31" i="9"/>
  <c r="M31" i="10" s="1"/>
  <c r="N31" i="9"/>
  <c r="B32" i="9"/>
  <c r="B32" i="10" s="1"/>
  <c r="C32" i="9"/>
  <c r="C32" i="10" s="1"/>
  <c r="D32" i="9"/>
  <c r="D32" i="10" s="1"/>
  <c r="E32" i="9"/>
  <c r="E32" i="10" s="1"/>
  <c r="F32" i="9"/>
  <c r="F32" i="10" s="1"/>
  <c r="G32" i="9"/>
  <c r="H32" i="9"/>
  <c r="H32" i="10" s="1"/>
  <c r="I32" i="9"/>
  <c r="I32" i="10" s="1"/>
  <c r="J32" i="9"/>
  <c r="J32" i="10" s="1"/>
  <c r="K32" i="9"/>
  <c r="K32" i="10" s="1"/>
  <c r="L32" i="9"/>
  <c r="L32" i="10" s="1"/>
  <c r="M32" i="9"/>
  <c r="M32" i="10" s="1"/>
  <c r="N32" i="9"/>
  <c r="N32" i="10" s="1"/>
  <c r="B33" i="9"/>
  <c r="B33" i="10" s="1"/>
  <c r="C33" i="9"/>
  <c r="C33" i="10" s="1"/>
  <c r="D33" i="9"/>
  <c r="D33" i="10" s="1"/>
  <c r="E33" i="9"/>
  <c r="E33" i="10" s="1"/>
  <c r="F33" i="9"/>
  <c r="F33" i="10" s="1"/>
  <c r="G33" i="9"/>
  <c r="H33" i="9"/>
  <c r="H33" i="10" s="1"/>
  <c r="I33" i="9"/>
  <c r="I33" i="10" s="1"/>
  <c r="J33" i="9"/>
  <c r="J33" i="10" s="1"/>
  <c r="K33" i="9"/>
  <c r="K33" i="10" s="1"/>
  <c r="L33" i="9"/>
  <c r="L33" i="10" s="1"/>
  <c r="M33" i="9"/>
  <c r="M33" i="10" s="1"/>
  <c r="N33" i="9"/>
  <c r="N33" i="10" s="1"/>
  <c r="B34" i="9"/>
  <c r="B34" i="10" s="1"/>
  <c r="C34" i="9"/>
  <c r="C34" i="10" s="1"/>
  <c r="D34" i="9"/>
  <c r="D34" i="10" s="1"/>
  <c r="E34" i="9"/>
  <c r="E34" i="10" s="1"/>
  <c r="F34" i="9"/>
  <c r="F34" i="10" s="1"/>
  <c r="G34" i="9"/>
  <c r="H34" i="9"/>
  <c r="H34" i="10" s="1"/>
  <c r="I34" i="9"/>
  <c r="I34" i="10" s="1"/>
  <c r="J34" i="9"/>
  <c r="J34" i="10" s="1"/>
  <c r="K34" i="9"/>
  <c r="K34" i="10" s="1"/>
  <c r="L34" i="9"/>
  <c r="L34" i="10" s="1"/>
  <c r="M34" i="9"/>
  <c r="M34" i="10" s="1"/>
  <c r="N34" i="9"/>
  <c r="AH32" i="2" l="1"/>
  <c r="AI32" i="2"/>
  <c r="AJ32" i="2"/>
  <c r="AH31" i="2" l="1"/>
  <c r="AI31" i="2"/>
  <c r="AJ31" i="2"/>
  <c r="B4" i="9" l="1"/>
  <c r="B5" i="9"/>
  <c r="B6" i="9"/>
  <c r="B7" i="9"/>
  <c r="B8" i="9"/>
  <c r="B9" i="9"/>
  <c r="B10" i="9"/>
  <c r="B11" i="9"/>
  <c r="B12" i="9"/>
  <c r="B13" i="9"/>
  <c r="B14" i="9"/>
  <c r="B15" i="9"/>
  <c r="B16" i="9"/>
  <c r="B17" i="9"/>
  <c r="B18" i="9"/>
  <c r="B19" i="9"/>
  <c r="B20" i="9"/>
  <c r="B21" i="9"/>
  <c r="B22" i="9"/>
  <c r="B23" i="9"/>
  <c r="B24" i="9"/>
  <c r="B25" i="9"/>
  <c r="B26" i="9"/>
  <c r="B27" i="9"/>
  <c r="B3" i="9"/>
  <c r="B35" i="9" l="1"/>
  <c r="N27" i="69"/>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C35" i="9" l="1"/>
  <c r="B4" i="38"/>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35" i="10"/>
  <c r="B28" i="38"/>
  <c r="B35"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E35" i="9" l="1"/>
  <c r="J35" i="9"/>
  <c r="K35" i="9"/>
  <c r="M35" i="9"/>
  <c r="F35" i="9"/>
  <c r="H35" i="9"/>
  <c r="D35" i="9"/>
  <c r="I35" i="9"/>
  <c r="L35" i="9"/>
  <c r="N35"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35" i="10"/>
  <c r="E28" i="38"/>
  <c r="E35" i="10"/>
  <c r="F28" i="38"/>
  <c r="F35" i="10"/>
  <c r="N28" i="38"/>
  <c r="N35" i="10"/>
  <c r="M28" i="38"/>
  <c r="M35" i="10"/>
  <c r="D28" i="38"/>
  <c r="D35" i="10"/>
  <c r="L28" i="38"/>
  <c r="L35" i="10"/>
  <c r="J28" i="38"/>
  <c r="J35" i="10"/>
  <c r="K28" i="38"/>
  <c r="K35" i="10"/>
  <c r="I28" i="38"/>
  <c r="I35"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Kochems, Johannes</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AA29" authorId="99" shapeId="0" xr:uid="{5877423E-6E89-4C95-A832-03FDFF75DA7F}">
      <text>
        <r>
          <rPr>
            <b/>
            <sz val="9"/>
            <color indexed="81"/>
            <rFont val="Segoe UI"/>
            <family val="2"/>
          </rPr>
          <t>Kochems, Johannes:</t>
        </r>
        <r>
          <rPr>
            <sz val="9"/>
            <color indexed="81"/>
            <rFont val="Segoe UI"/>
            <family val="2"/>
          </rPr>
          <t xml:space="preserve">
in Heitkötter et al. 2022</t>
        </r>
      </text>
    </comment>
    <comment ref="AA30" authorId="99" shapeId="0" xr:uid="{A18C16D0-F438-4EF7-A18B-D8524B82B76E}">
      <text>
        <r>
          <rPr>
            <b/>
            <sz val="9"/>
            <color indexed="81"/>
            <rFont val="Segoe UI"/>
            <family val="2"/>
          </rPr>
          <t>Kochems, Johannes:</t>
        </r>
        <r>
          <rPr>
            <sz val="9"/>
            <color indexed="81"/>
            <rFont val="Segoe UI"/>
            <family val="2"/>
          </rPr>
          <t xml:space="preserve">
Im Rahmen des NEP</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sharedStrings.xml><?xml version="1.0" encoding="utf-8"?>
<sst xmlns="http://schemas.openxmlformats.org/spreadsheetml/2006/main" count="4849" uniqueCount="1839">
  <si>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</si>
  <si>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</si>
  <si>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</si>
  <si>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</si>
  <si>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</si>
  <si>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</si>
  <si>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</si>
  <si>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</si>
  <si>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</si>
  <si>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</si>
  <si>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</si>
  <si>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</si>
  <si>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</si>
  <si>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</si>
  <si>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</si>
  <si>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</si>
  <si>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</si>
  <si>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</si>
  <si>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</si>
  <si>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</si>
  <si>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</si>
  <si>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</si>
  <si>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</si>
  <si>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</si>
  <si>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</si>
  <si>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</si>
  <si>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</si>
  <si>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</si>
  <si>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</si>
  <si>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</si>
  <si>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</si>
  <si>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</si>
  <si>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</si>
  <si>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</si>
  <si>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</si>
  <si>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</si>
  <si>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</si>
  <si>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</si>
  <si>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</si>
  <si>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</si>
  <si>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</si>
  <si>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</si>
  <si>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</si>
  <si>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</si>
  <si>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</si>
  <si>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</si>
  <si>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</si>
  <si>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</si>
  <si>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</si>
  <si>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</si>
  <si>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</si>
  <si>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</si>
  <si>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</si>
  <si>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</si>
  <si>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</si>
  <si>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</si>
  <si>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</si>
  <si>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</si>
  <si>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</si>
  <si>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</si>
  <si>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</si>
  <si>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</si>
  <si>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</si>
  <si>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</si>
  <si>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</si>
  <si>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</si>
  <si>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</si>
  <si>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</si>
  <si>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</si>
  <si>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</si>
  <si>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</si>
  <si>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</si>
  <si>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</si>
  <si>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</si>
  <si>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</si>
  <si>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</si>
  <si>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</si>
  <si>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</si>
  <si>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</si>
  <si>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</si>
  <si>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</si>
  <si>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</si>
  <si>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</si>
  <si>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</si>
  <si>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</si>
  <si>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</si>
  <si>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</si>
  <si>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</si>
  <si>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</si>
  <si>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</si>
  <si>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</si>
  <si>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</si>
  <si>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</si>
  <si>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</si>
  <si>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</si>
  <si>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</si>
  <si>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</si>
  <si>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</si>
  <si>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</si>
  <si>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</si>
  <si>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</si>
  <si>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</si>
  <si>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</si>
  <si>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</si>
  <si>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</si>
  <si>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</si>
  <si>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</si>
  <si>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</si>
  <si>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</si>
  <si>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</si>
  <si>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</si>
  <si>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</si>
  <si>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</si>
  <si>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</si>
  <si>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</si>
  <si>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</si>
  <si>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</si>
  <si>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</si>
  <si>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</si>
  <si>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</si>
  <si>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</si>
  <si>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</si>
  <si>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</si>
  <si>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</si>
  <si>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</si>
  <si>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</si>
  <si>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</si>
  <si>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</si>
  <si>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</si>
  <si>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</si>
  <si>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</si>
  <si>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</si>
  <si>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</si>
  <si>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</si>
  <si>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</si>
  <si>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</si>
  <si>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</si>
  <si>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</si>
  <si>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</si>
  <si>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</si>
  <si>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</si>
  <si>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</si>
  <si>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</si>
  <si>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</si>
  <si>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</si>
  <si>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</si>
  <si>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</si>
  <si>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</si>
  <si>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</si>
  <si>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</si>
  <si>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</si>
  <si>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</si>
  <si>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</si>
  <si>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</si>
  <si>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</si>
  <si>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</si>
  <si>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</si>
  <si>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</si>
  <si>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</si>
  <si>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</si>
  <si>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</si>
  <si>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</si>
  <si>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</si>
  <si>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</si>
  <si>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</si>
  <si>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</si>
  <si>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</si>
  <si>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</si>
  <si>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</si>
  <si>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</si>
  <si>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</si>
  <si>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</si>
  <si>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</si>
  <si>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</si>
  <si>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</si>
  <si>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</si>
  <si>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</si>
  <si>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</si>
  <si>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</si>
  <si>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</si>
  <si>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</si>
  <si>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</si>
  <si>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</si>
  <si>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</si>
  <si>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</si>
  <si>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</si>
  <si>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</si>
  <si>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</si>
  <si>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</si>
  <si>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</si>
  <si>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</si>
  <si>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</si>
  <si>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</si>
  <si>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</si>
  <si>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</si>
  <si>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</si>
  <si>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</si>
  <si>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</si>
  <si>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</si>
  <si>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</si>
  <si>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</si>
  <si>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</si>
  <si>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</si>
  <si>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</si>
  <si>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</si>
  <si>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</si>
  <si>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</si>
  <si>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</si>
  <si>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</si>
  <si>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</si>
  <si>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</si>
  <si>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</si>
  <si>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</si>
  <si>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</si>
  <si>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</si>
  <si>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</si>
  <si>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</si>
  <si>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</si>
  <si>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</si>
  <si>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</si>
  <si>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</si>
  <si>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</si>
  <si>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</si>
  <si>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</si>
  <si>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</si>
  <si>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</si>
  <si>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</si>
  <si>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</si>
  <si>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</si>
  <si>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</si>
  <si>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</si>
  <si>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</si>
  <si>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</si>
  <si>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</si>
  <si>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</si>
  <si>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</si>
  <si>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</si>
  <si>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</si>
  <si>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</si>
  <si>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</si>
  <si>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</si>
  <si>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</si>
  <si>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</si>
  <si>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</si>
  <si>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</si>
  <si>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</si>
  <si>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</si>
  <si>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</si>
  <si>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</si>
  <si>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</si>
  <si>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</si>
  <si>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</si>
  <si>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</si>
  <si>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</si>
  <si>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</si>
  <si>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</si>
  <si>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</si>
  <si>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</si>
  <si>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</si>
  <si>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</si>
  <si>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</si>
  <si>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</si>
  <si>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</si>
  <si>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</si>
  <si>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</si>
  <si>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</si>
  <si>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</si>
  <si>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</si>
  <si>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</si>
  <si>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</si>
  <si>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</si>
  <si>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</si>
  <si>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</si>
  <si>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</si>
  <si>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</si>
  <si>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</si>
  <si>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</si>
  <si>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</si>
  <si>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</si>
  <si>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</si>
  <si>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</si>
  <si>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</si>
  <si>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</si>
  <si>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</si>
  <si>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</si>
  <si>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</si>
  <si>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</si>
  <si>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</si>
  <si>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</si>
  <si>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</si>
  <si>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</si>
  <si>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</si>
  <si>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</si>
  <si>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</si>
  <si>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</si>
  <si>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</si>
  <si>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</si>
  <si>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</si>
  <si>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</si>
  <si>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</si>
  <si>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</si>
  <si>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</si>
  <si>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</si>
  <si>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</si>
  <si>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</si>
  <si>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</si>
  <si>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</si>
  <si>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</si>
  <si>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</si>
  <si>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</si>
  <si>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</si>
  <si>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</si>
  <si>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</si>
  <si>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</si>
  <si>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</si>
  <si>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</si>
  <si>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</si>
  <si>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</si>
  <si>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</si>
  <si>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</si>
  <si>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</si>
  <si>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</si>
  <si>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</si>
  <si>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</si>
  <si>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</si>
  <si>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</si>
  <si>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</si>
  <si>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</si>
  <si>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</si>
  <si>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</si>
  <si>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</si>
  <si>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</si>
  <si>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</si>
  <si>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</si>
  <si>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</si>
  <si>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</si>
  <si>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</si>
  <si>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</si>
  <si>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</si>
  <si>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</si>
  <si>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</si>
  <si>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</si>
  <si>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</si>
  <si>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</si>
  <si>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</si>
  <si>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</si>
  <si>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</si>
  <si>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</si>
  <si>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</si>
  <si>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</si>
  <si>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</si>
  <si>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</si>
  <si>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</si>
  <si>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</si>
  <si>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</si>
  <si>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</si>
  <si>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</si>
  <si>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</si>
  <si>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</si>
  <si>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</si>
  <si>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</si>
  <si>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</si>
  <si>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</si>
  <si>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</si>
  <si>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</si>
  <si>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</si>
  <si>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</si>
  <si>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</si>
  <si>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</si>
  <si>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</si>
  <si>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</si>
  <si>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</si>
  <si>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</si>
  <si>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</si>
  <si>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</si>
  <si>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</si>
  <si>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</si>
  <si>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</si>
  <si>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</si>
  <si>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</si>
  <si>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</si>
  <si>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</si>
  <si>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</si>
  <si>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</si>
  <si>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</si>
  <si>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</si>
  <si>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</si>
  <si>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</si>
  <si>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</si>
  <si>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</si>
  <si>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</si>
  <si>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</si>
  <si>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</si>
  <si>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</si>
  <si>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</si>
  <si>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</si>
  <si>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</si>
  <si>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</si>
  <si>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</si>
  <si>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</si>
  <si>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</si>
  <si>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</si>
  <si>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</si>
  <si>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</si>
  <si>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</si>
  <si>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</si>
  <si>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</si>
  <si>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</si>
  <si>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</si>
  <si>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</si>
  <si>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</si>
  <si>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</si>
  <si>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</si>
  <si>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</si>
  <si>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</si>
  <si>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</si>
  <si>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</si>
  <si>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</si>
  <si>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</si>
  <si>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</si>
  <si>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</si>
  <si>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</si>
  <si>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</si>
  <si>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</si>
  <si>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</si>
  <si>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</si>
  <si>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</si>
  <si>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</si>
  <si>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</si>
  <si>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</si>
  <si>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</si>
  <si>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</si>
  <si>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</si>
  <si>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</si>
  <si>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</si>
  <si>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</si>
  <si>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</si>
  <si>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</si>
  <si>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</si>
  <si>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</si>
  <si>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</si>
  <si>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</si>
  <si>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</si>
  <si>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</si>
  <si>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</si>
  <si>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</si>
  <si>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</si>
  <si>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</si>
  <si>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</si>
  <si>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</si>
  <si>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</si>
  <si>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</si>
  <si>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</si>
  <si>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</si>
  <si>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</si>
  <si>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</si>
  <si>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</si>
  <si>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</si>
  <si>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</si>
  <si>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</si>
  <si>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</si>
  <si>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</si>
  <si>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</si>
  <si>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</si>
  <si>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</si>
  <si>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</si>
  <si>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</si>
  <si>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</si>
  <si>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</si>
  <si>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</si>
  <si>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</si>
  <si>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</si>
  <si>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</si>
  <si>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</si>
  <si>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</si>
  <si>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</si>
  <si>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</si>
  <si>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</si>
  <si>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</si>
  <si>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</si>
  <si>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</si>
  <si>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</si>
  <si>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</si>
  <si>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</si>
  <si>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</si>
  <si>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</si>
  <si>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</si>
  <si>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</si>
  <si>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</si>
  <si>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</si>
  <si>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</si>
  <si>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</si>
  <si>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</si>
  <si>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</si>
  <si>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</si>
  <si>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</si>
  <si>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</si>
  <si>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</si>
  <si>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</si>
  <si>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</si>
  <si>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</si>
  <si>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</si>
  <si>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</si>
  <si>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</si>
  <si>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</si>
  <si>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</si>
  <si>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</si>
  <si>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</si>
  <si>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</si>
  <si>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</si>
  <si>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</si>
  <si>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</si>
  <si>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</si>
  <si>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</si>
  <si>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</si>
  <si>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</si>
  <si>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</si>
  <si>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</si>
  <si>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</si>
  <si>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</si>
  <si>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</si>
  <si>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</si>
  <si>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</si>
  <si>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</si>
  <si>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</si>
  <si>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</si>
  <si>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</si>
  <si>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</si>
  <si>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</si>
  <si>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</si>
  <si>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</si>
  <si>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</si>
  <si>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</si>
  <si>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</si>
  <si>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</si>
  <si>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</si>
  <si>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</si>
  <si>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</si>
  <si>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</si>
  <si>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</si>
  <si>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</si>
  <si>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</si>
  <si>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</si>
  <si>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</si>
  <si>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</si>
  <si>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</si>
  <si>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</si>
  <si>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</si>
  <si>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</si>
  <si>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</si>
  <si>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</si>
  <si>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</si>
  <si>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</si>
  <si>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</si>
  <si>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</si>
  <si>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</si>
  <si>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</si>
  <si>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</si>
  <si>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</si>
  <si>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</si>
  <si>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</si>
  <si>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</si>
  <si>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</si>
  <si>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</si>
  <si>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</si>
  <si>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</si>
  <si>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</si>
  <si>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</si>
  <si>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</si>
  <si>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</si>
  <si>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</si>
  <si>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</si>
  <si>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</si>
  <si>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</si>
  <si>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</si>
  <si>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</si>
  <si>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</si>
  <si>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</si>
  <si>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</si>
  <si>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</si>
  <si>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</si>
  <si>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</si>
  <si>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</si>
  <si>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</si>
  <si>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</si>
  <si>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</si>
  <si>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</si>
  <si>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</si>
  <si>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</si>
  <si>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</si>
  <si>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</si>
  <si>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</si>
  <si>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</si>
  <si>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</si>
  <si>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</si>
  <si>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</si>
  <si>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</si>
  <si>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</si>
  <si>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</si>
  <si>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</si>
  <si>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</si>
  <si>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</si>
  <si>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</si>
  <si>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</si>
  <si>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</si>
  <si>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</si>
  <si>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</si>
  <si>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</si>
  <si>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</si>
  <si>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</si>
  <si>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</si>
  <si>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</si>
  <si>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</si>
  <si>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</si>
  <si>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</si>
  <si>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</si>
  <si>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</si>
  <si>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</si>
  <si>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</si>
  <si>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</si>
  <si>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</si>
  <si>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</si>
  <si>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</si>
  <si>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</si>
  <si>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</si>
  <si>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</si>
  <si>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</si>
  <si>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</si>
  <si>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</si>
  <si>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</si>
  <si>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</si>
  <si>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</si>
  <si>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</si>
  <si>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</si>
  <si>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</si>
  <si>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</si>
  <si>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</si>
  <si>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</si>
  <si>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</si>
  <si>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</si>
  <si>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</si>
  <si>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</si>
  <si>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</si>
  <si>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</si>
  <si>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</si>
  <si>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</si>
  <si>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</si>
  <si>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</si>
  <si>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</si>
  <si>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</si>
  <si>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</si>
  <si>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</si>
  <si>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</si>
  <si>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</si>
  <si>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</si>
  <si>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</si>
  <si>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</si>
  <si>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</si>
  <si>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</si>
  <si>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</si>
  <si>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</si>
  <si>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</si>
  <si>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</si>
  <si>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</si>
  <si>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</si>
  <si>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</si>
  <si>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</si>
  <si>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</si>
  <si>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</si>
  <si>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</si>
  <si>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</si>
  <si>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</si>
  <si>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</si>
  <si>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</si>
  <si>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</si>
  <si>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</si>
  <si>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</si>
  <si>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</si>
  <si>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</si>
  <si>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</si>
  <si>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</si>
  <si>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</si>
  <si>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</si>
  <si>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</si>
  <si>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</si>
  <si>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</si>
  <si>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</si>
  <si>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</si>
  <si>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</si>
  <si>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</si>
  <si>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</si>
  <si>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</si>
  <si>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</si>
  <si>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</si>
  <si>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</si>
  <si>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</si>
  <si>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</si>
  <si>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</si>
  <si>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</si>
  <si>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</si>
  <si>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</si>
  <si>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</si>
  <si>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</si>
  <si>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</si>
  <si>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</si>
  <si>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</si>
  <si>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</si>
  <si>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</si>
  <si>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</si>
  <si>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</si>
  <si>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</si>
  <si>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</si>
  <si>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</si>
  <si>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</si>
  <si>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</si>
  <si>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</si>
  <si>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</si>
  <si>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</si>
  <si>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</si>
  <si>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</si>
  <si>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</si>
  <si>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</si>
  <si>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</si>
  <si>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</si>
  <si>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</si>
  <si>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</si>
  <si>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</si>
  <si>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</si>
  <si>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</si>
  <si>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</si>
  <si>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</si>
  <si>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</si>
  <si>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</si>
  <si>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</si>
  <si>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</si>
  <si>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</si>
  <si>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</si>
  <si>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</si>
  <si>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</si>
  <si>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</si>
  <si>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</si>
  <si>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</si>
  <si>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</si>
  <si>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</si>
  <si>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</si>
  <si>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</si>
  <si>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</si>
  <si>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</si>
  <si>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</si>
  <si>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</si>
  <si>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</si>
  <si>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</si>
  <si>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</si>
  <si>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</si>
  <si>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</si>
  <si>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</si>
  <si>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</si>
  <si>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</si>
  <si>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</si>
  <si>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</si>
  <si>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</si>
  <si>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</si>
  <si>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</si>
  <si>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</si>
  <si>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</si>
  <si>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</si>
  <si>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</si>
  <si>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</si>
  <si>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</si>
  <si>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</si>
  <si>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</si>
  <si>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</si>
  <si>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</si>
  <si>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</si>
  <si>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</si>
  <si>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</si>
  <si>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</si>
  <si>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</si>
  <si>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</si>
  <si>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</si>
  <si>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</si>
  <si>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</si>
  <si>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</si>
  <si>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</si>
  <si>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</si>
  <si>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</si>
  <si>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</si>
  <si>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</si>
  <si>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</si>
  <si>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</si>
  <si>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</si>
  <si>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</si>
  <si>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</si>
  <si>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</si>
  <si>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</si>
  <si>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</si>
  <si>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</si>
  <si>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</si>
  <si>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</si>
  <si>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</si>
  <si>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</si>
  <si>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</si>
  <si>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</si>
  <si>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</si>
  <si>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</si>
  <si>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</si>
  <si>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</si>
  <si>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</si>
  <si>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</si>
  <si>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</si>
  <si>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</si>
  <si>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</si>
  <si>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</si>
  <si>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</si>
  <si>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</si>
  <si>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</si>
  <si>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</si>
  <si>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</si>
  <si>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</si>
  <si>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</si>
  <si>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</si>
  <si>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</si>
  <si>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</si>
  <si>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</si>
  <si>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</si>
  <si>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</si>
  <si>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</si>
  <si>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</si>
  <si>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</si>
  <si>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</si>
  <si>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</si>
  <si>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</si>
  <si>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</si>
  <si>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</si>
  <si>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</si>
  <si>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</si>
  <si>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</si>
  <si>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</si>
  <si>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</si>
  <si>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</si>
  <si>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</si>
  <si>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</si>
  <si>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</si>
  <si>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</si>
  <si>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</si>
  <si>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</si>
  <si>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</si>
  <si>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</si>
  <si>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</si>
  <si>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</si>
  <si>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</si>
  <si>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</si>
  <si>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</si>
  <si>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</si>
  <si>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</si>
  <si>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</si>
  <si>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</si>
  <si>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</si>
  <si>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</si>
  <si>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</si>
  <si>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</si>
  <si>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</si>
  <si>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</si>
  <si>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</si>
  <si>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</si>
  <si>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</si>
  <si>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</si>
  <si>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</si>
  <si>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</si>
  <si>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</si>
  <si>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</si>
  <si>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</si>
  <si>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</si>
  <si>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</si>
  <si>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</si>
  <si>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</si>
  <si>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</si>
  <si>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</si>
  <si>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</si>
  <si>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</si>
  <si>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</si>
  <si>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</si>
  <si>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</si>
  <si>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</si>
  <si>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</si>
  <si>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</si>
  <si>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</si>
  <si>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</si>
  <si>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</si>
  <si>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</si>
  <si>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</si>
  <si>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</si>
  <si>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</si>
  <si>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</si>
  <si>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</si>
  <si>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</si>
  <si>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</si>
  <si>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</si>
  <si>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</si>
  <si>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</si>
  <si>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</si>
  <si>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</si>
  <si>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</si>
  <si>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</si>
  <si>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</si>
  <si>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</si>
  <si>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</si>
  <si>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</si>
  <si>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</si>
  <si>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</si>
  <si>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</si>
  <si>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</si>
  <si>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</si>
  <si>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</si>
  <si>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</si>
  <si>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</si>
  <si>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</si>
  <si>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</si>
  <si>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</si>
  <si>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</si>
  <si>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</si>
  <si>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</si>
  <si>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</si>
  <si>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</si>
  <si>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</si>
  <si>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</si>
  <si>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</si>
  <si>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</si>
  <si>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</si>
  <si>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</si>
  <si>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</si>
  <si>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</si>
  <si>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</si>
  <si>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</si>
  <si>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</si>
  <si>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</si>
  <si>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</si>
  <si>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</si>
  <si>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</si>
  <si>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</si>
  <si>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</si>
  <si>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</si>
  <si>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</si>
  <si>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</si>
  <si>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</si>
  <si>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</si>
  <si>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</si>
  <si>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</si>
  <si>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</si>
  <si>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</si>
  <si>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</si>
  <si>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</si>
  <si>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</si>
  <si>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</si>
  <si>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</si>
  <si>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</si>
  <si>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</si>
  <si>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</si>
  <si>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</si>
  <si>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</si>
  <si>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</si>
  <si>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</si>
  <si>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</si>
  <si>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</si>
  <si>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</si>
  <si>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</si>
  <si>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</si>
  <si>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</si>
  <si>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</si>
  <si>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</si>
  <si>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</si>
  <si>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</si>
  <si>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</si>
  <si>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</si>
  <si>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</si>
  <si>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</si>
  <si>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</si>
  <si>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</si>
  <si>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</si>
  <si>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</si>
  <si>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</si>
  <si>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</si>
  <si>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</si>
  <si>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</si>
  <si>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</si>
  <si>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</si>
  <si>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</si>
  <si>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</si>
  <si>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</si>
  <si>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</si>
  <si>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</si>
  <si>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</si>
  <si>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</si>
  <si>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</si>
  <si>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</si>
  <si>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</si>
  <si>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</si>
  <si>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</si>
  <si>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</si>
  <si>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</si>
  <si>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</si>
  <si>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</si>
  <si>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</si>
  <si>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</si>
  <si>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</si>
  <si>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</si>
  <si>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</si>
  <si>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</si>
  <si>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</si>
  <si>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</si>
  <si>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</si>
  <si>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</si>
  <si>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</si>
  <si>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</si>
  <si>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</si>
  <si>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</si>
  <si>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</si>
  <si>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</si>
  <si>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</si>
  <si>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</si>
  <si>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</si>
  <si>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</si>
  <si>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</si>
  <si>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</si>
  <si>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</si>
  <si>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</si>
  <si>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</si>
  <si>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</si>
  <si>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</si>
  <si>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</si>
  <si>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</si>
  <si>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</si>
  <si>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</si>
  <si>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</si>
  <si>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</si>
  <si>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</si>
  <si>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</si>
  <si>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</si>
  <si>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</si>
  <si>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</si>
  <si>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</si>
  <si>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</si>
  <si>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</si>
  <si>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</si>
  <si>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</si>
  <si>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</si>
  <si>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</si>
  <si>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</si>
  <si>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</si>
  <si>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</si>
  <si>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</si>
  <si>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</si>
  <si>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</si>
  <si>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</si>
  <si>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</si>
  <si>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</si>
  <si>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</si>
  <si>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</si>
  <si>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</si>
  <si>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</si>
  <si>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</si>
  <si>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</si>
  <si>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</si>
  <si>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</si>
  <si>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</si>
  <si>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</si>
  <si>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</si>
  <si>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</si>
  <si>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</si>
  <si>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</si>
  <si>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</si>
  <si>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</si>
  <si>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</si>
  <si>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</si>
  <si>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</si>
  <si>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</si>
  <si>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</si>
  <si>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</si>
  <si>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</si>
  <si>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</si>
  <si>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</si>
  <si>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</si>
  <si>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</si>
  <si>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</si>
  <si>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</si>
  <si>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</si>
  <si>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</si>
  <si>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</si>
  <si>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</si>
  <si>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</si>
  <si>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</si>
  <si>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</si>
  <si>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</si>
  <si>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</si>
  <si>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</si>
  <si>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</si>
  <si>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</si>
  <si>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</si>
  <si>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</si>
  <si>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</si>
  <si>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</si>
  <si>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</si>
  <si>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</si>
  <si>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</si>
  <si>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</si>
  <si>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</si>
  <si>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</si>
  <si>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</si>
  <si>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</si>
  <si>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</si>
  <si>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</si>
  <si>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</si>
  <si>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</si>
  <si>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</si>
  <si>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</si>
  <si>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</si>
  <si>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</si>
  <si>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</si>
  <si>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</si>
  <si>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</si>
  <si>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</si>
  <si>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</si>
  <si>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</si>
  <si>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</si>
  <si>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</si>
  <si>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</si>
  <si>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</si>
  <si>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</si>
  <si>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</si>
  <si>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</si>
  <si>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</si>
  <si>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</si>
  <si>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</si>
  <si>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</si>
  <si>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</si>
  <si>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</si>
  <si>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</si>
  <si>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</si>
  <si>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</si>
  <si>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</si>
  <si>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</si>
  <si>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</si>
  <si>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</si>
  <si>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</si>
  <si>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</si>
  <si>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</si>
  <si>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</si>
  <si>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</si>
  <si>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</si>
  <si>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</si>
  <si>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</si>
  <si>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</si>
  <si>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</si>
  <si>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</si>
  <si>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</si>
  <si>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</si>
  <si>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</si>
  <si>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</si>
  <si>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</si>
  <si>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</si>
  <si>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</si>
  <si>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</si>
  <si>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</si>
  <si>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</si>
  <si>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</si>
  <si>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</si>
  <si>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</si>
  <si>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</si>
  <si>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</si>
  <si>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</si>
  <si>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</si>
  <si>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</si>
  <si>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</si>
  <si>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</si>
  <si>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</si>
  <si>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</si>
  <si>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</si>
  <si>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</si>
  <si>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</si>
  <si>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</si>
  <si>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</si>
  <si>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</si>
  <si>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</si>
  <si>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</si>
  <si>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</si>
  <si>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</si>
  <si>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</si>
  <si>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</si>
  <si>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</si>
  <si>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</si>
  <si>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</si>
  <si>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</si>
  <si>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</si>
  <si>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</si>
  <si>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</si>
  <si>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</si>
  <si>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</si>
  <si>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</si>
  <si>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</si>
  <si>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</si>
  <si>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</si>
  <si>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</si>
  <si>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</si>
  <si>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</si>
  <si>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</si>
  <si>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</si>
  <si>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</si>
  <si>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</si>
  <si>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</si>
  <si>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</si>
  <si>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</si>
  <si>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</si>
  <si>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</si>
  <si>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</si>
  <si>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</si>
  <si>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</si>
  <si>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</si>
  <si>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</si>
  <si>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</si>
  <si>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</si>
  <si>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</si>
  <si>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</si>
  <si>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</si>
  <si>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</si>
  <si>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</si>
  <si>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</si>
  <si>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</si>
  <si>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</si>
  <si>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</si>
  <si>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</si>
  <si>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</si>
  <si>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</si>
  <si>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</si>
  <si>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</si>
  <si>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</si>
  <si>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</si>
  <si>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</si>
  <si>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</si>
  <si>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</si>
  <si>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</si>
  <si>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</si>
  <si>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</si>
  <si>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</si>
  <si>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</si>
  <si>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</si>
  <si>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</si>
  <si>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</si>
  <si>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</si>
  <si>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</si>
  <si>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</si>
  <si>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</si>
  <si>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</si>
  <si>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</si>
  <si>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</si>
  <si>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</si>
  <si>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</si>
  <si>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</si>
  <si>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</si>
  <si>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</si>
  <si>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</si>
  <si>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</si>
  <si>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</si>
  <si>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</si>
  <si>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</si>
  <si>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</si>
  <si>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</si>
  <si>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</si>
  <si>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</si>
  <si>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</si>
  <si>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</si>
  <si>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</si>
  <si>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</si>
  <si>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</si>
  <si>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</si>
  <si>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</si>
  <si>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</si>
  <si>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</si>
  <si>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</si>
  <si>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</si>
  <si>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</si>
  <si>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</si>
  <si>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</si>
  <si>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</si>
  <si>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</si>
  <si>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</si>
  <si>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</si>
  <si>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</si>
  <si>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</si>
  <si>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</si>
  <si>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</si>
  <si>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</si>
  <si>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</si>
  <si>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</si>
  <si>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</si>
  <si>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</si>
  <si>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</si>
  <si>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</si>
  <si>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</si>
  <si>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</si>
  <si>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</si>
  <si>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</si>
  <si>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</si>
  <si>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</si>
  <si>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</si>
  <si>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</si>
  <si>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</si>
  <si>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</si>
  <si>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</si>
  <si>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</si>
  <si>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</si>
  <si>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</si>
  <si>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</si>
  <si>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</si>
  <si>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</si>
  <si>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</si>
  <si>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</si>
  <si>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</si>
  <si>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</si>
  <si>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</si>
  <si>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</si>
  <si>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</si>
  <si>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</si>
  <si>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</si>
  <si>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</si>
  <si>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</si>
  <si>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</si>
  <si>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</si>
  <si>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</si>
  <si>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</si>
  <si>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</si>
  <si>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</si>
  <si>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</si>
  <si>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</si>
  <si>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</si>
  <si>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</si>
  <si>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</si>
  <si>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</si>
  <si>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</si>
  <si>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</si>
  <si>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</si>
  <si>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</si>
  <si>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</si>
  <si>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</si>
  <si>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</si>
  <si>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</si>
  <si>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</si>
  <si>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</si>
  <si>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</si>
  <si>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</si>
  <si>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</si>
  <si>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</si>
  <si>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</si>
  <si>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</si>
  <si>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</si>
  <si>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</si>
  <si>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</si>
  <si>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</si>
  <si>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</si>
  <si>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</si>
  <si>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</si>
  <si>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</si>
  <si>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</si>
  <si>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</si>
  <si>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</si>
  <si>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</si>
  <si>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</si>
  <si>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</si>
  <si>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</si>
  <si>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</si>
  <si>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</si>
  <si>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</si>
  <si>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</si>
  <si>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</si>
  <si>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</si>
  <si>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</si>
  <si>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</si>
  <si>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</si>
  <si>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</si>
  <si>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</si>
  <si>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</si>
  <si>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</si>
  <si>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</si>
  <si>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</si>
  <si>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</si>
  <si>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</si>
  <si>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</si>
  <si>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</si>
  <si>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</si>
  <si>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</si>
  <si>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</si>
  <si>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</si>
  <si>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</si>
  <si>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</si>
  <si>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</si>
  <si>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</si>
  <si>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</si>
  <si>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</si>
  <si>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</si>
  <si>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</si>
  <si>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</si>
  <si>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</si>
  <si>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</si>
  <si>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</si>
  <si>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</si>
  <si>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</si>
  <si>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</si>
  <si>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</si>
  <si>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</si>
  <si>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</si>
  <si>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</si>
  <si>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</si>
  <si>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</si>
  <si>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</si>
  <si>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</si>
  <si>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</si>
  <si>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</si>
  <si>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</si>
  <si>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</si>
  <si>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</si>
  <si>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</si>
  <si>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</si>
  <si>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</si>
  <si>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</si>
  <si>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</si>
  <si>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</si>
  <si>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</si>
  <si>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</si>
  <si>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</si>
  <si>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</si>
  <si>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</si>
  <si>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</si>
  <si>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</si>
  <si>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</si>
  <si>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</si>
  <si>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</si>
  <si>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</si>
  <si>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</si>
  <si>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</si>
  <si>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</si>
  <si>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</si>
  <si>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</si>
  <si>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</si>
  <si>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</si>
  <si>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</si>
  <si>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</si>
  <si>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</si>
  <si>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</si>
  <si>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</si>
  <si>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</si>
  <si>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</si>
  <si>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</si>
  <si>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</si>
  <si>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</si>
  <si>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</si>
  <si>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</si>
  <si>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</si>
  <si>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</si>
  <si>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</si>
  <si>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</si>
  <si>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</si>
  <si>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</si>
  <si>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</si>
  <si>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</si>
  <si>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</si>
  <si>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</si>
  <si>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</si>
  <si>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</si>
  <si>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</si>
  <si>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</si>
  <si>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</si>
  <si>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</si>
  <si>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</si>
  <si>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</si>
  <si>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</si>
  <si>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</si>
  <si>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</si>
  <si>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</si>
  <si>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</si>
  <si>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</si>
  <si>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</si>
  <si>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</si>
  <si>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</si>
  <si>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</si>
  <si>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</si>
  <si>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</si>
  <si>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</si>
  <si>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</si>
  <si>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</si>
  <si>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</si>
  <si>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</si>
  <si>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</si>
  <si>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</si>
  <si>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</si>
  <si>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</si>
  <si>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</si>
  <si>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</si>
  <si>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</si>
  <si>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</si>
  <si>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</si>
  <si>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</si>
  <si>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</si>
  <si>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</si>
  <si>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</si>
  <si>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</si>
  <si>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</si>
  <si>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</si>
  <si>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</si>
  <si>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</si>
  <si>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</si>
  <si>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</si>
  <si>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</si>
  <si>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</si>
  <si>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</si>
  <si>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</si>
  <si>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</si>
  <si>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</si>
  <si>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</si>
  <si>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</si>
  <si>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</si>
  <si>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</si>
  <si>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</si>
  <si>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</si>
  <si>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</si>
  <si>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</si>
  <si>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</si>
  <si>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</si>
  <si>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</si>
  <si>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</si>
  <si>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</si>
  <si>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</si>
  <si>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</si>
  <si>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</si>
  <si>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</si>
  <si>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</si>
  <si>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</si>
  <si>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</si>
  <si>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</si>
  <si>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</si>
  <si>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</si>
  <si>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</si>
  <si>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</si>
  <si>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</si>
  <si>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</si>
  <si>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</si>
  <si>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</si>
  <si>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</si>
  <si>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</si>
  <si>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</si>
  <si>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</si>
  <si>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</si>
  <si>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</si>
  <si>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</si>
  <si>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</si>
  <si>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</si>
  <si>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</si>
  <si>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</si>
  <si>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</si>
  <si>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</si>
  <si>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</si>
  <si>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</si>
  <si>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</si>
  <si>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</si>
  <si>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</si>
  <si>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</si>
  <si>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</si>
  <si>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</si>
  <si>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</si>
  <si>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</si>
  <si>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</si>
  <si>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</si>
  <si>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</si>
  <si>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</si>
  <si>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</si>
  <si>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</si>
  <si>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</si>
  <si>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</si>
  <si>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</si>
  <si>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</si>
  <si>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</si>
  <si>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</si>
  <si>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</si>
  <si>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</si>
  <si>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</si>
  <si>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</si>
  <si>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</si>
  <si>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</si>
  <si>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</si>
  <si>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</si>
  <si>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</si>
  <si>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</si>
  <si>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</si>
  <si>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</si>
  <si>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</si>
  <si>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</si>
  <si>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</si>
  <si>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</si>
  <si>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</si>
  <si>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</si>
  <si>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</si>
  <si>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</si>
  <si>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</si>
  <si>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</si>
  <si>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</si>
  <si>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</si>
  <si>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</si>
  <si>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</si>
  <si>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</si>
  <si>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</si>
  <si>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</si>
  <si>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</si>
  <si>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</si>
  <si>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</si>
  <si>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</si>
  <si>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</si>
  <si>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</si>
  <si>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</si>
  <si>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</si>
  <si>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</si>
  <si>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</si>
  <si>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</si>
  <si>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</si>
  <si>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</si>
  <si>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</si>
  <si>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</si>
  <si>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</si>
  <si>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</si>
  <si>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</si>
  <si>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</si>
  <si>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</si>
  <si>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</si>
  <si>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</si>
  <si>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</si>
  <si>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</si>
  <si>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</si>
  <si>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</si>
  <si>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</si>
  <si>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</si>
  <si>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</si>
  <si>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</si>
  <si>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</si>
  <si>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</si>
  <si>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</si>
  <si>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</si>
  <si>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</si>
  <si>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</si>
  <si>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</si>
  <si>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</si>
  <si>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</si>
  <si>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</si>
  <si>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</si>
  <si>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</si>
  <si>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</si>
  <si>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</si>
  <si>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</si>
  <si>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</si>
  <si>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</si>
  <si>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</si>
  <si>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</si>
  <si>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</si>
  <si>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</si>
  <si>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</si>
  <si>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</si>
  <si>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</si>
  <si>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</si>
  <si>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</si>
  <si>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</si>
  <si>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</si>
  <si>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</si>
  <si>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</si>
  <si>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</si>
  <si>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</si>
  <si>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</si>
  <si>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</si>
  <si>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</si>
  <si>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</si>
  <si>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</si>
  <si>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</si>
  <si>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</si>
  <si>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</si>
  <si>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</si>
  <si>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</si>
  <si>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</si>
  <si>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</si>
  <si>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</si>
  <si>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</si>
  <si>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</si>
  <si>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</si>
  <si>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</si>
  <si>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</si>
  <si>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</si>
  <si>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</si>
  <si>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</si>
  <si>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</si>
  <si>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</si>
  <si>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</si>
  <si>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</si>
  <si>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</si>
  <si>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</si>
  <si>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</si>
  <si>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</si>
  <si>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</si>
  <si>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</si>
  <si>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</si>
  <si>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</si>
  <si>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</si>
  <si>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</si>
  <si>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</si>
  <si>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</si>
  <si>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</si>
  <si>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</si>
  <si>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</si>
  <si>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</si>
  <si>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</si>
  <si>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</si>
  <si>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Energieflexibilität in der deutschen Industrie. Ergebnisse aus dem Kopernikus-Projekt - Synchronisierte und energieadaptive Produktionstechnik zur flexiblen Ausrichtung von Industrieprozessen auf eine fluktuierende Energieversorgung (SynErgie).</t>
  </si>
  <si>
    <t>BMBF</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</si>
  <si>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</si>
  <si>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</si>
  <si>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</si>
  <si>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</si>
  <si>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</si>
  <si>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</si>
  <si>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</si>
  <si>
    <t>Ausfelder et al.</t>
  </si>
  <si>
    <t>Flexibilitätsoptionen in der Grundstoffindustrie</t>
  </si>
  <si>
    <t>- Metaanalyse zur Klärung von Definitorik
- Hochrechnung von Einzelstandorten basierend auf Branchen- und Prozesssteckbriefen, die in Umfrage erstellt wurden
- Analyse regulatorischer, technischer, organisatorischer Hemmnisse (Interviews und Literaturrecherche)
- Analyse wirtschaftlicher Rahmenbedingungen in Unternehmensbefragungen
- Entwicklung lineares Modell zur Reduktion von Strombezugskosten
- Einordnung in Anforderungskategorien: Kurzfrist (Regelleistung), mehrere Stunden (DA), Dunkelflaute von 1-5 Tagen</t>
  </si>
  <si>
    <t>1-45</t>
  </si>
  <si>
    <t>Befragungen, Literatur, Hochrechnung</t>
  </si>
  <si>
    <t>Aus18</t>
  </si>
  <si>
    <t>- Transparenzschaffung: Datenerhebung in verschiedenen Industriebranchen mittels realer Messungen, Ermittlung von möglichen Maßnahmen und Differenzlastprofilen, Priorisierung von Maßnahmen
- überschlägige Wirtschaftlichkeitsbewertung mithilfe eines einfachen Excel-Tools auf Betriebsebene
- ggf. Simulation des Produktionsprozesses mithilfe eines generischen Material- und Energieflusstools
- ggf. Hochskalierung der Potenziale
- Vorgehen in den verschiedenen Industriezweigen unterscheidet sich (mitunter stark)</t>
  </si>
  <si>
    <t>- Diese Parameter wurden in einer separaten Arbeitsmappe erfasst (Potenziale_Lastmanagement.xlsx) und unter Nutzung eines jupyter notebooks aufbereitet (DR_potential_evaluation.ipynb).</t>
  </si>
  <si>
    <t>Erfassung der Daten aus Publikationen soweit möglich; weitgehend Übernahme der ursprünglichen Bezeichnungen / Kategorisierungen; Ausnahme: Potenzialbegriff nach Definition der eigenen Arbeit zugewiesen</t>
  </si>
  <si>
    <t>SynErgie Gesamtkonsortium</t>
  </si>
  <si>
    <t>0,5</t>
  </si>
  <si>
    <t>421-446; Einzelkapitel</t>
  </si>
  <si>
    <t>Heitkötter et al.</t>
  </si>
  <si>
    <t>Hei21</t>
  </si>
  <si>
    <t>Assessment of the regionalised demand response potential in Germany using an open source tool and dataset</t>
  </si>
  <si>
    <t>SDW; BMWK</t>
  </si>
  <si>
    <t>Paper</t>
  </si>
  <si>
    <t>100003-100008</t>
  </si>
  <si>
    <t>detaillierte und konsistente Analyse; starker Fokus auf Regionalisierung, aber Daten für Gesamtdeutschland sollten sich ebenfalls extrahieren lassen</t>
  </si>
  <si>
    <t>- Regionalisierung Energieverbrauch unter Verwendung von Lastprofilen, Nutzungsraten und flexibilisierbaren Leistungsanteilen
  - bei Haushalten Nutzung von Einwohnerzahlen und durchschnittlichem Einkommen als Proxy
  - bei GHD Nutzung von Erwerbstätigen als Proxy
  - energieintensive Industrien standortscharf regionalisiert
- Ermittlung von Basislastgängen und Flexibilitätsrestriktionen
  - bei Haushaltsanwendungen: Nutzung von BDEW-Standardlastprofil H0
  - bei GHD-Anwendungen: Nutzung von BDEW-Standardlastprofil G3
  - PtH-Profile aus vorheriger Analyse in Heitkötter et al. (2020)
  - weitere Profilannahmen aus Gils (2015); Elektromobilität nach Tena (2015)
  - COP-Profile nach Ruhnau et al. (2019) -&gt; When2Heat-Datenset
- Ermittlung von Potenzialen mit einem linearen Lastverschiebemodell
  - speicheranaloge Modellierung -&gt; Erweiterung Ansatz von Kleinhans (2014)
  - Verschiebedauern, Leistungsgrenzen und flexible Leistungsanteile aus Literatur übernommen
- Ausgabe von regionalen Potenzialen sowie regionalen Kosten-Potenzial-Kurven
- Entwicklung von Status-Quo-Daten für 2018 und Projektionen für 2030
  - Projektionen basierend auf Szenario B des NEP 2030 aus dem Jahr 2019 sowie Gils (2015) und Steurer (2017)</t>
  </si>
  <si>
    <t>Märkle-Huß et al.</t>
  </si>
  <si>
    <t>Mae18</t>
  </si>
  <si>
    <t>Large-scale demand response and its implications for spot prices, load and policies: Insights from the German-Austrian electricity market</t>
  </si>
  <si>
    <t>Universität Freiburg</t>
  </si>
  <si>
    <t>- Entwicklung eines quadratischen Kostenminimierungsproblems für den Demand Response-Einsatz
- Analyse von Kosteneinsparungen basierend auf realen Gebotskurven für DA-AT und unter Annahme, dass Lastverschiebung zur Verfügung steht</t>
  </si>
  <si>
    <t>1291-1292</t>
  </si>
  <si>
    <t>Literatur: Gils (2014), (2016); Klobasa (2009), (2010); Stötzer (2015)</t>
  </si>
  <si>
    <t>1-45; Einzelkapitel</t>
  </si>
  <si>
    <t>an der Grenze der Auswertbarkeit infolge eher überschaubaren und nicht transparent dargelegten Eigenbeitrags der Potenzialermittlung</t>
  </si>
  <si>
    <t>Wohlfarth et al.</t>
  </si>
  <si>
    <t>Sauer et al.</t>
  </si>
  <si>
    <t>114091-114094</t>
  </si>
  <si>
    <t>Fraunhofer ISI; Utrecht University</t>
  </si>
  <si>
    <t>Demand response in the service sector – Theoretical, technical and practical potentials</t>
  </si>
  <si>
    <t>- Durchführung einer standardisierten Telefon-Befragung unter Unternehmen der Branchen Bürobetriebe, Handel und Hotel/Gastgewerbe
- Hochskalierung der Ergebnisse auf Gesamtbranchen
- Ermittlung theoretischer, technischer und praktischer Potenziale
- Analyse von Einflussfaktoren (Hemmnissen und Treibern) auf die (Nicht-)Hebung von Demand Response-Potenzialen -&gt; Regressionsanalyse für Einflussermittlung</t>
  </si>
  <si>
    <t>standardisierte Befragung</t>
  </si>
  <si>
    <t>2018/19</t>
  </si>
  <si>
    <t>Woh20</t>
  </si>
  <si>
    <t>Literatur; (Regionen-)statistische Daten</t>
  </si>
  <si>
    <t>2017-2018</t>
  </si>
  <si>
    <t>2017-2020</t>
  </si>
  <si>
    <t>114091-114098</t>
  </si>
  <si>
    <t>Jetter et al.</t>
  </si>
  <si>
    <t>Jet21</t>
  </si>
  <si>
    <t>Regionale Lastmanagementpotenziale. Quantifizierung bestehender und zukünftiger Lastmanagementpotenziale in Deutschland</t>
  </si>
  <si>
    <t>FfE; Guidhouse</t>
  </si>
  <si>
    <t>ÜNB</t>
  </si>
  <si>
    <t>Gutachten</t>
  </si>
  <si>
    <t>Literatur (u.a. Steurer 2017, Gruber 2017, Heitkötter et al. 2021, …); Experteninterviews</t>
  </si>
  <si>
    <t>- Bestimmung von Lastmanagementkategorien und Erhebung der Potenziale
- Durchführung von Experteninterviews
- Ausarbeitung von drei Potenzialen der zukünftigen Entwicklung: Referenz (B), orientiert an KNDE2050, Wasserstoffszenario (A) und Elektrifizierungsszenario (C)
- Bestimmung von Kosten für Lastmanagement
- Regionalisierung der Potenziale</t>
  </si>
  <si>
    <t>11-24</t>
  </si>
  <si>
    <t>2016-2021</t>
  </si>
  <si>
    <t>110-113; 159, 161, 165, 168</t>
  </si>
  <si>
    <t>- Zement: Annahmen zu Produktion und Nachfrage, Auslastung (Mühlen), Silokapazität
- Chlor: Annahme nutzbarer Anteil des Speichers für Flexibilität; Annahme zu Anlagenerweiterung und Anlagenkonfiguration, Abrufanzahl</t>
  </si>
  <si>
    <t>Elektrolichtbogen; Behälterglasherstellung; Zementherstellung: Roh- und Zementmahlung, Chlor-Alkali-Elektrolyse, Rohstoffschmelzanlagen für Feuerfestmaterialien</t>
  </si>
  <si>
    <t>schaltbare Leistung (pos. / neg.), Abrufdauer (Verschiebedauer), Abrufhäufigkeit, prozesstechnische Restriktionen</t>
  </si>
  <si>
    <t>XVIII; 47ff.</t>
  </si>
  <si>
    <t>theoretisch, technisch</t>
  </si>
  <si>
    <t>47ff.</t>
  </si>
  <si>
    <t>Müller et al.</t>
  </si>
  <si>
    <t>Mue19</t>
  </si>
  <si>
    <t>Konferenzbeitrag</t>
  </si>
  <si>
    <t>BMWK</t>
  </si>
  <si>
    <t>Fördermittel- / Auftraggeber</t>
  </si>
  <si>
    <t>1,4GW</t>
  </si>
  <si>
    <t>0,2GW</t>
  </si>
  <si>
    <t>- Lastprofile
- Verschiebedauern
- Kostenparameter</t>
  </si>
  <si>
    <t>10004-10008</t>
  </si>
  <si>
    <t>Luftzerlegung, Zementindustrie, Holzstoffherstellung, Papiermaschinen, Altpapieraufbereitung</t>
  </si>
  <si>
    <t>Kühlung, Belüftung, Prozesswärme</t>
  </si>
  <si>
    <t>Belüftung, Kühlung, Klimaanlagen</t>
  </si>
  <si>
    <t>Waschmaschinen, Trockner, Kühlung, Gefrierschränle, Wärmepumpen, Nachtspeicherheizungen, Widerstandserhitzer Warmwasser</t>
  </si>
  <si>
    <t>Elektromobilität, Power-to-methane, Power-to-hydrogen, PtH in Fernwärmenetzen</t>
  </si>
  <si>
    <t>Verschiebedauer, flexibilisierbarer Leistungsanteil, Investitionsausgaben, variable Kosten, fixe Kosten, Mindest- / Maximallastfaktoren, Entwicklung im Zeitverlauf</t>
  </si>
  <si>
    <t>technisch, soziotechnisch</t>
  </si>
  <si>
    <t>2018, 2030</t>
  </si>
  <si>
    <t>100003-10008; supplementary data</t>
  </si>
  <si>
    <t>12-16</t>
  </si>
  <si>
    <t>- zukünftige Prozess- und Produktionsentwicklung, Erschließungsraten</t>
  </si>
  <si>
    <t>35-39</t>
  </si>
  <si>
    <t>Papierherstellung, Holzstoffherstellung, Chlorelektrolyse, HVC (Olefine &amp; Aromaten), Hohl- und Flachglasherstellung, Roh- und Zementmeühlen, Primärstahlherstellung, Sekundärstahlherstellung, Primäraluminiumelektolyse</t>
  </si>
  <si>
    <t>Lüftung, Klimakälte, Prozesskälte, Raumwärme und Warmwasser, Beleuchtung, Druckluft</t>
  </si>
  <si>
    <t>Rechenzentren, Abwasserentsorgung, Trinkwasserversorgung, Prozesskälte im Lebensmitteleinzelhandel</t>
  </si>
  <si>
    <t>installierte Leistung, flexibilisierbarer Lesitungsanteil, Schaltdauer, Verschiebedauer, Regenerationsdauer, max. Abrufhäufigkeit, variable Kosten, fixe Kosten, Investitionsausgaben</t>
  </si>
  <si>
    <t>technisch, praktisch, erschlossen</t>
  </si>
  <si>
    <t>2019, 2025, 2030, 2035, 2038, 2040, 2045</t>
  </si>
  <si>
    <t>1,1GW</t>
  </si>
  <si>
    <t>1,2GW</t>
  </si>
  <si>
    <t>0,07GW</t>
  </si>
  <si>
    <t>53-55</t>
  </si>
  <si>
    <t>detaillierte Analyse; neue Potenziale (z. B. rechenzentren) erfasst; Grundlage für Schätzungen im Netzentwicklungsplan Strom</t>
  </si>
  <si>
    <t>- flexibler Lastanteil</t>
  </si>
  <si>
    <t>Produzierende Industrie</t>
  </si>
  <si>
    <t>Heizung, Belüftung, Klimaanlagen und Kühlung; Weiße Ware</t>
  </si>
  <si>
    <t>schaltbare Leistung und maximale Schaltleistung</t>
  </si>
  <si>
    <t>Regionales Flexibilitäts-Potenzial dezentraler Anlagen. Modellierung und Bewertung des regionalen Flexibilitäts-Potenzials von dezentralen
Flexibilitäts-Typen im Verteilnetz</t>
  </si>
  <si>
    <t>- Regionalisierung der Flexibilitätstechnologien auf Gemeindeebene: Wärmepumpen: anhand von Daten des BWP, Mikrozensus und FfE Gebäudemodell; Batteriespeicher: anhand von Daten des Speichermonitorings
- Bestimmung von Referenzlastgängen: basierend auf Clustering von Gebäudetypen, Tagesbedarfen je nach Gebäudetyp und Temperatur und Überführung in Lastprofile
- Ermittlung des Flexibilitätspotenzials: Ableitung des Flexibilitätspotenzials aus ermitteltem Lastprofil (Zuschaltung, wenn außer Betrieb, Abschaltung im Betrieb), begrenzt durch Ladeleistung und Speicherstandsrestriktionen sowie Energiebedarfsreduktion</t>
  </si>
  <si>
    <t>2-9</t>
  </si>
  <si>
    <t xml:space="preserve"> Speicher: symmetrische Lade- und Entladeleistung, keine Selbstentladung
- Annahme zur Steuerung von Nachtspeicherheizungen</t>
  </si>
  <si>
    <t>4, 7</t>
  </si>
  <si>
    <t>Literatur; Statistiken</t>
  </si>
  <si>
    <t>Wärmepumpen, Nachtspeicher, Batteriespeichersysteme</t>
  </si>
  <si>
    <t>schaltbare Leistung</t>
  </si>
  <si>
    <t>kompakter Beitrag, aber gute Darstellung; wenige Technologien, dafür aber bspw. auch Batteriespeicher ausgewertet</t>
  </si>
  <si>
    <t>4-8</t>
  </si>
  <si>
    <t>prozessspezifisch</t>
  </si>
  <si>
    <t>447ff.</t>
  </si>
  <si>
    <t>Aluminiumindustrie, Siahlindustrie, Luftzerlegung, Graphitherstellung, (Bio-)Chemische Prozesse, Fahrzeugbau, Nichteisenmetalldruckguss, Lebensmittelindustrie, Papierindustrie, Spezialglasherstellung, Glasherstellung, Maschinen- und Anlagenbau, Feuerfestindustrie, Zementmahlung</t>
  </si>
  <si>
    <t>Prozessdampfbereitstellung</t>
  </si>
  <si>
    <t>474, 479, 515, 590</t>
  </si>
  <si>
    <t>technisch, (soziotechnisch, wirtschaftlich)</t>
  </si>
  <si>
    <t>sehr detailliert für verschiedene Industriebranchen, allerdings Fokus eher auf Idendifikation und Hebung realer standortspezifischer Bottom-Up-Potenziale anstatt Generierung einer übergeordneten Gesamtpotenzialschätzung; für Hochrechnungen teilweise nur Methoden dargelegt; Ergebnisse nicht oder nicht ohne Weiteres extrahierbar</t>
  </si>
  <si>
    <t>Branchen: Büros, Lebensmitteleinzelhandel, Non-Food-Einzelhandel, Lebensmittel Großhandel, Non-Food-Großhandel, Hotels mit Restaurantbetrieb, Hotels, Restaurants; Anwendungen: Belüftung, Klimaanlagen, Kühlschränke, Gefrierschränke, Kühlräume, Gefrierräume</t>
  </si>
  <si>
    <t>verschiebbare Energie</t>
  </si>
  <si>
    <t>theoretisch, technisch, soziotechnisch</t>
  </si>
  <si>
    <t>sehr gute empirische Arbeit, aber leider fehlen Angaben zu einigen Parametern, allen voran die Schaltleistungen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</si>
</sst>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20"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
      <b/>
      <sz val="14"/>
      <color theme="1"/>
      <name val="Arial"/>
      <family val="2"/>
    </font>
    <font>
      <b/>
      <sz val="16"/>
      <color theme="1"/>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
      <left/>
      <right/>
      <top/>
      <bottom style="thin">
        <color indexed="64"/>
      </bottom>
      <diagonal/>
    </border>
    <border>
      <left/>
      <right style="thin">
        <color indexed="64"/>
      </right>
      <top/>
      <bottom/>
      <diagonal/>
    </border>
  </borders>
  <cellStyleXfs count="2">
    <xf numFmtId="0" fontId="0" fillId="0" borderId="0"/>
    <xf numFmtId="0" fontId="12" fillId="0" borderId="0" applyNumberFormat="0" applyFill="0" applyBorder="0" applyAlignment="0" applyProtection="0"/>
  </cellStyleXfs>
  <cellXfs count="129">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2" fillId="3" borderId="0" xfId="0" applyFont="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xf numFmtId="0" fontId="2" fillId="3" borderId="4" xfId="0" applyFont="1" applyFill="1" applyBorder="1"/>
    <xf numFmtId="0" fontId="2" fillId="3" borderId="12" xfId="0" applyFont="1" applyFill="1" applyBorder="1"/>
    <xf numFmtId="0" fontId="2" fillId="3" borderId="2" xfId="0" applyFont="1" applyFill="1" applyBorder="1"/>
    <xf numFmtId="0" fontId="2" fillId="3" borderId="11" xfId="0" applyFont="1" applyFill="1" applyBorder="1"/>
    <xf numFmtId="0" fontId="3" fillId="3" borderId="0" xfId="0" applyFont="1" applyFill="1" applyBorder="1"/>
    <xf numFmtId="0" fontId="2" fillId="3" borderId="0" xfId="0" applyFont="1" applyFill="1" applyBorder="1"/>
    <xf numFmtId="0" fontId="2" fillId="3" borderId="16" xfId="0" applyFont="1" applyFill="1" applyBorder="1"/>
    <xf numFmtId="0" fontId="17" fillId="3" borderId="0" xfId="1" applyFont="1" applyFill="1" applyBorder="1"/>
    <xf numFmtId="0" fontId="2" fillId="3" borderId="0" xfId="0" applyFont="1" applyFill="1" applyBorder="1" applyAlignment="1">
      <alignment horizontal="left" indent="1"/>
    </xf>
    <xf numFmtId="15" fontId="2" fillId="3" borderId="11" xfId="0" applyNumberFormat="1" applyFont="1" applyFill="1" applyBorder="1"/>
    <xf numFmtId="15" fontId="2" fillId="3" borderId="0" xfId="0" applyNumberFormat="1" applyFont="1" applyFill="1" applyBorder="1"/>
    <xf numFmtId="15" fontId="2" fillId="3" borderId="16" xfId="0" applyNumberFormat="1" applyFont="1" applyFill="1" applyBorder="1"/>
    <xf numFmtId="0" fontId="3" fillId="3" borderId="0" xfId="0" applyFont="1" applyFill="1" applyBorder="1" applyAlignment="1">
      <alignment horizontal="left"/>
    </xf>
    <xf numFmtId="0" fontId="2" fillId="3" borderId="0" xfId="0" quotePrefix="1" applyFont="1" applyFill="1" applyBorder="1" applyAlignment="1">
      <alignment horizontal="left" indent="2"/>
    </xf>
    <xf numFmtId="0" fontId="2" fillId="3" borderId="0" xfId="0" applyFont="1" applyFill="1" applyBorder="1" applyAlignment="1">
      <alignment horizontal="left"/>
    </xf>
    <xf numFmtId="0" fontId="2" fillId="3" borderId="0" xfId="0" quotePrefix="1" applyFont="1" applyFill="1" applyBorder="1" applyAlignment="1">
      <alignment horizontal="left" indent="4"/>
    </xf>
    <xf numFmtId="15" fontId="2" fillId="3" borderId="0" xfId="0" applyNumberFormat="1" applyFont="1" applyFill="1" applyBorder="1" applyAlignment="1">
      <alignment horizontal="left" indent="1"/>
    </xf>
    <xf numFmtId="0" fontId="3" fillId="3" borderId="0" xfId="0" quotePrefix="1" applyFont="1" applyFill="1" applyBorder="1"/>
    <xf numFmtId="0" fontId="2" fillId="3" borderId="5" xfId="0" applyFont="1" applyFill="1" applyBorder="1"/>
    <xf numFmtId="0" fontId="2" fillId="3" borderId="15" xfId="0" applyFont="1" applyFill="1" applyBorder="1"/>
    <xf numFmtId="0" fontId="2" fillId="3" borderId="8" xfId="0" applyFont="1" applyFill="1" applyBorder="1"/>
    <xf numFmtId="0" fontId="18" fillId="3" borderId="0" xfId="0" applyFont="1" applyFill="1" applyBorder="1"/>
    <xf numFmtId="0" fontId="19" fillId="3" borderId="0" xfId="0" applyFont="1" applyFill="1" applyBorder="1"/>
    <xf numFmtId="0" fontId="12" fillId="3" borderId="0" xfId="1" applyFill="1" applyBorder="1"/>
    <xf numFmtId="16" fontId="8" fillId="0" borderId="1" xfId="0" quotePrefix="1" applyNumberFormat="1" applyFont="1" applyFill="1" applyBorder="1" applyAlignment="1">
      <alignment horizontal="left" vertical="center" wrapText="1"/>
    </xf>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26</c:v>
                </c:pt>
                <c:pt idx="1">
                  <c:v>29</c:v>
                </c:pt>
                <c:pt idx="2">
                  <c:v>7</c:v>
                </c:pt>
                <c:pt idx="3">
                  <c:v>12.5</c:v>
                </c:pt>
                <c:pt idx="4">
                  <c:v>3</c:v>
                </c:pt>
                <c:pt idx="5">
                  <c:v>30</c:v>
                </c:pt>
                <c:pt idx="6">
                  <c:v>23.5</c:v>
                </c:pt>
                <c:pt idx="7">
                  <c:v>8</c:v>
                </c:pt>
                <c:pt idx="8">
                  <c:v>4</c:v>
                </c:pt>
                <c:pt idx="9">
                  <c:v>12.5</c:v>
                </c:pt>
                <c:pt idx="10">
                  <c:v>21.5</c:v>
                </c:pt>
                <c:pt idx="11">
                  <c:v>5.5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35" totalsRowCount="1" headerRowDxfId="1249" dataDxfId="1248" totalsRowDxfId="1246" tableBorderDxfId="1247" totalsRowBorderDxfId="1245">
  <autoFilter ref="A2:CJ34" xr:uid="{00000000-0009-0000-0100-000004000000}"/>
  <sortState ref="A3:CJ27">
    <sortCondition ref="A2:A27"/>
  </sortState>
  <tableColumns count="88">
    <tableColumn id="1" xr3:uid="{00000000-0010-0000-0000-000001000000}" name="Kurzbeleg" dataDxfId="175" totalsRowDxfId="87"/>
    <tableColumn id="83" xr3:uid="{632F5275-4B2A-4262-871F-BE0C2DC5B9A6}" name="Kürzel" dataDxfId="174" totalsRowDxfId="86"/>
    <tableColumn id="2" xr3:uid="{00000000-0010-0000-0000-000002000000}" name="Titel der Studie" dataDxfId="173" totalsRowDxfId="85"/>
    <tableColumn id="3" xr3:uid="{00000000-0010-0000-0000-000003000000}" name="durchführende Institution" dataDxfId="172" totalsRowDxfId="84"/>
    <tableColumn id="21" xr3:uid="{00000000-0010-0000-0000-000015000000}" name="Fördermittel- / Auftraggeber" dataDxfId="171" totalsRowDxfId="83"/>
    <tableColumn id="4" xr3:uid="{00000000-0010-0000-0000-000004000000}" name="Art der Schrift" dataDxfId="170" totalsRowDxfId="82"/>
    <tableColumn id="5" xr3:uid="{00000000-0010-0000-0000-000005000000}" name="Freitextbeschreibung der Methodik" dataDxfId="169" totalsRowDxfId="81"/>
    <tableColumn id="76" xr3:uid="{2CA42FD3-A7B8-4911-957F-F65B6F8CF4A2}" name="Bottom-Up-Abschätzung" dataDxfId="168" totalsRowDxfId="80"/>
    <tableColumn id="75" xr3:uid="{748392C3-1F39-4ED7-BABC-9B46699C91C8}" name="Top-Down-Abschätzung" dataDxfId="167" totalsRowDxfId="79"/>
    <tableColumn id="6" xr3:uid="{00000000-0010-0000-0000-000006000000}" name="Bestimmung Kosten-Potenzial-Kurven" dataDxfId="166" totalsRowDxfId="78"/>
    <tableColumn id="52" xr3:uid="{00000000-0010-0000-0000-000034000000}" name="Analyse mehrerer Szenarien / Entwicklungen" dataDxfId="165" totalsRowDxfId="77"/>
    <tableColumn id="51" xr3:uid="{00000000-0010-0000-0000-000033000000}" name="Untersuchung von Fehlermaßen" dataDxfId="164" totalsRowDxfId="76"/>
    <tableColumn id="46" xr3:uid="{00000000-0010-0000-0000-00002E000000}" name="Fokus Lastmanagement" dataDxfId="163" totalsRowDxfId="75"/>
    <tableColumn id="44" xr3:uid="{00000000-0010-0000-0000-00002C000000}" name="Quellen Methodik" dataDxfId="162" totalsRowDxfId="74"/>
    <tableColumn id="7" xr3:uid="{00000000-0010-0000-0000-000007000000}" name="Überblick über zentrale Annahmen" dataDxfId="161" totalsRowDxfId="73">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60" totalsRowDxfId="72"/>
    <tableColumn id="48" xr3:uid="{00000000-0010-0000-0000-000030000000}" name="überwiegend verwendete Datenbasis" dataDxfId="159" totalsRowDxfId="71"/>
    <tableColumn id="10" xr3:uid="{00000000-0010-0000-0000-00000A000000}" name="Literaturanalyse" dataDxfId="158" totalsRowDxfId="70"/>
    <tableColumn id="11" xr3:uid="{00000000-0010-0000-0000-00000B000000}" name="Auswertung von Statistiken" dataDxfId="157" totalsRowDxfId="69"/>
    <tableColumn id="12" xr3:uid="{00000000-0010-0000-0000-00000C000000}" name="Expertenabschätzungen" dataDxfId="156" totalsRowDxfId="68"/>
    <tableColumn id="13" xr3:uid="{00000000-0010-0000-0000-00000D000000}" name="(Online-)Umfragen" dataDxfId="155" totalsRowDxfId="67"/>
    <tableColumn id="14" xr3:uid="{00000000-0010-0000-0000-00000E000000}" name="Unternehmensbefragungen / Interviews" dataDxfId="154" totalsRowDxfId="66"/>
    <tableColumn id="49" xr3:uid="{00000000-0010-0000-0000-000031000000}" name="eigene Annahmen" dataDxfId="153" totalsRowDxfId="65"/>
    <tableColumn id="15" xr3:uid="{00000000-0010-0000-0000-00000F000000}" name="eigene Erhebungen" dataDxfId="152" totalsRowDxfId="64"/>
    <tableColumn id="47" xr3:uid="{00000000-0010-0000-0000-00002F000000}" name="Bezugsjahr(e) der Datenbasis" dataDxfId="151" totalsRowDxfId="63"/>
    <tableColumn id="16" xr3:uid="{00000000-0010-0000-0000-000010000000}" name="Quellen Daten" dataDxfId="150" totalsRowDxfId="62"/>
    <tableColumn id="17" xr3:uid="{00000000-0010-0000-0000-000011000000}" name="analytischer Ansatz zur Verwertung technischer Potenziale" dataDxfId="149" totalsRowDxfId="61"/>
    <tableColumn id="18" xr3:uid="{00000000-0010-0000-0000-000012000000}" name="Branchen, Produktionsprozesse Industrie" dataDxfId="148" totalsRowDxfId="60"/>
    <tableColumn id="50" xr3:uid="{00000000-0010-0000-0000-000032000000}" name="Querschnittstechnologien Industrie" dataDxfId="147" totalsRowDxfId="59"/>
    <tableColumn id="19" xr3:uid="{00000000-0010-0000-0000-000013000000}" name="Querschnittstechnologien im GHD-Sektor" dataDxfId="146" totalsRowDxfId="58"/>
    <tableColumn id="20" xr3:uid="{00000000-0010-0000-0000-000014000000}" name="Branchen, Produktionsprozesse Haushalte" dataDxfId="145" totalsRowDxfId="57"/>
    <tableColumn id="43" xr3:uid="{FC53D474-7B46-4E3E-9171-DAF4242A80FA}" name="Verkehr, Erzeugung und sonstige" dataDxfId="144" totalsRowDxfId="56"/>
    <tableColumn id="22" xr3:uid="{00000000-0010-0000-0000-000016000000}" name="Quellen Betrachtungsumfang" dataDxfId="143" totalsRowDxfId="55"/>
    <tableColumn id="82" xr3:uid="{DC8AA85A-8581-492B-9E17-88AA1CEC3051}" name="Haushalte" dataDxfId="142" totalsRowDxfId="54">
      <calculatedColumnFormula>IF(Ueberblick[[#This Row],[Branchen, Produktionsprozesse Haushalte]]&lt;&gt;"",1,0)</calculatedColumnFormula>
    </tableColumn>
    <tableColumn id="81" xr3:uid="{46EB5746-8A34-4E93-A89E-5E5F042C5F02}" name="GHD" dataDxfId="141" totalsRowDxfId="53">
      <calculatedColumnFormula>IF(Ueberblick[[#This Row],[Querschnittstechnologien im GHD-Sektor]]&lt;&gt;"",1,0)</calculatedColumnFormula>
    </tableColumn>
    <tableColumn id="80" xr3:uid="{A50ACBF7-0464-4A88-B67D-4BE826976962}" name="Industrie" dataDxfId="140" totalsRowDxfId="52">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39" totalsRowDxfId="51"/>
    <tableColumn id="24" xr3:uid="{00000000-0010-0000-0000-000018000000}" name="Potenzialtrennung pos/neg vorgenommen" dataDxfId="138" totalsRowDxfId="50"/>
    <tableColumn id="78" xr3:uid="{E6CC6DD3-D676-4817-8DF3-F52570A30183}" name="Potenzial pos" dataDxfId="137" totalsRowDxfId="49"/>
    <tableColumn id="77" xr3:uid="{27A38D6A-6E2E-4277-A774-ACE9DF072236}" name="Potenzial neg" dataDxfId="136" totalsRowDxfId="48"/>
    <tableColumn id="25" xr3:uid="{00000000-0010-0000-0000-000019000000}" name="Schaltdauer erfasst" dataDxfId="135" totalsRowDxfId="47"/>
    <tableColumn id="26" xr3:uid="{00000000-0010-0000-0000-00001A000000}" name="Verschiebedauer erfasst" dataDxfId="134" totalsRowDxfId="46"/>
    <tableColumn id="27" xr3:uid="{00000000-0010-0000-0000-00001B000000}" name="Angaben zur Schalthäufigkeit vorhanden" dataDxfId="133" totalsRowDxfId="45"/>
    <tableColumn id="28" xr3:uid="{00000000-0010-0000-0000-00001C000000}" name="Angeben zu Investitionsausgaben" dataDxfId="132" totalsRowDxfId="44"/>
    <tableColumn id="29" xr3:uid="{00000000-0010-0000-0000-00001D000000}" name="Angaben zu fixen Kosten" dataDxfId="131" totalsRowDxfId="43"/>
    <tableColumn id="30" xr3:uid="{00000000-0010-0000-0000-00001E000000}" name="Angaben zu variablen Kosten" dataDxfId="130" totalsRowDxfId="42"/>
    <tableColumn id="31" xr3:uid="{00000000-0010-0000-0000-00001F000000}" name="Quellen Flexibilitätsparameter" dataDxfId="129" totalsRowDxfId="41"/>
    <tableColumn id="32" xr3:uid="{00000000-0010-0000-0000-000020000000}" name="Überblick der Potenzialbegriffe" dataDxfId="128" totalsRowDxfId="40"/>
    <tableColumn id="67" xr3:uid="{00000000-0010-0000-0000-000043000000}" name="Angaben zum theoretischen Potenzial" dataDxfId="127" totalsRowDxfId="39"/>
    <tableColumn id="33" xr3:uid="{00000000-0010-0000-0000-000021000000}" name="Angaben zum technischen Potenzial" dataDxfId="126" totalsRowDxfId="38"/>
    <tableColumn id="70" xr3:uid="{00000000-0010-0000-0000-000046000000}" name="Angaben zum soziotechnischen Potenzial" dataDxfId="125" totalsRowDxfId="37"/>
    <tableColumn id="68" xr3:uid="{00000000-0010-0000-0000-000044000000}" name="Angaben zum ökonomischen Potenzial" dataDxfId="124" totalsRowDxfId="36"/>
    <tableColumn id="69" xr3:uid="{00000000-0010-0000-0000-000045000000}" name="Angaben zum sozialen Potenzial" dataDxfId="123" totalsRowDxfId="35"/>
    <tableColumn id="71" xr3:uid="{00000000-0010-0000-0000-000047000000}" name="Angaben zum realisierbaren Potenzial" dataDxfId="122" totalsRowDxfId="34"/>
    <tableColumn id="34" xr3:uid="{00000000-0010-0000-0000-000022000000}" name="Zeithorizont" dataDxfId="121" totalsRowDxfId="33"/>
    <tableColumn id="35" xr3:uid="{00000000-0010-0000-0000-000023000000}" name="Jahr Status quo / Basis" dataDxfId="120" totalsRowDxfId="32">
      <calculatedColumnFormula>LEFT(Gesamtueberblick!$BC3,4)</calculatedColumnFormula>
    </tableColumn>
    <tableColumn id="36" xr3:uid="{00000000-0010-0000-0000-000024000000}" name="2020 erfasst?" dataDxfId="119" totalsRowDxfId="31"/>
    <tableColumn id="37" xr3:uid="{00000000-0010-0000-0000-000025000000}" name="2025 erfasst?" dataDxfId="118" totalsRowDxfId="30"/>
    <tableColumn id="38" xr3:uid="{00000000-0010-0000-0000-000026000000}" name="2030 erfasst?" dataDxfId="117" totalsRowDxfId="29"/>
    <tableColumn id="39" xr3:uid="{00000000-0010-0000-0000-000027000000}" name="2050 erfasst?" dataDxfId="116" totalsRowDxfId="28"/>
    <tableColumn id="40" xr3:uid="{00000000-0010-0000-0000-000028000000}" name="Potenzial Industrie ges. pos." dataDxfId="115" totalsRowDxfId="27"/>
    <tableColumn id="55" xr3:uid="{00000000-0010-0000-0000-000037000000}" name="Potenzial Industrie ges. neg." dataDxfId="114" totalsRowDxfId="26"/>
    <tableColumn id="9" xr3:uid="{00000000-0010-0000-0000-000009000000}" name="Potenzial Industrie Prozesse pos." dataDxfId="113" totalsRowDxfId="25"/>
    <tableColumn id="8" xr3:uid="{00000000-0010-0000-0000-000008000000}" name="Potenzial Industrie Prozesse neg." dataDxfId="112" totalsRowDxfId="24"/>
    <tableColumn id="63" xr3:uid="{00000000-0010-0000-0000-00003F000000}" name="Potenzial Industrie QST pos." dataDxfId="111" totalsRowDxfId="23"/>
    <tableColumn id="62" xr3:uid="{00000000-0010-0000-0000-00003E000000}" name="Potenzial Industrie QST neg." dataDxfId="110" totalsRowDxfId="22"/>
    <tableColumn id="54" xr3:uid="{00000000-0010-0000-0000-000036000000}" name="Potenzial GHD ges. pos." dataDxfId="109" totalsRowDxfId="21"/>
    <tableColumn id="58" xr3:uid="{00000000-0010-0000-0000-00003A000000}" name="Potenzial GHD ges. neg." dataDxfId="108" totalsRowDxfId="20"/>
    <tableColumn id="56" xr3:uid="{00000000-0010-0000-0000-000038000000}" name="Potenzial GHD ges. pos. ohne Klimatisierung / Wärme" dataDxfId="107" totalsRowDxfId="19"/>
    <tableColumn id="59" xr3:uid="{00000000-0010-0000-0000-00003B000000}" name="Potenzial GHD ges. neg. ohne Klimatisierung / Wärme" dataDxfId="106" totalsRowDxfId="18"/>
    <tableColumn id="53" xr3:uid="{00000000-0010-0000-0000-000035000000}" name="Potenzial Haushalte ges. pos." dataDxfId="105" totalsRowDxfId="17"/>
    <tableColumn id="60" xr3:uid="{00000000-0010-0000-0000-00003C000000}" name="Potenzial Haushalte ges. neg." dataDxfId="104" totalsRowDxfId="16"/>
    <tableColumn id="57" xr3:uid="{00000000-0010-0000-0000-000039000000}" name="Potenzial Haushalte ges. pos. ohne Wärme" dataDxfId="103" totalsRowDxfId="15"/>
    <tableColumn id="61" xr3:uid="{00000000-0010-0000-0000-00003D000000}" name="Potenzial Haushalte ges. neg. ohne Wärme" dataDxfId="102" totalsRowDxfId="14"/>
    <tableColumn id="79" xr3:uid="{31F976D9-406C-4694-BCF6-AA5BA38954B6}" name="Benutzungsstunden / Auslastungsgrade angegeben?" dataDxfId="101" totalsRowDxfId="13"/>
    <tableColumn id="90" xr3:uid="{19489313-516D-412D-9F36-6FCC7070D4C8}" name="Saisonalität berücksichtigt?" dataDxfId="100" totalsRowDxfId="12"/>
    <tableColumn id="88" xr3:uid="{F0B48DC4-196A-4E69-8718-DC09EC019AA2}" name="Tageszeitliche Abhängigkeit berücksichtigt?" dataDxfId="99" totalsRowDxfId="11"/>
    <tableColumn id="87" xr3:uid="{791CC651-9903-42A6-83C7-7A702846D27A}" name="Temperaturabhängigkeit berücksichtigt?" dataDxfId="98" totalsRowDxfId="10"/>
    <tableColumn id="86" xr3:uid="{AED92EA0-1C20-4F2A-B9DA-829515E72C81}" name="Lastgänge / Lastblöcke berücksichtigt?" dataDxfId="97" totalsRowDxfId="9"/>
    <tableColumn id="85" xr3:uid="{894E805A-F833-49AA-9314-4AF0556EE073}" name="Zeitverfügbarkeitszeitreihen generiert?" dataDxfId="96" totalsRowDxfId="8"/>
    <tableColumn id="41" xr3:uid="{00000000-0010-0000-0000-000029000000}" name="Quellen Zeitverfügbarkeit" dataDxfId="95" totalsRowDxfId="7"/>
    <tableColumn id="42" xr3:uid="{00000000-0010-0000-0000-00002A000000}" name="Kommentar und Kritik" dataDxfId="94" totalsRowDxfId="6"/>
    <tableColumn id="66" xr3:uid="{00000000-0010-0000-0000-000042000000}" name="Erfassung BA Schmidt de Ccahuana" dataDxfId="93" totalsRowDxfId="5"/>
    <tableColumn id="65" xr3:uid="{00000000-0010-0000-0000-000041000000}" name="Erfassung BA Renner" dataDxfId="92" totalsRowDxfId="4"/>
    <tableColumn id="64" xr3:uid="{00000000-0010-0000-0000-000040000000}" name="Erfassung BA Vogt" dataDxfId="91" totalsRowDxfId="3"/>
    <tableColumn id="72" xr3:uid="{4954F5A7-DDCA-4E78-AF7F-7CA5F408B168}" name="Erfassung BA Stange" dataDxfId="90" totalsRowDxfId="2"/>
    <tableColumn id="73" xr3:uid="{47BF244D-B99D-4F4C-A65A-6EADB5DEECFC}" name="Erfassung BA Odeh" dataDxfId="89" totalsRowDxfId="1"/>
    <tableColumn id="74" xr3:uid="{95C0E32B-95CF-4D28-8CCE-294968D87A78}" name="Erfassung BA Benz" dataDxfId="88" totalsRowDxfId="0"/>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138" dataDxfId="1137">
  <autoFilter ref="A1:B17" xr:uid="{7DF54DC3-53A2-4050-BE8A-6CC5D8058F05}"/>
  <tableColumns count="2">
    <tableColumn id="1" xr3:uid="{664217BB-30EB-404C-9351-D3C74887D67E}" name="Annahmen ursprünglich" dataDxfId="1136"/>
    <tableColumn id="2" xr3:uid="{A5B1B6ED-3738-4DF9-BCB7-6DBA74291731}" name="Hilfsspalte Kategorie" dataDxfId="1135"/>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134" dataDxfId="1133">
  <autoFilter ref="A1:B72" xr:uid="{7DF54DC3-53A2-4050-BE8A-6CC5D8058F05}"/>
  <tableColumns count="2">
    <tableColumn id="1" xr3:uid="{0BB7C963-596A-429D-8B4C-506EE2330FD2}" name="Annahmen - ursprünglich" dataDxfId="1132"/>
    <tableColumn id="2" xr3:uid="{A96D2AAC-C428-4E9E-AE81-82FF8257C57C}" name="Hilfsspalte Kategorie" dataDxfId="1131"/>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130" dataDxfId="1129" tableBorderDxfId="1128">
  <autoFilter ref="A2:R27" xr:uid="{E48EAA67-8810-45E2-ADB4-BD9F158F350C}"/>
  <sortState ref="A3:R27">
    <sortCondition ref="A2:A27"/>
  </sortState>
  <tableColumns count="18">
    <tableColumn id="1" xr3:uid="{0065E3CE-E3BC-4176-AFCE-8125FEF5C067}" name="Kurzbeleg" totalsRowLabel="Häufigkeit" dataDxfId="1127" totalsRowDxfId="1126"/>
    <tableColumn id="18" xr3:uid="{2F6B0C97-2340-4FE4-A5FC-0CA54CEB18CE}" name="StV / Leistungen" totalsRowFunction="sum" dataDxfId="1125" totalsRowDxfId="1124"/>
    <tableColumn id="17" xr3:uid="{24BB41DC-21EC-46F2-B0DD-3EBBDF218895}" name="Durchdringungsraten" totalsRowFunction="sum" dataDxfId="1123" totalsRowDxfId="1122"/>
    <tableColumn id="15" xr3:uid="{06BDA605-9AA8-444F-8214-9EC55E5127AC}" name="Profile / Zeitverfügbarkeit" totalsRowFunction="sum" dataDxfId="1121" totalsRowDxfId="1120"/>
    <tableColumn id="14" xr3:uid="{84C6FBFB-CE73-4249-BB5E-762AF37048E3}" name="flex. Leistung" totalsRowFunction="sum" dataDxfId="1119" totalsRowDxfId="1118"/>
    <tableColumn id="13" xr3:uid="{B49EA757-EAE3-4B16-B83A-E659218A4E46}" name="Zeitdauern" totalsRowFunction="sum" dataDxfId="1117" totalsRowDxfId="1116"/>
    <tableColumn id="12" xr3:uid="{F73D7CD5-DEF7-4E4A-93FA-E43C0CD5CD07}" name="Abrufhäufigkeit" totalsRowFunction="sum" dataDxfId="1115" totalsRowDxfId="1114"/>
    <tableColumn id="11" xr3:uid="{0CBA64DC-8ACF-4C11-BC71-2B05B7D76706}" name="spez. Leistung / Verbräuche" totalsRowFunction="sum" dataDxfId="1113" totalsRowDxfId="1112"/>
    <tableColumn id="10" xr3:uid="{E2D825DB-AE7C-4D42-8843-548E702FA48C}" name="(soziale) Akzeptanz" totalsRowFunction="sum" dataDxfId="1111" totalsRowDxfId="1110"/>
    <tableColumn id="9" xr3:uid="{0813D05E-9C37-40E5-BBD7-7149C4CDF01C}" name="Prozesseignung" totalsRowFunction="sum" dataDxfId="1109" totalsRowDxfId="1108"/>
    <tableColumn id="8" xr3:uid="{686DB26A-D51C-4655-96A5-1DEB6B0D6216}" name="Kosten(entwicklung)" totalsRowFunction="sum" dataDxfId="1107" totalsRowDxfId="1106"/>
    <tableColumn id="7" xr3:uid="{B8D80668-8069-48AE-9B17-108B5A8DD6D9}" name="Potenzialentwicklung" totalsRowFunction="sum" dataDxfId="1105" totalsRowDxfId="1104"/>
    <tableColumn id="6" xr3:uid="{FB24C3E3-F967-43E6-89AB-4D4428F4EDCF}" name="Simulationsdaten" totalsRowFunction="sum" dataDxfId="1103" totalsRowDxfId="1102"/>
    <tableColumn id="5" xr3:uid="{1F41B5E1-7F37-4D3A-97FF-AE494E34AAD8}" name="Erheblichkeitsschwelle" totalsRowFunction="sum" dataDxfId="1101" totalsRowDxfId="1100"/>
    <tableColumn id="4" xr3:uid="{17A4F7BD-039C-4E28-8818-4213B7623DD9}" name="Annahmen Elektormobilität" totalsRowFunction="sum" dataDxfId="1099" totalsRowDxfId="1098"/>
    <tableColumn id="3" xr3:uid="{E17FFE2A-57FF-4E25-8537-1DB00C5D1175}" name="Symmetrieannahme" totalsRowFunction="sum" dataDxfId="1097" totalsRowDxfId="1096"/>
    <tableColumn id="2" xr3:uid="{B821486A-45A3-4F71-8B30-57C4E74121B8}" name="Bereitstellungsalternative" totalsRowFunction="sum" dataDxfId="1095" totalsRowDxfId="1094"/>
    <tableColumn id="16" xr3:uid="{528F8889-0EA5-4D2A-8D8E-96F1717AC8F3}" name="Quellen zentrale Annahmen" dataDxfId="1093" totalsRowDxfId="1092"/>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1091" dataDxfId="1090" tableBorderDxfId="1089">
  <autoFilter ref="A2:R27" xr:uid="{E48EAA67-8810-45E2-ADB4-BD9F158F350C}"/>
  <sortState ref="A3:R27">
    <sortCondition ref="A2:A27"/>
  </sortState>
  <tableColumns count="18">
    <tableColumn id="1" xr3:uid="{88DDEBCC-C969-414E-A11E-C2E25FB2A5A7}" name="Kurzbeleg" totalsRowLabel="Häufigkeit" dataDxfId="1088" totalsRowDxfId="1087"/>
    <tableColumn id="18" xr3:uid="{049BE2F3-965F-40F7-83A0-65305B62F0EE}" name="StV / Leistungen" totalsRowFunction="custom" dataDxfId="1086" totalsRowDxfId="1085">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1084" totalsRowDxfId="1083">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1082" totalsRowDxfId="1081">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1080" totalsRowDxfId="1079">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1078" totalsRowDxfId="1077">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1076" totalsRowDxfId="1075">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1074" totalsRowDxfId="1073">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1072" totalsRowDxfId="1071">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1070" totalsRowDxfId="1069">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1068" totalsRowDxfId="1067">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1066" totalsRowDxfId="1065">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1064" totalsRowDxfId="1063">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1062" totalsRowDxfId="1061">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1060" totalsRowDxfId="1059">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1058" totalsRowDxfId="1057">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1056" totalsRowDxfId="1055">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1054" totalsRowDxfId="1053"/>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1052" dataDxfId="1051" tableBorderDxfId="1050">
  <autoFilter ref="A2:R27" xr:uid="{E48EAA67-8810-45E2-ADB4-BD9F158F350C}"/>
  <sortState ref="A3:R27">
    <sortCondition ref="A2:A27"/>
  </sortState>
  <tableColumns count="18">
    <tableColumn id="1" xr3:uid="{33EA8EF4-B239-4747-BA67-771EF3D19AA5}" name="Kurzbeleg" totalsRowLabel="Häufigkeit" dataDxfId="1049" totalsRowDxfId="1048"/>
    <tableColumn id="18" xr3:uid="{C24AAE5F-85F3-4E65-90CF-0AB2696F7397}" name="StV / Leistungen" totalsRowFunction="custom" dataDxfId="1047" totalsRowDxfId="1046">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1045" totalsRowDxfId="1044">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1043" totalsRowDxfId="1042">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1041" totalsRowDxfId="1040">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1039" totalsRowDxfId="1038">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1037" totalsRowDxfId="1036">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1035" totalsRowDxfId="1034">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1033" totalsRowDxfId="1032">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1031" totalsRowDxfId="1030">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1029" totalsRowDxfId="1028">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1027" totalsRowDxfId="1026">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1025" totalsRowDxfId="1024">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1023" totalsRowDxfId="1022">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1021" totalsRowDxfId="1020">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1019" totalsRowDxfId="1018">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1017" totalsRowDxfId="1016">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1015" totalsRowDxfId="1014"/>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1013" dataDxfId="1012">
  <autoFilter ref="A1:B17" xr:uid="{7DF54DC3-53A2-4050-BE8A-6CC5D8058F05}"/>
  <tableColumns count="2">
    <tableColumn id="1" xr3:uid="{E4BAD795-B8F3-4693-99F2-15D4AD8B3C6C}" name="Datenbasis ursprünglich" dataDxfId="1011"/>
    <tableColumn id="2" xr3:uid="{2E6B535F-09AF-4A52-A827-784E7FAA18A8}" name="Hilfsspalte Kategorie" dataDxfId="1010"/>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1009" dataDxfId="1008">
  <autoFilter ref="A1:B46" xr:uid="{7DF54DC3-53A2-4050-BE8A-6CC5D8058F05}"/>
  <tableColumns count="2">
    <tableColumn id="1" xr3:uid="{DDFEEF39-CA04-416C-AC29-F58AB1562CBC}" name="Datenbasis ursprünglich" dataDxfId="1007"/>
    <tableColumn id="2" xr3:uid="{E3B24739-423B-4C54-9B1E-F30046DE6209}" name="Hilfsspalte Kategorie" dataDxfId="100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1005" dataDxfId="1004" tableBorderDxfId="1003">
  <autoFilter ref="A2:R27" xr:uid="{E48EAA67-8810-45E2-ADB4-BD9F158F350C}"/>
  <sortState ref="A3:R27">
    <sortCondition ref="A2:A27"/>
  </sortState>
  <tableColumns count="18">
    <tableColumn id="1" xr3:uid="{9C8310E5-4B1D-4F22-90CF-C2CADCC43F38}" name="Kurzbeleg" totalsRowLabel="Häufigkeit" dataDxfId="1002" totalsRowDxfId="1001"/>
    <tableColumn id="18" xr3:uid="{933EB2D2-D588-44B4-A6F5-4F9A8DDF6D21}" name="öffentliche Statistiken" totalsRowFunction="sum" dataDxfId="1000" totalsRowDxfId="999"/>
    <tableColumn id="4" xr3:uid="{1AF7507F-7D24-434C-9D0C-FA627DC8B8FF}" name="Energiverbrauchsstatistik" totalsRowFunction="sum" dataDxfId="998" totalsRowDxfId="997"/>
    <tableColumn id="17" xr3:uid="{82BF6E7B-56F0-42D1-96BB-E755FF8B8514}" name="Smart Metering- und _x000a_Lastamanagementfeldstudien" totalsRowFunction="sum" dataDxfId="996" totalsRowDxfId="995"/>
    <tableColumn id="3" xr3:uid="{90D2769A-9E32-4500-BF57-BF6E3B9B9DC3}" name="methodisch fokussierte Paper" totalsRowFunction="sum" dataDxfId="994" totalsRowDxfId="993"/>
    <tableColumn id="15" xr3:uid="{24B6788B-64AD-4AED-83A2-EB98D81AF72D}" name="Lastmanagementpotenzialstudien" totalsRowFunction="sum" dataDxfId="992" totalsRowDxfId="991"/>
    <tableColumn id="14" xr3:uid="{1E0C2D03-C063-4E7F-B003-ED0A210CE55D}" name="Lastprofilgeneratoren" totalsRowFunction="sum" dataDxfId="990" totalsRowDxfId="989"/>
    <tableColumn id="2" xr3:uid="{9E5B6D57-730A-45F2-ACA6-65A23FFF9FBF}" name="VNB-Daten (z. B. _x000a_Einspeisemanagement)" totalsRowFunction="sum" dataDxfId="988" totalsRowDxfId="987"/>
    <tableColumn id="13" xr3:uid="{C1097463-F922-42C0-AB88-07CF95DE022E}" name="sozialwissenschaftliche Studien" totalsRowFunction="sum" dataDxfId="986" totalsRowDxfId="985"/>
    <tableColumn id="12" xr3:uid="{10E58B54-CDA3-43F7-A46D-9523DF7859F6}" name="Branchen- und Verbandsstatistiken" totalsRowFunction="sum" dataDxfId="984" totalsRowDxfId="983"/>
    <tableColumn id="11" xr3:uid="{462A1D48-E880-4F8B-A26F-59B62B20FAC4}" name="reale Lastgangdaten" totalsRowFunction="sum" dataDxfId="982" totalsRowDxfId="981"/>
    <tableColumn id="10" xr3:uid="{E7B7B5C0-0852-4954-B49A-5E5594A412EB}" name="eigene Datenbasis / Datenbank" totalsRowFunction="sum" dataDxfId="980" totalsRowDxfId="979"/>
    <tableColumn id="9" xr3:uid="{905D38C8-033F-421B-BFAB-35676AC4E21B}" name="Energiesystemanalysen" totalsRowFunction="sum" dataDxfId="978" totalsRowDxfId="977"/>
    <tableColumn id="8" xr3:uid="{29B9E608-2804-4365-981D-3306267D14A9}" name="Herstellerangaben" totalsRowFunction="sum" dataDxfId="976" totalsRowDxfId="975"/>
    <tableColumn id="7" xr3:uid="{B43E13AD-EFBE-43CE-A960-B2AE8581DE9A}" name="technische Publikationen _x000a_zu Prozessen" totalsRowFunction="sum" dataDxfId="974" totalsRowDxfId="973"/>
    <tableColumn id="6" xr3:uid="{EE180D0E-565F-4F3E-9F0C-0B1123E13464}" name="Datenportale: Verbrauchs-, _x000a_Wetter-, Preisdaten" totalsRowFunction="sum" dataDxfId="972" totalsRowDxfId="971"/>
    <tableColumn id="5" xr3:uid="{5A10419D-4F8E-46A5-A42C-643101C34559}" name="Literatur zu Elekrotmobilität" totalsRowFunction="sum" dataDxfId="970" totalsRowDxfId="969"/>
    <tableColumn id="16" xr3:uid="{3002C7D7-17A9-454C-8E0E-702E112FA71E}" name="Quellen Daten" dataDxfId="968" totalsRowDxfId="967"/>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966" dataDxfId="965" tableBorderDxfId="964">
  <autoFilter ref="A2:R27" xr:uid="{E48EAA67-8810-45E2-ADB4-BD9F158F350C}"/>
  <sortState ref="A3:R27">
    <sortCondition ref="A2:A27"/>
  </sortState>
  <tableColumns count="18">
    <tableColumn id="1" xr3:uid="{1D3BE409-D9DF-4452-AB22-3BE329B6FC99}" name="Kurzbeleg" totalsRowLabel="Häufigkeit" dataDxfId="963" totalsRowDxfId="962"/>
    <tableColumn id="18" xr3:uid="{1A507211-643C-4F03-8CC1-F8C9CC5CB8D8}" name="Statistiken der Statistikämter / öffentlicher Stellen" totalsRowFunction="custom" dataDxfId="961" totalsRowDxfId="960">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959" totalsRowDxfId="958">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957" totalsRowDxfId="956">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955" totalsRowDxfId="954">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953" totalsRowDxfId="952">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951" totalsRowDxfId="950">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949" totalsRowDxfId="948">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947" totalsRowDxfId="946">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945" totalsRowDxfId="944">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943" totalsRowDxfId="942">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941" totalsRowDxfId="940">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939" totalsRowDxfId="938">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937" totalsRowDxfId="936">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935" totalsRowDxfId="934">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933" totalsRowDxfId="932">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931" totalsRowDxfId="930">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929" totalsRowDxfId="928"/>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927" dataDxfId="926" tableBorderDxfId="925">
  <autoFilter ref="A2:R27" xr:uid="{E48EAA67-8810-45E2-ADB4-BD9F158F350C}"/>
  <sortState ref="A3:R27">
    <sortCondition ref="A2:A27"/>
  </sortState>
  <tableColumns count="18">
    <tableColumn id="1" xr3:uid="{C72BC449-A003-4E0D-B031-E49B296AC583}" name="Kurzbeleg" totalsRowLabel="Häufigkeit" dataDxfId="924" totalsRowDxfId="923"/>
    <tableColumn id="18" xr3:uid="{8BE24167-43A0-4E2D-8F8D-FD304C2E585F}" name="Statistiken der Statistikämter / öffentlicher Stellen" totalsRowFunction="custom" dataDxfId="922" totalsRowDxfId="921">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920" totalsRowDxfId="919">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918" totalsRowDxfId="917">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916" totalsRowDxfId="915">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914" totalsRowDxfId="913">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912" totalsRowDxfId="911">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910" totalsRowDxfId="909">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908" totalsRowDxfId="907">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906" totalsRowDxfId="905">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904" totalsRowDxfId="903">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902" totalsRowDxfId="901">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900" totalsRowDxfId="899">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898" totalsRowDxfId="897">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896" totalsRowDxfId="895">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894" totalsRowDxfId="893">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892" totalsRowDxfId="891">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890" totalsRowDxfId="889"/>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7" totalsRowShown="0" headerRowDxfId="1244" dataDxfId="1242" headerRowBorderDxfId="1243" tableBorderDxfId="1241">
  <autoFilter ref="A1:F37" xr:uid="{B0CCFB7F-7C05-42CE-B1F3-4030B85CB263}"/>
  <tableColumns count="6">
    <tableColumn id="1" xr3:uid="{18AFCF2E-B4FA-4BD4-9D0B-912C3DCAECC8}" name="Kurzbeleg" dataDxfId="1240"/>
    <tableColumn id="2" xr3:uid="{096E67B4-7CB5-47EF-B3EF-7A68F33F9466}" name="Titel der Studie" dataDxfId="1239"/>
    <tableColumn id="3" xr3:uid="{D8DC91E6-85EB-408C-9B9A-29D7915E4C6E}" name="durchführende Institution" dataDxfId="1238"/>
    <tableColumn id="4" xr3:uid="{B2A958A3-638D-4E2B-B8C2-9392E7D2A026}" name="Fördermittel- / Auftraggeber" dataDxfId="1237"/>
    <tableColumn id="5" xr3:uid="{923528D2-F611-44E9-B4D6-9E1B65EC6355}" name="Art der Schrift" dataDxfId="1236"/>
    <tableColumn id="6" xr3:uid="{6735A55C-F82F-4915-9DAD-6E670C142B0E}" name="Fokus auf Lastmanagement" dataDxfId="1235"/>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888" dataDxfId="886" headerRowBorderDxfId="887" tableBorderDxfId="885" totalsRowBorderDxfId="884">
  <autoFilter ref="A2:F28" xr:uid="{5FEBB4B3-3215-4733-9B99-DF562E70B30A}"/>
  <tableColumns count="6">
    <tableColumn id="1" xr3:uid="{73F037F7-FC88-4381-B623-F3C30084EAE4}" name="Kurzbeleg" dataDxfId="883"/>
    <tableColumn id="2" xr3:uid="{E282E9A7-6088-4A6E-B374-A09777A389D6}" name="Modellierung (Simulation)" dataDxfId="882">
      <calculatedColumnFormula>IF(Tabelle51[[#Headers],[Modellierung (Simulation)]]=Ueberblick[[#This Row],[analytischer Ansatz zur Verwertung technischer Potenziale]],1,0)</calculatedColumnFormula>
    </tableColumn>
    <tableColumn id="3" xr3:uid="{498618F4-E389-4E84-B789-C68E70D3FA03}" name="Modellierung (Optimierung)" dataDxfId="881">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80">
      <calculatedColumnFormula>IF(Tabelle51[[#Headers],[Wirtschaftlichkeitsabschätzung]]=Ueberblick[[#This Row],[analytischer Ansatz zur Verwertung technischer Potenziale]],1,0)</calculatedColumnFormula>
    </tableColumn>
    <tableColumn id="5" xr3:uid="{C20FF8D9-E994-4FFB-9CCE-9A6B6F260127}" name="keine Verwertung" dataDxfId="879">
      <calculatedColumnFormula>IF(Tabelle51[[#Headers],[keine Verwertung]]=Ueberblick[[#This Row],[analytischer Ansatz zur Verwertung technischer Potenziale]],1,0)</calculatedColumnFormula>
    </tableColumn>
    <tableColumn id="6" xr3:uid="{7CD82416-C9B5-47FF-8149-A1F8E2424F95}" name="kombinierter Ansatz" dataDxfId="878">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877" dataDxfId="875" headerRowBorderDxfId="876" tableBorderDxfId="874" totalsRowBorderDxfId="873">
  <autoFilter ref="A2:F28" xr:uid="{5FEBB4B3-3215-4733-9B99-DF562E70B30A}"/>
  <tableColumns count="6">
    <tableColumn id="1" xr3:uid="{C4209D56-E808-4346-B05B-B5A2B9916980}" name="Kurzbeleg" dataDxfId="872"/>
    <tableColumn id="2" xr3:uid="{0850887D-82C1-4150-BF26-29F7640CC2B0}" name="Modellierung (Simulation)" dataDxfId="871">
      <calculatedColumnFormula>IF(Tabelle5153[[#Headers],[Modellierung (Simulation)]]=Ueberblick[[#This Row],[analytischer Ansatz zur Verwertung technischer Potenziale]],1,0)</calculatedColumnFormula>
    </tableColumn>
    <tableColumn id="3" xr3:uid="{9E08E9FD-7C5B-4CF9-B7D7-E3907F9CB1E4}" name="Modellierung (Optimierung)" dataDxfId="870">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69">
      <calculatedColumnFormula>IF(Tabelle5153[[#Headers],[Wirtschaftlichkeitsabschätzung]]=Ueberblick[[#This Row],[analytischer Ansatz zur Verwertung technischer Potenziale]],1,0)</calculatedColumnFormula>
    </tableColumn>
    <tableColumn id="5" xr3:uid="{409D0BD9-D4E6-4325-952D-8BC15EEF47E2}" name="keine Verwertung" dataDxfId="868">
      <calculatedColumnFormula>IF(Tabelle5153[[#Headers],[keine Verwertung]]=Ueberblick[[#This Row],[analytischer Ansatz zur Verwertung technischer Potenziale]],1,0)</calculatedColumnFormula>
    </tableColumn>
    <tableColumn id="6" xr3:uid="{4849D869-E898-4DB1-B938-8D4454B94FDB}" name="kombinierter Ansatz" dataDxfId="867">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866" dataDxfId="864" headerRowBorderDxfId="865" tableBorderDxfId="863" totalsRowBorderDxfId="862">
  <autoFilter ref="A2:F28" xr:uid="{5FEBB4B3-3215-4733-9B99-DF562E70B30A}"/>
  <tableColumns count="6">
    <tableColumn id="1" xr3:uid="{DE7F65C4-9F03-40C5-A0F5-8842893F143D}" name="Kurzbeleg" dataDxfId="861"/>
    <tableColumn id="2" xr3:uid="{F4077B52-0C2E-44ED-A0FA-215CA5630AB5}" name="Modellierung (Simulation)" dataDxfId="860">
      <calculatedColumnFormula>IF(Tabelle515354[[#Headers],[Modellierung (Simulation)]]=Ueberblick[[#This Row],[analytischer Ansatz zur Verwertung technischer Potenziale]],1,0)</calculatedColumnFormula>
    </tableColumn>
    <tableColumn id="3" xr3:uid="{3E6E682E-30C4-4F0B-AF6B-EE5F6DCF7C0B}" name="Modellierung (Optimierung)" dataDxfId="859">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858">
      <calculatedColumnFormula>IF(Tabelle515354[[#Headers],[Wirtschaftlichkeitsabschätzung]]=Ueberblick[[#This Row],[analytischer Ansatz zur Verwertung technischer Potenziale]],1,0)</calculatedColumnFormula>
    </tableColumn>
    <tableColumn id="5" xr3:uid="{9AB27CC0-9E81-44B5-A2B5-0B72A6AF7941}" name="keine Verwertung" dataDxfId="857">
      <calculatedColumnFormula>IF(Tabelle515354[[#Headers],[keine Verwertung]]=Ueberblick[[#This Row],[analytischer Ansatz zur Verwertung technischer Potenziale]],1,0)</calculatedColumnFormula>
    </tableColumn>
    <tableColumn id="6" xr3:uid="{39EC0819-BBD6-491C-B99A-6679EF8888F9}" name="kombinierter Ansatz" dataDxfId="856">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855" dataDxfId="853" headerRowBorderDxfId="854" tableBorderDxfId="852" totalsRowBorderDxfId="851">
  <autoFilter ref="A2:AA28" xr:uid="{5FEBB4B3-3215-4733-9B99-DF562E70B30A}"/>
  <tableColumns count="27">
    <tableColumn id="1" xr3:uid="{D8D85EF3-526D-4D75-A1CD-0E4BAA3FDABC}" name="Kurzbeleg (Lesart: Zeile zitiert Spalte bzw. Spalte zitiert in Zeile)" dataDxfId="850"/>
    <tableColumn id="2" xr3:uid="{F7B67D6E-F7E7-4A6B-AD39-F3B62E6B3F15}" name="Apel et al. 2012" dataDxfId="849">
      <calculatedColumnFormula>IF(Tabelle5155[[#Headers],[Apel et al. 2012]]=Ueberblick[[#This Row],[analytischer Ansatz zur Verwertung technischer Potenziale]],1,0)</calculatedColumnFormula>
    </tableColumn>
    <tableColumn id="3" xr3:uid="{BC8C9D11-5CDE-49CA-A9F9-892516226936}" name="Aryandoust et al. 2017" dataDxfId="848">
      <calculatedColumnFormula>IF(Tabelle5155[[#Headers],[Aryandoust et al. 2017]]=Ueberblick[[#This Row],[analytischer Ansatz zur Verwertung technischer Potenziale]],1,0)</calculatedColumnFormula>
    </tableColumn>
    <tableColumn id="4" xr3:uid="{9A290058-5E72-4FC4-96A4-FC8D481764E8}" name="Blum und Braun 2013" dataDxfId="847">
      <calculatedColumnFormula>IF(Tabelle5155[[#Headers],[Blum und Braun 2013]]=Ueberblick[[#This Row],[analytischer Ansatz zur Verwertung technischer Potenziale]],1,0)</calculatedColumnFormula>
    </tableColumn>
    <tableColumn id="5" xr3:uid="{3B1890C0-3E8B-4BFF-B52B-ABDBEBB16DE5}" name="Focken et al. 2011" dataDxfId="846">
      <calculatedColumnFormula>IF(Tabelle5155[[#Headers],[Focken et al. 2011]]=Ueberblick[[#This Row],[analytischer Ansatz zur Verwertung technischer Potenziale]],1,0)</calculatedColumnFormula>
    </tableColumn>
    <tableColumn id="6" xr3:uid="{380EF7F0-8179-4BBC-9C40-CAA522B99CB0}" name="Gils 2015 (Gils 2014; Gils 2016)" dataDxfId="845">
      <calculatedColumnFormula>IF(Tabelle5155[[#Headers],[Gils 2015 (Gils 2014; Gils 2016)]]=Ueberblick[[#This Row],[analytischer Ansatz zur Verwertung technischer Potenziale]],1,0)</calculatedColumnFormula>
    </tableColumn>
    <tableColumn id="7" xr3:uid="{00D20496-C8D4-48B1-95D3-9C29722AE0E9}" name="Gobmaier et al. 2012" dataDxfId="844"/>
    <tableColumn id="8" xr3:uid="{B21D8DBA-34D1-4C22-9AE2-DAE6778CD066}" name="Grote et al. 2013" dataDxfId="843"/>
    <tableColumn id="9" xr3:uid="{F31A9588-1FBB-4186-B32D-07634440D196}" name="Gruber 2017" dataDxfId="842"/>
    <tableColumn id="10" xr3:uid="{411D9D05-D9DD-4D82-8486-0349E75A939F}" name="Haasz (2017)" dataDxfId="841"/>
    <tableColumn id="11" xr3:uid="{793B3291-6495-4A5C-BF9F-8FB9A7ABA4A9}" name="Henning und Sauer 2015_x000a_(Elsner et al. 2015)" dataDxfId="840"/>
    <tableColumn id="12" xr3:uid="{AD6D2ADF-F4AA-4C73-9E4A-FDFAB51D3174}" name="Klobasa 2007 / Klobasa 2009" dataDxfId="839"/>
    <tableColumn id="13" xr3:uid="{30F0941A-EAAD-4A3D-9589-C63615A79D0E}" name="Klobasa et al. 2013_x000a_(Buber et al. 2013; Gruber et al. 2014)" dataDxfId="838"/>
    <tableColumn id="14" xr3:uid="{676F7C85-F4AA-4963-A13A-E95BD47843BD}" name="Krzikalla et al. 2013" dataDxfId="837"/>
    <tableColumn id="15" xr3:uid="{8ACF9F20-7DAF-4D20-A4EC-CF6DE11F4CDA}" name="Ladwig 2018" dataDxfId="836"/>
    <tableColumn id="16" xr3:uid="{3DB8B162-3FE4-4A90-87FA-57160990F655}" name="Langrock et al. 2015" dataDxfId="835"/>
    <tableColumn id="17" xr3:uid="{7DF585D4-AAEC-4443-BF8D-47DEAD115833}" name="Liebe und Wissner 2015" dataDxfId="834"/>
    <tableColumn id="18" xr3:uid="{FD7645FE-800D-41C9-8B2C-B20CDE4AAD77}" name="Molly et al. 2010 (Kohler et al. 2010)" dataDxfId="833"/>
    <tableColumn id="19" xr3:uid="{625EF37B-EA6F-440C-8C48-FA4C6608DC56}" name="Paulus und Borggrefe 2011" dataDxfId="832"/>
    <tableColumn id="20" xr3:uid="{464398E9-307A-424B-BC77-B063B069AE61}" name="Pellinger und Schmid 2016_x000a_" dataDxfId="831"/>
    <tableColumn id="21" xr3:uid="{98EB62A2-878C-4774-A9B6-7390E00F8DB8}" name="r2b 2014" dataDxfId="830"/>
    <tableColumn id="22" xr3:uid="{9F3A23F6-84A2-49FA-B741-6CEE135B942B}" name="Roon und Grobmaier 2010" dataDxfId="829"/>
    <tableColumn id="23" xr3:uid="{86141CDD-CE48-4DFD-A844-7BB23CAC64BE}" name="Scholz et al. 2014" dataDxfId="828"/>
    <tableColumn id="24" xr3:uid="{9A0874CE-B113-4E71-BBF7-82E12D22F45C}" name="Stadler 2006" dataDxfId="827"/>
    <tableColumn id="25" xr3:uid="{62AD8525-A9D3-4D98-8F6E-6F41AEA5A22C}" name="Steurer 2017_x000a_(Steurer et al. 2015)" dataDxfId="826"/>
    <tableColumn id="26" xr3:uid="{B75467F7-84A3-4F75-8912-19D0573D365F}" name="Styczynski und Sauer 2015_x000a_(Elsner et al. 2015)" dataDxfId="825"/>
    <tableColumn id="27" xr3:uid="{A3E82832-69FA-4E59-8662-294156864611}" name="Fundstellen" dataDxfId="824"/>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823" dataDxfId="822">
  <autoFilter ref="A1:B13" xr:uid="{A03E08DD-7709-4984-BF16-151464BB880D}"/>
  <sortState ref="A2:B13">
    <sortCondition ref="B1:B13"/>
  </sortState>
  <tableColumns count="2">
    <tableColumn id="1" xr3:uid="{868C530B-3D67-4803-A4E7-B351301DE32B}" name="Hilfsspalte Kategorie" dataDxfId="821"/>
    <tableColumn id="2" xr3:uid="{1EF364BA-B991-492E-BEA2-73252059E8E6}" name="Industrie - QST zusammengefasst" dataDxfId="820"/>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819" dataDxfId="818">
  <autoFilter ref="A1:D28" xr:uid="{A03E08DD-7709-4984-BF16-151464BB880D}"/>
  <sortState ref="A2:D28">
    <sortCondition ref="B1:B28"/>
  </sortState>
  <tableColumns count="4">
    <tableColumn id="1" xr3:uid="{FE6083EA-8CA9-4A80-A33C-380FEF53DC36}" name="Hilfsspalte Kategorie" dataDxfId="817"/>
    <tableColumn id="2" xr3:uid="{281E38E7-C624-4D2E-9E52-2E331D2D487F}" name="GHD - QST / Branchen zusammengefasst" dataDxfId="816"/>
    <tableColumn id="3" xr3:uid="{0DE1ED72-F3F6-4CE9-9A8E-0B9AD4A5844F}" name="WZ-Klassifikation" dataDxfId="815"/>
    <tableColumn id="4" xr3:uid="{B8882F8E-3B90-463F-ACB4-17888590CC35}" name="WZ-Bezeichnung" dataDxfId="814"/>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813" dataDxfId="812">
  <autoFilter ref="A1:D20" xr:uid="{A03E08DD-7709-4984-BF16-151464BB880D}"/>
  <sortState ref="A2:D20">
    <sortCondition ref="B1:B20"/>
  </sortState>
  <tableColumns count="4">
    <tableColumn id="1" xr3:uid="{90FACE7E-D698-438B-87BE-2288B53E49D8}" name="Hilfsspalte Kategorie" dataDxfId="811"/>
    <tableColumn id="2" xr3:uid="{C889D00E-14CA-4666-A774-BEB1FF5E01C8}" name="HaHa - Geräte / Anwendungen zusammengefasst" dataDxfId="810"/>
    <tableColumn id="3" xr3:uid="{59E5BFC6-7A7C-46F5-B691-AC955A6CEC0C}" name="WZ-Klassifikation" dataDxfId="809"/>
    <tableColumn id="4" xr3:uid="{BD0935B8-3532-4FA0-B27A-70D043F64DC8}" name="WZ-Bezeichnung" dataDxfId="808"/>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807" dataDxfId="806">
  <autoFilter ref="A1:D26" xr:uid="{A03E08DD-7709-4984-BF16-151464BB880D}"/>
  <tableColumns count="4">
    <tableColumn id="1" xr3:uid="{79072006-5505-4D3B-B704-6A25AC168E53}" name="Hilfsspalte Kategorie" dataDxfId="805"/>
    <tableColumn id="2" xr3:uid="{4E9EB8B9-E9B1-4126-9409-83702D7A064D}" name="Industrie - Prozesse zusammengefasst" dataDxfId="804"/>
    <tableColumn id="3" xr3:uid="{5DC6CBD8-8975-456F-AE4E-34A9564C8163}" name="WZ-Klassifikation" dataDxfId="803"/>
    <tableColumn id="4" xr3:uid="{38860EE9-9DB9-41B9-AB39-509B7C637128}" name="WZ-Bezeichnung" dataDxfId="802"/>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801" dataDxfId="800">
  <autoFilter ref="A1:D88" xr:uid="{5BF24CFB-1988-47FB-BD43-DC73E697E76C}"/>
  <sortState ref="A20:D87">
    <sortCondition ref="B1:B87"/>
  </sortState>
  <tableColumns count="4">
    <tableColumn id="1" xr3:uid="{6D7E9EC4-B9B3-49C1-86BF-6919F73E54E8}" name="Industrie - Prozesse ursprünglich" dataDxfId="799"/>
    <tableColumn id="2" xr3:uid="{B313EA94-78C1-4C8C-9496-9605C596C8DA}" name="Hilfsspalte Kategorie" dataDxfId="798"/>
    <tableColumn id="3" xr3:uid="{2A6288B0-7345-494B-8440-79CE01729FF3}" name="WZ-Klassifikation" dataDxfId="797"/>
    <tableColumn id="4" xr3:uid="{971E644A-8B41-4E87-92E9-F9993A234D89}" name="WZ-Bezeichnung" dataDxfId="796"/>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95" dataDxfId="793" headerRowBorderDxfId="794" tableBorderDxfId="792" totalsRowBorderDxfId="791">
  <autoFilter ref="A1:Z27" xr:uid="{35E18D40-7314-4C3A-B78A-67D81B56EAD4}"/>
  <tableColumns count="26">
    <tableColumn id="1" xr3:uid="{4DFC38AB-8BEC-486F-B91B-4C44740E6209}" name="Kurzbeleg" dataDxfId="790"/>
    <tableColumn id="2" xr3:uid="{1ED7F4D7-DB1C-47B6-ADBE-5A0010DA755C}" name="Primäraluminiumelektrolyse" dataDxfId="789"/>
    <tableColumn id="3" xr3:uid="{535953BF-174B-4949-938E-0794B8BEF528}" name="Papierherstellung _x000a_(Prozess gesamt)" dataDxfId="788"/>
    <tableColumn id="4" xr3:uid="{7123BA30-0BC9-4859-9E4A-641B37B6D2DF}" name="Holzstoff- und Zellstoffherstellung _x000a_(Holzschleifer / Refiner)" dataDxfId="787"/>
    <tableColumn id="5" xr3:uid="{552EBFEA-ED62-4B2A-84AE-C546A900B3C5}" name="Papiermaschinen" dataDxfId="786"/>
    <tableColumn id="6" xr3:uid="{B4BF778F-DFD8-4CFA-9030-B2529EEB48F1}" name="Altpapierrecycling (Pulper)" dataDxfId="785"/>
    <tableColumn id="29" xr3:uid="{E1717EA6-B3E6-437C-AF04-6997D61E2387}" name="Papierveredelung _x000a_(Streichmaschinen und Kalander)" dataDxfId="784"/>
    <tableColumn id="7" xr3:uid="{D434FBAE-D015-453A-8225-C95F4620196C}" name="Chlor-Alkali-Elektrolyse" dataDxfId="783"/>
    <tableColumn id="8" xr3:uid="{5CA47E4D-7997-41C7-9878-5456C5FFAE20}" name="Elektrostahlherstellung _x000a_(Lichtbogenofen)" dataDxfId="782"/>
    <tableColumn id="9" xr3:uid="{535F0778-0A37-4065-AC7A-45401C3F4390}" name="Zementherstellung _x000a_(Prozess gesamt)" dataDxfId="781"/>
    <tableColumn id="10" xr3:uid="{7ED047C6-9033-40D2-A837-9BB6090A19A0}" name="Zementmühlen" dataDxfId="780"/>
    <tableColumn id="12" xr3:uid="{DE3BC066-54CA-42C7-BDC1-C785418C8FE7}" name="Luftzerlegung" dataDxfId="779"/>
    <tableColumn id="13" xr3:uid="{95A16E7B-A34A-455F-BA01-F2022F5350F6}" name="Kupfer- und Zinkherstellung _x000a_(Elektrolyse)" dataDxfId="778"/>
    <tableColumn id="14" xr3:uid="{1675FC09-6D9B-4BA5-9D6E-38E3B630C070}" name="Primärkupferherstellung _x000a_(elektrolytische Kupferraffination)" dataDxfId="777"/>
    <tableColumn id="15" xr3:uid="{C2BD8A95-93EC-497C-9787-824F4C2463FF}" name="Primärzinkherstellung _x000a_(Nasschemische Elektrolyse)" dataDxfId="776"/>
    <tableColumn id="16" xr3:uid="{1EE64974-739E-4458-8858-9F966B92DA9B}" name="Metallbearbeitung _x000a_(Wärmebehandlung)" dataDxfId="775"/>
    <tableColumn id="17" xr3:uid="{178548AE-4521-4968-962C-6F14307CAAFE}" name="Gießereien (Induktionsofen)" dataDxfId="774"/>
    <tableColumn id="19" xr3:uid="{14B2A3B1-D6D9-4058-8EC3-86E7F1B3C268}" name="Calciumcarbid-Herstellung _x000a_(Lichtbogenofen)" dataDxfId="773"/>
    <tableColumn id="20" xr3:uid="{AB87B2B3-09B9-40EB-A6A7-60F6D3C76D0E}" name="Ernährungsindustrie gesamt" dataDxfId="772"/>
    <tableColumn id="21" xr3:uid="{7513E9FF-DD72-4B5D-B7B9-E614F27694B1}" name="Chemieindustrie gesamt" dataDxfId="771"/>
    <tableColumn id="22" xr3:uid="{F270C622-BF7C-429C-86C0-2DDB125FA323}" name="Kfz-Industrie gesamt" dataDxfId="770"/>
    <tableColumn id="23" xr3:uid="{ECDFD12C-7696-44AD-909A-5A24C3E5108C}" name="Maschinenbau gesamt" dataDxfId="769"/>
    <tableColumn id="24" xr3:uid="{E10947C6-EAB2-4BA6-B1D4-ECA4AEEDB97F}" name="Glasindustrie gesamt" dataDxfId="768"/>
    <tableColumn id="25" xr3:uid="{B50A6CAF-5CCE-4DE5-BB39-027057E51E49}" name="Behälterglasindustrie" dataDxfId="767"/>
    <tableColumn id="27" xr3:uid="{A5959157-EE85-4411-BDC1-07E5AFEC52BB}" name="Silizium-Metall _x000a_(Lichtbogenofen)" dataDxfId="766"/>
    <tableColumn id="28" xr3:uid="{1796B00B-B236-4564-B8E4-FBD92C29FABE}" name="Graphitelektroden _x000a_(Graphitierungsofen)" dataDxfId="76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234" dataDxfId="1232" headerRowBorderDxfId="1233" tableBorderDxfId="1231" totalsRowBorderDxfId="1230">
  <autoFilter ref="A1:B26" xr:uid="{35E18D40-7314-4C3A-B78A-67D81B56EAD4}"/>
  <tableColumns count="2">
    <tableColumn id="1" xr3:uid="{C2731A2D-4442-4720-9F72-00E462D70353}" name="Kurzbeleg" dataDxfId="1229"/>
    <tableColumn id="2" xr3:uid="{BA4AA0F8-E549-4AC2-8860-83C4ADE0ECE7}" name="Nummer" dataDxfId="1228"/>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64" dataDxfId="762" headerRowBorderDxfId="763" tableBorderDxfId="761" totalsRowBorderDxfId="760">
  <autoFilter ref="A1:Z27" xr:uid="{35E18D40-7314-4C3A-B78A-67D81B56EAD4}"/>
  <tableColumns count="26">
    <tableColumn id="1" xr3:uid="{EA2A614A-EDF4-49A8-8CCE-0EBB58A18D5C}" name="Kurzbeleg" dataDxfId="759"/>
    <tableColumn id="2" xr3:uid="{7874FAE5-2638-4476-AD82-3F9A5825FA3B}" name="Primäraluminiumelektrolyse" dataDxfId="758">
      <calculatedColumnFormula>VLOOKUP(Tabelle1420[[#This Row],[Primäraluminiumelektrolyse]],Dropdown!$A$2:$D$4,4,FALSE)</calculatedColumnFormula>
    </tableColumn>
    <tableColumn id="3" xr3:uid="{4573F8FB-43FD-4ED4-B42F-AD4B2D4B0558}" name="Papierherstellung" dataDxfId="757"/>
    <tableColumn id="4" xr3:uid="{9EEF02CB-6057-46AF-A0F2-7D10CA6D638C}" name="Holzstoff- und Zellstoffherstellung" dataDxfId="756"/>
    <tableColumn id="5" xr3:uid="{B675B0D6-768D-423F-AD50-63CCA2FDD36D}" name="Papiermaschinen" dataDxfId="755"/>
    <tableColumn id="6" xr3:uid="{7FF90FDE-299C-4342-A5CD-61AE34F94DFE}" name="Altpapierrecycling (Pulper)" dataDxfId="754"/>
    <tableColumn id="29" xr3:uid="{9E5F457D-F53E-4E90-A03B-D34852AB0BDF}" name="Papierveredelung (Streichmaschinen und Kalander)" dataDxfId="753"/>
    <tableColumn id="7" xr3:uid="{3008FABF-1D2E-482E-AE37-E8F7372BD2F6}" name="Chlor-Alkali-Elektrolyse" dataDxfId="752"/>
    <tableColumn id="8" xr3:uid="{3391DB6B-60B7-40B4-A53A-66FA29FE40E3}" name="Elektrostahlherstellung (Lichtbogenofen)" dataDxfId="751"/>
    <tableColumn id="9" xr3:uid="{BB9AC3BB-F64F-4B8D-A5F4-32223679D85B}" name="Zementherstellung" dataDxfId="750"/>
    <tableColumn id="10" xr3:uid="{12E5AD2B-1990-49B2-BBF6-ACB21A3CF543}" name="Zementmühlen" dataDxfId="749"/>
    <tableColumn id="12" xr3:uid="{4BF64E6E-635F-4AC9-8877-F1074C70728A}" name="Luftzerlegung" dataDxfId="748"/>
    <tableColumn id="13" xr3:uid="{8947C39C-A4D8-47BF-889D-586BC4571871}" name="Kupfer- und Zinkherstellung (Elektrolyse)" dataDxfId="747"/>
    <tableColumn id="14" xr3:uid="{4D57FA4C-B372-45F3-8F74-3560AFCB1D15}" name="Primärkupferherstellung (elektrolytische Kupferraffination)" dataDxfId="746"/>
    <tableColumn id="15" xr3:uid="{0ABDCC41-C58E-407C-B67F-07AC43D23A2C}" name="Primärzinkherstellung (Nasschemische Elektrolyse)" dataDxfId="745"/>
    <tableColumn id="16" xr3:uid="{E9AADEDF-42FA-422F-B1D6-5C68CB2CABE0}" name="Metallbearbeitung (Wärmebehandlung)" dataDxfId="744"/>
    <tableColumn id="17" xr3:uid="{FFBA5DC4-624F-476D-BCCC-ABFB4F8527D4}" name="Gießereien (Induktionsofen)" dataDxfId="743"/>
    <tableColumn id="19" xr3:uid="{F7558C3A-E062-48C2-B667-E8DD5DD37AEC}" name="Calciumcarbid-Herstellung (Lichtbogenofen)" dataDxfId="742"/>
    <tableColumn id="20" xr3:uid="{B1EFB6C5-C555-4146-8DF0-768E025A6ABD}" name="Ernährungsindustrie gesamt" dataDxfId="741"/>
    <tableColumn id="21" xr3:uid="{DEBF1EF3-C1AA-464B-AEF4-D2EAE859BA51}" name="Chemieindustrie gesamt" dataDxfId="740"/>
    <tableColumn id="22" xr3:uid="{861ED872-339F-45B0-99A5-6557CD694977}" name="Kfz-Industrie gesamt" dataDxfId="739"/>
    <tableColumn id="23" xr3:uid="{24AB2EFE-69DB-4C0B-B6DD-C0D98255BFF1}" name="Maschinenbau gesamt" dataDxfId="738"/>
    <tableColumn id="24" xr3:uid="{3A8EC6DE-EF7E-428B-938C-61ACC7E0F519}" name="Glasindustrie gesamt" dataDxfId="737"/>
    <tableColumn id="25" xr3:uid="{A274F555-7F6D-4FF4-BC61-9A59B7B3E132}" name="Behälterglasindustrie" dataDxfId="736"/>
    <tableColumn id="27" xr3:uid="{3898CAF3-5650-4128-A6F2-55FB11BA2DC5}" name="Silizium-Metall (Lichtbogenofen)" dataDxfId="735"/>
    <tableColumn id="28" xr3:uid="{E9601048-568B-401B-97B6-69B5CD78BC63}" name="Graphitelektroden (Graphitierungsofen)" dataDxfId="734"/>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733" dataDxfId="731" headerRowBorderDxfId="732" tableBorderDxfId="730" totalsRowBorderDxfId="729">
  <autoFilter ref="A1:Z27" xr:uid="{35E18D40-7314-4C3A-B78A-67D81B56EAD4}"/>
  <tableColumns count="26">
    <tableColumn id="1" xr3:uid="{AA56DEE5-F528-4734-BE22-F6847A6E0387}" name="Kurzbeleg" dataDxfId="728"/>
    <tableColumn id="2" xr3:uid="{EA876D88-6DE7-4709-A5A3-57B07488884B}" name="Primäraluminiumelektrolyse" dataDxfId="727">
      <calculatedColumnFormula>VLOOKUP(Tabelle1420[[#This Row],[Primäraluminiumelektrolyse]],Dropdown!$A$2:$D$4,4,FALSE)</calculatedColumnFormula>
    </tableColumn>
    <tableColumn id="3" xr3:uid="{37935675-4955-4558-9EBD-E5729A9EC806}" name="Papierherstellung" dataDxfId="726"/>
    <tableColumn id="4" xr3:uid="{6ADC8DF7-3129-4828-93C5-53EA07D12622}" name="Holzstoff- und Zellstoffherstellung" dataDxfId="725"/>
    <tableColumn id="5" xr3:uid="{74DD4F29-5B82-4887-8ADB-8A7B961C61AA}" name="Papiermaschinen" dataDxfId="724"/>
    <tableColumn id="6" xr3:uid="{176C75D1-E3F3-413C-8C92-7D92E83E0E00}" name="Altpapierrecycling (Pulper)" dataDxfId="723"/>
    <tableColumn id="29" xr3:uid="{B58290FB-6E97-410F-9C73-C15B46623056}" name="Papierveredelung (Streichmaschinen und Kalander)" dataDxfId="722"/>
    <tableColumn id="7" xr3:uid="{88792B58-3C44-4977-A63F-B8E914242600}" name="Chlor-Alkali-Elektrolyse" dataDxfId="721"/>
    <tableColumn id="8" xr3:uid="{25945F37-7E95-46B9-A33D-71CF182DB3B9}" name="Elektrostahlherstellung (Lichtbogenofen)" dataDxfId="720"/>
    <tableColumn id="9" xr3:uid="{8DC025E1-2EE6-438E-8914-C2758ED9CF01}" name="Zementherstellung" dataDxfId="719"/>
    <tableColumn id="10" xr3:uid="{63911519-F562-4EC3-9561-D45A5315493C}" name="Zementmühlen" dataDxfId="718"/>
    <tableColumn id="12" xr3:uid="{A9DEF79F-EFC4-43AD-9F80-2762FB557181}" name="Luftzerlegung" dataDxfId="717"/>
    <tableColumn id="13" xr3:uid="{6B71B505-138D-4F2A-981C-DDDD1CC5DBDC}" name="Kupfer- und Zinkherstellung (Elektrolyse)" dataDxfId="716"/>
    <tableColumn id="14" xr3:uid="{2977CBC9-FF13-4665-8339-B8AE638FB70B}" name="Primärkupferherstellung (elektrolytische Kupferraffination)" dataDxfId="715"/>
    <tableColumn id="15" xr3:uid="{38389B4C-00E5-45B6-AE4B-C465ED68E9F3}" name="Primärzinkherstellung (Nasschemische Elektrolyse)" dataDxfId="714"/>
    <tableColumn id="16" xr3:uid="{AE021AE0-308E-4698-9738-19FE999B1E59}" name="Metallbearbeitung (Wärmebehandlung)" dataDxfId="713"/>
    <tableColumn id="17" xr3:uid="{C350B963-39EF-4E13-876A-FE13F652D50D}" name="Gießereien (Induktionsofen)" dataDxfId="712"/>
    <tableColumn id="19" xr3:uid="{74EF5347-ED0B-424F-A31D-4204E64EF785}" name="Calciumcarbid-Herstellung (Lichtbogenofen)" dataDxfId="711"/>
    <tableColumn id="20" xr3:uid="{2803D999-122B-4DD4-9F77-59C83DA84262}" name="Ernährungsindustrie gesamt" dataDxfId="710"/>
    <tableColumn id="21" xr3:uid="{FEE6865E-C4E5-4AB8-9458-D7B381E72BF2}" name="Chemieindustrie gesamt" dataDxfId="709"/>
    <tableColumn id="22" xr3:uid="{A04B72CF-0948-4840-9B51-74A8DB3C65FA}" name="Kfz-Industrie gesamt" dataDxfId="708"/>
    <tableColumn id="23" xr3:uid="{30ACE1CD-56CB-42B3-B65A-DBD9805E1EA1}" name="Maschinenbau gesamt" dataDxfId="707"/>
    <tableColumn id="24" xr3:uid="{3271483B-FC9B-4322-A022-5E3F99BFD910}" name="Glasindustrie gesamt" dataDxfId="706"/>
    <tableColumn id="25" xr3:uid="{0296877D-1978-4D70-894C-6464C642A941}" name="Behälterglasindustrie" dataDxfId="705"/>
    <tableColumn id="27" xr3:uid="{DB6FFF58-A7FE-48D0-BB08-48A271333961}" name="Silizium-Metall (Lichtbogenofen)" dataDxfId="704"/>
    <tableColumn id="28" xr3:uid="{60923ABA-F0EC-408E-856A-350D36216621}" name="Graphitelektroden (Graphitierungsofen)" dataDxfId="703"/>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702" dataDxfId="700" headerRowBorderDxfId="701" tableBorderDxfId="699" totalsRowBorderDxfId="698">
  <autoFilter ref="A1:N27" xr:uid="{35E18D40-7314-4C3A-B78A-67D81B56EAD4}"/>
  <tableColumns count="14">
    <tableColumn id="1" xr3:uid="{674E15CA-8192-401B-BB7F-1DB6DE68FC4F}" name="Kurzbeleg" dataDxfId="697"/>
    <tableColumn id="2" xr3:uid="{4CB00FED-967E-401D-80FC-182E012C7406}" name="Papierindustrie: _x000a_Holzstoffherstellung" dataDxfId="696"/>
    <tableColumn id="3" xr3:uid="{0EE770BD-9153-436D-9D9A-7EA54B91859A}" name="Papierindustrie: _x000a_Zellstoffherstellung" dataDxfId="695"/>
    <tableColumn id="4" xr3:uid="{1F277E4F-1036-4D4E-A97B-D9D3906866FE}" name="Papierindustrie: _x000a_Altpapier" dataDxfId="694"/>
    <tableColumn id="5" xr3:uid="{107B1E96-F798-4869-804D-E24BE9111D87}" name="Papierindustrie: _x000a_Papiermaschinen" dataDxfId="693"/>
    <tableColumn id="6" xr3:uid="{A330FDA3-BF06-486C-9557-345C418EE253}" name="Papierindustrie: _x000a_Streichmaschinen und Kalander" dataDxfId="692"/>
    <tableColumn id="29" xr3:uid="{247A0463-0DF5-44AC-AB31-6F1192A937C2}" name="Chlor-Alkali-Elektrolyse: _x000a_Membranverfahren" dataDxfId="691"/>
    <tableColumn id="7" xr3:uid="{A75EDA1B-14B6-4F03-B197-E444FC60E713}" name="Chlor-Alkali-Elektrolyse: _x000a_Amalgamverfahren" dataDxfId="690"/>
    <tableColumn id="8" xr3:uid="{BD6F3F79-1CC7-4DE9-8519-29849F2854F4}" name="Chlor-Alkali-Elektrolyse:_x000a_ Diaphragmaverfahren" dataDxfId="689"/>
    <tableColumn id="9" xr3:uid="{798ECDBD-670C-4267-A75D-3DE7A00F6D93}" name="Chlor-Alkali-Elektrolyse: _x000a_HCl-Verfahren (Deacon-Verfahren)" dataDxfId="688"/>
    <tableColumn id="10" xr3:uid="{D865859A-E695-417F-8E72-3D458524080C}" name="Zementindustrie: _x000a_Drehrohröfen" dataDxfId="687"/>
    <tableColumn id="12" xr3:uid="{D839528E-FEA0-4551-9C3A-790FA886DC21}" name="Zementindustrie: _x000a_Rohmehlmühlen" dataDxfId="686"/>
    <tableColumn id="13" xr3:uid="{FAF5CC8E-484D-4A0B-AA40-DFBAF752B373}" name="Zementindustrie: _x000a_Zementmühlen" dataDxfId="685"/>
    <tableColumn id="11" xr3:uid="{608A38E8-EE2C-4C59-9E01-ACDB1895CEDC}" name="Prozessdetaillierung?" dataDxfId="684"/>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683" dataDxfId="681" headerRowBorderDxfId="682" tableBorderDxfId="680">
  <autoFilter ref="A1:M27" xr:uid="{A0B3C08B-9716-44D9-B61C-FD66E382073C}"/>
  <tableColumns count="13">
    <tableColumn id="1" xr3:uid="{A76CA4D0-CAB7-46C7-8229-CBF96E721E24}" name="Kurzbeleg" totalsRowFunction="sum" dataDxfId="679" totalsRowDxfId="678"/>
    <tableColumn id="2" xr3:uid="{693E83B0-D9AB-4888-98EA-9B6908FCA563}" name="Druckluftanwendungen" dataDxfId="677" totalsRowDxfId="676"/>
    <tableColumn id="3" xr3:uid="{89A16228-E0AD-419E-9B74-7B8B7D24CE84}" name="Prozessdampf mittels _x000a_KWK-Eigenerzeugung" dataDxfId="675" totalsRowDxfId="674"/>
    <tableColumn id="4" xr3:uid="{711EEE4E-D014-45A3-A7C3-B2627873D101}" name="Prozesskälte" dataDxfId="673" totalsRowDxfId="672"/>
    <tableColumn id="5" xr3:uid="{CB29E5A1-3B7A-4EDA-ACEA-8AAF1BAC8BC1}" name="Kühlung _x000a_(Lebensmittelindustrie)" dataDxfId="671" totalsRowDxfId="670"/>
    <tableColumn id="6" xr3:uid="{6F4A3F2D-4E3E-413F-B932-42B14BFE3E52}" name="Belüftung" dataDxfId="669" totalsRowDxfId="668"/>
    <tableColumn id="7" xr3:uid="{ACB1897D-8418-46AF-BA1F-213BEBB0BD31}" name="Beleuchtung" dataDxfId="667" totalsRowDxfId="666"/>
    <tableColumn id="8" xr3:uid="{0BA0BD35-5EB9-482F-A79F-AC2E6E30CEF6}" name="Pumpenanwendungen" dataDxfId="665" totalsRowDxfId="664"/>
    <tableColumn id="9" xr3:uid="{B6BDE5D4-33C4-4BBA-96A4-4A62DD8ABA42}" name="Elektrodenheizkessel" dataDxfId="663" totalsRowDxfId="662"/>
    <tableColumn id="10" xr3:uid="{B522590D-3081-4A49-A70E-3DFAD1A5B410}" name="Zerkleinerer" dataDxfId="661" totalsRowDxfId="660"/>
    <tableColumn id="11" xr3:uid="{20C6BB25-C766-4BEA-8324-2A0616306208}" name="Fördertechnik" dataDxfId="659" totalsRowDxfId="658"/>
    <tableColumn id="12" xr3:uid="{3C79CE86-22FF-4B98-8628-439AA117B3F9}" name="Klimakälte" dataDxfId="657" totalsRowDxfId="656"/>
    <tableColumn id="13" xr3:uid="{39829662-D903-42D9-89C4-D5559DFD4107}" name="Elektrische _x000a_Wärmeerzeugung" totalsRowFunction="sum" dataDxfId="655" totalsRowDxfId="654"/>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53" dataDxfId="651" headerRowBorderDxfId="652" tableBorderDxfId="650">
  <autoFilter ref="A1:M27" xr:uid="{A0B3C08B-9716-44D9-B61C-FD66E382073C}"/>
  <tableColumns count="13">
    <tableColumn id="1" xr3:uid="{5851855A-9536-4F87-AA22-E07DE423906A}" name="Kurzbeleg" dataDxfId="649"/>
    <tableColumn id="2" xr3:uid="{0BEC2AD4-2246-473D-A31D-6B60B192435B}" name="Druckluftanwendungen" dataDxfId="648">
      <calculatedColumnFormula>VLOOKUP(Tabelle1521[[#This Row],[Druckluftanwendungen]],Dropdown!$A$2:$D$4,4,FALSE)</calculatedColumnFormula>
    </tableColumn>
    <tableColumn id="3" xr3:uid="{F76FB3D2-46B3-4879-B50A-7AC5C271F749}" name="Prozessdampf mittels KWK-Eigenerzeugung" dataDxfId="647"/>
    <tableColumn id="4" xr3:uid="{83752EF1-D6FC-414D-BD53-24B5D0E430F4}" name="Prozesskälte" dataDxfId="646"/>
    <tableColumn id="5" xr3:uid="{EE3DE9E4-37E3-458C-AC45-8895BBD7C567}" name="Kühlung (Lebensmittelindustrie)" dataDxfId="645"/>
    <tableColumn id="6" xr3:uid="{CA69E8CA-3E0F-4F16-8358-EF318824E3EB}" name="Belüftung" dataDxfId="644"/>
    <tableColumn id="7" xr3:uid="{8BD3F4BE-29CF-4965-9FD8-219C57D8DC59}" name="Beleuchtung" dataDxfId="643"/>
    <tableColumn id="8" xr3:uid="{6A6E109F-D1FF-4D7D-9044-162E13B5F4FB}" name="Pumpenanwendungen" dataDxfId="642"/>
    <tableColumn id="9" xr3:uid="{FAE530AC-8100-4B1A-9DF4-F3F98443A831}" name="Elektrodenheizkessel" dataDxfId="641"/>
    <tableColumn id="10" xr3:uid="{016E005A-4F8A-492E-A5DD-6DDEF439513D}" name="Zerkleinerer" dataDxfId="640"/>
    <tableColumn id="11" xr3:uid="{4304F031-59CC-47EB-A7FA-7BD240E0F4E5}" name="Fördertechnik" dataDxfId="639"/>
    <tableColumn id="12" xr3:uid="{B467B71F-7754-4EDC-A913-2FE5BD368483}" name="Klimakälte" dataDxfId="638"/>
    <tableColumn id="13" xr3:uid="{9F736087-FDE3-4A57-8103-7813572A80E1}" name="Elektrische Wärmeerzeugung (Raum- und Prozesswärme)" dataDxfId="637"/>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636" dataDxfId="634" headerRowBorderDxfId="635" tableBorderDxfId="633">
  <autoFilter ref="A1:M27" xr:uid="{A0B3C08B-9716-44D9-B61C-FD66E382073C}"/>
  <tableColumns count="13">
    <tableColumn id="1" xr3:uid="{15A0285D-2F1B-46AE-87E5-4C90EB1B6277}" name="Nummer der Publikation(en)" dataDxfId="632"/>
    <tableColumn id="2" xr3:uid="{07A3D2A1-4C1D-46DB-8664-EB2A623941AF}" name="Druckluftanwendungen" dataDxfId="631">
      <calculatedColumnFormula>VLOOKUP(Tabelle1521[[#This Row],[Druckluftanwendungen]],Dropdown!$A$2:$D$4,4,FALSE)</calculatedColumnFormula>
    </tableColumn>
    <tableColumn id="3" xr3:uid="{55A9CCD7-8841-4CB7-B60D-D16E83E58650}" name="Prozessdampf mittels KWK-Eigenerzeugung" dataDxfId="630"/>
    <tableColumn id="4" xr3:uid="{625F8E33-6677-47EA-ACB1-233A03FB194B}" name="Prozesskälte" dataDxfId="629"/>
    <tableColumn id="5" xr3:uid="{B6D86DD3-746D-40BE-B61C-C65BE9598C2B}" name="Kühlung (Lebensmittelindustrie)" dataDxfId="628"/>
    <tableColumn id="6" xr3:uid="{2765022A-A915-43F2-9C2C-8153739F98D0}" name="Belüftung" dataDxfId="627"/>
    <tableColumn id="7" xr3:uid="{C8532854-4C2F-4F32-ADA1-5F20A4F587B3}" name="Beleuchtung" dataDxfId="626"/>
    <tableColumn id="8" xr3:uid="{52B13787-09D6-4DC2-8F92-0BDD62692951}" name="Pumpenanwendungen" dataDxfId="625"/>
    <tableColumn id="9" xr3:uid="{7B40AF6D-7207-4A28-9992-50692C4F124D}" name="Elektrodenheizkessel" dataDxfId="624"/>
    <tableColumn id="10" xr3:uid="{B8198224-49E0-4DCC-A6E2-C92300A7076B}" name="Zerkleinerer" dataDxfId="623"/>
    <tableColumn id="11" xr3:uid="{179A8C7F-6D4B-4DB4-B405-F88C600F83DF}" name="Fördertechnik" dataDxfId="622"/>
    <tableColumn id="12" xr3:uid="{6D3D3141-0D8B-4757-9B3B-37D18FE7636D}" name="Klimakälte" dataDxfId="621"/>
    <tableColumn id="13" xr3:uid="{AEB312C2-6FA8-4BC7-B1A3-31BE55470C45}" name="Elektrische Wärmeerzeugung (Raum- und Prozesswärme)" dataDxfId="620"/>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619" dataDxfId="617" headerRowBorderDxfId="618" tableBorderDxfId="616">
  <autoFilter ref="A1:AB27" xr:uid="{05AF98B3-F721-4D50-ABCC-4B04656278BA}"/>
  <tableColumns count="28">
    <tableColumn id="1" xr3:uid="{F1B5B218-C7FA-445C-A7D7-E6A65ED4E39F}" name="Kurzbeleg" dataDxfId="615"/>
    <tableColumn id="2" xr3:uid="{29C7BE6B-37B2-4D47-B228-582D61C3E47E}" name="Büros und Textilbetriebe gesamt" dataDxfId="614"/>
    <tableColumn id="3" xr3:uid="{F95513B4-AD8A-4E18-A0F0-2DFB394AF57E}" name="Handel gesamt" dataDxfId="613"/>
    <tableColumn id="4" xr3:uid="{A7F91D90-9D1C-4441-8931-3859FAB1D6BB}" name="Gastgewerbe gesamt" dataDxfId="612"/>
    <tableColumn id="5" xr3:uid="{0B866FE8-6249-4F6E-81BB-23246EC4636E}" name="Landwirtschaft gesamt" dataDxfId="611"/>
    <tableColumn id="6" xr3:uid="{740059D1-FABB-4D91-B245-219AA54DF59B}" name="Gartenbau gesamt" dataDxfId="610"/>
    <tableColumn id="7" xr3:uid="{FDC7EB1C-3F77-453D-BB94-38C4538DAF76}" name="Bäder gesamt" dataDxfId="609"/>
    <tableColumn id="8" xr3:uid="{7B7FB26C-AE72-4331-A10C-7A5F772C5B37}" name="Wäschereien gesamt" dataDxfId="608"/>
    <tableColumn id="9" xr3:uid="{73B011C0-4D93-44B3-9A56-0F50AC3444A4}" name="produzierendes Gewerbe gesamt" dataDxfId="607"/>
    <tableColumn id="10" xr3:uid="{B16F16E2-45E7-4009-9209-632E3E0D0107}" name="Baugewerbe gesamt" dataDxfId="606"/>
    <tableColumn id="11" xr3:uid="{DDBCAAAC-8779-4628-8928-BCEA3B2DF8B9}" name="Prozesskälte" dataDxfId="605"/>
    <tableColumn id="12" xr3:uid="{5A2D5951-A674-46D2-9C30-E2FB30179074}" name="Kühlhäuser" dataDxfId="604"/>
    <tableColumn id="13" xr3:uid="{DB8451D2-D612-4B33-BF6F-6C6200A45F44}" name="Kühlung im _x000a_Lebensmitteleinzelhandel" dataDxfId="603"/>
    <tableColumn id="14" xr3:uid="{0F2C2F77-AF47-402B-A8C3-4D3E7FC676A8}" name="Kühlung im Gastronomiebereich _x000a_(Hotels, Restaurants)" dataDxfId="602"/>
    <tableColumn id="16" xr3:uid="{B180584E-F93A-4B45-A78C-168F33A9811E}" name="Klimakälte" dataDxfId="601"/>
    <tableColumn id="18" xr3:uid="{84865AB8-0C4D-438B-98EE-0A5C26DD4BD3}" name="Warmwasserbereitstellung" dataDxfId="600"/>
    <tableColumn id="19" xr3:uid="{24916D74-51FC-434B-94ED-FED33D0BD957}" name="Raumwärme _x000a_(elektrische Raumheizung)" dataDxfId="599"/>
    <tableColumn id="20" xr3:uid="{194C10EA-C7C7-4279-96EA-5B9A2511C934}" name="Nachtspeicherheizungen" dataDxfId="598"/>
    <tableColumn id="21" xr3:uid="{3F41CFA9-497E-4AD4-9556-C319D1787207}" name="Wärmepumpen" dataDxfId="597"/>
    <tableColumn id="22" xr3:uid="{CEF3864B-0930-46AA-8C73-C7936DAB756B}" name="Hybrid-Wärmeerzeugungssysteme" dataDxfId="596"/>
    <tableColumn id="23" xr3:uid="{8D372C8E-8119-4F63-A107-1A499E17487E}" name="Pumpenanwendungen" dataDxfId="595"/>
    <tableColumn id="24" xr3:uid="{937239E5-942B-4E41-BDEC-13D0E4F8FF2C}" name="Pumpenanwendungen in der _x000a_Wasserversorgung" dataDxfId="594"/>
    <tableColumn id="25" xr3:uid="{69B14514-E7C0-4194-B952-FFAE11B0A0C2}" name="Beleuchtung im Gartenbau" dataDxfId="593"/>
    <tableColumn id="26" xr3:uid="{BBAAE4FD-49DB-4921-8A33-140E0509DDE1}" name="Belüftung" dataDxfId="592"/>
    <tableColumn id="27" xr3:uid="{4CFF34B5-80F6-4B8F-B613-9F8E9221826A}" name="Abwasserbehandlung" dataDxfId="591"/>
    <tableColumn id="15" xr3:uid="{02BD82EE-0E94-49F0-8C8B-4DFC7449B5C1}" name="Notstromaggregate, Back-Up-_x000a_Server und Mobilfunkstationen" dataDxfId="590"/>
    <tableColumn id="29" xr3:uid="{D6C342DA-D40D-459A-8D6C-B79AF0B98E3C}" name="Prozesswärme" dataDxfId="589"/>
    <tableColumn id="30" xr3:uid="{81311F27-FEC1-4887-AF73-D821E3CDC1C9}" name="Druckluft" dataDxfId="588"/>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587" dataDxfId="585" headerRowBorderDxfId="586" tableBorderDxfId="584">
  <autoFilter ref="A1:AB27" xr:uid="{05AF98B3-F721-4D50-ABCC-4B04656278BA}"/>
  <tableColumns count="28">
    <tableColumn id="1" xr3:uid="{8D8875B7-958B-4AAB-A59E-A744BB2BD7B4}" name="Kurzbeleg" dataDxfId="583"/>
    <tableColumn id="2" xr3:uid="{A08A8298-265B-4C3B-ABA4-059EC9EEED58}" name="Büros und Textilbetriebe gesamt" dataDxfId="582">
      <calculatedColumnFormula>VLOOKUP(Tabelle1722[[#This Row],[Büros und Textilbetriebe gesamt]],Dropdown!$A$2:$D$4,4,FALSE)</calculatedColumnFormula>
    </tableColumn>
    <tableColumn id="3" xr3:uid="{99F5D8C2-ECA4-4745-B66F-34946BE11AFC}" name="Handel gesamt" dataDxfId="581"/>
    <tableColumn id="4" xr3:uid="{FEAC25A5-C78F-44BE-808C-D345014DDF84}" name="Gastgewerbe gesamt" dataDxfId="580"/>
    <tableColumn id="5" xr3:uid="{C3CD48AA-0ECC-40DA-A14C-E93DC94BB098}" name="Landwirtschaft gesamt" dataDxfId="579"/>
    <tableColumn id="6" xr3:uid="{F019E30D-54BB-4D39-95C7-E7E0E9AAF5FA}" name="Gartenbau gesamt" dataDxfId="578"/>
    <tableColumn id="7" xr3:uid="{CADCC95D-78AE-4BAC-98E1-D646BB14B348}" name="Bäder gesamt" dataDxfId="577"/>
    <tableColumn id="8" xr3:uid="{5ADDAB03-B281-48DC-B323-F7212B351F55}" name="Wäschereien gesamt" dataDxfId="576"/>
    <tableColumn id="9" xr3:uid="{04F28BD5-CF01-478B-B437-B34E9664C8A8}" name="produzierendes Gewerbe gesamt" dataDxfId="575"/>
    <tableColumn id="10" xr3:uid="{19DE1E77-CB0E-4B42-B3A8-C7E265C35C27}" name="Baugewerbe gesamt" dataDxfId="574"/>
    <tableColumn id="11" xr3:uid="{B0EF21C7-C0AE-4D30-AA24-B596B91A6F9B}" name="Prozesskälte" dataDxfId="573"/>
    <tableColumn id="12" xr3:uid="{D281EE4E-5147-441E-8441-6624BE23E6A7}" name="Kühlhäuser" dataDxfId="572"/>
    <tableColumn id="13" xr3:uid="{BF1ACCF4-C417-454F-A00B-9EB77804BA26}" name="Kühlung im Lebensmitteleinzelhandel" dataDxfId="571"/>
    <tableColumn id="14" xr3:uid="{DBF91CB5-9EAA-4FF5-B0B6-EFE391306913}" name="Kühlung im Gastronomiebereich (Hotels, Restaurants)" dataDxfId="570"/>
    <tableColumn id="16" xr3:uid="{88BDF8F1-2BE4-4BEB-95C8-388BD408748C}" name="Klimakälte" dataDxfId="569"/>
    <tableColumn id="18" xr3:uid="{CED9BF9F-86C7-4E15-9758-C735258B385B}" name="Warmwasserbereitstellung" dataDxfId="568"/>
    <tableColumn id="19" xr3:uid="{83C29A72-7253-40A3-A55A-10ED98B46C44}" name="Raumwärme (elektrische Raumheizung)" dataDxfId="567"/>
    <tableColumn id="20" xr3:uid="{62BAAA64-F2DE-42F1-99E5-5716E4596350}" name="Nachtspeicherheizungen" dataDxfId="566"/>
    <tableColumn id="21" xr3:uid="{35BB23CF-7A4D-4B9C-B595-E304189CA08A}" name="Wärmepumpen" dataDxfId="565"/>
    <tableColumn id="22" xr3:uid="{2BC76470-F6D9-48E8-A034-B9B551EEF427}" name="Hybrid-Wärmeerzeugungssysteme" dataDxfId="564"/>
    <tableColumn id="23" xr3:uid="{D8DC08B5-F6A1-4C66-B902-C17E7D28DAF0}" name="Pumpenanwendungen" dataDxfId="563"/>
    <tableColumn id="24" xr3:uid="{B5CF1FB9-A826-46E8-8A68-8C9800B5E335}" name="Pumpenanwendungen in der Wasserversorgung" dataDxfId="562"/>
    <tableColumn id="25" xr3:uid="{CB33D002-7840-44B4-98D0-6C0AF0C077D5}" name="Beleuchtung im Gartenbau" dataDxfId="561"/>
    <tableColumn id="26" xr3:uid="{127D2DC1-1124-4AB2-B983-7D900767BD59}" name="Belüftung" dataDxfId="560"/>
    <tableColumn id="27" xr3:uid="{8B1474FE-4B91-4B4A-AC74-FE7877ACC70E}" name="Abwasserbehandlung" dataDxfId="559"/>
    <tableColumn id="15" xr3:uid="{E590CD43-45B9-4F27-84C1-5D0175D4524A}" name="Notstromaggregate, Back-Up-Server und Mobilfunkstationen" dataDxfId="558"/>
    <tableColumn id="29" xr3:uid="{DC338882-7A52-429D-94D8-44F6E771E84F}" name="Prozesswärme" dataDxfId="557"/>
    <tableColumn id="30" xr3:uid="{3D9F373E-79EB-49EF-92CA-4AE9251F354B}" name="Druckluft" dataDxfId="556"/>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555" dataDxfId="553" headerRowBorderDxfId="554" tableBorderDxfId="552">
  <autoFilter ref="A1:AB27" xr:uid="{05AF98B3-F721-4D50-ABCC-4B04656278BA}"/>
  <tableColumns count="28">
    <tableColumn id="1" xr3:uid="{8FD1CE68-1EF1-427B-A370-4A4F65762C4A}" name="Nummer der Publikation(en)" dataDxfId="551"/>
    <tableColumn id="2" xr3:uid="{A799FB22-3A03-4B9D-BE03-29331395A92C}" name="Büros und Textilbetriebe gesamt" dataDxfId="550">
      <calculatedColumnFormula>VLOOKUP(Tabelle1722[[#This Row],[Büros und Textilbetriebe gesamt]],Dropdown!$A$2:$D$4,4,FALSE)</calculatedColumnFormula>
    </tableColumn>
    <tableColumn id="3" xr3:uid="{2ECA9815-60F9-450B-AB39-C91FA1665B40}" name="Handel gesamt" dataDxfId="549"/>
    <tableColumn id="4" xr3:uid="{CD1D4BD7-163A-4C6A-82E9-B085D7B42BA3}" name="Gastgewerbe gesamt" dataDxfId="548"/>
    <tableColumn id="5" xr3:uid="{ECDC24B3-259D-42C2-B33F-4541C35F9EF7}" name="Landwirtschaft gesamt" dataDxfId="547"/>
    <tableColumn id="6" xr3:uid="{FB650FC0-5ECB-4087-9013-D18204E553C4}" name="Gartenbau gesamt" dataDxfId="546"/>
    <tableColumn id="7" xr3:uid="{2BBC2002-F5A6-4647-BAC5-EC01086B6C0C}" name="Bäder gesamt" dataDxfId="545"/>
    <tableColumn id="8" xr3:uid="{F9EFFEFC-35C2-46DC-A1A9-D5BA1A89A055}" name="Wäschereien gesamt" dataDxfId="544"/>
    <tableColumn id="9" xr3:uid="{A89D12AA-2C25-4291-890F-FBEACE9FD6D9}" name="produzierendes Gewerbe gesamt" dataDxfId="543"/>
    <tableColumn id="10" xr3:uid="{0704F19E-53F6-4F8E-AC3D-176AB279E69C}" name="Baugewerbe gesamt" dataDxfId="542"/>
    <tableColumn id="11" xr3:uid="{57EC90B2-4C6D-4E30-990B-60B499F54A21}" name="Prozesskälte" dataDxfId="541"/>
    <tableColumn id="12" xr3:uid="{215AC569-1073-438C-B0AA-EF9759E4D85B}" name="Kühlhäuser" dataDxfId="540"/>
    <tableColumn id="13" xr3:uid="{676491CE-E15B-423E-ABB8-FD0C380329A8}" name="Kühlung im Lebensmitteleinzelhandel" dataDxfId="539"/>
    <tableColumn id="14" xr3:uid="{14CB3F03-8AC9-4DF6-BAFF-D35087A8281D}" name="Kühlung im Gastronomiebereich (Hotels, Restaurants)" dataDxfId="538"/>
    <tableColumn id="16" xr3:uid="{8B91C49E-C005-4833-B596-ED3015914F8F}" name="Klimakälte" dataDxfId="537"/>
    <tableColumn id="18" xr3:uid="{61590EA2-B0DC-4157-8B25-247CF4D66401}" name="Warmwasserbereitstellung" dataDxfId="536"/>
    <tableColumn id="19" xr3:uid="{C2E74C94-80E0-4BE5-A3CB-EF07EBC88FDC}" name="Raumwärme (elektrische Raumheizung)" dataDxfId="535"/>
    <tableColumn id="20" xr3:uid="{3E0F659A-AA85-4889-A861-ADC3155035DB}" name="Nachtspeicherheizungen" dataDxfId="534"/>
    <tableColumn id="21" xr3:uid="{6854F755-EDB0-477A-B1F4-4820FE8F9C64}" name="Wärmepumpen" dataDxfId="533"/>
    <tableColumn id="22" xr3:uid="{4C699BA3-70D7-410E-A050-B5A872F6CC74}" name="Hybrid-Wärmeerzeugungssysteme" dataDxfId="532"/>
    <tableColumn id="23" xr3:uid="{FDF88D0A-FFA1-46D3-B111-7E700E5D84A8}" name="Pumpenanwendungen" dataDxfId="531"/>
    <tableColumn id="24" xr3:uid="{8AD0AA25-4530-4761-8E62-41D1B0EBA56B}" name="Pumpenanwendungen in der Wasserversorgung" dataDxfId="530"/>
    <tableColumn id="25" xr3:uid="{FBE48B16-BB44-4C79-9245-C961755333D2}" name="Beleuchtung im Gartenbau" dataDxfId="529"/>
    <tableColumn id="26" xr3:uid="{D3CEE409-2E95-4165-83EB-4D2F8B745918}" name="Belüftung" dataDxfId="528"/>
    <tableColumn id="27" xr3:uid="{BA9FE74A-948E-418F-AAAE-70978D961F0A}" name="Abwasserbehandlung" dataDxfId="527"/>
    <tableColumn id="15" xr3:uid="{FBC56A7D-0587-407E-8324-4979B574D937}" name="Notstromaggregate, Back-Up-Server und Mobilfunkstationen" dataDxfId="526"/>
    <tableColumn id="29" xr3:uid="{DCE7EC35-5F0C-455A-8022-2DDCD660CBDF}" name="Prozesswärme" dataDxfId="525"/>
    <tableColumn id="30" xr3:uid="{0B8BB8CC-38DF-46B9-914E-42B17BF2AAA0}" name="Druckluft" dataDxfId="524"/>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523" dataDxfId="521" headerRowBorderDxfId="522" tableBorderDxfId="520">
  <autoFilter ref="A1:T27" xr:uid="{B646E2A0-16ED-491B-A7BA-F900EEE90740}"/>
  <tableColumns count="20">
    <tableColumn id="1" xr3:uid="{DBEF9DD3-8CE8-48BC-83A2-A0E2EEB7FF06}" name="Kurzbeleg" dataDxfId="519"/>
    <tableColumn id="2" xr3:uid="{40BD514F-F379-4912-BA94-6C0F3681D7D4}" name="Kühlschränke" dataDxfId="518"/>
    <tableColumn id="3" xr3:uid="{D8D7566E-A1F1-42B6-8851-5E979CB5CA8C}" name="Geschirrspüler" dataDxfId="517"/>
    <tableColumn id="4" xr3:uid="{4A9DA0EF-FC73-41D1-87CD-960897A14F7D}" name="Wäschetrockner" dataDxfId="516"/>
    <tableColumn id="5" xr3:uid="{5C3A27E1-3EB7-4192-A63F-4EAE077CD779}" name="Waschmaschinen" dataDxfId="515"/>
    <tableColumn id="6" xr3:uid="{2549357B-25F9-4ED4-B6FB-3D768E9F69EA}" name="Raumklimatisierung (Klimaanlagen)" dataDxfId="514"/>
    <tableColumn id="7" xr3:uid="{7D661DAD-4E94-4FDF-A35D-63BB4AA57812}" name="Wärmepumpen" dataDxfId="513"/>
    <tableColumn id="8" xr3:uid="{FAC687D6-3067-4262-BDD8-0C2DAC5054BF}" name="Hybrid-Wärmepumpen" dataDxfId="512"/>
    <tableColumn id="9" xr3:uid="{2C43D7E6-DCC3-41D6-B1CF-AFAE0E503E67}" name="Nachtspeicherheizungen" dataDxfId="511"/>
    <tableColumn id="10" xr3:uid="{8ED04F67-930A-48C9-A2EA-403A1FA2AD30}" name="Kühl- und Gefrierkombinationen" dataDxfId="510"/>
    <tableColumn id="11" xr3:uid="{57E67BA9-E936-4DF2-BC2C-6E64DBFD81F1}" name="elektrische Warmwassererzeugung" dataDxfId="509"/>
    <tableColumn id="12" xr3:uid="{1CBDFA65-68E4-456E-BB8D-E620F14FAAC2}" name="Gefrierschränke und -truhen" dataDxfId="508"/>
    <tableColumn id="13" xr3:uid="{286089A3-4B1D-40A1-8540-E67EFAB70331}" name="Elektrische Öfen" dataDxfId="507"/>
    <tableColumn id="14" xr3:uid="{EBB74204-9AC8-43DF-A851-D96C79046124}" name="elektrische Direktheizungen" dataDxfId="506"/>
    <tableColumn id="15" xr3:uid="{352A9748-659D-4068-9E27-7749EBB43A7C}" name="Heizungsumwälzpumpen" dataDxfId="505"/>
    <tableColumn id="16" xr3:uid="{E1A68B54-863A-4A50-A5A6-D498573A9017}" name="Elektromobilität" dataDxfId="504"/>
    <tableColumn id="17" xr3:uid="{A1AC4C95-A469-48DB-BFAC-D36DA640C29E}" name="Smart Meter / intelligente Geräte" dataDxfId="503"/>
    <tableColumn id="18" xr3:uid="{8E962C50-781D-4C42-B0AB-67AAC0A3D740}" name="Photovoltaik" dataDxfId="502"/>
    <tableColumn id="19" xr3:uid="{4F238899-73F2-46F1-885C-DAB485E9D7C4}" name="Mini-/Mikro-BHKWs" dataDxfId="501"/>
    <tableColumn id="20" xr3:uid="{AFBCB111-3F6A-4522-86E6-FD8D50575B9A}" name="Lastflexibilisierung mittels _x000a_Batteriespeichern" dataDxfId="50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35" totalsRowCount="1" headerRowDxfId="1227" dataDxfId="1226" tableBorderDxfId="1225">
  <autoFilter ref="A2:P34" xr:uid="{E48EAA67-8810-45E2-ADB4-BD9F158F350C}"/>
  <sortState ref="A3:P27">
    <sortCondition ref="A2:A27"/>
  </sortState>
  <tableColumns count="16">
    <tableColumn id="1" xr3:uid="{B031046E-A31A-4671-94FE-2E31F93BB0BB}" name="Kurzbeleg" totalsRowLabel="Häufigkeit" dataDxfId="1224" totalsRowDxfId="207">
      <calculatedColumnFormula>Ueberblick[[#This Row],[Kürzel]]</calculatedColumnFormula>
    </tableColumn>
    <tableColumn id="3" xr3:uid="{A444CCAC-A0F8-435E-84F6-65930ED560A9}" name="Bottom-Up-Abschätzung" totalsRowFunction="custom" dataDxfId="1223" totalsRowDxfId="206">
      <calculatedColumnFormula>Ueberblick[[#This Row],[Bottom-Up-Abschätzung]]</calculatedColumnFormula>
      <totalsRowFormula>SUM(B3:B34)</totalsRowFormula>
    </tableColumn>
    <tableColumn id="2" xr3:uid="{56B864F0-95BA-4CCB-A501-E3D5B9F974B8}" name="Top-Down-Abschätzung" totalsRowFunction="custom" dataDxfId="1222" totalsRowDxfId="205">
      <calculatedColumnFormula>Ueberblick[[#This Row],[Top-Down-Abschätzung]]</calculatedColumnFormula>
      <totalsRowFormula>SUM(C3:C34)</totalsRowFormula>
    </tableColumn>
    <tableColumn id="6" xr3:uid="{08C6C910-FCAE-4D58-88F2-D0BCE05F75FB}" name="Kosten-Potenzial-Kurven" totalsRowFunction="custom" dataDxfId="1221" totalsRowDxfId="204">
      <calculatedColumnFormula>Ueberblick[[#This Row],[Bestimmung Kosten-Potenzial-Kurven]]</calculatedColumnFormula>
      <totalsRowFormula>SUM(D3:D34)</totalsRowFormula>
    </tableColumn>
    <tableColumn id="52" xr3:uid="{A7927F2E-7243-4F10-8B0A-B2D40C0BE4DA}" name="Analyse mehrerer Szenarien" totalsRowFunction="custom" dataDxfId="1220" totalsRowDxfId="203">
      <calculatedColumnFormula>Ueberblick[[#This Row],[Analyse mehrerer Szenarien / Entwicklungen]]</calculatedColumnFormula>
      <totalsRowFormula>SUM(E3:E34)</totalsRowFormula>
    </tableColumn>
    <tableColumn id="51" xr3:uid="{6499EC26-26E8-4D3B-A856-039CD03AE715}" name="Untersuchung von Fehlermaßen" totalsRowFunction="custom" dataDxfId="1219" totalsRowDxfId="202">
      <calculatedColumnFormula>Ueberblick[[#This Row],[Untersuchung von Fehlermaßen]]</calculatedColumnFormula>
      <totalsRowFormula>SUM(F3:F34)</totalsRowFormula>
    </tableColumn>
    <tableColumn id="44" xr3:uid="{42896804-085B-4B7B-B8D0-97EAC51FE556}" name="Quellen Methodik" dataDxfId="1218" totalsRowDxfId="201">
      <calculatedColumnFormula>Ueberblick[[#This Row],[Quellen Methodik]]</calculatedColumnFormula>
    </tableColumn>
    <tableColumn id="10" xr3:uid="{5C5A6A34-7D58-4D26-BAFD-D29648271253}" name="Literaturanalyse" totalsRowFunction="custom" dataDxfId="1217" totalsRowDxfId="200">
      <calculatedColumnFormula>Ueberblick[[#This Row],[Literaturanalyse]]</calculatedColumnFormula>
      <totalsRowFormula>SUM(H3:H34)</totalsRowFormula>
    </tableColumn>
    <tableColumn id="11" xr3:uid="{9B028F62-FBDB-44E7-920C-2D30A43DBD32}" name="Auswertung von Statistiken" totalsRowFunction="custom" dataDxfId="1216" totalsRowDxfId="199">
      <calculatedColumnFormula>Ueberblick[[#This Row],[Auswertung von Statistiken]]</calculatedColumnFormula>
      <totalsRowFormula>SUM(I3:I34)</totalsRowFormula>
    </tableColumn>
    <tableColumn id="12" xr3:uid="{3CB45CCD-A829-4411-9563-A08C8A64B66A}" name="Expertenabschätzungen" totalsRowFunction="custom" dataDxfId="1215" totalsRowDxfId="198">
      <calculatedColumnFormula>Ueberblick[[#This Row],[Expertenabschätzungen]]</calculatedColumnFormula>
      <totalsRowFormula>SUM(J3:J34)</totalsRowFormula>
    </tableColumn>
    <tableColumn id="13" xr3:uid="{50EF631F-A5FC-4723-BBD4-B8BA0150437E}" name="(Online-)Umfragen" totalsRowFunction="custom" dataDxfId="1214" totalsRowDxfId="197">
      <calculatedColumnFormula>Ueberblick[[#This Row],[(Online-)Umfragen]]</calculatedColumnFormula>
      <totalsRowFormula>SUM(K3:K34)</totalsRowFormula>
    </tableColumn>
    <tableColumn id="14" xr3:uid="{6ECE1F6F-01F2-482B-A4BA-86530D4E5B7F}" name="Unternehmensbefragungen" totalsRowFunction="custom" dataDxfId="1213" totalsRowDxfId="196">
      <calculatedColumnFormula>Ueberblick[[#This Row],[Unternehmensbefragungen / Interviews]]</calculatedColumnFormula>
      <totalsRowFormula>SUM(L3:L34)</totalsRowFormula>
    </tableColumn>
    <tableColumn id="49" xr3:uid="{63CD15A1-D04F-4108-AE5B-80FEC332891C}" name="eigene Annahmen" totalsRowFunction="custom" dataDxfId="1212" totalsRowDxfId="195">
      <calculatedColumnFormula>Ueberblick[[#This Row],[eigene Annahmen]]</calculatedColumnFormula>
      <totalsRowFormula>SUM(M3:M34)</totalsRowFormula>
    </tableColumn>
    <tableColumn id="15" xr3:uid="{07E88EBA-CDC9-4453-8354-6632E4BAAF37}" name="eigene Erhebungen" totalsRowFunction="custom" dataDxfId="1211" totalsRowDxfId="194">
      <calculatedColumnFormula>Ueberblick[[#This Row],[eigene Erhebungen]]</calculatedColumnFormula>
      <totalsRowFormula>SUM(N3:N34)</totalsRowFormula>
    </tableColumn>
    <tableColumn id="47" xr3:uid="{52A909CD-675D-4CCC-9776-ADA069E9A867}" name="Bezugsjahr(e) der Datenbasis" dataDxfId="1210" totalsRowDxfId="193"/>
    <tableColumn id="16" xr3:uid="{DE6CEB48-692F-44F0-8EF7-B68BB005B867}" name="Quellen Daten" dataDxfId="1209" totalsRowDxfId="192"/>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499" dataDxfId="497" headerRowBorderDxfId="498" tableBorderDxfId="496">
  <autoFilter ref="A1:T27" xr:uid="{B646E2A0-16ED-491B-A7BA-F900EEE90740}"/>
  <tableColumns count="20">
    <tableColumn id="1" xr3:uid="{1C567F08-51DE-45C7-B935-CAF989B1E018}" name="Kurzbeleg" dataDxfId="495"/>
    <tableColumn id="2" xr3:uid="{2FE5242D-FA5D-4991-85AA-3FA067D70ECD}" name="Kühlschränke" dataDxfId="494">
      <calculatedColumnFormula>VLOOKUP(Tabelle1823[[#This Row],[Kühlschränke]],Dropdown!$A$2:$D$4,4,FALSE)</calculatedColumnFormula>
    </tableColumn>
    <tableColumn id="3" xr3:uid="{0951F671-6F2B-4478-9DCD-8FF06F8C6694}" name="Geschirrspüler" dataDxfId="493"/>
    <tableColumn id="4" xr3:uid="{4554221B-DDE3-4224-B364-4746E4CB14BE}" name="Wäschetrockner" dataDxfId="492"/>
    <tableColumn id="5" xr3:uid="{6297A904-7FEB-4A62-A4B4-1F6E15CA432F}" name="Waschmaschinen" dataDxfId="491"/>
    <tableColumn id="6" xr3:uid="{7CC36789-0B30-43A5-9FB4-58BE526108DA}" name="Raumklimatisierung (Klimaanlagen)" dataDxfId="490"/>
    <tableColumn id="7" xr3:uid="{99E3DB38-D8B7-4E56-AC5B-5EA068F1CF15}" name="Wärmepumpen" dataDxfId="489"/>
    <tableColumn id="8" xr3:uid="{DC0F6F75-E6A4-43D5-97A0-E939D6E17883}" name="Hybrid-Wärmepumpen" dataDxfId="488"/>
    <tableColumn id="9" xr3:uid="{2F35EE20-664D-482F-8F7F-C6CBEB8B9A15}" name="Nachtspeicherheizungen" dataDxfId="487"/>
    <tableColumn id="10" xr3:uid="{82BFE578-DE00-4DB4-91B3-5010A4CEE796}" name="Kühl- und Gefrierkombinationen" dataDxfId="486"/>
    <tableColumn id="11" xr3:uid="{8694BA96-3450-438A-A420-8E350B26C4A0}" name="elektrische Warmwassererzeugung" dataDxfId="485"/>
    <tableColumn id="12" xr3:uid="{B9B7357D-96F9-4F21-9E12-EE4D29D06562}" name="Gefrierschränke und -truhen" dataDxfId="484"/>
    <tableColumn id="13" xr3:uid="{4CC97DFB-7A63-45B1-AA22-EFF2DAC946A5}" name="Elektrische Öfen" dataDxfId="483"/>
    <tableColumn id="14" xr3:uid="{D2063B4E-C0F4-441D-95F9-76B7EF82AF7B}" name="elektrische Direktheizungen" dataDxfId="482"/>
    <tableColumn id="15" xr3:uid="{6DC9FD55-554B-4F3B-83DD-BFBECD016DBF}" name="Heizungsumwälzpumpen" dataDxfId="481"/>
    <tableColumn id="16" xr3:uid="{4CBB20D5-31A9-40A2-8834-9D845C99CF2A}" name="Elektromobilität" dataDxfId="480"/>
    <tableColumn id="17" xr3:uid="{A17BE2AD-296E-442D-B3A8-87628506A037}" name="Smart Meter / intelligente Geräte" dataDxfId="479"/>
    <tableColumn id="18" xr3:uid="{8CCAB9A7-5069-4E07-95C1-1BD5D4E1BF7D}" name="Photovoltaik" dataDxfId="478"/>
    <tableColumn id="19" xr3:uid="{C40D8D5B-5397-4C3D-9C59-E17D150D3ED5}" name="Mini-/Mikro-BHKWs" dataDxfId="477"/>
    <tableColumn id="20" xr3:uid="{5DDCEE83-4333-43FD-AA58-4CCD4838C00F}" name="Lastflexibilisierung mittels Batteriespeichern" dataDxfId="476"/>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475" dataDxfId="473" headerRowBorderDxfId="474" tableBorderDxfId="472">
  <autoFilter ref="A1:T27" xr:uid="{B646E2A0-16ED-491B-A7BA-F900EEE90740}"/>
  <tableColumns count="20">
    <tableColumn id="1" xr3:uid="{2BCD0070-97E9-4AE8-9362-A8F26A7E88A4}" name="Nummer der Publikation(en)" dataDxfId="471"/>
    <tableColumn id="2" xr3:uid="{06146044-6B7E-46FC-8545-FDDE1E312685}" name="Kühlschränke" dataDxfId="470">
      <calculatedColumnFormula>VLOOKUP(Tabelle1823[[#This Row],[Kühlschränke]],Dropdown!$A$2:$D$4,4,FALSE)</calculatedColumnFormula>
    </tableColumn>
    <tableColumn id="3" xr3:uid="{7C3AB336-C8BF-49CD-B260-E168A82E6258}" name="Geschirrspüler" dataDxfId="469"/>
    <tableColumn id="4" xr3:uid="{E0AA3858-B11D-4FED-B6E5-4D5DF40DE301}" name="Wäschetrockner" dataDxfId="468"/>
    <tableColumn id="5" xr3:uid="{906365D4-7C91-4378-972C-C59E2CE9158E}" name="Waschmaschinen" dataDxfId="467"/>
    <tableColumn id="6" xr3:uid="{3854CE6F-5C9F-4A9E-BF56-1FB7E42274C0}" name="Raumklimatisierung (Klimaanlagen)" dataDxfId="466"/>
    <tableColumn id="7" xr3:uid="{3B2FEB35-501F-4080-9A6D-B4B530C041BB}" name="Wärmepumpen" dataDxfId="465"/>
    <tableColumn id="8" xr3:uid="{96404763-9AC9-41B0-AFC7-4C45A0E4EDA1}" name="Hybrid-Wärmepumpen" dataDxfId="464"/>
    <tableColumn id="9" xr3:uid="{3915F2AB-FAF6-406C-AE72-02DC5C104B56}" name="Nachtspeicherheizungen" dataDxfId="463"/>
    <tableColumn id="10" xr3:uid="{34B6A009-627B-4B85-9670-E19D43F3AF23}" name="Kühl- und Gefrierkombinationen" dataDxfId="462"/>
    <tableColumn id="11" xr3:uid="{F113B557-DE34-4E30-8E89-CCE0538F09BB}" name="elektrische Warmwassererzeugung" dataDxfId="461"/>
    <tableColumn id="12" xr3:uid="{8D316622-4985-4DEB-AB30-4813575C2EFC}" name="Gefrierschränke und -truhen" dataDxfId="460"/>
    <tableColumn id="13" xr3:uid="{B5C697F9-30E3-4883-89CD-CF7E91E08D92}" name="Elektrische Öfen" dataDxfId="459"/>
    <tableColumn id="14" xr3:uid="{95AA8ED6-9E2E-4FF8-B17C-859A3F828FB5}" name="elektrische Direktheizungen" dataDxfId="458"/>
    <tableColumn id="15" xr3:uid="{24A3187D-90FE-4C51-A1B6-4ABD3E59A6B4}" name="Heizungsumwälzpumpen" dataDxfId="457"/>
    <tableColumn id="16" xr3:uid="{85325939-0FA7-4BEC-A382-C06DD1A17D21}" name="Elektromobilität" dataDxfId="456"/>
    <tableColumn id="17" xr3:uid="{94FD0FA3-3621-4C51-992B-7A1A57D1BA82}" name="Smart Meter / intelligente Geräte" dataDxfId="455"/>
    <tableColumn id="18" xr3:uid="{3FD09C29-3384-4278-B074-5A2818D2CDFC}" name="Photovoltaik" dataDxfId="454"/>
    <tableColumn id="19" xr3:uid="{A15128FC-25FF-4ADC-84C6-186B0C76B3C5}" name="Mini-/Mikro-BHKWs" dataDxfId="453"/>
    <tableColumn id="20" xr3:uid="{635B2EB4-C685-44D3-9179-0D9960A68865}" name="Lastflexibilisierung mit Batteriespeichern" dataDxfId="452"/>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451" dataDxfId="449" headerRowBorderDxfId="450" tableBorderDxfId="448">
  <autoFilter ref="A2:K28" xr:uid="{0241E770-D63C-4859-83DC-64669ED8FFD3}"/>
  <tableColumns count="11">
    <tableColumn id="1" xr3:uid="{84745543-9402-4055-B819-6DDEDF43128A}" name="Kurzbeleg" dataDxfId="447" totalsRowDxfId="446"/>
    <tableColumn id="2" xr3:uid="{A98B89CA-6F2C-4679-B768-D4184C166AA5}" name="Potenzialtrennung" dataDxfId="445" totalsRowDxfId="444"/>
    <tableColumn id="11" xr3:uid="{47F1213E-50F4-46B5-852B-F412065564A5}" name="Potenzial positiv" dataDxfId="443" totalsRowDxfId="442"/>
    <tableColumn id="10" xr3:uid="{47A53D7F-3122-41BC-A1D9-0DB74BE01B99}" name="Potenzial negativ" dataDxfId="441" totalsRowDxfId="440"/>
    <tableColumn id="3" xr3:uid="{5C462586-AD86-4EA9-AB01-195491285FE3}" name="Schaltdauer" dataDxfId="439" totalsRowDxfId="438"/>
    <tableColumn id="4" xr3:uid="{D8BEB2CB-97D8-4CB7-869F-73B08A9AAD19}" name="Verschiebedauer" dataDxfId="437" totalsRowDxfId="436"/>
    <tableColumn id="5" xr3:uid="{72A19C4E-F4E7-47B3-A4EA-C1851EE29913}" name="Schalthäufigkeit" dataDxfId="435" totalsRowDxfId="434"/>
    <tableColumn id="6" xr3:uid="{C37AE1A0-F6A5-478F-9946-F6200A1DC074}" name="Investitionsausgaben" dataDxfId="433" totalsRowDxfId="432"/>
    <tableColumn id="7" xr3:uid="{28357F89-FF39-4ABD-A4D2-3BD75761F26B}" name="fixe Kosten" dataDxfId="431" totalsRowDxfId="430"/>
    <tableColumn id="8" xr3:uid="{93709E4A-E8DE-400E-A64A-EF8BA2DD7868}" name="variable Kosten" dataDxfId="429" totalsRowDxfId="428"/>
    <tableColumn id="9" xr3:uid="{BAB644F7-9C82-4F78-9458-729932A16EEA}" name="Quellen Flexibilitätsparameter" dataDxfId="427" totalsRowDxfId="426"/>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425" dataDxfId="423" headerRowBorderDxfId="424" tableBorderDxfId="422">
  <autoFilter ref="A2:K28" xr:uid="{0241E770-D63C-4859-83DC-64669ED8FFD3}"/>
  <tableColumns count="11">
    <tableColumn id="1" xr3:uid="{3A9A6221-4E36-4565-9063-C0B7B29A7555}" name="Kurzbeleg" dataDxfId="421"/>
    <tableColumn id="2" xr3:uid="{4105C517-4678-43C4-A105-45D3C8DDE9A0}" name="Potenzialtrennung" dataDxfId="420"/>
    <tableColumn id="12" xr3:uid="{E53C93AC-1AF6-45E4-BDDB-5F0081C94687}" name="Potenzial pos" dataDxfId="419">
      <calculatedColumnFormula>Ueberblick[[#This Row],[Potenzial pos]]</calculatedColumnFormula>
    </tableColumn>
    <tableColumn id="11" xr3:uid="{8D5B7C2F-5FD5-4E1C-991C-3926A9C819E6}" name="Potenzial neg" dataDxfId="418">
      <calculatedColumnFormula>Ueberblick[[#This Row],[Potenzial neg]]</calculatedColumnFormula>
    </tableColumn>
    <tableColumn id="3" xr3:uid="{BC3F3EAB-5287-4323-8DE0-0E5CF057C024}" name="Schaltdauer" dataDxfId="417"/>
    <tableColumn id="4" xr3:uid="{4AC6DB65-739B-46B2-82FC-8F96DC590D88}" name="Verschiebedauer" dataDxfId="416"/>
    <tableColumn id="5" xr3:uid="{478DD909-BEB3-45C0-910E-700C5701C9D8}" name="Schalthäufigkeit" dataDxfId="415"/>
    <tableColumn id="6" xr3:uid="{7517964D-E50A-4933-AA54-F39ECCC71EBD}" name="Investitionsausgaben" dataDxfId="414"/>
    <tableColumn id="7" xr3:uid="{11C17DEA-BFBC-437E-AE2A-26C611A97CAB}" name="fixe Kosten" dataDxfId="413"/>
    <tableColumn id="8" xr3:uid="{794ACD9A-F37B-4299-8CDB-FCE9A47FA994}" name="variable Kosten" dataDxfId="412"/>
    <tableColumn id="9" xr3:uid="{24B15E4D-36C1-4A8F-B4CD-7A7472269761}" name="Quellen Flexibilitätsparameter" dataDxfId="411"/>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410" dataDxfId="408" headerRowBorderDxfId="409" tableBorderDxfId="407">
  <autoFilter ref="A2:K29" xr:uid="{0241E770-D63C-4859-83DC-64669ED8FFD3}"/>
  <tableColumns count="11">
    <tableColumn id="1" xr3:uid="{F0C1F5FF-C5C3-4D2E-A7DA-51035C3CA536}" name="Kurzbeleg" dataDxfId="406"/>
    <tableColumn id="2" xr3:uid="{FE252518-6C55-426D-802C-9124DE60044D}" name="Potenzialtrennung" dataDxfId="405"/>
    <tableColumn id="12" xr3:uid="{09F661C1-CE59-4317-AE84-6C67083A364F}" name="Potenzial pos" dataDxfId="404">
      <calculatedColumnFormula>Ueberblick[[#This Row],[Potenzial pos]]</calculatedColumnFormula>
    </tableColumn>
    <tableColumn id="11" xr3:uid="{82730B63-40FC-4717-BB1B-8FE69FD2FD7C}" name="Potenzial neg" dataDxfId="403">
      <calculatedColumnFormula>Ueberblick[[#This Row],[Potenzial neg]]</calculatedColumnFormula>
    </tableColumn>
    <tableColumn id="3" xr3:uid="{D742D5DA-7A6E-4D4A-8712-DF1D32EDCC44}" name="Schaltdauer" dataDxfId="402"/>
    <tableColumn id="4" xr3:uid="{D1D546E9-B40B-4969-ACBB-34653BDCB0C9}" name="Verschiebedauer" dataDxfId="401"/>
    <tableColumn id="5" xr3:uid="{F6F1A96D-F2D1-42EA-A5CB-C88FC63DD074}" name="Schalthäufigkeit" dataDxfId="400"/>
    <tableColumn id="6" xr3:uid="{198260D0-6CF6-421D-8A55-496841A59695}" name="Investitionsausgaben" dataDxfId="399"/>
    <tableColumn id="7" xr3:uid="{5561DBAA-1E58-4803-9EA6-285530BA635C}" name="fixe Kosten" dataDxfId="398"/>
    <tableColumn id="8" xr3:uid="{949570BA-D2B7-45E6-87C9-F95413E3ADC0}" name="variable Kosten" dataDxfId="397"/>
    <tableColumn id="9" xr3:uid="{67675266-BA32-411F-9F59-1C876AA7F31C}" name="Quellen Flexibilitätsparameter" dataDxfId="396"/>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395" dataDxfId="394" tableBorderDxfId="393">
  <autoFilter ref="A2:H27" xr:uid="{49F8BF2C-CE14-40D1-8B84-292063AC69C7}"/>
  <sortState ref="A3:H27">
    <sortCondition ref="A2:A27"/>
  </sortState>
  <tableColumns count="8">
    <tableColumn id="1" xr3:uid="{7E48FF77-CC15-4159-A517-2DBAC54ACAC5}" name="Kurzbeleg" totalsRowLabel="Häufigkeit" dataDxfId="392" totalsRowDxfId="391"/>
    <tableColumn id="3" xr3:uid="{5B4C06F8-6793-4CE4-BCB9-7D44362E6A26}" name="Benutzungsstunden / _x000a_Auslastung" totalsRowFunction="custom" dataDxfId="390" totalsRowDxfId="389">
      <calculatedColumnFormula>Ueberblick[[#This Row],[Benutzungsstunden / Auslastungsgrade angegeben?]]</calculatedColumnFormula>
      <totalsRowFormula>SUM(B3:B27)</totalsRowFormula>
    </tableColumn>
    <tableColumn id="2" xr3:uid="{01D01223-25F4-423E-AE24-037D88A24BB4}" name="Saisonalität" totalsRowFunction="custom" dataDxfId="388" totalsRowDxfId="387">
      <calculatedColumnFormula>Ueberblick[[#This Row],[Saisonalität berücksichtigt?]]</calculatedColumnFormula>
      <totalsRowFormula>SUM(C3:C27)</totalsRowFormula>
    </tableColumn>
    <tableColumn id="6" xr3:uid="{894FAF0A-56A3-487F-A32C-BA1FD60069C0}" name="Tageszeit" totalsRowFunction="custom" dataDxfId="386" totalsRowDxfId="385">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384" totalsRowDxfId="383">
      <calculatedColumnFormula>Ueberblick[[#This Row],[Temperaturabhängigkeit berücksichtigt?]]</calculatedColumnFormula>
      <totalsRowFormula>SUM(E3:E27)</totalsRowFormula>
    </tableColumn>
    <tableColumn id="51" xr3:uid="{04F9C558-9F32-44DA-9EAD-8D9DA7DC34E2}" name="Lastgänge / Lastblöcke" totalsRowFunction="custom" dataDxfId="382" totalsRowDxfId="381">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380" totalsRowDxfId="379">
      <calculatedColumnFormula>Ueberblick[[#This Row],[Zeitverfügbarkeitszeitreihen generiert?]]</calculatedColumnFormula>
      <totalsRowFormula>SUM(G3:G27)</totalsRowFormula>
    </tableColumn>
    <tableColumn id="10" xr3:uid="{04C129B8-94EB-43CC-9F02-D4C19F41084A}" name="Quellen Zeitverfügbarkeit" totalsRowFunction="custom" dataDxfId="378" totalsRowDxfId="377">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376" dataDxfId="375" tableBorderDxfId="374">
  <autoFilter ref="A2:H27" xr:uid="{49F8BF2C-CE14-40D1-8B84-292063AC69C7}"/>
  <sortState ref="A3:H27">
    <sortCondition ref="A2:A27"/>
  </sortState>
  <tableColumns count="8">
    <tableColumn id="1" xr3:uid="{990E48C0-04E9-4910-B3CE-48860798A1A6}" name="Kurzbeleg" totalsRowLabel="Häufigkeit" dataDxfId="373" totalsRowDxfId="372"/>
    <tableColumn id="3" xr3:uid="{87124D3E-A618-4CD6-A5BA-BB2B90EFC54B}" name="Benutzungsstunden / Auslastung" totalsRowFunction="custom" dataDxfId="371" totalsRowDxfId="370">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369" totalsRowDxfId="368">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367" totalsRowDxfId="366">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365" totalsRowDxfId="364">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363" totalsRowDxfId="362">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361" totalsRowDxfId="360">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359" totalsRowDxfId="358">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357" dataDxfId="356" tableBorderDxfId="355">
  <autoFilter ref="A2:H27" xr:uid="{49F8BF2C-CE14-40D1-8B84-292063AC69C7}"/>
  <sortState ref="A3:H27">
    <sortCondition ref="A2:A27"/>
  </sortState>
  <tableColumns count="8">
    <tableColumn id="1" xr3:uid="{968C1835-B660-4E45-9C4E-DBA45E52FA49}" name="Kurzbeleg" totalsRowLabel="Häufigkeit" dataDxfId="354" totalsRowDxfId="353"/>
    <tableColumn id="3" xr3:uid="{B2990A5F-C2AE-42D3-B9E5-8472A566EB47}" name="Benutzungsstunden / Auslastung" totalsRowFunction="custom" dataDxfId="352" totalsRowDxfId="351">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350" totalsRowDxfId="349">
      <calculatedColumnFormula>Ueberblick45156[[#This Row],[Saisonalität]]</calculatedColumnFormula>
      <totalsRowFormula>Ueberblick45156[[#Totals],[Saisonalität]]</totalsRowFormula>
    </tableColumn>
    <tableColumn id="6" xr3:uid="{05D8CB8A-5BD9-404B-A8E9-5A600937A296}" name="Tageszeit" totalsRowFunction="custom" dataDxfId="348" totalsRowDxfId="347">
      <calculatedColumnFormula>Ueberblick45156[[#This Row],[Tageszeit]]</calculatedColumnFormula>
      <totalsRowFormula>Ueberblick45156[[#Totals],[Tageszeit]]</totalsRowFormula>
    </tableColumn>
    <tableColumn id="52" xr3:uid="{80B1E95F-65B2-4E81-9D5A-3F7C70A0D036}" name="Temperaturabhängigkeit" totalsRowFunction="custom" dataDxfId="346" totalsRowDxfId="345">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344" totalsRowDxfId="343">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342" totalsRowDxfId="341">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340" totalsRowDxfId="339">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338" dataDxfId="336" headerRowBorderDxfId="337" tableBorderDxfId="335" totalsRowBorderDxfId="334">
  <autoFilter ref="A2:G28" xr:uid="{38CBE066-074E-4DAA-9763-78BC569F67BB}"/>
  <tableColumns count="7">
    <tableColumn id="1" xr3:uid="{921EA572-4E33-46FE-8237-E70F0CD5B825}" name="Kurzbeleg" dataDxfId="333"/>
    <tableColumn id="2" xr3:uid="{24A5E19C-6D40-4722-B748-F2A31084BC3B}" name="theoretisch" dataDxfId="332"/>
    <tableColumn id="3" xr3:uid="{EEC8A46D-F0BB-4B12-9F32-2D6A42536283}" name="technisch" dataDxfId="331"/>
    <tableColumn id="4" xr3:uid="{8CBB0782-80FD-475A-AFCB-A79D022DE934}" name="soziotechnisch" dataDxfId="330"/>
    <tableColumn id="5" xr3:uid="{E92B7704-F107-4FD8-8B74-A8BFF50A636C}" name="ökonomisch" dataDxfId="329"/>
    <tableColumn id="6" xr3:uid="{98390297-3629-4975-AD5A-99045E04613C}" name="sozial" dataDxfId="328"/>
    <tableColumn id="7" xr3:uid="{E1455D20-86DD-416E-A2BC-5D838A8EA2DC}" name="realisiert" dataDxfId="327"/>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326" dataDxfId="324" headerRowBorderDxfId="325" tableBorderDxfId="323" totalsRowBorderDxfId="322">
  <autoFilter ref="A2:G28" xr:uid="{8F5EF1D7-1193-4CDC-A3D2-F861EB251E98}"/>
  <tableColumns count="7">
    <tableColumn id="1" xr3:uid="{605525C9-FA6C-4005-85C7-A5106D5B5C22}" name="Kurzbeleg" dataDxfId="321"/>
    <tableColumn id="2" xr3:uid="{A17EBDC0-9581-4A1C-9055-4037C81DFEDF}" name="theoretisch" dataDxfId="320"/>
    <tableColumn id="3" xr3:uid="{48117A09-A867-49F2-ADD6-1815F4F3FC2F}" name="technisch" dataDxfId="319"/>
    <tableColumn id="4" xr3:uid="{0931FD43-7885-4667-8EF3-0E3916A31B86}" name="soziotechnisch" dataDxfId="318"/>
    <tableColumn id="5" xr3:uid="{471E7BD9-1876-4FE1-B86C-025FDE3D4192}" name="ökonomisch" dataDxfId="317"/>
    <tableColumn id="6" xr3:uid="{27C0D3AE-89AA-4764-A843-38129CDF7A46}" name="sozial" dataDxfId="316"/>
    <tableColumn id="7" xr3:uid="{14B98435-7165-4CDE-8982-FB835093ADFE}" name="realisiert" dataDxfId="31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35" totalsRowCount="1" headerRowDxfId="1208" dataDxfId="1207" tableBorderDxfId="1206">
  <autoFilter ref="A2:P34" xr:uid="{E48EAA67-8810-45E2-ADB4-BD9F158F350C}"/>
  <sortState ref="A3:P27">
    <sortCondition ref="A2:A27"/>
  </sortState>
  <tableColumns count="16">
    <tableColumn id="1" xr3:uid="{19994B13-0C9C-4CB2-8DFD-7A86C88A1F91}" name="Publikation(en)" totalsRowLabel="Häufigkeit" dataDxfId="1205" totalsRowDxfId="191"/>
    <tableColumn id="3" xr3:uid="{D627E9DC-C675-43C6-BE43-F66486FCF465}" name="Bottom-Up-Abschätzung" totalsRowFunction="custom" dataDxfId="1204" totalsRowDxfId="190">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203" totalsRowDxfId="189">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202" totalsRowDxfId="188">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201" totalsRowDxfId="187">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200" totalsRowDxfId="186">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199" totalsRowDxfId="185">
      <calculatedColumnFormula>Ueberblick[[#This Row],[Quellen Methodik]]</calculatedColumnFormula>
    </tableColumn>
    <tableColumn id="10" xr3:uid="{6FE53AEE-08C6-4C60-8CA5-885A7A0DCBAC}" name="Literaturanalyse" totalsRowFunction="custom" dataDxfId="1198" totalsRowDxfId="184">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197" totalsRowDxfId="183">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196" totalsRowDxfId="182">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195" totalsRowDxfId="181">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194" totalsRowDxfId="180">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193" totalsRowDxfId="179">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192" totalsRowDxfId="178">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191" totalsRowDxfId="177"/>
    <tableColumn id="16" xr3:uid="{3B5F867C-919F-4AD5-96FE-663F22F6C1AA}" name="Quellen Daten" dataDxfId="1190" totalsRowDxfId="176"/>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314" dataDxfId="312" headerRowBorderDxfId="313" tableBorderDxfId="311" totalsRowBorderDxfId="310">
  <autoFilter ref="A2:G29" xr:uid="{8F5EF1D7-1193-4CDC-A3D2-F861EB251E98}"/>
  <tableColumns count="7">
    <tableColumn id="1" xr3:uid="{A6813D45-428D-4DF1-AE6A-C995AD784C39}" name="Kurzbeleg" dataDxfId="309"/>
    <tableColumn id="2" xr3:uid="{4ABFD888-F8E7-4FC7-9862-895232652A34}" name="theoretisch" dataDxfId="308"/>
    <tableColumn id="3" xr3:uid="{21B7D8B7-73D4-44B6-B931-ADBB88726CC0}" name="technisch" dataDxfId="307"/>
    <tableColumn id="4" xr3:uid="{95E94BF0-F291-406E-8F40-34AD902C5727}" name="soziotechnisch" dataDxfId="306"/>
    <tableColumn id="5" xr3:uid="{ADE793D8-38F7-4B5C-83FB-7580112EB808}" name="ökonomisch" dataDxfId="305"/>
    <tableColumn id="6" xr3:uid="{1D5D2E99-FDB8-40AC-8FA2-E5101079EDD6}" name="sozial" dataDxfId="304"/>
    <tableColumn id="7" xr3:uid="{BAD1FAFD-25E2-46DD-8630-8C472629FBD2}" name="realisiert" dataDxfId="303"/>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302" dataDxfId="301" tableBorderDxfId="300">
  <autoFilter ref="A2:F28" xr:uid="{1D039F9F-F1A7-4153-B919-0882AEA54969}"/>
  <tableColumns count="6">
    <tableColumn id="1" xr3:uid="{4FF77DC7-76BA-4873-B359-80DD950EC368}" name="Kurzbeleg" dataDxfId="299"/>
    <tableColumn id="2" xr3:uid="{BB712044-258A-4766-9C05-483067C14546}" name="Status quo_x000a_(vor 2020)" dataDxfId="298"/>
    <tableColumn id="3" xr3:uid="{538D6517-9406-4025-B856-D4D2B2BF99EC}" name="2020" dataDxfId="297"/>
    <tableColumn id="4" xr3:uid="{CF286769-D2E6-49F6-A3CD-60302CCDF718}" name="2025" dataDxfId="296"/>
    <tableColumn id="5" xr3:uid="{DC0003E1-C595-4160-9334-6A426E75B16B}" name="2030" dataDxfId="295"/>
    <tableColumn id="6" xr3:uid="{D5973044-ADA3-4F29-860C-0C7E6E0649F8}" name="2050" dataDxfId="294"/>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293" dataDxfId="292" tableBorderDxfId="291">
  <autoFilter ref="A2:F28" xr:uid="{1D039F9F-F1A7-4153-B919-0882AEA54969}"/>
  <tableColumns count="6">
    <tableColumn id="1" xr3:uid="{5517549D-5FE3-45ED-A9EC-3C3338EC4D9C}" name="Kurzbeleg" dataDxfId="290"/>
    <tableColumn id="2" xr3:uid="{0D6ED452-23BE-4ABC-AD46-89DC09BCBC41}" name="Status quo_x000a_(vor 2020)" dataDxfId="289"/>
    <tableColumn id="3" xr3:uid="{7B09E658-5F35-4779-B9E5-F4003F896F6C}" name="2020" dataDxfId="288"/>
    <tableColumn id="4" xr3:uid="{3FC8159A-A14E-4746-97D3-682ED396A899}" name="2025" dataDxfId="287"/>
    <tableColumn id="5" xr3:uid="{2D2631E6-CD60-4EA0-833D-67F150D5C8C7}" name="2030" dataDxfId="286"/>
    <tableColumn id="6" xr3:uid="{94C30EA7-A6D7-4903-8D96-D26B1412C2CD}" name="2050" dataDxfId="285"/>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284" dataDxfId="283" tableBorderDxfId="282">
  <autoFilter ref="A2:F29" xr:uid="{1D039F9F-F1A7-4153-B919-0882AEA54969}"/>
  <tableColumns count="6">
    <tableColumn id="1" xr3:uid="{FB24B087-1478-464C-B99E-9F7289E1F0E3}" name="Kurzbeleg" dataDxfId="281"/>
    <tableColumn id="2" xr3:uid="{A7437174-7B37-400E-801C-10D05FB8ABB1}" name="Status quo_x000a_(vor 2020)" dataDxfId="280"/>
    <tableColumn id="3" xr3:uid="{006C6A07-AC58-49F9-9F08-249F4DCC6970}" name="2020" dataDxfId="279"/>
    <tableColumn id="4" xr3:uid="{FC57B02D-D33B-4957-A118-548E86354964}" name="2025" dataDxfId="278"/>
    <tableColumn id="5" xr3:uid="{37A55CC0-960C-498A-A2EB-ECC2EAEAB2B2}" name="2030" dataDxfId="277"/>
    <tableColumn id="6" xr3:uid="{DC686681-E45A-4EC5-88A0-7F82EAE747B6}" name="2050" dataDxfId="276"/>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275" dataDxfId="274" tableBorderDxfId="273">
  <autoFilter ref="A2:R28" xr:uid="{1D039F9F-F1A7-4153-B919-0882AEA54969}"/>
  <tableColumns count="18">
    <tableColumn id="1" xr3:uid="{68C6CF4D-E0D9-4A8A-A61F-90AFAF76E6D4}" name="Kurzbeleg" dataDxfId="272"/>
    <tableColumn id="18" xr3:uid="{F69B64B9-0D02-47CF-A7D2-1852E263C68D}" name="2005" dataDxfId="271"/>
    <tableColumn id="17" xr3:uid="{E4156D0D-1403-49CE-B172-6309AB7C888F}" name="2006" dataDxfId="270"/>
    <tableColumn id="16" xr3:uid="{AB62F21C-A977-495D-9BD9-84403E45B20E}" name="2007" dataDxfId="269"/>
    <tableColumn id="15" xr3:uid="{FBBA2E53-2EF7-4971-937B-9293FF9E1C30}" name="2008" dataDxfId="268"/>
    <tableColumn id="14" xr3:uid="{49FCB612-D6F0-4426-9317-5C6CE967186C}" name="2009" dataDxfId="267"/>
    <tableColumn id="2" xr3:uid="{D5600D07-732D-4436-AF2E-F0DE3D1E5F0C}" name="2010" dataDxfId="266"/>
    <tableColumn id="3" xr3:uid="{954EF445-E1EF-4CD8-9B78-4B23A1AA4B99}" name="2011" dataDxfId="265"/>
    <tableColumn id="4" xr3:uid="{73E01B5E-2C99-4FF9-9E89-B00C8AFA0032}" name="2012" dataDxfId="264"/>
    <tableColumn id="5" xr3:uid="{12D8700B-FAA0-4B6F-A3C3-1448C3CC19AC}" name="2013" dataDxfId="263"/>
    <tableColumn id="6" xr3:uid="{807B2755-9792-4AD0-ABC2-796B21D9CC22}" name="2014" dataDxfId="262"/>
    <tableColumn id="7" xr3:uid="{75FF941B-58C6-4B15-A567-D41D3BF7BE78}" name="2015" dataDxfId="261"/>
    <tableColumn id="8" xr3:uid="{7835AD46-B074-487E-A5F5-1915CA456478}" name="2016" dataDxfId="260"/>
    <tableColumn id="9" xr3:uid="{A0558CB5-46A2-4FFF-B3F1-F459876E1A23}" name="2017" dataDxfId="259"/>
    <tableColumn id="10" xr3:uid="{D148BF73-8C3B-468B-A62F-693BCA932E4B}" name="2018" dataDxfId="258"/>
    <tableColumn id="11" xr3:uid="{0676D823-A242-420F-9824-7F75EB094A92}" name="2019" dataDxfId="257"/>
    <tableColumn id="12" xr3:uid="{18A43F6F-D4AF-4E75-9CE6-D0BA4235CDBF}" name="2020" dataDxfId="256"/>
    <tableColumn id="13" xr3:uid="{AFE2C09C-DA15-4787-AD1C-4DCCEF2FE778}" name="nicht spezifiziert" dataDxfId="255"/>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254" dataDxfId="253" tableBorderDxfId="252">
  <autoFilter ref="A2:R28" xr:uid="{1D039F9F-F1A7-4153-B919-0882AEA54969}"/>
  <tableColumns count="18">
    <tableColumn id="1" xr3:uid="{5C30FBCA-99DE-4533-B643-D4FB63CB6075}" name="Kurzbeleg" dataDxfId="251"/>
    <tableColumn id="18" xr3:uid="{F8415AD7-AA84-44F1-9AAD-19102B48A1CA}" name="2005" dataDxfId="250"/>
    <tableColumn id="17" xr3:uid="{5F9E2D15-55B1-4F17-8824-2A638D9D35FC}" name="2006" dataDxfId="249"/>
    <tableColumn id="16" xr3:uid="{C16564CB-94C7-4E38-AE1D-C3760FD47B75}" name="2007" dataDxfId="248"/>
    <tableColumn id="15" xr3:uid="{FD50150C-840D-40E2-A884-47BC6DC7E1FE}" name="2008" dataDxfId="247"/>
    <tableColumn id="14" xr3:uid="{34D7A32B-2963-4842-A69E-7A9A5EAA99E8}" name="2009" dataDxfId="246"/>
    <tableColumn id="2" xr3:uid="{10CB8AA7-B08D-4E7A-8232-B60FAEE13712}" name="2010" dataDxfId="245"/>
    <tableColumn id="3" xr3:uid="{1C2055C9-C631-4F9D-91AF-CF40669C8AC0}" name="2011" dataDxfId="244"/>
    <tableColumn id="4" xr3:uid="{C6C0D53F-71C9-4678-B06C-DA7EE8609F8F}" name="2012" dataDxfId="243"/>
    <tableColumn id="5" xr3:uid="{312CC546-D2D5-4F4D-9CA8-4905868E797A}" name="2013" dataDxfId="242"/>
    <tableColumn id="6" xr3:uid="{3B03EC94-0C89-4066-817D-BB0D06D3A741}" name="2014" dataDxfId="241"/>
    <tableColumn id="7" xr3:uid="{DEEEA4A4-92E7-46BA-84BC-4C1E6874D9F4}" name="2015" dataDxfId="240"/>
    <tableColumn id="8" xr3:uid="{141AC760-5B2F-44F3-9797-9E31074D53A8}" name="2016" dataDxfId="239"/>
    <tableColumn id="9" xr3:uid="{873EAB67-B794-4A9C-BE56-A3BE19C0CE64}" name="2017" dataDxfId="238"/>
    <tableColumn id="10" xr3:uid="{398ABCAD-79F6-4992-81A4-D1A0A7C621B6}" name="2018" dataDxfId="237"/>
    <tableColumn id="11" xr3:uid="{A8A05A4C-2897-422F-B5BA-8D55C2753154}" name="2019" dataDxfId="236"/>
    <tableColumn id="12" xr3:uid="{F90121B4-E30A-4DDB-9D14-3CDB8913B8AB}" name="2020" dataDxfId="235"/>
    <tableColumn id="13" xr3:uid="{FC433F8B-DBB2-46DA-A301-CCA5705B65BF}" name="nicht spezifiziert" dataDxfId="234"/>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233" dataDxfId="232" tableBorderDxfId="231">
  <autoFilter ref="A2:R28" xr:uid="{1D039F9F-F1A7-4153-B919-0882AEA54969}"/>
  <tableColumns count="18">
    <tableColumn id="1" xr3:uid="{281A2E6F-DD69-41EC-A44B-9532DC0A3F68}" name="Kurzbeleg" dataDxfId="230"/>
    <tableColumn id="18" xr3:uid="{19A46967-578B-468C-A8A5-EA1FB3FAF02D}" name="2005" dataDxfId="229"/>
    <tableColumn id="17" xr3:uid="{C53E618F-9214-45A1-BEC9-9136E139F349}" name="2006" dataDxfId="228"/>
    <tableColumn id="16" xr3:uid="{E43501AC-F143-43F7-AA77-FF70DB38E9E9}" name="2007" dataDxfId="227"/>
    <tableColumn id="15" xr3:uid="{F1C314DE-3F03-4B5A-907E-7C14A5A0A75A}" name="2008" dataDxfId="226"/>
    <tableColumn id="14" xr3:uid="{245E1027-443A-43AC-B8C5-9190E9680E6D}" name="2009" dataDxfId="225"/>
    <tableColumn id="2" xr3:uid="{DE03BD76-670A-460B-AEE3-13F3D7FFB222}" name="2010" dataDxfId="224"/>
    <tableColumn id="3" xr3:uid="{31EF1BEF-A880-4EDD-998E-6E9CF5277504}" name="2011" dataDxfId="223"/>
    <tableColumn id="4" xr3:uid="{56324CC3-172C-4A2F-86D2-03A23EE4C5C7}" name="2012" dataDxfId="222"/>
    <tableColumn id="5" xr3:uid="{F87CC755-3CAE-4E55-9AD3-DE092FAAC49D}" name="2013" dataDxfId="221"/>
    <tableColumn id="6" xr3:uid="{EB306FAE-127B-4343-8441-A6850CA2FF7C}" name="2014" dataDxfId="220"/>
    <tableColumn id="7" xr3:uid="{CB0554B6-D617-40D8-923B-B06585B42F99}" name="2015" dataDxfId="219"/>
    <tableColumn id="8" xr3:uid="{D8A98CC6-16F3-4978-B731-EA9C377FB9FE}" name="2016" dataDxfId="218"/>
    <tableColumn id="9" xr3:uid="{F57C7239-80D5-4600-B163-5C7AE8DEB910}" name="2017" dataDxfId="217"/>
    <tableColumn id="10" xr3:uid="{1A674061-7B1D-4655-AD89-E6749236C582}" name="2018" dataDxfId="216"/>
    <tableColumn id="11" xr3:uid="{6DAD658B-F1E3-4060-B292-327D2207135C}" name="2019" dataDxfId="215"/>
    <tableColumn id="12" xr3:uid="{2397A00C-71C8-4DF1-AA6A-A07022D281E4}" name="2020" dataDxfId="214"/>
    <tableColumn id="13" xr3:uid="{97BD9EE9-3F02-4F4C-AAB1-A709A05C4AE5}" name="nicht spezifiziert" dataDxfId="213"/>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212">
  <autoFilter ref="A1:D6" xr:uid="{00000000-0009-0000-0100-000002000000}"/>
  <tableColumns count="4">
    <tableColumn id="1" xr3:uid="{00000000-0010-0000-0100-000001000000}" name="Entscheidungsfragen" dataDxfId="211"/>
    <tableColumn id="2" xr3:uid="{00000000-0010-0000-0100-000002000000}" name="Ansatz" dataDxfId="210"/>
    <tableColumn id="3" xr3:uid="{174376E4-3660-4E26-B104-514018CEECDA}" name="Fokus LMM" dataDxfId="209"/>
    <tableColumn id="4" xr3:uid="{FC884E3D-8676-4F10-A247-55A03AD27691}" name="Methode" dataDxfId="208"/>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189" dataDxfId="1188">
  <autoFilter ref="A1:B25" xr:uid="{840155AC-FA62-4985-9AEB-C65C17F11D7E}"/>
  <sortState ref="A2:B25">
    <sortCondition ref="B1:B25"/>
  </sortState>
  <tableColumns count="2">
    <tableColumn id="1" xr3:uid="{04EF2B55-B3A5-4614-BA68-2E70A0BF489F}" name="Industrie - QST ursprünglich" dataDxfId="1187"/>
    <tableColumn id="2" xr3:uid="{004C0B32-BB48-4E34-83AA-6F1172AB91CA}" name="Hilfsspalte Kategorie" dataDxfId="1186"/>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185" dataDxfId="1184">
  <autoFilter ref="A1:D53" xr:uid="{B5F1B62F-0C5D-422F-909E-EB72132E6074}"/>
  <tableColumns count="4">
    <tableColumn id="1" xr3:uid="{0386A85A-335F-4E65-9688-089FE2D99782}" name="GHD - QST / Branchen ursprünglich" dataDxfId="1183"/>
    <tableColumn id="2" xr3:uid="{4F3D923E-282D-42EF-AB65-68CC000B4C82}" name="Hilfsspalte Kategorie" dataDxfId="1182"/>
    <tableColumn id="3" xr3:uid="{B82E04B9-0C80-4333-9272-06548B14BC9F}" name="WZ-Klassifikation" dataDxfId="1181"/>
    <tableColumn id="4" xr3:uid="{D100D5BD-697E-4221-8B9A-BE6FC37D34E5}" name="WZ-Bezeichnung" dataDxfId="1180"/>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179" dataDxfId="1178">
  <autoFilter ref="A1:D39" xr:uid="{5C073C4A-9352-497C-AD67-990F03A68918}"/>
  <tableColumns count="4">
    <tableColumn id="1" xr3:uid="{E9CF13E8-B64D-49B7-9BAB-380DA511440E}" name="HaHa - Geräte / Anwendungen ursprünglich" dataDxfId="1177"/>
    <tableColumn id="2" xr3:uid="{F13BD2D4-4496-4DC8-AD6C-E817A79567B8}" name="Hilfsspalte Kategorie" dataDxfId="1176"/>
    <tableColumn id="3" xr3:uid="{6D409BC2-9B5E-4B6A-8F10-B37B39F9900D}" name="WZ-Klassifikation" dataDxfId="1175"/>
    <tableColumn id="4" xr3:uid="{EA9F0D85-BB86-49D4-B0E7-B16D22A5B864}" name="WZ-Bezeichnung" dataDxfId="1174"/>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173" dataDxfId="1172" tableBorderDxfId="1171">
  <autoFilter ref="A2:P27" xr:uid="{E48EAA67-8810-45E2-ADB4-BD9F158F350C}"/>
  <sortState ref="A3:P27">
    <sortCondition ref="A2:A27"/>
  </sortState>
  <tableColumns count="16">
    <tableColumn id="1" xr3:uid="{0E052151-DBA5-41E8-9E2A-AA4AA661A09E}" name="Publikation(en)" totalsRowLabel="Häufigkeit" dataDxfId="1170" totalsRowDxfId="1169"/>
    <tableColumn id="3" xr3:uid="{2FE879A9-2BBA-4375-AE2B-3E82D3093C27}" name="Bottom-Up-Abschätzung" totalsRowFunction="custom" dataDxfId="1168" totalsRowDxfId="1167">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166" totalsRowDxfId="1165">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164" totalsRowDxfId="1163">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162" totalsRowDxfId="1161">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160" totalsRowDxfId="1159">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158" totalsRowDxfId="1157">
      <calculatedColumnFormula>Ueberblick[[#This Row],[Quellen Methodik]]</calculatedColumnFormula>
    </tableColumn>
    <tableColumn id="10" xr3:uid="{F17A1D0C-2845-46C4-BD0A-12A15B4CBF91}" name="Literaturanalyse" totalsRowFunction="custom" dataDxfId="1156" totalsRowDxfId="1155">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154" totalsRowDxfId="1153">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152" totalsRowDxfId="1151">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150" totalsRowDxfId="1149">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148" totalsRowDxfId="1147">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146" totalsRowDxfId="1145">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144" totalsRowDxfId="1143">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142" totalsRowDxfId="1141"/>
    <tableColumn id="16" xr3:uid="{90E2CC42-8A28-498B-B876-B08CE919A17F}" name="Quellen Daten" dataDxfId="1140" totalsRowDxfId="1139"/>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5" Type="http://schemas.microsoft.com/office/2017/10/relationships/threadedComment" Target="../threadedComments/threadedComment5.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microsoft.com/office/2017/10/relationships/threadedComment" Target="../threadedComments/threadedComment6.xml"/><Relationship Id="rId5" Type="http://schemas.openxmlformats.org/officeDocument/2006/relationships/comments" Target="../comments5.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5" Type="http://schemas.microsoft.com/office/2017/10/relationships/threadedComment" Target="../threadedComments/threadedComment7.xml"/><Relationship Id="rId4" Type="http://schemas.openxmlformats.org/officeDocument/2006/relationships/comments" Target="../comments6.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5" Type="http://schemas.microsoft.com/office/2017/10/relationships/threadedComment" Target="../threadedComments/threadedComment8.xml"/><Relationship Id="rId4" Type="http://schemas.openxmlformats.org/officeDocument/2006/relationships/comments" Target="../comments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xml"/><Relationship Id="rId1" Type="http://schemas.openxmlformats.org/officeDocument/2006/relationships/printerSettings" Target="../printerSettings/printerSettings10.bin"/><Relationship Id="rId6" Type="http://schemas.microsoft.com/office/2017/10/relationships/threadedComment" Target="../threadedComments/threadedComment9.xml"/><Relationship Id="rId5" Type="http://schemas.openxmlformats.org/officeDocument/2006/relationships/comments" Target="../comments8.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10.xml"/><Relationship Id="rId4" Type="http://schemas.openxmlformats.org/officeDocument/2006/relationships/comments" Target="../comments9.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5" Type="http://schemas.microsoft.com/office/2017/10/relationships/threadedComment" Target="../threadedComments/threadedComment11.xml"/><Relationship Id="rId4" Type="http://schemas.openxmlformats.org/officeDocument/2006/relationships/comments" Target="../comments10.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4.xml"/><Relationship Id="rId1" Type="http://schemas.openxmlformats.org/officeDocument/2006/relationships/printerSettings" Target="../printerSettings/printerSettings13.bin"/><Relationship Id="rId6" Type="http://schemas.microsoft.com/office/2017/10/relationships/threadedComment" Target="../threadedComments/threadedComment12.xml"/><Relationship Id="rId5" Type="http://schemas.openxmlformats.org/officeDocument/2006/relationships/comments" Target="../comments11.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2.vml"/><Relationship Id="rId1" Type="http://schemas.openxmlformats.org/officeDocument/2006/relationships/printerSettings" Target="../printerSettings/printerSettings15.bin"/><Relationship Id="rId5" Type="http://schemas.microsoft.com/office/2017/10/relationships/threadedComment" Target="../threadedComments/threadedComment13.xml"/><Relationship Id="rId4" Type="http://schemas.openxmlformats.org/officeDocument/2006/relationships/comments" Target="../comments12.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3.vml"/><Relationship Id="rId1" Type="http://schemas.openxmlformats.org/officeDocument/2006/relationships/printerSettings" Target="../printerSettings/printerSettings19.bin"/><Relationship Id="rId5" Type="http://schemas.microsoft.com/office/2017/10/relationships/threadedComment" Target="../threadedComments/threadedComment14.xml"/><Relationship Id="rId4" Type="http://schemas.openxmlformats.org/officeDocument/2006/relationships/comments" Target="../comments13.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0.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4.vml"/><Relationship Id="rId1" Type="http://schemas.openxmlformats.org/officeDocument/2006/relationships/printerSettings" Target="../printerSettings/printerSettings21.bin"/><Relationship Id="rId5" Type="http://schemas.microsoft.com/office/2017/10/relationships/threadedComment" Target="../threadedComments/threadedComment15.xml"/><Relationship Id="rId4" Type="http://schemas.openxmlformats.org/officeDocument/2006/relationships/comments" Target="../comments14.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5.vml"/><Relationship Id="rId1" Type="http://schemas.openxmlformats.org/officeDocument/2006/relationships/printerSettings" Target="../printerSettings/printerSettings22.bin"/><Relationship Id="rId5" Type="http://schemas.microsoft.com/office/2017/10/relationships/threadedComment" Target="../threadedComments/threadedComment16.xml"/><Relationship Id="rId4" Type="http://schemas.openxmlformats.org/officeDocument/2006/relationships/comments" Target="../comments15.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6.vml"/><Relationship Id="rId1" Type="http://schemas.openxmlformats.org/officeDocument/2006/relationships/printerSettings" Target="../printerSettings/printerSettings23.bin"/><Relationship Id="rId5" Type="http://schemas.microsoft.com/office/2017/10/relationships/threadedComment" Target="../threadedComments/threadedComment17.xml"/><Relationship Id="rId4" Type="http://schemas.openxmlformats.org/officeDocument/2006/relationships/comments" Target="../comments16.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7.xml"/><Relationship Id="rId1" Type="http://schemas.openxmlformats.org/officeDocument/2006/relationships/printerSettings" Target="../printerSettings/printerSettings24.bin"/><Relationship Id="rId6" Type="http://schemas.microsoft.com/office/2017/10/relationships/threadedComment" Target="../threadedComments/threadedComment18.xml"/><Relationship Id="rId5" Type="http://schemas.openxmlformats.org/officeDocument/2006/relationships/comments" Target="../comments17.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1.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table" Target="../tables/table57.xml"/><Relationship Id="rId1" Type="http://schemas.openxmlformats.org/officeDocument/2006/relationships/vmlDrawing" Target="../drawings/vmlDrawing18.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5.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6.xml"/><Relationship Id="rId1" Type="http://schemas.openxmlformats.org/officeDocument/2006/relationships/vmlDrawing" Target="../drawings/vmlDrawing2.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B2:T50"/>
  <sheetViews>
    <sheetView workbookViewId="0">
      <selection activeCell="C3" sqref="C3"/>
    </sheetView>
  </sheetViews>
  <sheetFormatPr baseColWidth="10" defaultColWidth="11" defaultRowHeight="14.25" x14ac:dyDescent="0.2"/>
  <cols>
    <col min="1" max="3" width="5.625" style="96" customWidth="1"/>
    <col min="4" max="19" width="11" style="96"/>
    <col min="20" max="20" width="5.625" style="96" customWidth="1"/>
    <col min="21" max="16384" width="11" style="96"/>
  </cols>
  <sheetData>
    <row r="2" spans="2:20" x14ac:dyDescent="0.2">
      <c r="B2" s="104"/>
      <c r="C2" s="105"/>
      <c r="D2" s="105"/>
      <c r="E2" s="105"/>
      <c r="F2" s="105"/>
      <c r="G2" s="105"/>
      <c r="H2" s="105"/>
      <c r="I2" s="105"/>
      <c r="J2" s="105"/>
      <c r="K2" s="105"/>
      <c r="L2" s="105"/>
      <c r="M2" s="105"/>
      <c r="N2" s="105"/>
      <c r="O2" s="105"/>
      <c r="P2" s="105"/>
      <c r="Q2" s="105"/>
      <c r="R2" s="105"/>
      <c r="S2" s="105"/>
      <c r="T2" s="106"/>
    </row>
    <row r="3" spans="2:20" ht="20.25" x14ac:dyDescent="0.3">
      <c r="B3" s="107"/>
      <c r="C3" s="126" t="s">
        <v>1410</v>
      </c>
      <c r="D3" s="109"/>
      <c r="E3" s="109"/>
      <c r="F3" s="109"/>
      <c r="G3" s="109"/>
      <c r="H3" s="109"/>
      <c r="I3" s="109"/>
      <c r="J3" s="109"/>
      <c r="K3" s="109"/>
      <c r="L3" s="109"/>
      <c r="M3" s="109"/>
      <c r="N3" s="109"/>
      <c r="O3" s="109"/>
      <c r="P3" s="109"/>
      <c r="Q3" s="109"/>
      <c r="R3" s="109"/>
      <c r="S3" s="109"/>
      <c r="T3" s="110"/>
    </row>
    <row r="4" spans="2:20" x14ac:dyDescent="0.2">
      <c r="B4" s="107"/>
      <c r="C4" s="109"/>
      <c r="D4" s="109"/>
      <c r="E4" s="109"/>
      <c r="F4" s="109"/>
      <c r="G4" s="109"/>
      <c r="H4" s="109"/>
      <c r="I4" s="109"/>
      <c r="J4" s="109"/>
      <c r="K4" s="109"/>
      <c r="L4" s="109"/>
      <c r="M4" s="109"/>
      <c r="N4" s="109"/>
      <c r="O4" s="109"/>
      <c r="P4" s="109"/>
      <c r="Q4" s="109"/>
      <c r="R4" s="109"/>
      <c r="S4" s="109"/>
      <c r="T4" s="110"/>
    </row>
    <row r="5" spans="2:20" ht="15.75" x14ac:dyDescent="0.25">
      <c r="B5" s="107"/>
      <c r="C5" s="108" t="s">
        <v>969</v>
      </c>
      <c r="D5" s="108" t="s">
        <v>1412</v>
      </c>
      <c r="E5" s="109"/>
      <c r="F5" s="109"/>
      <c r="G5" s="109"/>
      <c r="H5" s="109"/>
      <c r="I5" s="109"/>
      <c r="J5" s="111" t="s">
        <v>1413</v>
      </c>
      <c r="K5" s="109"/>
      <c r="L5" s="109"/>
      <c r="M5" s="109"/>
      <c r="N5" s="109"/>
      <c r="O5" s="109"/>
      <c r="P5" s="109"/>
      <c r="Q5" s="109"/>
      <c r="R5" s="109"/>
      <c r="S5" s="109"/>
      <c r="T5" s="110"/>
    </row>
    <row r="6" spans="2:20" x14ac:dyDescent="0.2">
      <c r="B6" s="107"/>
      <c r="C6" s="109"/>
      <c r="D6" s="112" t="s">
        <v>1411</v>
      </c>
      <c r="E6" s="109"/>
      <c r="F6" s="109"/>
      <c r="G6" s="109"/>
      <c r="H6" s="109"/>
      <c r="I6" s="109"/>
      <c r="J6" s="109"/>
      <c r="K6" s="109"/>
      <c r="L6" s="109"/>
      <c r="M6" s="109"/>
      <c r="N6" s="109"/>
      <c r="O6" s="109"/>
      <c r="P6" s="109"/>
      <c r="Q6" s="109"/>
      <c r="R6" s="109"/>
      <c r="S6" s="109"/>
      <c r="T6" s="110"/>
    </row>
    <row r="7" spans="2:20" ht="15" x14ac:dyDescent="0.25">
      <c r="B7" s="107"/>
      <c r="C7" s="109"/>
      <c r="D7" s="112" t="s">
        <v>1480</v>
      </c>
      <c r="E7" s="109"/>
      <c r="F7" s="109"/>
      <c r="G7" s="109"/>
      <c r="H7" s="109"/>
      <c r="I7" s="109"/>
      <c r="J7" s="109"/>
      <c r="K7" s="109"/>
      <c r="L7" s="109"/>
      <c r="M7" s="109"/>
      <c r="N7" s="109"/>
      <c r="O7" s="109"/>
      <c r="P7" s="109"/>
      <c r="Q7" s="109"/>
      <c r="R7" s="109"/>
      <c r="S7" s="109"/>
      <c r="T7" s="110"/>
    </row>
    <row r="8" spans="2:20" x14ac:dyDescent="0.2">
      <c r="B8" s="107"/>
      <c r="C8" s="109"/>
      <c r="D8" s="112"/>
      <c r="E8" s="109"/>
      <c r="F8" s="109"/>
      <c r="G8" s="109"/>
      <c r="H8" s="109"/>
      <c r="I8" s="109"/>
      <c r="J8" s="109"/>
      <c r="K8" s="109"/>
      <c r="L8" s="109"/>
      <c r="M8" s="109"/>
      <c r="N8" s="109"/>
      <c r="O8" s="109"/>
      <c r="P8" s="109"/>
      <c r="Q8" s="109"/>
      <c r="R8" s="109"/>
      <c r="S8" s="109"/>
      <c r="T8" s="110"/>
    </row>
    <row r="9" spans="2:20" ht="15" x14ac:dyDescent="0.25">
      <c r="B9" s="107"/>
      <c r="C9" s="108" t="s">
        <v>970</v>
      </c>
      <c r="D9" s="108" t="s">
        <v>1414</v>
      </c>
      <c r="E9" s="109"/>
      <c r="F9" s="109"/>
      <c r="G9" s="109"/>
      <c r="H9" s="109"/>
      <c r="I9" s="109"/>
      <c r="J9" s="109"/>
      <c r="K9" s="109"/>
      <c r="L9" s="109"/>
      <c r="M9" s="109"/>
      <c r="N9" s="109"/>
      <c r="O9" s="109"/>
      <c r="P9" s="109"/>
      <c r="Q9" s="109"/>
      <c r="R9" s="109"/>
      <c r="S9" s="109"/>
      <c r="T9" s="110"/>
    </row>
    <row r="10" spans="2:20" s="100" customFormat="1" x14ac:dyDescent="0.2">
      <c r="B10" s="113"/>
      <c r="C10" s="114"/>
      <c r="D10" s="109" t="s">
        <v>1491</v>
      </c>
      <c r="E10" s="114"/>
      <c r="F10" s="114"/>
      <c r="G10" s="114"/>
      <c r="H10" s="114"/>
      <c r="I10" s="114"/>
      <c r="J10" s="114"/>
      <c r="K10" s="114"/>
      <c r="L10" s="114"/>
      <c r="M10" s="114"/>
      <c r="N10" s="114"/>
      <c r="O10" s="114"/>
      <c r="P10" s="114"/>
      <c r="Q10" s="114"/>
      <c r="R10" s="114"/>
      <c r="S10" s="114"/>
      <c r="T10" s="115"/>
    </row>
    <row r="11" spans="2:20" x14ac:dyDescent="0.2">
      <c r="B11" s="107"/>
      <c r="C11" s="109"/>
      <c r="D11" s="109" t="s">
        <v>1492</v>
      </c>
      <c r="E11" s="109"/>
      <c r="F11" s="109"/>
      <c r="G11" s="109"/>
      <c r="H11" s="109"/>
      <c r="I11" s="109"/>
      <c r="J11" s="109"/>
      <c r="K11" s="109"/>
      <c r="L11" s="109"/>
      <c r="M11" s="109"/>
      <c r="N11" s="109"/>
      <c r="O11" s="109"/>
      <c r="P11" s="109"/>
      <c r="Q11" s="109"/>
      <c r="R11" s="109"/>
      <c r="S11" s="109"/>
      <c r="T11" s="110"/>
    </row>
    <row r="12" spans="2:20" ht="15" x14ac:dyDescent="0.25">
      <c r="B12" s="107"/>
      <c r="C12" s="109"/>
      <c r="D12" s="114" t="s">
        <v>1488</v>
      </c>
      <c r="E12" s="109"/>
      <c r="F12" s="109"/>
      <c r="G12" s="109"/>
      <c r="H12" s="109"/>
      <c r="I12" s="109"/>
      <c r="J12" s="109"/>
      <c r="K12" s="109"/>
      <c r="L12" s="109"/>
      <c r="M12" s="109"/>
      <c r="N12" s="109"/>
      <c r="O12" s="109"/>
      <c r="P12" s="109"/>
      <c r="Q12" s="109"/>
      <c r="R12" s="109"/>
      <c r="S12" s="109"/>
      <c r="T12" s="110"/>
    </row>
    <row r="13" spans="2:20" ht="15" x14ac:dyDescent="0.25">
      <c r="B13" s="107"/>
      <c r="C13" s="109"/>
      <c r="D13" s="108"/>
      <c r="E13" s="109"/>
      <c r="F13" s="109"/>
      <c r="G13" s="109"/>
      <c r="H13" s="109"/>
      <c r="I13" s="109"/>
      <c r="J13" s="109"/>
      <c r="K13" s="109"/>
      <c r="L13" s="109"/>
      <c r="M13" s="109"/>
      <c r="N13" s="109"/>
      <c r="O13" s="109"/>
      <c r="P13" s="109"/>
      <c r="Q13" s="109"/>
      <c r="R13" s="109"/>
      <c r="S13" s="109"/>
      <c r="T13" s="110"/>
    </row>
    <row r="14" spans="2:20" ht="15" x14ac:dyDescent="0.25">
      <c r="B14" s="107"/>
      <c r="C14" s="109"/>
      <c r="D14" s="116" t="s">
        <v>1415</v>
      </c>
      <c r="E14" s="109" t="s">
        <v>1416</v>
      </c>
      <c r="F14" s="109"/>
      <c r="G14" s="109"/>
      <c r="H14" s="109"/>
      <c r="I14" s="109"/>
      <c r="J14" s="109"/>
      <c r="K14" s="109"/>
      <c r="L14" s="109"/>
      <c r="M14" s="109"/>
      <c r="N14" s="109"/>
      <c r="O14" s="109"/>
      <c r="P14" s="109"/>
      <c r="Q14" s="109"/>
      <c r="R14" s="109"/>
      <c r="S14" s="109"/>
      <c r="T14" s="110"/>
    </row>
    <row r="15" spans="2:20" x14ac:dyDescent="0.2">
      <c r="B15" s="107"/>
      <c r="C15" s="109"/>
      <c r="D15" s="109" t="s">
        <v>1489</v>
      </c>
      <c r="E15" s="109" t="s">
        <v>1417</v>
      </c>
      <c r="F15" s="109"/>
      <c r="G15" s="109"/>
      <c r="H15" s="109"/>
      <c r="I15" s="109"/>
      <c r="J15" s="109"/>
      <c r="K15" s="109"/>
      <c r="L15" s="109"/>
      <c r="M15" s="109"/>
      <c r="N15" s="109"/>
      <c r="O15" s="109"/>
      <c r="P15" s="109"/>
      <c r="Q15" s="109"/>
      <c r="R15" s="109"/>
      <c r="S15" s="109"/>
      <c r="T15" s="110"/>
    </row>
    <row r="16" spans="2:20" x14ac:dyDescent="0.2">
      <c r="B16" s="107"/>
      <c r="C16" s="109"/>
      <c r="D16" s="117" t="s">
        <v>1462</v>
      </c>
      <c r="E16" s="109" t="s">
        <v>1457</v>
      </c>
      <c r="F16" s="109"/>
      <c r="G16" s="109"/>
      <c r="H16" s="109"/>
      <c r="I16" s="109"/>
      <c r="J16" s="109"/>
      <c r="K16" s="109"/>
      <c r="L16" s="109"/>
      <c r="M16" s="109"/>
      <c r="N16" s="109"/>
      <c r="O16" s="109"/>
      <c r="P16" s="109"/>
      <c r="Q16" s="109"/>
      <c r="R16" s="109"/>
      <c r="S16" s="109"/>
      <c r="T16" s="110"/>
    </row>
    <row r="17" spans="2:20" x14ac:dyDescent="0.2">
      <c r="B17" s="107"/>
      <c r="C17" s="109"/>
      <c r="D17" s="117" t="s">
        <v>1463</v>
      </c>
      <c r="E17" s="109" t="s">
        <v>1458</v>
      </c>
      <c r="F17" s="109"/>
      <c r="G17" s="109"/>
      <c r="H17" s="109"/>
      <c r="I17" s="109"/>
      <c r="J17" s="109"/>
      <c r="K17" s="109"/>
      <c r="L17" s="109"/>
      <c r="M17" s="109"/>
      <c r="N17" s="109"/>
      <c r="O17" s="109"/>
      <c r="P17" s="109"/>
      <c r="Q17" s="109"/>
      <c r="R17" s="109"/>
      <c r="S17" s="109"/>
      <c r="T17" s="110"/>
    </row>
    <row r="18" spans="2:20" x14ac:dyDescent="0.2">
      <c r="B18" s="107"/>
      <c r="C18" s="109"/>
      <c r="D18" s="117" t="s">
        <v>1464</v>
      </c>
      <c r="E18" s="109" t="s">
        <v>1459</v>
      </c>
      <c r="F18" s="109"/>
      <c r="G18" s="109"/>
      <c r="H18" s="109"/>
      <c r="I18" s="109"/>
      <c r="J18" s="109"/>
      <c r="K18" s="109"/>
      <c r="L18" s="109"/>
      <c r="M18" s="109"/>
      <c r="N18" s="109"/>
      <c r="O18" s="109"/>
      <c r="P18" s="109"/>
      <c r="Q18" s="109"/>
      <c r="R18" s="109"/>
      <c r="S18" s="109"/>
      <c r="T18" s="110"/>
    </row>
    <row r="19" spans="2:20" x14ac:dyDescent="0.2">
      <c r="B19" s="107"/>
      <c r="C19" s="109"/>
      <c r="D19" s="117" t="s">
        <v>1467</v>
      </c>
      <c r="E19" s="109" t="s">
        <v>1460</v>
      </c>
      <c r="F19" s="109"/>
      <c r="G19" s="109"/>
      <c r="H19" s="109"/>
      <c r="I19" s="109"/>
      <c r="J19" s="109"/>
      <c r="K19" s="109"/>
      <c r="L19" s="109"/>
      <c r="M19" s="109"/>
      <c r="N19" s="109"/>
      <c r="O19" s="109"/>
      <c r="P19" s="109"/>
      <c r="Q19" s="109"/>
      <c r="R19" s="109"/>
      <c r="S19" s="109"/>
      <c r="T19" s="110"/>
    </row>
    <row r="20" spans="2:20" x14ac:dyDescent="0.2">
      <c r="B20" s="107"/>
      <c r="C20" s="109"/>
      <c r="D20" s="117" t="s">
        <v>1465</v>
      </c>
      <c r="E20" s="109"/>
      <c r="F20" s="109"/>
      <c r="G20" s="109"/>
      <c r="H20" s="109"/>
      <c r="I20" s="109"/>
      <c r="J20" s="109"/>
      <c r="K20" s="109"/>
      <c r="L20" s="109"/>
      <c r="M20" s="109"/>
      <c r="N20" s="109"/>
      <c r="O20" s="109"/>
      <c r="P20" s="109"/>
      <c r="Q20" s="109"/>
      <c r="R20" s="109"/>
      <c r="S20" s="109"/>
      <c r="T20" s="110"/>
    </row>
    <row r="21" spans="2:20" x14ac:dyDescent="0.2">
      <c r="B21" s="107"/>
      <c r="C21" s="109"/>
      <c r="D21" s="117" t="s">
        <v>1466</v>
      </c>
      <c r="E21" s="109"/>
      <c r="F21" s="109"/>
      <c r="G21" s="109"/>
      <c r="H21" s="109"/>
      <c r="I21" s="109"/>
      <c r="J21" s="109"/>
      <c r="K21" s="109"/>
      <c r="L21" s="109"/>
      <c r="M21" s="109"/>
      <c r="N21" s="109"/>
      <c r="O21" s="109"/>
      <c r="P21" s="109"/>
      <c r="Q21" s="109"/>
      <c r="R21" s="109"/>
      <c r="S21" s="109"/>
      <c r="T21" s="110"/>
    </row>
    <row r="22" spans="2:20" x14ac:dyDescent="0.2">
      <c r="B22" s="107"/>
      <c r="C22" s="109"/>
      <c r="D22" s="112"/>
      <c r="E22" s="109"/>
      <c r="F22" s="109"/>
      <c r="G22" s="109"/>
      <c r="H22" s="109"/>
      <c r="I22" s="109"/>
      <c r="J22" s="109"/>
      <c r="K22" s="109"/>
      <c r="L22" s="109"/>
      <c r="M22" s="109"/>
      <c r="N22" s="109"/>
      <c r="O22" s="109"/>
      <c r="P22" s="109"/>
      <c r="Q22" s="109"/>
      <c r="R22" s="109"/>
      <c r="S22" s="109"/>
      <c r="T22" s="110"/>
    </row>
    <row r="23" spans="2:20" ht="15" x14ac:dyDescent="0.25">
      <c r="B23" s="107"/>
      <c r="C23" s="109"/>
      <c r="D23" s="116" t="s">
        <v>1461</v>
      </c>
      <c r="E23" s="109"/>
      <c r="F23" s="109"/>
      <c r="G23" s="109"/>
      <c r="H23" s="109"/>
      <c r="I23" s="109"/>
      <c r="J23" s="109"/>
      <c r="K23" s="109"/>
      <c r="L23" s="109"/>
      <c r="M23" s="109"/>
      <c r="N23" s="109"/>
      <c r="O23" s="109"/>
      <c r="P23" s="109"/>
      <c r="Q23" s="109"/>
      <c r="R23" s="109"/>
      <c r="S23" s="109"/>
      <c r="T23" s="110"/>
    </row>
    <row r="24" spans="2:20" x14ac:dyDescent="0.2">
      <c r="B24" s="107"/>
      <c r="C24" s="109"/>
      <c r="D24" s="118" t="s">
        <v>1490</v>
      </c>
      <c r="E24" s="109"/>
      <c r="F24" s="109"/>
      <c r="G24" s="109"/>
      <c r="H24" s="109"/>
      <c r="I24" s="109"/>
      <c r="J24" s="109"/>
      <c r="K24" s="109"/>
      <c r="L24" s="109"/>
      <c r="M24" s="109"/>
      <c r="N24" s="109"/>
      <c r="O24" s="109"/>
      <c r="P24" s="109"/>
      <c r="Q24" s="109"/>
      <c r="R24" s="109"/>
      <c r="S24" s="109"/>
      <c r="T24" s="110"/>
    </row>
    <row r="25" spans="2:20" x14ac:dyDescent="0.2">
      <c r="B25" s="107"/>
      <c r="C25" s="109"/>
      <c r="D25" s="117" t="s">
        <v>1472</v>
      </c>
      <c r="E25" s="109"/>
      <c r="F25" s="109"/>
      <c r="G25" s="109"/>
      <c r="H25" s="109"/>
      <c r="I25" s="109"/>
      <c r="J25" s="109"/>
      <c r="K25" s="109"/>
      <c r="L25" s="109"/>
      <c r="M25" s="109"/>
      <c r="N25" s="109"/>
      <c r="O25" s="109"/>
      <c r="P25" s="109"/>
      <c r="Q25" s="109"/>
      <c r="R25" s="109"/>
      <c r="S25" s="109"/>
      <c r="T25" s="110"/>
    </row>
    <row r="26" spans="2:20" x14ac:dyDescent="0.2">
      <c r="B26" s="107"/>
      <c r="C26" s="109"/>
      <c r="D26" s="117" t="s">
        <v>1468</v>
      </c>
      <c r="E26" s="109"/>
      <c r="F26" s="109"/>
      <c r="G26" s="109"/>
      <c r="H26" s="109"/>
      <c r="I26" s="109"/>
      <c r="J26" s="109"/>
      <c r="K26" s="109"/>
      <c r="L26" s="109"/>
      <c r="M26" s="109"/>
      <c r="N26" s="109"/>
      <c r="O26" s="109"/>
      <c r="P26" s="109"/>
      <c r="Q26" s="109"/>
      <c r="R26" s="109"/>
      <c r="S26" s="109"/>
      <c r="T26" s="110"/>
    </row>
    <row r="27" spans="2:20" x14ac:dyDescent="0.2">
      <c r="B27" s="107"/>
      <c r="C27" s="109"/>
      <c r="D27" s="117" t="s">
        <v>1469</v>
      </c>
      <c r="E27" s="109"/>
      <c r="F27" s="109"/>
      <c r="G27" s="109"/>
      <c r="H27" s="109"/>
      <c r="I27" s="109"/>
      <c r="J27" s="109"/>
      <c r="K27" s="109"/>
      <c r="L27" s="109"/>
      <c r="M27" s="109"/>
      <c r="N27" s="109"/>
      <c r="O27" s="109"/>
      <c r="P27" s="109"/>
      <c r="Q27" s="109"/>
      <c r="R27" s="109"/>
      <c r="S27" s="109"/>
      <c r="T27" s="110"/>
    </row>
    <row r="28" spans="2:20" x14ac:dyDescent="0.2">
      <c r="B28" s="107"/>
      <c r="C28" s="109"/>
      <c r="D28" s="117" t="s">
        <v>1470</v>
      </c>
      <c r="E28" s="109"/>
      <c r="F28" s="109"/>
      <c r="G28" s="109"/>
      <c r="H28" s="109"/>
      <c r="I28" s="109"/>
      <c r="J28" s="109"/>
      <c r="K28" s="109"/>
      <c r="L28" s="109"/>
      <c r="M28" s="109"/>
      <c r="N28" s="109"/>
      <c r="O28" s="109"/>
      <c r="P28" s="109"/>
      <c r="Q28" s="109"/>
      <c r="R28" s="109"/>
      <c r="S28" s="109"/>
      <c r="T28" s="110"/>
    </row>
    <row r="29" spans="2:20" x14ac:dyDescent="0.2">
      <c r="B29" s="107"/>
      <c r="C29" s="109"/>
      <c r="D29" s="117" t="s">
        <v>1471</v>
      </c>
      <c r="E29" s="109"/>
      <c r="F29" s="109"/>
      <c r="G29" s="109"/>
      <c r="H29" s="109"/>
      <c r="I29" s="109"/>
      <c r="J29" s="109"/>
      <c r="K29" s="109"/>
      <c r="L29" s="109"/>
      <c r="M29" s="109"/>
      <c r="N29" s="109"/>
      <c r="O29" s="109"/>
      <c r="P29" s="109"/>
      <c r="Q29" s="109"/>
      <c r="R29" s="109"/>
      <c r="S29" s="109"/>
      <c r="T29" s="110"/>
    </row>
    <row r="30" spans="2:20" x14ac:dyDescent="0.2">
      <c r="B30" s="107"/>
      <c r="C30" s="109"/>
      <c r="D30" s="117" t="s">
        <v>1473</v>
      </c>
      <c r="E30" s="109"/>
      <c r="F30" s="109"/>
      <c r="G30" s="109"/>
      <c r="H30" s="109"/>
      <c r="I30" s="109"/>
      <c r="J30" s="109"/>
      <c r="K30" s="109"/>
      <c r="L30" s="109"/>
      <c r="M30" s="109"/>
      <c r="N30" s="109"/>
      <c r="O30" s="109"/>
      <c r="P30" s="109"/>
      <c r="Q30" s="109"/>
      <c r="R30" s="109"/>
      <c r="S30" s="109"/>
      <c r="T30" s="110"/>
    </row>
    <row r="31" spans="2:20" x14ac:dyDescent="0.2">
      <c r="B31" s="107"/>
      <c r="C31" s="109"/>
      <c r="D31" s="119" t="s">
        <v>1474</v>
      </c>
      <c r="E31" s="109"/>
      <c r="F31" s="109"/>
      <c r="G31" s="109"/>
      <c r="H31" s="109"/>
      <c r="I31" s="109"/>
      <c r="J31" s="109"/>
      <c r="K31" s="109"/>
      <c r="L31" s="109"/>
      <c r="M31" s="109"/>
      <c r="N31" s="109"/>
      <c r="O31" s="109"/>
      <c r="P31" s="109"/>
      <c r="Q31" s="109"/>
      <c r="R31" s="109"/>
      <c r="S31" s="109"/>
      <c r="T31" s="110"/>
    </row>
    <row r="32" spans="2:20" x14ac:dyDescent="0.2">
      <c r="B32" s="107"/>
      <c r="C32" s="109"/>
      <c r="D32" s="119" t="s">
        <v>1475</v>
      </c>
      <c r="E32" s="109"/>
      <c r="F32" s="109"/>
      <c r="G32" s="109"/>
      <c r="H32" s="109"/>
      <c r="I32" s="109"/>
      <c r="J32" s="109"/>
      <c r="K32" s="109"/>
      <c r="L32" s="109"/>
      <c r="M32" s="109"/>
      <c r="N32" s="109"/>
      <c r="O32" s="109"/>
      <c r="P32" s="109"/>
      <c r="Q32" s="109"/>
      <c r="R32" s="109"/>
      <c r="S32" s="109"/>
      <c r="T32" s="110"/>
    </row>
    <row r="33" spans="2:20" x14ac:dyDescent="0.2">
      <c r="B33" s="107"/>
      <c r="C33" s="109"/>
      <c r="D33" s="119" t="s">
        <v>1476</v>
      </c>
      <c r="E33" s="109"/>
      <c r="F33" s="109"/>
      <c r="G33" s="109"/>
      <c r="H33" s="109"/>
      <c r="I33" s="109"/>
      <c r="J33" s="109"/>
      <c r="K33" s="109"/>
      <c r="L33" s="109"/>
      <c r="M33" s="109"/>
      <c r="N33" s="109"/>
      <c r="O33" s="109"/>
      <c r="P33" s="109"/>
      <c r="Q33" s="109"/>
      <c r="R33" s="109"/>
      <c r="S33" s="109"/>
      <c r="T33" s="110"/>
    </row>
    <row r="34" spans="2:20" x14ac:dyDescent="0.2">
      <c r="B34" s="107"/>
      <c r="C34" s="109"/>
      <c r="D34" s="119" t="s">
        <v>1730</v>
      </c>
      <c r="E34" s="109"/>
      <c r="F34" s="109"/>
      <c r="G34" s="109"/>
      <c r="H34" s="109"/>
      <c r="I34" s="109"/>
      <c r="J34" s="109"/>
      <c r="K34" s="109"/>
      <c r="L34" s="109"/>
      <c r="M34" s="109"/>
      <c r="N34" s="109"/>
      <c r="O34" s="109"/>
      <c r="P34" s="109"/>
      <c r="Q34" s="109"/>
      <c r="R34" s="109"/>
      <c r="S34" s="109"/>
      <c r="T34" s="110"/>
    </row>
    <row r="35" spans="2:20" x14ac:dyDescent="0.2">
      <c r="B35" s="107"/>
      <c r="C35" s="109"/>
      <c r="D35" s="117" t="s">
        <v>1477</v>
      </c>
      <c r="E35" s="109"/>
      <c r="F35" s="109"/>
      <c r="G35" s="109"/>
      <c r="H35" s="109"/>
      <c r="I35" s="109"/>
      <c r="J35" s="109"/>
      <c r="K35" s="109"/>
      <c r="L35" s="109"/>
      <c r="M35" s="109"/>
      <c r="N35" s="109"/>
      <c r="O35" s="109"/>
      <c r="P35" s="109"/>
      <c r="Q35" s="109"/>
      <c r="R35" s="109"/>
      <c r="S35" s="109"/>
      <c r="T35" s="110"/>
    </row>
    <row r="36" spans="2:20" x14ac:dyDescent="0.2">
      <c r="B36" s="107"/>
      <c r="C36" s="109"/>
      <c r="D36" s="117" t="s">
        <v>1478</v>
      </c>
      <c r="E36" s="109"/>
      <c r="F36" s="109"/>
      <c r="G36" s="109"/>
      <c r="H36" s="109"/>
      <c r="I36" s="109"/>
      <c r="J36" s="109"/>
      <c r="K36" s="109"/>
      <c r="L36" s="109"/>
      <c r="M36" s="109"/>
      <c r="N36" s="109"/>
      <c r="O36" s="109"/>
      <c r="P36" s="109"/>
      <c r="Q36" s="109"/>
      <c r="R36" s="109"/>
      <c r="S36" s="109"/>
      <c r="T36" s="110"/>
    </row>
    <row r="37" spans="2:20" x14ac:dyDescent="0.2">
      <c r="B37" s="107"/>
      <c r="C37" s="109"/>
      <c r="D37" s="117" t="s">
        <v>1479</v>
      </c>
      <c r="E37" s="109"/>
      <c r="F37" s="109"/>
      <c r="G37" s="109"/>
      <c r="H37" s="109"/>
      <c r="I37" s="109"/>
      <c r="J37" s="109"/>
      <c r="K37" s="109"/>
      <c r="L37" s="109"/>
      <c r="M37" s="109"/>
      <c r="N37" s="109"/>
      <c r="O37" s="109"/>
      <c r="P37" s="109"/>
      <c r="Q37" s="109"/>
      <c r="R37" s="109"/>
      <c r="S37" s="109"/>
      <c r="T37" s="110"/>
    </row>
    <row r="38" spans="2:20" x14ac:dyDescent="0.2">
      <c r="B38" s="107"/>
      <c r="C38" s="109"/>
      <c r="D38" s="117"/>
      <c r="E38" s="109"/>
      <c r="F38" s="109"/>
      <c r="G38" s="109"/>
      <c r="H38" s="109"/>
      <c r="I38" s="109"/>
      <c r="J38" s="109"/>
      <c r="K38" s="109"/>
      <c r="L38" s="109"/>
      <c r="M38" s="109"/>
      <c r="N38" s="109"/>
      <c r="O38" s="109"/>
      <c r="P38" s="109"/>
      <c r="Q38" s="109"/>
      <c r="R38" s="109"/>
      <c r="S38" s="109"/>
      <c r="T38" s="110"/>
    </row>
    <row r="39" spans="2:20" x14ac:dyDescent="0.2">
      <c r="B39" s="107"/>
      <c r="C39" s="109"/>
      <c r="D39" s="120" t="s">
        <v>1493</v>
      </c>
      <c r="E39" s="109"/>
      <c r="F39" s="109"/>
      <c r="G39" s="109"/>
      <c r="H39" s="109"/>
      <c r="I39" s="109"/>
      <c r="J39" s="109"/>
      <c r="K39" s="109"/>
      <c r="L39" s="109"/>
      <c r="M39" s="109"/>
      <c r="N39" s="109"/>
      <c r="O39" s="109"/>
      <c r="P39" s="109"/>
      <c r="Q39" s="109"/>
      <c r="R39" s="109"/>
      <c r="S39" s="109"/>
      <c r="T39" s="110"/>
    </row>
    <row r="40" spans="2:20" ht="15" x14ac:dyDescent="0.2">
      <c r="B40" s="107"/>
      <c r="C40" s="109"/>
      <c r="D40" s="120" t="s">
        <v>1494</v>
      </c>
      <c r="E40" s="109"/>
      <c r="F40" s="109"/>
      <c r="G40" s="109"/>
      <c r="H40" s="111" t="s">
        <v>1496</v>
      </c>
      <c r="I40" s="109"/>
      <c r="J40" s="109" t="s">
        <v>1498</v>
      </c>
      <c r="K40" s="109"/>
      <c r="L40" s="109"/>
      <c r="M40" s="109"/>
      <c r="N40" s="109"/>
      <c r="O40" s="109"/>
      <c r="P40" s="109"/>
      <c r="Q40" s="109"/>
      <c r="R40" s="109"/>
      <c r="S40" s="109"/>
      <c r="T40" s="110"/>
    </row>
    <row r="41" spans="2:20" x14ac:dyDescent="0.2">
      <c r="B41" s="107"/>
      <c r="C41" s="109"/>
      <c r="D41" s="112" t="s">
        <v>1495</v>
      </c>
      <c r="E41" s="109"/>
      <c r="F41" s="109"/>
      <c r="G41" s="109"/>
      <c r="H41" s="109"/>
      <c r="I41" s="109"/>
      <c r="J41" s="109"/>
      <c r="K41" s="109"/>
      <c r="L41" s="109"/>
      <c r="M41" s="109"/>
      <c r="N41" s="109"/>
      <c r="O41" s="109"/>
      <c r="P41" s="109"/>
      <c r="Q41" s="109"/>
      <c r="R41" s="109"/>
      <c r="S41" s="109"/>
      <c r="T41" s="110"/>
    </row>
    <row r="42" spans="2:20" x14ac:dyDescent="0.2">
      <c r="B42" s="107"/>
      <c r="C42" s="109"/>
      <c r="D42" s="112" t="s">
        <v>1497</v>
      </c>
      <c r="E42" s="109"/>
      <c r="F42" s="109"/>
      <c r="G42" s="109"/>
      <c r="H42" s="109"/>
      <c r="I42" s="109"/>
      <c r="J42" s="109"/>
      <c r="K42" s="109"/>
      <c r="L42" s="109"/>
      <c r="M42" s="109"/>
      <c r="N42" s="109"/>
      <c r="O42" s="109"/>
      <c r="P42" s="109"/>
      <c r="Q42" s="109"/>
      <c r="R42" s="109"/>
      <c r="S42" s="109"/>
      <c r="T42" s="110"/>
    </row>
    <row r="43" spans="2:20" x14ac:dyDescent="0.2">
      <c r="B43" s="107"/>
      <c r="C43" s="109"/>
      <c r="D43" s="112"/>
      <c r="E43" s="109"/>
      <c r="F43" s="109"/>
      <c r="G43" s="109"/>
      <c r="H43" s="109"/>
      <c r="I43" s="109"/>
      <c r="J43" s="109"/>
      <c r="K43" s="109"/>
      <c r="L43" s="109"/>
      <c r="M43" s="109"/>
      <c r="N43" s="109"/>
      <c r="O43" s="109"/>
      <c r="P43" s="109"/>
      <c r="Q43" s="109"/>
      <c r="R43" s="109"/>
      <c r="S43" s="109"/>
      <c r="T43" s="110"/>
    </row>
    <row r="44" spans="2:20" ht="15" x14ac:dyDescent="0.25">
      <c r="B44" s="107"/>
      <c r="C44" s="121" t="s">
        <v>976</v>
      </c>
      <c r="D44" s="108" t="s">
        <v>1481</v>
      </c>
      <c r="E44" s="109"/>
      <c r="F44" s="109"/>
      <c r="G44" s="109"/>
      <c r="H44" s="109"/>
      <c r="I44" s="109"/>
      <c r="J44" s="109"/>
      <c r="K44" s="109"/>
      <c r="L44" s="109"/>
      <c r="M44" s="109"/>
      <c r="N44" s="109"/>
      <c r="O44" s="109"/>
      <c r="P44" s="109"/>
      <c r="Q44" s="109"/>
      <c r="R44" s="109"/>
      <c r="S44" s="109"/>
      <c r="T44" s="110"/>
    </row>
    <row r="45" spans="2:20" x14ac:dyDescent="0.2">
      <c r="B45" s="107"/>
      <c r="C45" s="109"/>
      <c r="D45" s="109" t="s">
        <v>1484</v>
      </c>
      <c r="E45" s="109"/>
      <c r="F45" s="109"/>
      <c r="G45" s="109"/>
      <c r="H45" s="109"/>
      <c r="I45" s="109"/>
      <c r="J45" s="109"/>
      <c r="K45" s="109"/>
      <c r="L45" s="109"/>
      <c r="M45" s="109"/>
      <c r="N45" s="109"/>
      <c r="O45" s="109"/>
      <c r="P45" s="109"/>
      <c r="Q45" s="109"/>
      <c r="R45" s="109"/>
      <c r="S45" s="109"/>
      <c r="T45" s="110"/>
    </row>
    <row r="46" spans="2:20" x14ac:dyDescent="0.2">
      <c r="B46" s="107"/>
      <c r="C46" s="109"/>
      <c r="D46" s="117" t="s">
        <v>1487</v>
      </c>
      <c r="E46" s="109"/>
      <c r="F46" s="109"/>
      <c r="G46" s="109"/>
      <c r="H46" s="109"/>
      <c r="I46" s="109"/>
      <c r="J46" s="109"/>
      <c r="K46" s="109"/>
      <c r="L46" s="109"/>
      <c r="M46" s="109"/>
      <c r="N46" s="109"/>
      <c r="O46" s="109"/>
      <c r="P46" s="109"/>
      <c r="Q46" s="109"/>
      <c r="R46" s="109"/>
      <c r="S46" s="109"/>
      <c r="T46" s="110"/>
    </row>
    <row r="47" spans="2:20" ht="15" x14ac:dyDescent="0.2">
      <c r="B47" s="107"/>
      <c r="C47" s="109"/>
      <c r="D47" s="117" t="s">
        <v>1486</v>
      </c>
      <c r="E47" s="109"/>
      <c r="F47" s="109"/>
      <c r="G47" s="109"/>
      <c r="H47" s="109"/>
      <c r="I47" s="109"/>
      <c r="J47" s="109"/>
      <c r="K47" s="109"/>
      <c r="L47" s="109"/>
      <c r="M47" s="109"/>
      <c r="N47" s="111" t="s">
        <v>1482</v>
      </c>
      <c r="O47" s="109"/>
      <c r="P47" s="109"/>
      <c r="Q47" s="109"/>
      <c r="R47" s="109"/>
      <c r="S47" s="109"/>
      <c r="T47" s="110"/>
    </row>
    <row r="48" spans="2:20" x14ac:dyDescent="0.2">
      <c r="B48" s="107"/>
      <c r="C48" s="109"/>
      <c r="D48" s="117" t="s">
        <v>1485</v>
      </c>
      <c r="E48" s="109"/>
      <c r="F48" s="109"/>
      <c r="G48" s="109"/>
      <c r="H48" s="109"/>
      <c r="I48" s="109"/>
      <c r="J48" s="109"/>
      <c r="K48" s="109"/>
      <c r="L48" s="109"/>
      <c r="M48" s="109"/>
      <c r="N48" s="109"/>
      <c r="O48" s="109"/>
      <c r="P48" s="109"/>
      <c r="Q48" s="109"/>
      <c r="R48" s="109"/>
      <c r="S48" s="109"/>
      <c r="T48" s="110"/>
    </row>
    <row r="49" spans="2:20" ht="15" x14ac:dyDescent="0.25">
      <c r="B49" s="107"/>
      <c r="C49" s="109"/>
      <c r="D49" s="109" t="s">
        <v>1483</v>
      </c>
      <c r="E49" s="109"/>
      <c r="F49" s="109"/>
      <c r="G49" s="109"/>
      <c r="H49" s="109"/>
      <c r="I49" s="109"/>
      <c r="J49" s="109"/>
      <c r="K49" s="109"/>
      <c r="L49" s="109"/>
      <c r="M49" s="109"/>
      <c r="N49" s="109"/>
      <c r="O49" s="109"/>
      <c r="P49" s="109"/>
      <c r="Q49" s="109"/>
      <c r="R49" s="109"/>
      <c r="S49" s="109"/>
      <c r="T49" s="110"/>
    </row>
    <row r="50" spans="2:20" x14ac:dyDescent="0.2">
      <c r="B50" s="122"/>
      <c r="C50" s="123"/>
      <c r="D50" s="123"/>
      <c r="E50" s="123"/>
      <c r="F50" s="123"/>
      <c r="G50" s="123"/>
      <c r="H50" s="123"/>
      <c r="I50" s="123"/>
      <c r="J50" s="123"/>
      <c r="K50" s="123"/>
      <c r="L50" s="123"/>
      <c r="M50" s="123"/>
      <c r="N50" s="123"/>
      <c r="O50" s="123"/>
      <c r="P50" s="123"/>
      <c r="Q50" s="123"/>
      <c r="R50" s="123"/>
      <c r="S50" s="123"/>
      <c r="T50" s="124"/>
    </row>
  </sheetData>
  <hyperlinks>
    <hyperlink ref="J5" location="Inhalt!A1" display="Inhalt" xr:uid="{78CF6D2D-8965-4575-B2A6-42BA857FB24A}"/>
    <hyperlink ref="N47" location="Dokumentation_Methode!A1" display="Dokumentation_Methode" xr:uid="{8046618F-59C2-4331-81CA-C63C4BCAA438}"/>
    <hyperlink ref="H40" location="Gesamtueberblick!A1" display="Gesamtüberblick" xr:uid="{05528B81-B53D-4D93-839B-F0077842121A}"/>
  </hyperlinks>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967</v>
      </c>
      <c r="B1" s="2" t="s">
        <v>871</v>
      </c>
      <c r="C1" s="2" t="s">
        <v>934</v>
      </c>
      <c r="D1" s="2" t="s">
        <v>1015</v>
      </c>
    </row>
    <row r="2" spans="1:4" x14ac:dyDescent="0.2">
      <c r="A2" s="1" t="s">
        <v>1056</v>
      </c>
      <c r="B2" s="1">
        <v>1</v>
      </c>
    </row>
    <row r="3" spans="1:4" x14ac:dyDescent="0.2">
      <c r="A3" s="1" t="s">
        <v>1057</v>
      </c>
      <c r="B3" s="1">
        <v>2</v>
      </c>
    </row>
    <row r="4" spans="1:4" x14ac:dyDescent="0.2">
      <c r="A4" s="1" t="s">
        <v>1058</v>
      </c>
      <c r="B4" s="1">
        <v>3</v>
      </c>
    </row>
    <row r="5" spans="1:4" x14ac:dyDescent="0.2">
      <c r="A5" s="1" t="s">
        <v>1059</v>
      </c>
      <c r="B5" s="1">
        <v>4</v>
      </c>
    </row>
    <row r="6" spans="1:4" x14ac:dyDescent="0.2">
      <c r="A6" s="1" t="s">
        <v>1060</v>
      </c>
      <c r="B6" s="1">
        <v>5</v>
      </c>
    </row>
    <row r="7" spans="1:4" x14ac:dyDescent="0.2">
      <c r="A7" s="1" t="s">
        <v>1061</v>
      </c>
      <c r="B7" s="1">
        <v>6</v>
      </c>
    </row>
    <row r="8" spans="1:4" x14ac:dyDescent="0.2">
      <c r="A8" s="1" t="s">
        <v>1062</v>
      </c>
      <c r="B8" s="1">
        <v>7</v>
      </c>
    </row>
    <row r="9" spans="1:4" x14ac:dyDescent="0.2">
      <c r="A9" s="1" t="s">
        <v>1063</v>
      </c>
      <c r="B9" s="1">
        <v>8</v>
      </c>
    </row>
    <row r="10" spans="1:4" x14ac:dyDescent="0.2">
      <c r="A10" s="1" t="s">
        <v>1048</v>
      </c>
      <c r="B10" s="1">
        <v>9</v>
      </c>
    </row>
    <row r="11" spans="1:4" x14ac:dyDescent="0.2">
      <c r="A11" s="1" t="s">
        <v>1032</v>
      </c>
      <c r="B11" s="1">
        <v>10</v>
      </c>
    </row>
    <row r="12" spans="1:4" x14ac:dyDescent="0.2">
      <c r="A12" s="1" t="s">
        <v>1045</v>
      </c>
      <c r="B12" s="1">
        <v>11</v>
      </c>
    </row>
    <row r="13" spans="1:4" x14ac:dyDescent="0.2">
      <c r="A13" s="1" t="s">
        <v>1064</v>
      </c>
      <c r="B13" s="1">
        <v>17</v>
      </c>
    </row>
    <row r="14" spans="1:4" x14ac:dyDescent="0.2">
      <c r="A14" s="1" t="s">
        <v>1065</v>
      </c>
      <c r="B14" s="1">
        <v>13</v>
      </c>
    </row>
    <row r="15" spans="1:4" x14ac:dyDescent="0.2">
      <c r="A15" s="1" t="s">
        <v>1049</v>
      </c>
      <c r="B15" s="1">
        <v>14</v>
      </c>
    </row>
    <row r="16" spans="1:4" x14ac:dyDescent="0.2">
      <c r="A16" s="1" t="s">
        <v>1067</v>
      </c>
      <c r="B16" s="1" t="s">
        <v>1088</v>
      </c>
    </row>
    <row r="17" spans="1:2" x14ac:dyDescent="0.2">
      <c r="A17" s="1" t="s">
        <v>1082</v>
      </c>
      <c r="B17" s="1" t="s">
        <v>1094</v>
      </c>
    </row>
    <row r="18" spans="1:2" x14ac:dyDescent="0.2">
      <c r="A18" s="1" t="s">
        <v>1085</v>
      </c>
      <c r="B18" s="1" t="s">
        <v>1095</v>
      </c>
    </row>
    <row r="19" spans="1:2" x14ac:dyDescent="0.2">
      <c r="A19" s="1" t="s">
        <v>1083</v>
      </c>
      <c r="B19" s="1">
        <v>16</v>
      </c>
    </row>
    <row r="20" spans="1:2" x14ac:dyDescent="0.2">
      <c r="A20" s="1" t="s">
        <v>1066</v>
      </c>
      <c r="B20" s="1" t="s">
        <v>1089</v>
      </c>
    </row>
    <row r="21" spans="1:2" x14ac:dyDescent="0.2">
      <c r="A21" s="1" t="s">
        <v>1084</v>
      </c>
      <c r="B21" s="1" t="s">
        <v>1090</v>
      </c>
    </row>
    <row r="22" spans="1:2" x14ac:dyDescent="0.2">
      <c r="A22" s="1" t="s">
        <v>1033</v>
      </c>
      <c r="B22" s="1">
        <v>17</v>
      </c>
    </row>
    <row r="23" spans="1:2" x14ac:dyDescent="0.2">
      <c r="A23" s="1" t="s">
        <v>1068</v>
      </c>
      <c r="B23" s="1">
        <v>11</v>
      </c>
    </row>
    <row r="24" spans="1:2" x14ac:dyDescent="0.2">
      <c r="A24" s="1" t="s">
        <v>1069</v>
      </c>
      <c r="B24" s="1">
        <v>13</v>
      </c>
    </row>
    <row r="25" spans="1:2" x14ac:dyDescent="0.2">
      <c r="A25" s="1" t="s">
        <v>1070</v>
      </c>
      <c r="B25" s="1" t="s">
        <v>1091</v>
      </c>
    </row>
    <row r="26" spans="1:2" x14ac:dyDescent="0.2">
      <c r="A26" s="1" t="s">
        <v>1071</v>
      </c>
      <c r="B26" s="1" t="s">
        <v>1095</v>
      </c>
    </row>
    <row r="27" spans="1:2" x14ac:dyDescent="0.2">
      <c r="A27" s="1" t="s">
        <v>1050</v>
      </c>
      <c r="B27" s="1">
        <v>18</v>
      </c>
    </row>
    <row r="28" spans="1:2" x14ac:dyDescent="0.2">
      <c r="A28" s="1" t="s">
        <v>1072</v>
      </c>
      <c r="B28" s="1">
        <v>10</v>
      </c>
    </row>
    <row r="29" spans="1:2" x14ac:dyDescent="0.2">
      <c r="A29" s="1" t="s">
        <v>1073</v>
      </c>
      <c r="B29" s="1" t="s">
        <v>1088</v>
      </c>
    </row>
    <row r="30" spans="1:2" x14ac:dyDescent="0.2">
      <c r="A30" s="1" t="s">
        <v>1074</v>
      </c>
      <c r="B30" s="1">
        <v>13</v>
      </c>
    </row>
    <row r="31" spans="1:2" x14ac:dyDescent="0.2">
      <c r="A31" s="1" t="s">
        <v>1070</v>
      </c>
      <c r="B31" s="1" t="s">
        <v>1091</v>
      </c>
    </row>
    <row r="32" spans="1:2" x14ac:dyDescent="0.2">
      <c r="A32" s="1" t="s">
        <v>1051</v>
      </c>
      <c r="B32" s="1">
        <v>11</v>
      </c>
    </row>
    <row r="33" spans="1:2" x14ac:dyDescent="0.2">
      <c r="A33" s="1" t="s">
        <v>399</v>
      </c>
      <c r="B33" s="1" t="s">
        <v>1092</v>
      </c>
    </row>
    <row r="34" spans="1:2" x14ac:dyDescent="0.2">
      <c r="A34" s="1" t="s">
        <v>1086</v>
      </c>
      <c r="B34" s="1">
        <v>10</v>
      </c>
    </row>
    <row r="35" spans="1:2" x14ac:dyDescent="0.2">
      <c r="A35" s="1" t="s">
        <v>1087</v>
      </c>
      <c r="B35" s="1">
        <v>11</v>
      </c>
    </row>
    <row r="36" spans="1:2" x14ac:dyDescent="0.2">
      <c r="A36" s="1" t="s">
        <v>1075</v>
      </c>
      <c r="B36" s="1">
        <v>17</v>
      </c>
    </row>
    <row r="37" spans="1:2" x14ac:dyDescent="0.2">
      <c r="A37" s="1" t="s">
        <v>1164</v>
      </c>
      <c r="B37" s="1">
        <v>12</v>
      </c>
    </row>
    <row r="38" spans="1:2" x14ac:dyDescent="0.2">
      <c r="A38" s="1" t="s">
        <v>1076</v>
      </c>
      <c r="B38" s="1">
        <v>17</v>
      </c>
    </row>
    <row r="39" spans="1:2" x14ac:dyDescent="0.2">
      <c r="A39" s="1" t="s">
        <v>1077</v>
      </c>
      <c r="B39" s="1" t="s">
        <v>1093</v>
      </c>
    </row>
    <row r="40" spans="1:2" x14ac:dyDescent="0.2">
      <c r="A40" s="1" t="s">
        <v>1052</v>
      </c>
      <c r="B40" s="1" t="s">
        <v>1091</v>
      </c>
    </row>
    <row r="41" spans="1:2" x14ac:dyDescent="0.2">
      <c r="A41" s="1" t="s">
        <v>1078</v>
      </c>
      <c r="B41" s="1">
        <v>20</v>
      </c>
    </row>
    <row r="42" spans="1:2" x14ac:dyDescent="0.2">
      <c r="A42" s="1" t="s">
        <v>1053</v>
      </c>
      <c r="B42" s="1">
        <v>14</v>
      </c>
    </row>
    <row r="43" spans="1:2" x14ac:dyDescent="0.2">
      <c r="A43" s="1" t="s">
        <v>798</v>
      </c>
      <c r="B43" s="1">
        <v>21</v>
      </c>
    </row>
    <row r="44" spans="1:2" x14ac:dyDescent="0.2">
      <c r="A44" s="1" t="s">
        <v>1023</v>
      </c>
      <c r="B44" s="1">
        <v>15</v>
      </c>
    </row>
    <row r="45" spans="1:2" x14ac:dyDescent="0.2">
      <c r="A45" s="1" t="s">
        <v>1029</v>
      </c>
      <c r="B45" s="1">
        <v>17</v>
      </c>
    </row>
    <row r="46" spans="1:2" x14ac:dyDescent="0.2">
      <c r="A46" s="1" t="s">
        <v>1028</v>
      </c>
      <c r="B46" s="1" t="s">
        <v>1094</v>
      </c>
    </row>
    <row r="47" spans="1:2" x14ac:dyDescent="0.2">
      <c r="A47" s="1" t="s">
        <v>1079</v>
      </c>
      <c r="B47" s="1" t="s">
        <v>1089</v>
      </c>
    </row>
    <row r="48" spans="1:2" x14ac:dyDescent="0.2">
      <c r="A48" s="1" t="s">
        <v>1067</v>
      </c>
      <c r="B48" s="1" t="s">
        <v>1088</v>
      </c>
    </row>
    <row r="49" spans="1:2" x14ac:dyDescent="0.2">
      <c r="A49" s="1" t="s">
        <v>1080</v>
      </c>
      <c r="B49" s="1">
        <v>15</v>
      </c>
    </row>
    <row r="50" spans="1:2" x14ac:dyDescent="0.2">
      <c r="A50" s="1" t="s">
        <v>1052</v>
      </c>
      <c r="B50" s="1" t="s">
        <v>1091</v>
      </c>
    </row>
    <row r="51" spans="1:2" x14ac:dyDescent="0.2">
      <c r="A51" s="1" t="s">
        <v>1054</v>
      </c>
      <c r="B51" s="1">
        <v>18</v>
      </c>
    </row>
    <row r="52" spans="1:2" x14ac:dyDescent="0.2">
      <c r="A52" s="1" t="s">
        <v>1081</v>
      </c>
      <c r="B52" s="1">
        <v>17</v>
      </c>
    </row>
    <row r="53" spans="1:2" x14ac:dyDescent="0.2">
      <c r="A53" s="1" t="s">
        <v>1055</v>
      </c>
      <c r="B53" s="1" t="s">
        <v>1089</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1106</v>
      </c>
      <c r="B1" s="2" t="s">
        <v>871</v>
      </c>
      <c r="C1" s="2" t="s">
        <v>934</v>
      </c>
      <c r="D1" s="2" t="s">
        <v>1015</v>
      </c>
    </row>
    <row r="2" spans="1:4" x14ac:dyDescent="0.2">
      <c r="A2" s="1" t="s">
        <v>1116</v>
      </c>
      <c r="B2" s="1">
        <v>1</v>
      </c>
    </row>
    <row r="3" spans="1:4" x14ac:dyDescent="0.2">
      <c r="A3" s="1" t="s">
        <v>1115</v>
      </c>
      <c r="B3" s="1">
        <v>2</v>
      </c>
    </row>
    <row r="4" spans="1:4" x14ac:dyDescent="0.2">
      <c r="A4" s="1" t="s">
        <v>1117</v>
      </c>
      <c r="B4" s="1">
        <v>3</v>
      </c>
    </row>
    <row r="5" spans="1:4" x14ac:dyDescent="0.2">
      <c r="A5" s="1" t="s">
        <v>1118</v>
      </c>
      <c r="B5" s="1">
        <v>5</v>
      </c>
    </row>
    <row r="6" spans="1:4" x14ac:dyDescent="0.2">
      <c r="A6" s="1" t="s">
        <v>1077</v>
      </c>
      <c r="B6" s="1">
        <v>6</v>
      </c>
    </row>
    <row r="7" spans="1:4" x14ac:dyDescent="0.2">
      <c r="A7" s="1" t="s">
        <v>1119</v>
      </c>
      <c r="B7" s="1">
        <v>8</v>
      </c>
    </row>
    <row r="8" spans="1:4" x14ac:dyDescent="0.2">
      <c r="A8" s="1" t="s">
        <v>1120</v>
      </c>
      <c r="B8" s="1">
        <v>9</v>
      </c>
    </row>
    <row r="9" spans="1:4" x14ac:dyDescent="0.2">
      <c r="A9" s="1" t="s">
        <v>1108</v>
      </c>
      <c r="B9" s="1">
        <v>10</v>
      </c>
    </row>
    <row r="10" spans="1:4" x14ac:dyDescent="0.2">
      <c r="A10" s="1" t="s">
        <v>1121</v>
      </c>
      <c r="B10" s="1">
        <v>3</v>
      </c>
    </row>
    <row r="11" spans="1:4" x14ac:dyDescent="0.2">
      <c r="A11" s="1" t="s">
        <v>1122</v>
      </c>
      <c r="B11" s="1">
        <v>2</v>
      </c>
    </row>
    <row r="12" spans="1:4" x14ac:dyDescent="0.2">
      <c r="A12" s="1" t="s">
        <v>1123</v>
      </c>
      <c r="B12" s="1">
        <v>11</v>
      </c>
    </row>
    <row r="13" spans="1:4" x14ac:dyDescent="0.2">
      <c r="A13" s="1" t="s">
        <v>1124</v>
      </c>
      <c r="B13" s="1">
        <v>10</v>
      </c>
    </row>
    <row r="14" spans="1:4" x14ac:dyDescent="0.2">
      <c r="A14" s="1" t="s">
        <v>1125</v>
      </c>
      <c r="B14" s="1">
        <v>9</v>
      </c>
    </row>
    <row r="15" spans="1:4" x14ac:dyDescent="0.2">
      <c r="A15" s="1" t="s">
        <v>1126</v>
      </c>
      <c r="B15" s="1">
        <v>12</v>
      </c>
    </row>
    <row r="16" spans="1:4" x14ac:dyDescent="0.2">
      <c r="A16" s="1" t="s">
        <v>1127</v>
      </c>
      <c r="B16" s="1">
        <v>7</v>
      </c>
    </row>
    <row r="17" spans="1:2" x14ac:dyDescent="0.2">
      <c r="A17" s="1" t="s">
        <v>1109</v>
      </c>
      <c r="B17" s="1">
        <v>13</v>
      </c>
    </row>
    <row r="18" spans="1:2" x14ac:dyDescent="0.2">
      <c r="A18" s="1" t="s">
        <v>1072</v>
      </c>
      <c r="B18" s="1" t="s">
        <v>1140</v>
      </c>
    </row>
    <row r="19" spans="1:2" x14ac:dyDescent="0.2">
      <c r="A19" s="1" t="s">
        <v>1128</v>
      </c>
      <c r="B19" s="1">
        <v>4</v>
      </c>
    </row>
    <row r="20" spans="1:2" x14ac:dyDescent="0.2">
      <c r="A20" s="1" t="s">
        <v>1110</v>
      </c>
      <c r="B20" s="1" t="s">
        <v>1141</v>
      </c>
    </row>
    <row r="21" spans="1:2" x14ac:dyDescent="0.2">
      <c r="A21" s="1" t="s">
        <v>1068</v>
      </c>
      <c r="B21" s="1">
        <v>5</v>
      </c>
    </row>
    <row r="22" spans="1:2" x14ac:dyDescent="0.2">
      <c r="A22" s="1" t="s">
        <v>1069</v>
      </c>
      <c r="B22" s="1">
        <v>9</v>
      </c>
    </row>
    <row r="23" spans="1:2" x14ac:dyDescent="0.2">
      <c r="A23" s="1" t="s">
        <v>1070</v>
      </c>
      <c r="B23" s="1">
        <v>7</v>
      </c>
    </row>
    <row r="24" spans="1:2" x14ac:dyDescent="0.2">
      <c r="A24" s="1" t="s">
        <v>1129</v>
      </c>
      <c r="B24" s="1">
        <v>7</v>
      </c>
    </row>
    <row r="25" spans="1:2" x14ac:dyDescent="0.2">
      <c r="A25" s="1" t="s">
        <v>1045</v>
      </c>
      <c r="B25" s="1">
        <v>5</v>
      </c>
    </row>
    <row r="26" spans="1:2" x14ac:dyDescent="0.2">
      <c r="A26" s="1" t="s">
        <v>1111</v>
      </c>
      <c r="B26" s="1" t="s">
        <v>1139</v>
      </c>
    </row>
    <row r="27" spans="1:2" x14ac:dyDescent="0.2">
      <c r="A27" s="1" t="s">
        <v>1052</v>
      </c>
      <c r="B27" s="1">
        <v>7</v>
      </c>
    </row>
    <row r="28" spans="1:2" x14ac:dyDescent="0.2">
      <c r="A28" s="1" t="s">
        <v>1132</v>
      </c>
      <c r="B28" s="1">
        <v>14</v>
      </c>
    </row>
    <row r="29" spans="1:2" x14ac:dyDescent="0.2">
      <c r="A29" s="1" t="s">
        <v>1133</v>
      </c>
      <c r="B29" s="1">
        <v>13</v>
      </c>
    </row>
    <row r="30" spans="1:2" x14ac:dyDescent="0.2">
      <c r="A30" s="1" t="s">
        <v>1134</v>
      </c>
      <c r="B30" s="1">
        <v>15</v>
      </c>
    </row>
    <row r="31" spans="1:2" x14ac:dyDescent="0.2">
      <c r="A31" s="1" t="s">
        <v>1135</v>
      </c>
      <c r="B31" s="1">
        <v>16</v>
      </c>
    </row>
    <row r="32" spans="1:2" x14ac:dyDescent="0.2">
      <c r="A32" s="1" t="s">
        <v>1112</v>
      </c>
      <c r="B32" s="1">
        <v>17</v>
      </c>
    </row>
    <row r="33" spans="1:2" x14ac:dyDescent="0.2">
      <c r="A33" s="1" t="s">
        <v>1136</v>
      </c>
      <c r="B33" s="1" t="s">
        <v>1139</v>
      </c>
    </row>
    <row r="34" spans="1:2" x14ac:dyDescent="0.2">
      <c r="A34" s="1" t="s">
        <v>1142</v>
      </c>
      <c r="B34" s="1">
        <v>9</v>
      </c>
    </row>
    <row r="35" spans="1:2" x14ac:dyDescent="0.2">
      <c r="A35" s="1" t="s">
        <v>1114</v>
      </c>
      <c r="B35" s="1">
        <v>18</v>
      </c>
    </row>
    <row r="36" spans="1:2" x14ac:dyDescent="0.2">
      <c r="A36" s="1" t="s">
        <v>1113</v>
      </c>
      <c r="B36" s="1">
        <v>13</v>
      </c>
    </row>
    <row r="37" spans="1:2" x14ac:dyDescent="0.2">
      <c r="A37" s="1" t="s">
        <v>1138</v>
      </c>
      <c r="B37" s="1">
        <v>5</v>
      </c>
    </row>
    <row r="38" spans="1:2" x14ac:dyDescent="0.2">
      <c r="A38" s="1" t="s">
        <v>1137</v>
      </c>
      <c r="B38" s="1">
        <v>16</v>
      </c>
    </row>
    <row r="39" spans="1:2" x14ac:dyDescent="0.2">
      <c r="A39" s="1" t="s">
        <v>435</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3" t="s">
        <v>847</v>
      </c>
      <c r="C2" s="43" t="s">
        <v>848</v>
      </c>
      <c r="D2" s="43" t="s">
        <v>1448</v>
      </c>
      <c r="E2" s="43" t="s">
        <v>1449</v>
      </c>
      <c r="F2" s="43" t="s">
        <v>135</v>
      </c>
      <c r="G2" s="43" t="s">
        <v>103</v>
      </c>
      <c r="H2" s="43" t="s">
        <v>100</v>
      </c>
      <c r="I2" s="43" t="s">
        <v>97</v>
      </c>
      <c r="J2" s="43" t="s">
        <v>98</v>
      </c>
      <c r="K2" s="43" t="s">
        <v>126</v>
      </c>
      <c r="L2" s="43" t="s">
        <v>1450</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177</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812</v>
      </c>
      <c r="P4" s="8" t="s">
        <v>811</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371</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300</v>
      </c>
      <c r="P6" s="8" t="s">
        <v>307</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237</v>
      </c>
      <c r="P7" s="8" t="s">
        <v>253</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153</v>
      </c>
      <c r="P8" s="17" t="s">
        <v>361</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420</v>
      </c>
      <c r="P9" s="17" t="s">
        <v>353</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279</v>
      </c>
      <c r="P10" s="8" t="s">
        <v>284</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396</v>
      </c>
      <c r="P11" s="8" t="s">
        <v>397</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389</v>
      </c>
      <c r="P12" s="22" t="s">
        <v>390</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333</v>
      </c>
      <c r="P15" s="8" t="s">
        <v>321</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448</v>
      </c>
      <c r="P16" s="8" t="s">
        <v>445</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236</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333</v>
      </c>
      <c r="P18" s="8" t="s">
        <v>332</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162</v>
      </c>
      <c r="P19" s="8" t="s">
        <v>163</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172</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269</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198</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153</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237</v>
      </c>
      <c r="P24" s="8" t="s">
        <v>235</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290</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248</v>
      </c>
      <c r="P27" s="8" t="s">
        <v>249</v>
      </c>
    </row>
    <row r="28" spans="1:16" x14ac:dyDescent="0.25">
      <c r="A28" s="18" t="s">
        <v>853</v>
      </c>
      <c r="B28" s="44">
        <f>Ueberblick4[[#Totals],[Bottom-Up-Abschätzung]]</f>
        <v>26</v>
      </c>
      <c r="C28" s="44">
        <f>Ueberblick4[[#Totals],[Top-Down-Abschätzung]]</f>
        <v>29</v>
      </c>
      <c r="D28" s="44">
        <f>Ueberblick4[[#Totals],[Kosten-Potenzial-Kurven]]</f>
        <v>7</v>
      </c>
      <c r="E28" s="44">
        <f>Ueberblick4[[#Totals],[Analyse mehrerer Szenarien]]</f>
        <v>12.5</v>
      </c>
      <c r="F28" s="44">
        <f>Ueberblick4[[#Totals],[Untersuchung von Fehlermaßen]]</f>
        <v>3</v>
      </c>
      <c r="G28" s="44"/>
      <c r="H28" s="44">
        <f>Ueberblick4[[#Totals],[Literaturanalyse]]</f>
        <v>30</v>
      </c>
      <c r="I28" s="44">
        <f>Ueberblick4[[#Totals],[Auswertung von Statistiken]]</f>
        <v>23.5</v>
      </c>
      <c r="J28" s="44">
        <f>Ueberblick4[[#Totals],[Expertenabschätzungen]]</f>
        <v>8</v>
      </c>
      <c r="K28" s="44">
        <f>Ueberblick4[[#Totals],[(Online-)Umfragen]]</f>
        <v>4</v>
      </c>
      <c r="L28" s="44">
        <f>Ueberblick4[[#Totals],[Unternehmensbefragungen]]</f>
        <v>12.5</v>
      </c>
      <c r="M28" s="44">
        <f>Ueberblick4[[#Totals],[eigene Annahmen]]</f>
        <v>21.5</v>
      </c>
      <c r="N28" s="44">
        <f>Ueberblick4[[#Totals],[eigene Erhebungen]]</f>
        <v>5.5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1209</v>
      </c>
      <c r="B1" s="77" t="s">
        <v>871</v>
      </c>
    </row>
    <row r="2" spans="1:2" x14ac:dyDescent="0.2">
      <c r="A2" s="74" t="s">
        <v>1296</v>
      </c>
      <c r="B2" s="78">
        <v>1</v>
      </c>
    </row>
    <row r="3" spans="1:2" x14ac:dyDescent="0.2">
      <c r="A3" s="74" t="s">
        <v>1285</v>
      </c>
      <c r="B3" s="78">
        <v>2</v>
      </c>
    </row>
    <row r="4" spans="1:2" x14ac:dyDescent="0.2">
      <c r="A4" s="74" t="s">
        <v>1297</v>
      </c>
      <c r="B4" s="78">
        <v>3</v>
      </c>
    </row>
    <row r="5" spans="1:2" x14ac:dyDescent="0.2">
      <c r="A5" s="74" t="s">
        <v>1252</v>
      </c>
      <c r="B5" s="78">
        <v>4</v>
      </c>
    </row>
    <row r="6" spans="1:2" ht="25.5" x14ac:dyDescent="0.2">
      <c r="A6" s="74" t="s">
        <v>1286</v>
      </c>
      <c r="B6" s="78">
        <v>5</v>
      </c>
    </row>
    <row r="7" spans="1:2" x14ac:dyDescent="0.2">
      <c r="A7" s="74" t="s">
        <v>1287</v>
      </c>
      <c r="B7" s="78">
        <v>6</v>
      </c>
    </row>
    <row r="8" spans="1:2" x14ac:dyDescent="0.2">
      <c r="A8" s="74" t="s">
        <v>1294</v>
      </c>
      <c r="B8" s="78">
        <v>7</v>
      </c>
    </row>
    <row r="9" spans="1:2" x14ac:dyDescent="0.2">
      <c r="A9" s="74" t="s">
        <v>1288</v>
      </c>
      <c r="B9" s="78">
        <v>8</v>
      </c>
    </row>
    <row r="10" spans="1:2" x14ac:dyDescent="0.2">
      <c r="A10" s="74" t="s">
        <v>1289</v>
      </c>
      <c r="B10" s="78">
        <v>9</v>
      </c>
    </row>
    <row r="11" spans="1:2" x14ac:dyDescent="0.2">
      <c r="A11" s="74" t="s">
        <v>1290</v>
      </c>
      <c r="B11" s="78">
        <v>10</v>
      </c>
    </row>
    <row r="12" spans="1:2" x14ac:dyDescent="0.2">
      <c r="A12" s="74" t="s">
        <v>1298</v>
      </c>
      <c r="B12" s="78">
        <v>11</v>
      </c>
    </row>
    <row r="13" spans="1:2" ht="25.5" x14ac:dyDescent="0.2">
      <c r="A13" s="74" t="s">
        <v>1291</v>
      </c>
      <c r="B13" s="78">
        <v>12</v>
      </c>
    </row>
    <row r="14" spans="1:2" x14ac:dyDescent="0.2">
      <c r="A14" s="74" t="s">
        <v>1292</v>
      </c>
      <c r="B14" s="78">
        <v>13</v>
      </c>
    </row>
    <row r="15" spans="1:2" x14ac:dyDescent="0.2">
      <c r="A15" s="74" t="s">
        <v>1293</v>
      </c>
      <c r="B15" s="78">
        <v>14</v>
      </c>
    </row>
    <row r="16" spans="1:2" x14ac:dyDescent="0.2">
      <c r="A16" s="74" t="s">
        <v>1295</v>
      </c>
      <c r="B16" s="78">
        <v>15</v>
      </c>
    </row>
    <row r="17" spans="1:2" x14ac:dyDescent="0.2">
      <c r="A17" s="74" t="s">
        <v>1299</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37" workbookViewId="0">
      <selection activeCell="B9" sqref="B9"/>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1210</v>
      </c>
      <c r="B1" s="77" t="s">
        <v>871</v>
      </c>
    </row>
    <row r="2" spans="1:2" ht="25.5" x14ac:dyDescent="0.2">
      <c r="A2" s="74" t="s">
        <v>1211</v>
      </c>
      <c r="B2" s="78">
        <v>1</v>
      </c>
    </row>
    <row r="3" spans="1:2" ht="25.5" x14ac:dyDescent="0.2">
      <c r="A3" s="74" t="s">
        <v>1212</v>
      </c>
      <c r="B3" s="78">
        <v>2</v>
      </c>
    </row>
    <row r="4" spans="1:2" ht="25.5" x14ac:dyDescent="0.2">
      <c r="A4" s="74" t="s">
        <v>1213</v>
      </c>
      <c r="B4" s="78">
        <v>3</v>
      </c>
    </row>
    <row r="5" spans="1:2" ht="38.25" x14ac:dyDescent="0.2">
      <c r="A5" s="74" t="s">
        <v>1214</v>
      </c>
      <c r="B5" s="78">
        <v>4</v>
      </c>
    </row>
    <row r="6" spans="1:2" x14ac:dyDescent="0.2">
      <c r="A6" s="74" t="s">
        <v>1215</v>
      </c>
      <c r="B6" s="78">
        <v>5</v>
      </c>
    </row>
    <row r="7" spans="1:2" x14ac:dyDescent="0.2">
      <c r="A7" s="74" t="s">
        <v>1216</v>
      </c>
      <c r="B7" s="78">
        <v>6</v>
      </c>
    </row>
    <row r="8" spans="1:2" ht="25.5" x14ac:dyDescent="0.2">
      <c r="A8" s="74" t="s">
        <v>1217</v>
      </c>
      <c r="B8" s="78">
        <v>4</v>
      </c>
    </row>
    <row r="9" spans="1:2" ht="25.5" x14ac:dyDescent="0.2">
      <c r="A9" s="74" t="s">
        <v>1219</v>
      </c>
      <c r="B9" s="78">
        <v>7</v>
      </c>
    </row>
    <row r="10" spans="1:2" x14ac:dyDescent="0.2">
      <c r="A10" s="74" t="s">
        <v>1218</v>
      </c>
      <c r="B10" s="78">
        <v>3</v>
      </c>
    </row>
    <row r="11" spans="1:2" x14ac:dyDescent="0.2">
      <c r="A11" s="74" t="s">
        <v>1262</v>
      </c>
      <c r="B11" s="78">
        <v>4</v>
      </c>
    </row>
    <row r="12" spans="1:2" x14ac:dyDescent="0.2">
      <c r="A12" s="74" t="s">
        <v>1261</v>
      </c>
      <c r="B12" s="78">
        <v>5</v>
      </c>
    </row>
    <row r="13" spans="1:2" ht="38.25" x14ac:dyDescent="0.2">
      <c r="A13" s="74" t="s">
        <v>1220</v>
      </c>
      <c r="B13" s="78">
        <v>3</v>
      </c>
    </row>
    <row r="14" spans="1:2" x14ac:dyDescent="0.2">
      <c r="A14" s="74" t="s">
        <v>1221</v>
      </c>
      <c r="B14" s="78">
        <v>3</v>
      </c>
    </row>
    <row r="15" spans="1:2" x14ac:dyDescent="0.2">
      <c r="A15" s="74" t="s">
        <v>1222</v>
      </c>
      <c r="B15" s="78">
        <v>5</v>
      </c>
    </row>
    <row r="16" spans="1:2" ht="25.5" x14ac:dyDescent="0.2">
      <c r="A16" s="74" t="s">
        <v>1223</v>
      </c>
      <c r="B16" s="78">
        <v>8</v>
      </c>
    </row>
    <row r="17" spans="1:2" ht="25.5" x14ac:dyDescent="0.2">
      <c r="A17" s="74" t="s">
        <v>1224</v>
      </c>
      <c r="B17" s="78">
        <v>2</v>
      </c>
    </row>
    <row r="18" spans="1:2" x14ac:dyDescent="0.2">
      <c r="A18" s="74" t="s">
        <v>1225</v>
      </c>
      <c r="B18" s="78">
        <v>5</v>
      </c>
    </row>
    <row r="19" spans="1:2" x14ac:dyDescent="0.2">
      <c r="A19" s="74" t="s">
        <v>1226</v>
      </c>
      <c r="B19" s="78">
        <v>9</v>
      </c>
    </row>
    <row r="20" spans="1:2" ht="25.5" x14ac:dyDescent="0.2">
      <c r="A20" s="74" t="s">
        <v>1264</v>
      </c>
      <c r="B20" s="78">
        <v>5</v>
      </c>
    </row>
    <row r="21" spans="1:2" x14ac:dyDescent="0.2">
      <c r="A21" s="74" t="s">
        <v>1263</v>
      </c>
      <c r="B21" s="78">
        <v>10</v>
      </c>
    </row>
    <row r="22" spans="1:2" x14ac:dyDescent="0.2">
      <c r="A22" s="74" t="s">
        <v>1230</v>
      </c>
      <c r="B22" s="78">
        <v>5</v>
      </c>
    </row>
    <row r="23" spans="1:2" x14ac:dyDescent="0.2">
      <c r="A23" s="74" t="s">
        <v>1227</v>
      </c>
      <c r="B23" s="78">
        <v>11</v>
      </c>
    </row>
    <row r="24" spans="1:2" ht="25.5" x14ac:dyDescent="0.2">
      <c r="A24" s="74" t="s">
        <v>1228</v>
      </c>
      <c r="B24" s="78">
        <v>10</v>
      </c>
    </row>
    <row r="25" spans="1:2" ht="25.5" x14ac:dyDescent="0.2">
      <c r="A25" s="74" t="s">
        <v>1229</v>
      </c>
      <c r="B25" s="78">
        <v>3</v>
      </c>
    </row>
    <row r="26" spans="1:2" ht="25.5" x14ac:dyDescent="0.2">
      <c r="A26" s="74" t="s">
        <v>1265</v>
      </c>
      <c r="B26" s="78">
        <v>2</v>
      </c>
    </row>
    <row r="27" spans="1:2" ht="25.5" x14ac:dyDescent="0.2">
      <c r="A27" s="74" t="s">
        <v>1266</v>
      </c>
      <c r="B27" s="78">
        <v>12</v>
      </c>
    </row>
    <row r="28" spans="1:2" ht="25.5" x14ac:dyDescent="0.2">
      <c r="A28" s="74" t="s">
        <v>1241</v>
      </c>
      <c r="B28" s="78">
        <v>8</v>
      </c>
    </row>
    <row r="29" spans="1:2" x14ac:dyDescent="0.2">
      <c r="A29" s="75" t="s">
        <v>1231</v>
      </c>
      <c r="B29" s="78">
        <v>1</v>
      </c>
    </row>
    <row r="30" spans="1:2" ht="25.5" x14ac:dyDescent="0.2">
      <c r="A30" s="74" t="s">
        <v>1232</v>
      </c>
      <c r="B30" s="78">
        <v>3</v>
      </c>
    </row>
    <row r="31" spans="1:2" x14ac:dyDescent="0.2">
      <c r="A31" s="74" t="s">
        <v>1242</v>
      </c>
      <c r="B31" s="78">
        <v>4</v>
      </c>
    </row>
    <row r="32" spans="1:2" x14ac:dyDescent="0.2">
      <c r="A32" s="74" t="s">
        <v>1243</v>
      </c>
      <c r="B32" s="78">
        <v>11</v>
      </c>
    </row>
    <row r="33" spans="1:2" ht="38.25" x14ac:dyDescent="0.2">
      <c r="A33" s="74" t="s">
        <v>1233</v>
      </c>
      <c r="B33" s="78">
        <v>10</v>
      </c>
    </row>
    <row r="34" spans="1:2" ht="25.5" x14ac:dyDescent="0.2">
      <c r="A34" s="74" t="s">
        <v>1244</v>
      </c>
      <c r="B34" s="78">
        <v>3</v>
      </c>
    </row>
    <row r="35" spans="1:2" x14ac:dyDescent="0.2">
      <c r="A35" s="74" t="s">
        <v>1245</v>
      </c>
      <c r="B35" s="78">
        <v>13</v>
      </c>
    </row>
    <row r="36" spans="1:2" ht="25.5" x14ac:dyDescent="0.2">
      <c r="A36" s="74" t="s">
        <v>319</v>
      </c>
      <c r="B36" s="78">
        <v>7</v>
      </c>
    </row>
    <row r="37" spans="1:2" ht="25.5" x14ac:dyDescent="0.2">
      <c r="A37" s="74" t="s">
        <v>1267</v>
      </c>
      <c r="B37" s="78">
        <v>5</v>
      </c>
    </row>
    <row r="38" spans="1:2" x14ac:dyDescent="0.2">
      <c r="A38" s="74" t="s">
        <v>1246</v>
      </c>
      <c r="B38" s="78">
        <v>6</v>
      </c>
    </row>
    <row r="39" spans="1:2" x14ac:dyDescent="0.2">
      <c r="A39" s="74" t="s">
        <v>1247</v>
      </c>
      <c r="B39" s="78">
        <v>10</v>
      </c>
    </row>
    <row r="40" spans="1:2" x14ac:dyDescent="0.2">
      <c r="A40" s="74" t="s">
        <v>1248</v>
      </c>
      <c r="B40" s="78">
        <v>3</v>
      </c>
    </row>
    <row r="41" spans="1:2" x14ac:dyDescent="0.2">
      <c r="A41" s="74" t="s">
        <v>1268</v>
      </c>
      <c r="B41" s="78">
        <v>1</v>
      </c>
    </row>
    <row r="42" spans="1:2" x14ac:dyDescent="0.2">
      <c r="A42" s="74" t="s">
        <v>1269</v>
      </c>
      <c r="B42" s="78">
        <v>3</v>
      </c>
    </row>
    <row r="43" spans="1:2" ht="25.5" x14ac:dyDescent="0.2">
      <c r="A43" s="74" t="s">
        <v>1249</v>
      </c>
      <c r="B43" s="78">
        <v>14</v>
      </c>
    </row>
    <row r="44" spans="1:2" ht="51" x14ac:dyDescent="0.2">
      <c r="A44" s="74" t="s">
        <v>1271</v>
      </c>
      <c r="B44" s="78">
        <v>2</v>
      </c>
    </row>
    <row r="45" spans="1:2" ht="25.5" x14ac:dyDescent="0.2">
      <c r="A45" s="74" t="s">
        <v>1270</v>
      </c>
      <c r="B45" s="78">
        <v>1</v>
      </c>
    </row>
    <row r="46" spans="1:2" x14ac:dyDescent="0.2">
      <c r="A46" s="74" t="s">
        <v>1250</v>
      </c>
      <c r="B46" s="78">
        <v>7</v>
      </c>
    </row>
    <row r="47" spans="1:2" ht="38.25" x14ac:dyDescent="0.2">
      <c r="A47" s="74" t="s">
        <v>1272</v>
      </c>
      <c r="B47" s="78">
        <v>15</v>
      </c>
    </row>
    <row r="48" spans="1:2" x14ac:dyDescent="0.2">
      <c r="A48" s="74" t="s">
        <v>1251</v>
      </c>
      <c r="B48" s="78">
        <v>16</v>
      </c>
    </row>
    <row r="49" spans="1:2" ht="25.5" x14ac:dyDescent="0.2">
      <c r="A49" s="74" t="s">
        <v>328</v>
      </c>
      <c r="B49" s="78">
        <v>2</v>
      </c>
    </row>
    <row r="50" spans="1:2" ht="25.5" x14ac:dyDescent="0.2">
      <c r="A50" s="74" t="s">
        <v>1234</v>
      </c>
      <c r="B50" s="78">
        <v>3</v>
      </c>
    </row>
    <row r="51" spans="1:2" x14ac:dyDescent="0.2">
      <c r="A51" s="74" t="s">
        <v>1252</v>
      </c>
      <c r="B51" s="78">
        <v>4</v>
      </c>
    </row>
    <row r="52" spans="1:2" ht="25.5" x14ac:dyDescent="0.2">
      <c r="A52" s="74" t="s">
        <v>1278</v>
      </c>
      <c r="B52" s="78">
        <v>3</v>
      </c>
    </row>
    <row r="53" spans="1:2" x14ac:dyDescent="0.2">
      <c r="A53" s="74" t="s">
        <v>1279</v>
      </c>
      <c r="B53" s="78">
        <v>2</v>
      </c>
    </row>
    <row r="54" spans="1:2" ht="25.5" x14ac:dyDescent="0.2">
      <c r="A54" s="74" t="s">
        <v>1281</v>
      </c>
      <c r="B54" s="78">
        <v>5</v>
      </c>
    </row>
    <row r="55" spans="1:2" x14ac:dyDescent="0.2">
      <c r="A55" s="74" t="s">
        <v>1227</v>
      </c>
      <c r="B55" s="78">
        <v>11</v>
      </c>
    </row>
    <row r="56" spans="1:2" ht="25.5" x14ac:dyDescent="0.2">
      <c r="A56" s="74" t="s">
        <v>1235</v>
      </c>
      <c r="B56" s="78">
        <v>10</v>
      </c>
    </row>
    <row r="57" spans="1:2" ht="25.5" x14ac:dyDescent="0.2">
      <c r="A57" s="74" t="s">
        <v>1253</v>
      </c>
      <c r="B57" s="78">
        <v>4</v>
      </c>
    </row>
    <row r="58" spans="1:2" ht="25.5" x14ac:dyDescent="0.2">
      <c r="A58" s="74" t="s">
        <v>1284</v>
      </c>
      <c r="B58" s="78">
        <v>5</v>
      </c>
    </row>
    <row r="59" spans="1:2" x14ac:dyDescent="0.2">
      <c r="A59" s="74" t="s">
        <v>1282</v>
      </c>
      <c r="B59" s="78">
        <v>6</v>
      </c>
    </row>
    <row r="60" spans="1:2" x14ac:dyDescent="0.2">
      <c r="A60" s="74" t="s">
        <v>1283</v>
      </c>
      <c r="B60" s="78">
        <v>3</v>
      </c>
    </row>
    <row r="61" spans="1:2" x14ac:dyDescent="0.2">
      <c r="A61" s="74" t="s">
        <v>1254</v>
      </c>
      <c r="B61" s="78">
        <v>11</v>
      </c>
    </row>
    <row r="62" spans="1:2" ht="38.25" x14ac:dyDescent="0.2">
      <c r="A62" s="74" t="s">
        <v>1236</v>
      </c>
      <c r="B62" s="78">
        <v>12</v>
      </c>
    </row>
    <row r="63" spans="1:2" ht="25.5" x14ac:dyDescent="0.2">
      <c r="A63" s="74" t="s">
        <v>1255</v>
      </c>
      <c r="B63" s="78">
        <v>4</v>
      </c>
    </row>
    <row r="64" spans="1:2" ht="38.25" x14ac:dyDescent="0.2">
      <c r="A64" s="74" t="s">
        <v>1237</v>
      </c>
      <c r="B64" s="78">
        <v>12</v>
      </c>
    </row>
    <row r="65" spans="1:2" ht="25.5" x14ac:dyDescent="0.2">
      <c r="A65" s="74" t="s">
        <v>1256</v>
      </c>
      <c r="B65" s="78">
        <v>12</v>
      </c>
    </row>
    <row r="66" spans="1:2" x14ac:dyDescent="0.2">
      <c r="A66" s="74" t="s">
        <v>1257</v>
      </c>
      <c r="B66" s="78">
        <v>12</v>
      </c>
    </row>
    <row r="67" spans="1:2" ht="25.5" x14ac:dyDescent="0.2">
      <c r="A67" s="74" t="s">
        <v>1238</v>
      </c>
      <c r="B67" s="78">
        <v>12</v>
      </c>
    </row>
    <row r="68" spans="1:2" x14ac:dyDescent="0.2">
      <c r="A68" s="74" t="s">
        <v>1258</v>
      </c>
      <c r="B68" s="78">
        <v>12</v>
      </c>
    </row>
    <row r="69" spans="1:2" ht="25.5" x14ac:dyDescent="0.2">
      <c r="A69" s="74" t="s">
        <v>1239</v>
      </c>
      <c r="B69" s="78">
        <v>5</v>
      </c>
    </row>
    <row r="70" spans="1:2" ht="25.5" x14ac:dyDescent="0.2">
      <c r="A70" s="74" t="s">
        <v>1240</v>
      </c>
      <c r="B70" s="78">
        <v>3</v>
      </c>
    </row>
    <row r="71" spans="1:2" x14ac:dyDescent="0.2">
      <c r="A71" s="76" t="s">
        <v>1259</v>
      </c>
      <c r="B71" s="78">
        <v>5</v>
      </c>
    </row>
    <row r="72" spans="1:2" x14ac:dyDescent="0.2">
      <c r="A72" s="78" t="s">
        <v>1260</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2" zoomScale="85" zoomScaleNormal="85" workbookViewId="0">
      <selection activeCell="R14" sqref="R14"/>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t="s">
        <v>12</v>
      </c>
      <c r="B3" s="8">
        <v>1</v>
      </c>
      <c r="C3" s="8">
        <v>1</v>
      </c>
      <c r="D3" s="8"/>
      <c r="E3" s="8"/>
      <c r="F3" s="8"/>
      <c r="G3" s="8"/>
      <c r="H3" s="8"/>
      <c r="I3" s="8"/>
      <c r="J3" s="8"/>
      <c r="K3" s="8"/>
      <c r="L3" s="8"/>
      <c r="M3" s="8"/>
      <c r="N3" s="8"/>
      <c r="O3" s="8"/>
      <c r="P3" s="8"/>
      <c r="Q3" s="8"/>
      <c r="R3" s="8" t="s">
        <v>190</v>
      </c>
    </row>
    <row r="4" spans="1:18" ht="25.5" x14ac:dyDescent="0.25">
      <c r="A4" s="6" t="s">
        <v>346</v>
      </c>
      <c r="B4" s="8"/>
      <c r="C4" s="8"/>
      <c r="D4" s="8">
        <v>1</v>
      </c>
      <c r="E4" s="8">
        <v>1</v>
      </c>
      <c r="F4" s="8">
        <v>1</v>
      </c>
      <c r="G4" s="8">
        <v>1</v>
      </c>
      <c r="H4" s="8"/>
      <c r="I4" s="8"/>
      <c r="J4" s="8"/>
      <c r="K4" s="8"/>
      <c r="L4" s="8"/>
      <c r="M4" s="8"/>
      <c r="N4" s="8"/>
      <c r="O4" s="8"/>
      <c r="P4" s="8"/>
      <c r="Q4" s="8"/>
      <c r="R4" s="8" t="s">
        <v>814</v>
      </c>
    </row>
    <row r="5" spans="1:18" s="11" customFormat="1" ht="25.5" x14ac:dyDescent="0.25">
      <c r="A5" s="6" t="s">
        <v>347</v>
      </c>
      <c r="B5" s="8"/>
      <c r="C5" s="8"/>
      <c r="D5" s="8">
        <v>1</v>
      </c>
      <c r="E5" s="8">
        <v>1</v>
      </c>
      <c r="F5" s="8"/>
      <c r="G5" s="8"/>
      <c r="H5" s="8"/>
      <c r="I5" s="8"/>
      <c r="J5" s="8"/>
      <c r="K5" s="8"/>
      <c r="L5" s="8"/>
      <c r="M5" s="8"/>
      <c r="N5" s="8"/>
      <c r="O5" s="8"/>
      <c r="P5" s="8"/>
      <c r="Q5" s="8"/>
      <c r="R5" s="8" t="s">
        <v>374</v>
      </c>
    </row>
    <row r="6" spans="1:18" s="11" customFormat="1" ht="25.5" x14ac:dyDescent="0.25">
      <c r="A6" s="6" t="s">
        <v>182</v>
      </c>
      <c r="B6" s="8"/>
      <c r="C6" s="8"/>
      <c r="D6" s="8">
        <v>1</v>
      </c>
      <c r="E6" s="8">
        <v>1</v>
      </c>
      <c r="F6" s="8">
        <v>1</v>
      </c>
      <c r="G6" s="8"/>
      <c r="H6" s="8">
        <v>1</v>
      </c>
      <c r="I6" s="8"/>
      <c r="J6" s="8"/>
      <c r="K6" s="8"/>
      <c r="L6" s="8"/>
      <c r="M6" s="8"/>
      <c r="N6" s="8"/>
      <c r="O6" s="8"/>
      <c r="P6" s="8"/>
      <c r="Q6" s="8"/>
      <c r="R6" s="8" t="s">
        <v>305</v>
      </c>
    </row>
    <row r="7" spans="1:18" s="11" customFormat="1" ht="25.5" x14ac:dyDescent="0.25">
      <c r="A7" s="6" t="s">
        <v>257</v>
      </c>
      <c r="B7" s="8"/>
      <c r="C7" s="8">
        <v>1</v>
      </c>
      <c r="D7" s="8">
        <v>1</v>
      </c>
      <c r="E7" s="8"/>
      <c r="F7" s="8">
        <v>1</v>
      </c>
      <c r="G7" s="8">
        <v>1</v>
      </c>
      <c r="H7" s="8"/>
      <c r="I7" s="8">
        <v>1</v>
      </c>
      <c r="J7" s="8"/>
      <c r="K7" s="8">
        <v>1</v>
      </c>
      <c r="L7" s="8"/>
      <c r="M7" s="8"/>
      <c r="N7" s="8"/>
      <c r="O7" s="8"/>
      <c r="P7" s="8"/>
      <c r="Q7" s="8"/>
      <c r="R7" s="8" t="s">
        <v>262</v>
      </c>
    </row>
    <row r="8" spans="1:18" s="11" customFormat="1" ht="25.5" x14ac:dyDescent="0.25">
      <c r="A8" s="18" t="s">
        <v>354</v>
      </c>
      <c r="B8" s="79"/>
      <c r="C8" s="79">
        <v>1</v>
      </c>
      <c r="D8" s="79"/>
      <c r="E8" s="79"/>
      <c r="F8" s="79">
        <v>1</v>
      </c>
      <c r="G8" s="79"/>
      <c r="H8" s="79"/>
      <c r="I8" s="79"/>
      <c r="J8" s="79"/>
      <c r="K8" s="79"/>
      <c r="L8" s="79"/>
      <c r="M8" s="79"/>
      <c r="N8" s="79"/>
      <c r="O8" s="79"/>
      <c r="P8" s="79"/>
      <c r="Q8" s="79"/>
      <c r="R8" s="17" t="s">
        <v>360</v>
      </c>
    </row>
    <row r="9" spans="1:18" ht="25.5" x14ac:dyDescent="0.25">
      <c r="A9" s="18" t="s">
        <v>430</v>
      </c>
      <c r="B9" s="79"/>
      <c r="C9" s="79"/>
      <c r="D9" s="79"/>
      <c r="E9" s="79"/>
      <c r="F9" s="79"/>
      <c r="G9" s="79"/>
      <c r="H9" s="79"/>
      <c r="I9" s="79"/>
      <c r="J9" s="79">
        <v>1</v>
      </c>
      <c r="K9" s="79"/>
      <c r="L9" s="79"/>
      <c r="M9" s="79"/>
      <c r="N9" s="79"/>
      <c r="O9" s="79"/>
      <c r="P9" s="79"/>
      <c r="Q9" s="79"/>
      <c r="R9" s="17" t="s">
        <v>418</v>
      </c>
    </row>
    <row r="10" spans="1:18" x14ac:dyDescent="0.25">
      <c r="A10" s="6" t="s">
        <v>409</v>
      </c>
      <c r="B10" s="8"/>
      <c r="C10" s="8"/>
      <c r="D10" s="8">
        <v>1</v>
      </c>
      <c r="E10" s="8"/>
      <c r="F10" s="8">
        <v>1</v>
      </c>
      <c r="G10" s="8"/>
      <c r="H10" s="8"/>
      <c r="I10" s="8"/>
      <c r="J10" s="8"/>
      <c r="K10" s="8">
        <v>1</v>
      </c>
      <c r="L10" s="8">
        <v>1</v>
      </c>
      <c r="M10" s="8"/>
      <c r="N10" s="8"/>
      <c r="O10" s="8"/>
      <c r="P10" s="8"/>
      <c r="Q10" s="8"/>
      <c r="R10" s="8" t="s">
        <v>283</v>
      </c>
    </row>
    <row r="11" spans="1:18" s="11" customFormat="1" x14ac:dyDescent="0.25">
      <c r="A11" s="6" t="s">
        <v>392</v>
      </c>
      <c r="B11" s="8"/>
      <c r="C11" s="8">
        <v>1</v>
      </c>
      <c r="D11" s="8"/>
      <c r="E11" s="8"/>
      <c r="F11" s="8"/>
      <c r="G11" s="8"/>
      <c r="H11" s="8"/>
      <c r="I11" s="8">
        <v>1</v>
      </c>
      <c r="J11" s="8"/>
      <c r="K11" s="8"/>
      <c r="L11" s="8"/>
      <c r="M11" s="8">
        <v>1</v>
      </c>
      <c r="N11" s="8"/>
      <c r="O11" s="8"/>
      <c r="P11" s="8"/>
      <c r="Q11" s="8"/>
      <c r="R11" s="8" t="s">
        <v>395</v>
      </c>
    </row>
    <row r="12" spans="1:18" s="11" customFormat="1" ht="51" x14ac:dyDescent="0.25">
      <c r="A12" s="21" t="s">
        <v>379</v>
      </c>
      <c r="B12" s="8">
        <v>1</v>
      </c>
      <c r="C12" s="8"/>
      <c r="D12" s="8"/>
      <c r="E12" s="8"/>
      <c r="F12" s="8"/>
      <c r="G12" s="8"/>
      <c r="H12" s="8"/>
      <c r="I12" s="8"/>
      <c r="J12" s="8"/>
      <c r="K12" s="8"/>
      <c r="L12" s="8"/>
      <c r="M12" s="8"/>
      <c r="N12" s="8"/>
      <c r="O12" s="8"/>
      <c r="P12" s="8"/>
      <c r="Q12" s="8"/>
      <c r="R12" s="8" t="s">
        <v>384</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1708</v>
      </c>
      <c r="B14" s="8"/>
      <c r="C14" s="8"/>
      <c r="D14" s="8">
        <v>1</v>
      </c>
      <c r="E14" s="8"/>
      <c r="F14" s="8"/>
      <c r="G14" s="8"/>
      <c r="H14" s="8"/>
      <c r="I14" s="8"/>
      <c r="J14" s="8"/>
      <c r="K14" s="8">
        <v>1</v>
      </c>
      <c r="L14" s="8"/>
      <c r="M14" s="8"/>
      <c r="N14" s="8">
        <v>1</v>
      </c>
      <c r="O14" s="8"/>
      <c r="P14" s="8"/>
      <c r="Q14" s="8"/>
      <c r="R14" s="8" t="s">
        <v>211</v>
      </c>
    </row>
    <row r="15" spans="1:18" ht="25.5" x14ac:dyDescent="0.25">
      <c r="A15" s="6" t="s">
        <v>178</v>
      </c>
      <c r="B15" s="8"/>
      <c r="C15" s="8"/>
      <c r="D15" s="8"/>
      <c r="E15" s="8"/>
      <c r="F15" s="8"/>
      <c r="G15" s="8"/>
      <c r="H15" s="8"/>
      <c r="I15" s="8">
        <v>1</v>
      </c>
      <c r="J15" s="8"/>
      <c r="K15" s="8"/>
      <c r="L15" s="8"/>
      <c r="M15" s="8"/>
      <c r="N15" s="8"/>
      <c r="O15" s="8"/>
      <c r="P15" s="8"/>
      <c r="Q15" s="8"/>
      <c r="R15" s="8">
        <v>32</v>
      </c>
    </row>
    <row r="16" spans="1:18" s="11" customFormat="1" ht="25.5" x14ac:dyDescent="0.25">
      <c r="A16" s="6" t="s">
        <v>340</v>
      </c>
      <c r="B16" s="8">
        <v>1</v>
      </c>
      <c r="C16" s="8">
        <v>1</v>
      </c>
      <c r="D16" s="8">
        <v>1</v>
      </c>
      <c r="E16" s="8"/>
      <c r="F16" s="8">
        <v>1</v>
      </c>
      <c r="G16" s="8">
        <v>1</v>
      </c>
      <c r="H16" s="8">
        <v>1</v>
      </c>
      <c r="I16" s="8"/>
      <c r="J16" s="8"/>
      <c r="K16" s="8">
        <v>1</v>
      </c>
      <c r="L16" s="8">
        <v>1</v>
      </c>
      <c r="M16" s="8"/>
      <c r="N16" s="8"/>
      <c r="O16" s="8">
        <v>1</v>
      </c>
      <c r="P16" s="8">
        <v>1</v>
      </c>
      <c r="Q16" s="8">
        <v>1</v>
      </c>
      <c r="R16" s="8" t="s">
        <v>794</v>
      </c>
    </row>
    <row r="17" spans="1:18" ht="25.5" x14ac:dyDescent="0.25">
      <c r="A17" s="6" t="s">
        <v>22</v>
      </c>
      <c r="B17" s="8"/>
      <c r="C17" s="8"/>
      <c r="D17" s="8"/>
      <c r="E17" s="8"/>
      <c r="F17" s="8"/>
      <c r="G17" s="8"/>
      <c r="H17" s="8"/>
      <c r="I17" s="8">
        <v>1</v>
      </c>
      <c r="J17" s="8"/>
      <c r="K17" s="8">
        <v>1</v>
      </c>
      <c r="L17" s="8"/>
      <c r="M17" s="8"/>
      <c r="N17" s="8"/>
      <c r="O17" s="8"/>
      <c r="P17" s="8"/>
      <c r="Q17" s="8"/>
      <c r="R17" s="8" t="s">
        <v>241</v>
      </c>
    </row>
    <row r="18" spans="1:18" s="11" customFormat="1" ht="25.5" x14ac:dyDescent="0.25">
      <c r="A18" s="6" t="s">
        <v>187</v>
      </c>
      <c r="B18" s="8"/>
      <c r="C18" s="8">
        <v>1</v>
      </c>
      <c r="D18" s="8"/>
      <c r="E18" s="8"/>
      <c r="F18" s="8"/>
      <c r="G18" s="8"/>
      <c r="H18" s="8"/>
      <c r="I18" s="8"/>
      <c r="J18" s="8"/>
      <c r="K18" s="8"/>
      <c r="L18" s="8"/>
      <c r="M18" s="8"/>
      <c r="N18" s="8"/>
      <c r="O18" s="8">
        <v>1</v>
      </c>
      <c r="P18" s="8"/>
      <c r="Q18" s="8"/>
      <c r="R18" s="8" t="s">
        <v>332</v>
      </c>
    </row>
    <row r="19" spans="1:18" ht="38.25" x14ac:dyDescent="0.25">
      <c r="A19" s="6" t="s">
        <v>132</v>
      </c>
      <c r="B19" s="8"/>
      <c r="C19" s="8"/>
      <c r="D19" s="8">
        <v>1</v>
      </c>
      <c r="E19" s="8">
        <v>1</v>
      </c>
      <c r="F19" s="8"/>
      <c r="G19" s="8"/>
      <c r="H19" s="8"/>
      <c r="I19" s="8"/>
      <c r="J19" s="8"/>
      <c r="K19" s="8"/>
      <c r="L19" s="8"/>
      <c r="M19" s="8"/>
      <c r="N19" s="8"/>
      <c r="O19" s="8"/>
      <c r="P19" s="8"/>
      <c r="Q19" s="8"/>
      <c r="R19" s="8" t="s">
        <v>146</v>
      </c>
    </row>
    <row r="20" spans="1:18" s="11" customFormat="1" ht="25.5" x14ac:dyDescent="0.25">
      <c r="A20" s="6" t="s">
        <v>10</v>
      </c>
      <c r="B20" s="8"/>
      <c r="C20" s="8"/>
      <c r="D20" s="8">
        <v>1</v>
      </c>
      <c r="E20" s="8">
        <v>1</v>
      </c>
      <c r="F20" s="8"/>
      <c r="G20" s="8"/>
      <c r="H20" s="8"/>
      <c r="I20" s="8"/>
      <c r="J20" s="8"/>
      <c r="K20" s="8"/>
      <c r="L20" s="8"/>
      <c r="M20" s="8"/>
      <c r="N20" s="8"/>
      <c r="O20" s="8"/>
      <c r="P20" s="8"/>
      <c r="Q20" s="8"/>
      <c r="R20" s="8" t="s">
        <v>171</v>
      </c>
    </row>
    <row r="21" spans="1:18" ht="38.25" x14ac:dyDescent="0.25">
      <c r="A21" s="6" t="s">
        <v>831</v>
      </c>
      <c r="B21" s="8"/>
      <c r="C21" s="8">
        <v>1</v>
      </c>
      <c r="D21" s="8">
        <v>1</v>
      </c>
      <c r="E21" s="8"/>
      <c r="F21" s="8">
        <v>1</v>
      </c>
      <c r="G21" s="8"/>
      <c r="H21" s="8"/>
      <c r="I21" s="8"/>
      <c r="J21" s="8"/>
      <c r="K21" s="8">
        <v>1</v>
      </c>
      <c r="L21" s="8">
        <v>1</v>
      </c>
      <c r="M21" s="8"/>
      <c r="N21" s="8"/>
      <c r="O21" s="8"/>
      <c r="P21" s="8"/>
      <c r="Q21" s="8"/>
      <c r="R21" s="8" t="s">
        <v>278</v>
      </c>
    </row>
    <row r="22" spans="1:18" s="11" customFormat="1" x14ac:dyDescent="0.25">
      <c r="A22" s="6" t="s">
        <v>16</v>
      </c>
      <c r="B22" s="8"/>
      <c r="C22" s="8"/>
      <c r="D22" s="8"/>
      <c r="E22" s="8">
        <v>1</v>
      </c>
      <c r="F22" s="8"/>
      <c r="G22" s="8"/>
      <c r="H22" s="8"/>
      <c r="I22" s="8"/>
      <c r="J22" s="8"/>
      <c r="K22" s="8">
        <v>1</v>
      </c>
      <c r="L22" s="8"/>
      <c r="M22" s="8"/>
      <c r="N22" s="8"/>
      <c r="O22" s="8"/>
      <c r="P22" s="8"/>
      <c r="Q22" s="8"/>
      <c r="R22" s="8" t="s">
        <v>206</v>
      </c>
    </row>
    <row r="23" spans="1:18" ht="25.5" x14ac:dyDescent="0.25">
      <c r="A23" s="6" t="s">
        <v>7</v>
      </c>
      <c r="B23" s="8"/>
      <c r="C23" s="8"/>
      <c r="D23" s="8"/>
      <c r="E23" s="8"/>
      <c r="F23" s="8"/>
      <c r="G23" s="8"/>
      <c r="H23" s="8"/>
      <c r="I23" s="8"/>
      <c r="J23" s="8"/>
      <c r="K23" s="8"/>
      <c r="L23" s="8"/>
      <c r="M23" s="8"/>
      <c r="N23" s="8"/>
      <c r="O23" s="8"/>
      <c r="P23" s="8"/>
      <c r="Q23" s="8"/>
      <c r="R23" s="8" t="s">
        <v>130</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224</v>
      </c>
    </row>
    <row r="25" spans="1:18" ht="38.25" x14ac:dyDescent="0.25">
      <c r="A25" s="6" t="s">
        <v>337</v>
      </c>
      <c r="B25" s="8"/>
      <c r="C25" s="8"/>
      <c r="D25" s="8"/>
      <c r="E25" s="8">
        <v>1</v>
      </c>
      <c r="F25" s="8"/>
      <c r="G25" s="8"/>
      <c r="H25" s="8"/>
      <c r="I25" s="8"/>
      <c r="J25" s="8"/>
      <c r="K25" s="8"/>
      <c r="L25" s="8"/>
      <c r="M25" s="8">
        <v>1</v>
      </c>
      <c r="N25" s="8"/>
      <c r="O25" s="8"/>
      <c r="P25" s="8"/>
      <c r="Q25" s="8"/>
      <c r="R25" s="8" t="s">
        <v>805</v>
      </c>
    </row>
    <row r="26" spans="1:18" s="11" customFormat="1" ht="38.25" x14ac:dyDescent="0.25">
      <c r="A26" s="6" t="s">
        <v>350</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249</v>
      </c>
    </row>
    <row r="28" spans="1:18" x14ac:dyDescent="0.25">
      <c r="A28" s="18" t="s">
        <v>853</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190</v>
      </c>
    </row>
    <row r="4" spans="1:18" ht="25.5" x14ac:dyDescent="0.25">
      <c r="A4" s="6" t="s">
        <v>346</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814</v>
      </c>
    </row>
    <row r="5" spans="1:18" s="11" customFormat="1" ht="25.5" x14ac:dyDescent="0.25">
      <c r="A5" s="6" t="s">
        <v>347</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374</v>
      </c>
    </row>
    <row r="6" spans="1:18" s="11" customFormat="1" ht="25.5" x14ac:dyDescent="0.25">
      <c r="A6" s="6" t="s">
        <v>182</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305</v>
      </c>
    </row>
    <row r="7" spans="1:18" s="11" customFormat="1" ht="25.5" x14ac:dyDescent="0.25">
      <c r="A7" s="6" t="s">
        <v>257</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262</v>
      </c>
    </row>
    <row r="8" spans="1:18" s="11" customFormat="1" ht="25.5" x14ac:dyDescent="0.25">
      <c r="A8" s="18" t="s">
        <v>354</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360</v>
      </c>
    </row>
    <row r="9" spans="1:18" ht="25.5" x14ac:dyDescent="0.25">
      <c r="A9" s="18" t="s">
        <v>430</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418</v>
      </c>
    </row>
    <row r="10" spans="1:18" x14ac:dyDescent="0.25">
      <c r="A10" s="6" t="s">
        <v>409</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283</v>
      </c>
    </row>
    <row r="11" spans="1:18" s="11" customFormat="1" x14ac:dyDescent="0.25">
      <c r="A11" s="6" t="s">
        <v>392</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395</v>
      </c>
    </row>
    <row r="12" spans="1:18" s="11" customFormat="1" ht="51" x14ac:dyDescent="0.25">
      <c r="A12" s="21" t="s">
        <v>379</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384</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1708</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211</v>
      </c>
    </row>
    <row r="15" spans="1:18" ht="25.5" x14ac:dyDescent="0.25">
      <c r="A15" s="6" t="s">
        <v>178</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340</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794</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241</v>
      </c>
    </row>
    <row r="18" spans="1:18" s="11" customFormat="1" ht="25.5" x14ac:dyDescent="0.25">
      <c r="A18" s="6" t="s">
        <v>187</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332</v>
      </c>
    </row>
    <row r="19" spans="1:18" ht="38.25" x14ac:dyDescent="0.25">
      <c r="A19" s="6" t="s">
        <v>132</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146</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171</v>
      </c>
    </row>
    <row r="21" spans="1:18" ht="38.25" x14ac:dyDescent="0.25">
      <c r="A21" s="6" t="s">
        <v>831</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278</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206</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130</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224</v>
      </c>
    </row>
    <row r="25" spans="1:18" ht="38.25" x14ac:dyDescent="0.25">
      <c r="A25" s="6" t="s">
        <v>337</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805</v>
      </c>
    </row>
    <row r="26" spans="1:18" s="11" customFormat="1" ht="38.25" x14ac:dyDescent="0.25">
      <c r="A26" s="6" t="s">
        <v>350</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249</v>
      </c>
    </row>
    <row r="28" spans="1:18" x14ac:dyDescent="0.25">
      <c r="A28" s="18" t="s">
        <v>853</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R3" sqref="R3:R28"/>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1300</v>
      </c>
      <c r="C2" s="43" t="s">
        <v>1285</v>
      </c>
      <c r="D2" s="43" t="s">
        <v>1302</v>
      </c>
      <c r="E2" s="43" t="s">
        <v>1303</v>
      </c>
      <c r="F2" s="43" t="s">
        <v>1304</v>
      </c>
      <c r="G2" s="43" t="s">
        <v>1287</v>
      </c>
      <c r="H2" s="43" t="s">
        <v>1305</v>
      </c>
      <c r="I2" s="43" t="s">
        <v>1306</v>
      </c>
      <c r="J2" s="43" t="s">
        <v>1307</v>
      </c>
      <c r="K2" s="43" t="s">
        <v>1308</v>
      </c>
      <c r="L2" s="43" t="s">
        <v>1309</v>
      </c>
      <c r="M2" s="43" t="s">
        <v>1310</v>
      </c>
      <c r="N2" s="43" t="s">
        <v>1311</v>
      </c>
      <c r="O2" s="43" t="s">
        <v>1312</v>
      </c>
      <c r="P2" s="43" t="s">
        <v>1313</v>
      </c>
      <c r="Q2" s="43" t="s">
        <v>1314</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190</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814</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374</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305</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262</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360</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418</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283</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395</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384</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211</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794</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241</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332</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146</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171</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278</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206</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130</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224</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805</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249</v>
      </c>
    </row>
    <row r="28" spans="1:18" x14ac:dyDescent="0.25">
      <c r="A28" s="18" t="s">
        <v>853</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1301</v>
      </c>
      <c r="B29" s="80" t="s">
        <v>1300</v>
      </c>
      <c r="C29" s="80" t="s">
        <v>1285</v>
      </c>
      <c r="D29" s="80" t="s">
        <v>1302</v>
      </c>
      <c r="E29" s="80" t="s">
        <v>1303</v>
      </c>
      <c r="F29" s="80" t="s">
        <v>1304</v>
      </c>
      <c r="G29" s="80" t="s">
        <v>1287</v>
      </c>
      <c r="H29" s="80" t="s">
        <v>1305</v>
      </c>
      <c r="I29" s="80" t="s">
        <v>1306</v>
      </c>
      <c r="J29" s="80" t="s">
        <v>1307</v>
      </c>
      <c r="K29" s="80" t="s">
        <v>1308</v>
      </c>
      <c r="L29" s="80" t="s">
        <v>1309</v>
      </c>
      <c r="M29" s="80" t="s">
        <v>1310</v>
      </c>
      <c r="N29" s="80" t="s">
        <v>1311</v>
      </c>
      <c r="O29" s="80" t="s">
        <v>1312</v>
      </c>
      <c r="P29" s="80" t="s">
        <v>1313</v>
      </c>
      <c r="Q29" s="80" t="s">
        <v>1314</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1321</v>
      </c>
      <c r="B1" s="77" t="s">
        <v>871</v>
      </c>
    </row>
    <row r="2" spans="1:2" x14ac:dyDescent="0.2">
      <c r="A2" s="8" t="s">
        <v>1366</v>
      </c>
      <c r="B2" s="82">
        <v>1</v>
      </c>
    </row>
    <row r="3" spans="1:2" x14ac:dyDescent="0.2">
      <c r="A3" s="8" t="s">
        <v>1368</v>
      </c>
      <c r="B3" s="82">
        <v>2</v>
      </c>
    </row>
    <row r="4" spans="1:2" x14ac:dyDescent="0.2">
      <c r="A4" s="9" t="s">
        <v>1358</v>
      </c>
      <c r="B4" s="82">
        <v>3</v>
      </c>
    </row>
    <row r="5" spans="1:2" x14ac:dyDescent="0.2">
      <c r="A5" s="9" t="s">
        <v>1359</v>
      </c>
      <c r="B5" s="82">
        <v>4</v>
      </c>
    </row>
    <row r="6" spans="1:2" x14ac:dyDescent="0.2">
      <c r="A6" s="9" t="s">
        <v>1390</v>
      </c>
      <c r="B6" s="82">
        <v>16</v>
      </c>
    </row>
    <row r="7" spans="1:2" x14ac:dyDescent="0.2">
      <c r="A7" s="9" t="s">
        <v>1360</v>
      </c>
      <c r="B7" s="82">
        <v>5</v>
      </c>
    </row>
    <row r="8" spans="1:2" x14ac:dyDescent="0.2">
      <c r="A8" s="9" t="s">
        <v>1361</v>
      </c>
      <c r="B8" s="82">
        <v>6</v>
      </c>
    </row>
    <row r="9" spans="1:2" x14ac:dyDescent="0.2">
      <c r="A9" s="9" t="s">
        <v>1362</v>
      </c>
      <c r="B9" s="82">
        <v>7</v>
      </c>
    </row>
    <row r="10" spans="1:2" x14ac:dyDescent="0.2">
      <c r="A10" s="9" t="s">
        <v>1363</v>
      </c>
      <c r="B10" s="82">
        <v>8</v>
      </c>
    </row>
    <row r="11" spans="1:2" x14ac:dyDescent="0.2">
      <c r="A11" s="9" t="s">
        <v>1315</v>
      </c>
      <c r="B11" s="82">
        <v>9</v>
      </c>
    </row>
    <row r="12" spans="1:2" x14ac:dyDescent="0.2">
      <c r="A12" s="9" t="s">
        <v>1342</v>
      </c>
      <c r="B12" s="82">
        <v>10</v>
      </c>
    </row>
    <row r="13" spans="1:2" x14ac:dyDescent="0.2">
      <c r="A13" s="9" t="s">
        <v>1364</v>
      </c>
      <c r="B13" s="82">
        <v>11</v>
      </c>
    </row>
    <row r="14" spans="1:2" x14ac:dyDescent="0.2">
      <c r="A14" s="19" t="s">
        <v>1375</v>
      </c>
      <c r="B14" s="82">
        <v>12</v>
      </c>
    </row>
    <row r="15" spans="1:2" x14ac:dyDescent="0.2">
      <c r="A15" s="19" t="s">
        <v>1365</v>
      </c>
      <c r="B15" s="82">
        <v>13</v>
      </c>
    </row>
    <row r="16" spans="1:2" ht="25.5" x14ac:dyDescent="0.2">
      <c r="A16" s="17" t="s">
        <v>1372</v>
      </c>
      <c r="B16" s="83">
        <v>14</v>
      </c>
    </row>
    <row r="17" spans="1:2" x14ac:dyDescent="0.2">
      <c r="A17" s="17" t="s">
        <v>1374</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1321</v>
      </c>
      <c r="B1" s="77" t="s">
        <v>871</v>
      </c>
    </row>
    <row r="2" spans="1:2" x14ac:dyDescent="0.2">
      <c r="A2" s="8" t="s">
        <v>1347</v>
      </c>
      <c r="B2" s="82">
        <v>1</v>
      </c>
    </row>
    <row r="3" spans="1:2" ht="38.25" x14ac:dyDescent="0.2">
      <c r="A3" s="8" t="s">
        <v>1348</v>
      </c>
      <c r="B3" s="82">
        <v>2</v>
      </c>
    </row>
    <row r="4" spans="1:2" ht="25.5" x14ac:dyDescent="0.2">
      <c r="A4" s="9" t="s">
        <v>1322</v>
      </c>
      <c r="B4" s="82">
        <v>3</v>
      </c>
    </row>
    <row r="5" spans="1:2" x14ac:dyDescent="0.2">
      <c r="A5" s="9" t="s">
        <v>1349</v>
      </c>
      <c r="B5" s="82">
        <v>1</v>
      </c>
    </row>
    <row r="6" spans="1:2" ht="25.5" x14ac:dyDescent="0.2">
      <c r="A6" s="9" t="s">
        <v>1323</v>
      </c>
      <c r="B6" s="82">
        <v>4</v>
      </c>
    </row>
    <row r="7" spans="1:2" ht="38.25" x14ac:dyDescent="0.2">
      <c r="A7" s="9" t="s">
        <v>1324</v>
      </c>
      <c r="B7" s="82">
        <v>5</v>
      </c>
    </row>
    <row r="8" spans="1:2" ht="25.5" x14ac:dyDescent="0.2">
      <c r="A8" s="9" t="s">
        <v>1325</v>
      </c>
      <c r="B8" s="82">
        <v>3</v>
      </c>
    </row>
    <row r="9" spans="1:2" ht="25.5" x14ac:dyDescent="0.2">
      <c r="A9" s="9" t="s">
        <v>1326</v>
      </c>
      <c r="B9" s="82">
        <v>1</v>
      </c>
    </row>
    <row r="10" spans="1:2" x14ac:dyDescent="0.2">
      <c r="A10" s="9" t="s">
        <v>1340</v>
      </c>
      <c r="B10" s="82">
        <v>6</v>
      </c>
    </row>
    <row r="11" spans="1:2" x14ac:dyDescent="0.2">
      <c r="A11" s="9" t="s">
        <v>1341</v>
      </c>
      <c r="B11" s="82">
        <v>7</v>
      </c>
    </row>
    <row r="12" spans="1:2" ht="38.25" x14ac:dyDescent="0.2">
      <c r="A12" s="9" t="s">
        <v>1327</v>
      </c>
      <c r="B12" s="82">
        <v>6</v>
      </c>
    </row>
    <row r="13" spans="1:2" x14ac:dyDescent="0.2">
      <c r="A13" s="19" t="s">
        <v>1328</v>
      </c>
      <c r="B13" s="82">
        <v>3</v>
      </c>
    </row>
    <row r="14" spans="1:2" ht="25.5" x14ac:dyDescent="0.2">
      <c r="A14" s="19" t="s">
        <v>1329</v>
      </c>
      <c r="B14" s="82">
        <v>8</v>
      </c>
    </row>
    <row r="15" spans="1:2" ht="25.5" x14ac:dyDescent="0.2">
      <c r="A15" s="19" t="s">
        <v>419</v>
      </c>
      <c r="B15" s="82">
        <v>3</v>
      </c>
    </row>
    <row r="16" spans="1:2" ht="38.25" x14ac:dyDescent="0.2">
      <c r="A16" s="9" t="s">
        <v>1330</v>
      </c>
      <c r="B16" s="82">
        <v>6</v>
      </c>
    </row>
    <row r="17" spans="1:2" ht="25.5" x14ac:dyDescent="0.2">
      <c r="A17" s="9" t="s">
        <v>1331</v>
      </c>
      <c r="B17" s="82">
        <v>3</v>
      </c>
    </row>
    <row r="18" spans="1:2" ht="38.25" x14ac:dyDescent="0.2">
      <c r="A18" s="9" t="s">
        <v>1332</v>
      </c>
      <c r="B18" s="82">
        <v>3</v>
      </c>
    </row>
    <row r="19" spans="1:2" x14ac:dyDescent="0.2">
      <c r="A19" s="9" t="s">
        <v>1315</v>
      </c>
      <c r="B19" s="82">
        <v>9</v>
      </c>
    </row>
    <row r="20" spans="1:2" x14ac:dyDescent="0.2">
      <c r="A20" s="9" t="s">
        <v>1342</v>
      </c>
      <c r="B20" s="82">
        <v>10</v>
      </c>
    </row>
    <row r="21" spans="1:2" x14ac:dyDescent="0.2">
      <c r="A21" s="9" t="s">
        <v>1343</v>
      </c>
      <c r="B21" s="82">
        <v>11</v>
      </c>
    </row>
    <row r="22" spans="1:2" x14ac:dyDescent="0.2">
      <c r="A22" s="8" t="s">
        <v>1350</v>
      </c>
      <c r="B22" s="82">
        <v>1</v>
      </c>
    </row>
    <row r="23" spans="1:2" ht="25.5" x14ac:dyDescent="0.2">
      <c r="A23" s="8" t="s">
        <v>1317</v>
      </c>
      <c r="B23" s="82">
        <v>6</v>
      </c>
    </row>
    <row r="24" spans="1:2" x14ac:dyDescent="0.2">
      <c r="A24" s="8" t="s">
        <v>1351</v>
      </c>
      <c r="B24" s="82">
        <v>3</v>
      </c>
    </row>
    <row r="25" spans="1:2" x14ac:dyDescent="0.2">
      <c r="A25" s="8" t="s">
        <v>1352</v>
      </c>
      <c r="B25" s="82">
        <v>2</v>
      </c>
    </row>
    <row r="26" spans="1:2" ht="38.25" x14ac:dyDescent="0.2">
      <c r="A26" s="9" t="s">
        <v>1333</v>
      </c>
      <c r="B26" s="82">
        <v>3</v>
      </c>
    </row>
    <row r="27" spans="1:2" x14ac:dyDescent="0.2">
      <c r="A27" s="9" t="s">
        <v>1353</v>
      </c>
      <c r="B27" s="82">
        <v>6</v>
      </c>
    </row>
    <row r="28" spans="1:2" x14ac:dyDescent="0.2">
      <c r="A28" s="9" t="s">
        <v>1344</v>
      </c>
      <c r="B28" s="82">
        <v>12</v>
      </c>
    </row>
    <row r="29" spans="1:2" x14ac:dyDescent="0.2">
      <c r="A29" s="9" t="s">
        <v>1354</v>
      </c>
      <c r="B29" s="82">
        <v>13</v>
      </c>
    </row>
    <row r="30" spans="1:2" ht="25.5" x14ac:dyDescent="0.2">
      <c r="A30" s="9" t="s">
        <v>1334</v>
      </c>
      <c r="B30" s="82">
        <v>1</v>
      </c>
    </row>
    <row r="31" spans="1:2" x14ac:dyDescent="0.2">
      <c r="A31" s="8" t="s">
        <v>1355</v>
      </c>
      <c r="B31" s="82">
        <v>2</v>
      </c>
    </row>
    <row r="32" spans="1:2" ht="25.5" x14ac:dyDescent="0.2">
      <c r="A32" s="8" t="s">
        <v>1316</v>
      </c>
      <c r="B32" s="82">
        <v>3</v>
      </c>
    </row>
    <row r="33" spans="1:2" x14ac:dyDescent="0.2">
      <c r="A33" s="8" t="s">
        <v>1350</v>
      </c>
      <c r="B33" s="82">
        <v>1</v>
      </c>
    </row>
    <row r="34" spans="1:2" ht="25.5" x14ac:dyDescent="0.2">
      <c r="A34" s="8" t="s">
        <v>1317</v>
      </c>
      <c r="B34" s="82">
        <v>6</v>
      </c>
    </row>
    <row r="35" spans="1:2" ht="25.5" x14ac:dyDescent="0.2">
      <c r="A35" s="9" t="s">
        <v>1335</v>
      </c>
      <c r="B35" s="82">
        <v>6</v>
      </c>
    </row>
    <row r="36" spans="1:2" ht="38.25" x14ac:dyDescent="0.2">
      <c r="A36" s="9" t="s">
        <v>1336</v>
      </c>
      <c r="B36" s="82">
        <v>3</v>
      </c>
    </row>
    <row r="37" spans="1:2" ht="25.5" x14ac:dyDescent="0.2">
      <c r="A37" s="8" t="s">
        <v>1337</v>
      </c>
      <c r="B37" s="82">
        <v>3</v>
      </c>
    </row>
    <row r="38" spans="1:2" x14ac:dyDescent="0.2">
      <c r="A38" s="8" t="s">
        <v>1319</v>
      </c>
      <c r="B38" s="82">
        <v>3</v>
      </c>
    </row>
    <row r="39" spans="1:2" x14ac:dyDescent="0.2">
      <c r="A39" s="8" t="s">
        <v>1318</v>
      </c>
      <c r="B39" s="82">
        <v>8</v>
      </c>
    </row>
    <row r="40" spans="1:2" ht="38.25" x14ac:dyDescent="0.2">
      <c r="A40" s="9" t="s">
        <v>1320</v>
      </c>
      <c r="B40" s="82">
        <v>3</v>
      </c>
    </row>
    <row r="41" spans="1:2" x14ac:dyDescent="0.2">
      <c r="A41" s="9" t="s">
        <v>1345</v>
      </c>
      <c r="B41" s="82">
        <v>6</v>
      </c>
    </row>
    <row r="42" spans="1:2" ht="25.5" x14ac:dyDescent="0.2">
      <c r="A42" s="9" t="s">
        <v>1338</v>
      </c>
      <c r="B42" s="82">
        <v>3</v>
      </c>
    </row>
    <row r="43" spans="1:2" x14ac:dyDescent="0.2">
      <c r="A43" s="9" t="s">
        <v>1346</v>
      </c>
      <c r="B43" s="82">
        <v>6</v>
      </c>
    </row>
    <row r="44" spans="1:2" ht="51" x14ac:dyDescent="0.2">
      <c r="A44" s="9" t="s">
        <v>1357</v>
      </c>
      <c r="B44" s="82">
        <v>3</v>
      </c>
    </row>
    <row r="45" spans="1:2" x14ac:dyDescent="0.2">
      <c r="A45" s="9" t="s">
        <v>1356</v>
      </c>
      <c r="B45" s="82">
        <v>2</v>
      </c>
    </row>
    <row r="46" spans="1:2" ht="38.25" x14ac:dyDescent="0.2">
      <c r="A46" s="17" t="s">
        <v>1339</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B2:K66"/>
  <sheetViews>
    <sheetView topLeftCell="A26" workbookViewId="0">
      <selection activeCell="C53" sqref="C53"/>
    </sheetView>
  </sheetViews>
  <sheetFormatPr baseColWidth="10" defaultColWidth="11" defaultRowHeight="14.25" x14ac:dyDescent="0.2"/>
  <cols>
    <col min="1" max="2" width="5.625" style="96" customWidth="1"/>
    <col min="3" max="3" width="34.875" style="96" customWidth="1"/>
    <col min="4" max="10" width="11" style="96"/>
    <col min="11" max="11" width="12.25" style="96" customWidth="1"/>
    <col min="12" max="16384" width="11" style="96"/>
  </cols>
  <sheetData>
    <row r="2" spans="2:11" x14ac:dyDescent="0.2">
      <c r="B2" s="104"/>
      <c r="C2" s="105"/>
      <c r="D2" s="105"/>
      <c r="E2" s="105"/>
      <c r="F2" s="105"/>
      <c r="G2" s="105"/>
      <c r="H2" s="105"/>
      <c r="I2" s="105"/>
      <c r="J2" s="105"/>
      <c r="K2" s="106"/>
    </row>
    <row r="3" spans="2:11" ht="20.25" x14ac:dyDescent="0.3">
      <c r="B3" s="107"/>
      <c r="C3" s="126" t="s">
        <v>1409</v>
      </c>
      <c r="D3" s="109"/>
      <c r="E3" s="109"/>
      <c r="F3" s="109"/>
      <c r="G3" s="109"/>
      <c r="H3" s="109"/>
      <c r="I3" s="109"/>
      <c r="J3" s="109"/>
      <c r="K3" s="110"/>
    </row>
    <row r="4" spans="2:11" ht="15" x14ac:dyDescent="0.25">
      <c r="B4" s="107"/>
      <c r="C4" s="108"/>
      <c r="D4" s="109"/>
      <c r="E4" s="109"/>
      <c r="F4" s="109"/>
      <c r="G4" s="109"/>
      <c r="H4" s="109"/>
      <c r="I4" s="109"/>
      <c r="J4" s="109"/>
      <c r="K4" s="110"/>
    </row>
    <row r="5" spans="2:11" ht="15" x14ac:dyDescent="0.25">
      <c r="B5" s="107"/>
      <c r="C5" s="108" t="s">
        <v>1565</v>
      </c>
      <c r="D5" s="108" t="s">
        <v>1566</v>
      </c>
      <c r="E5" s="109"/>
      <c r="F5" s="109"/>
      <c r="G5" s="109"/>
      <c r="H5" s="109"/>
      <c r="I5" s="109"/>
      <c r="J5" s="109"/>
      <c r="K5" s="110"/>
    </row>
    <row r="6" spans="2:11" ht="15.75" x14ac:dyDescent="0.25">
      <c r="B6" s="107"/>
      <c r="C6" s="127" t="s">
        <v>1413</v>
      </c>
      <c r="D6" s="109" t="s">
        <v>1557</v>
      </c>
      <c r="E6" s="109"/>
      <c r="F6" s="109"/>
      <c r="G6" s="109"/>
      <c r="H6" s="109"/>
      <c r="I6" s="109"/>
      <c r="J6" s="109"/>
      <c r="K6" s="110"/>
    </row>
    <row r="7" spans="2:11" ht="15.75" x14ac:dyDescent="0.25">
      <c r="B7" s="107"/>
      <c r="C7" s="127" t="s">
        <v>1482</v>
      </c>
      <c r="D7" s="109" t="s">
        <v>1558</v>
      </c>
      <c r="E7" s="109"/>
      <c r="F7" s="109"/>
      <c r="G7" s="109"/>
      <c r="H7" s="109"/>
      <c r="I7" s="109"/>
      <c r="J7" s="109"/>
      <c r="K7" s="110"/>
    </row>
    <row r="8" spans="2:11" ht="15.75" x14ac:dyDescent="0.25">
      <c r="B8" s="107"/>
      <c r="C8" s="127" t="s">
        <v>1499</v>
      </c>
      <c r="D8" s="109" t="s">
        <v>1559</v>
      </c>
      <c r="E8" s="109"/>
      <c r="F8" s="109"/>
      <c r="G8" s="109"/>
      <c r="H8" s="109"/>
      <c r="I8" s="109"/>
      <c r="J8" s="109"/>
      <c r="K8" s="110"/>
    </row>
    <row r="9" spans="2:11" ht="15.75" x14ac:dyDescent="0.25">
      <c r="B9" s="107"/>
      <c r="C9" s="127" t="s">
        <v>1500</v>
      </c>
      <c r="D9" s="109" t="s">
        <v>1560</v>
      </c>
      <c r="E9" s="109"/>
      <c r="F9" s="109"/>
      <c r="G9" s="109"/>
      <c r="H9" s="109"/>
      <c r="I9" s="109"/>
      <c r="J9" s="109"/>
      <c r="K9" s="110"/>
    </row>
    <row r="10" spans="2:11" ht="15.75" x14ac:dyDescent="0.25">
      <c r="B10" s="107"/>
      <c r="C10" s="127" t="s">
        <v>1501</v>
      </c>
      <c r="D10" s="109" t="s">
        <v>1561</v>
      </c>
      <c r="E10" s="109"/>
      <c r="F10" s="109"/>
      <c r="G10" s="109"/>
      <c r="H10" s="109"/>
      <c r="I10" s="109"/>
      <c r="J10" s="109"/>
      <c r="K10" s="110"/>
    </row>
    <row r="11" spans="2:11" ht="15.75" x14ac:dyDescent="0.25">
      <c r="B11" s="107"/>
      <c r="C11" s="127" t="s">
        <v>1502</v>
      </c>
      <c r="D11" s="109" t="s">
        <v>1617</v>
      </c>
      <c r="E11" s="109"/>
      <c r="F11" s="109"/>
      <c r="G11" s="109"/>
      <c r="H11" s="109"/>
      <c r="I11" s="109"/>
      <c r="J11" s="109"/>
      <c r="K11" s="110"/>
    </row>
    <row r="12" spans="2:11" ht="15.75" x14ac:dyDescent="0.25">
      <c r="B12" s="107"/>
      <c r="C12" s="127" t="s">
        <v>1503</v>
      </c>
      <c r="D12" s="109" t="s">
        <v>1618</v>
      </c>
      <c r="E12" s="109"/>
      <c r="F12" s="109"/>
      <c r="G12" s="109"/>
      <c r="H12" s="109"/>
      <c r="I12" s="109"/>
      <c r="J12" s="109"/>
      <c r="K12" s="110"/>
    </row>
    <row r="13" spans="2:11" ht="15.75" x14ac:dyDescent="0.25">
      <c r="B13" s="107"/>
      <c r="C13" s="127" t="s">
        <v>1504</v>
      </c>
      <c r="D13" s="109" t="s">
        <v>1562</v>
      </c>
      <c r="E13" s="109"/>
      <c r="F13" s="109"/>
      <c r="G13" s="109"/>
      <c r="H13" s="109"/>
      <c r="I13" s="109"/>
      <c r="J13" s="109"/>
      <c r="K13" s="110"/>
    </row>
    <row r="14" spans="2:11" ht="15.75" x14ac:dyDescent="0.25">
      <c r="B14" s="107"/>
      <c r="C14" s="127" t="s">
        <v>1505</v>
      </c>
      <c r="D14" s="109" t="s">
        <v>1563</v>
      </c>
      <c r="E14" s="109"/>
      <c r="F14" s="109"/>
      <c r="G14" s="109"/>
      <c r="H14" s="109"/>
      <c r="I14" s="109"/>
      <c r="J14" s="109"/>
      <c r="K14" s="110"/>
    </row>
    <row r="15" spans="2:11" ht="15.75" x14ac:dyDescent="0.25">
      <c r="B15" s="107"/>
      <c r="C15" s="127" t="s">
        <v>1506</v>
      </c>
      <c r="D15" s="109" t="s">
        <v>1564</v>
      </c>
      <c r="E15" s="109"/>
      <c r="F15" s="109"/>
      <c r="G15" s="109"/>
      <c r="H15" s="109"/>
      <c r="I15" s="109"/>
      <c r="J15" s="109"/>
      <c r="K15" s="110"/>
    </row>
    <row r="16" spans="2:11" ht="15.75" x14ac:dyDescent="0.25">
      <c r="B16" s="107"/>
      <c r="C16" s="127" t="s">
        <v>1507</v>
      </c>
      <c r="D16" s="109" t="s">
        <v>1567</v>
      </c>
      <c r="E16" s="109"/>
      <c r="F16" s="109"/>
      <c r="G16" s="109"/>
      <c r="H16" s="109"/>
      <c r="I16" s="109"/>
      <c r="J16" s="109"/>
      <c r="K16" s="110"/>
    </row>
    <row r="17" spans="2:11" ht="15.75" x14ac:dyDescent="0.25">
      <c r="B17" s="107"/>
      <c r="C17" s="127" t="s">
        <v>1508</v>
      </c>
      <c r="D17" s="109" t="s">
        <v>1568</v>
      </c>
      <c r="E17" s="109"/>
      <c r="F17" s="109"/>
      <c r="G17" s="109"/>
      <c r="H17" s="109"/>
      <c r="I17" s="109"/>
      <c r="J17" s="109"/>
      <c r="K17" s="110"/>
    </row>
    <row r="18" spans="2:11" ht="15.75" x14ac:dyDescent="0.25">
      <c r="B18" s="107"/>
      <c r="C18" s="127" t="s">
        <v>1509</v>
      </c>
      <c r="D18" s="109" t="s">
        <v>1569</v>
      </c>
      <c r="E18" s="109"/>
      <c r="F18" s="109"/>
      <c r="G18" s="109"/>
      <c r="H18" s="109"/>
      <c r="I18" s="109"/>
      <c r="J18" s="109"/>
      <c r="K18" s="110"/>
    </row>
    <row r="19" spans="2:11" ht="15.75" x14ac:dyDescent="0.25">
      <c r="B19" s="107"/>
      <c r="C19" s="127" t="s">
        <v>1510</v>
      </c>
      <c r="D19" s="109" t="s">
        <v>1570</v>
      </c>
      <c r="E19" s="109"/>
      <c r="F19" s="109"/>
      <c r="G19" s="109"/>
      <c r="H19" s="109"/>
      <c r="I19" s="109"/>
      <c r="J19" s="109"/>
      <c r="K19" s="110"/>
    </row>
    <row r="20" spans="2:11" ht="15.75" x14ac:dyDescent="0.25">
      <c r="B20" s="107"/>
      <c r="C20" s="127" t="s">
        <v>1511</v>
      </c>
      <c r="D20" s="109" t="s">
        <v>1571</v>
      </c>
      <c r="E20" s="109"/>
      <c r="F20" s="109"/>
      <c r="G20" s="109"/>
      <c r="H20" s="109"/>
      <c r="I20" s="109"/>
      <c r="J20" s="109"/>
      <c r="K20" s="110"/>
    </row>
    <row r="21" spans="2:11" ht="15.75" x14ac:dyDescent="0.25">
      <c r="B21" s="107"/>
      <c r="C21" s="127" t="s">
        <v>1512</v>
      </c>
      <c r="D21" s="109" t="s">
        <v>1572</v>
      </c>
      <c r="E21" s="109"/>
      <c r="F21" s="109"/>
      <c r="G21" s="109"/>
      <c r="H21" s="109"/>
      <c r="I21" s="109"/>
      <c r="J21" s="109"/>
      <c r="K21" s="110"/>
    </row>
    <row r="22" spans="2:11" ht="15.75" x14ac:dyDescent="0.25">
      <c r="B22" s="107"/>
      <c r="C22" s="127" t="s">
        <v>1513</v>
      </c>
      <c r="D22" s="109" t="s">
        <v>1573</v>
      </c>
      <c r="E22" s="109"/>
      <c r="F22" s="109"/>
      <c r="G22" s="109"/>
      <c r="H22" s="109"/>
      <c r="I22" s="109"/>
      <c r="J22" s="109"/>
      <c r="K22" s="110"/>
    </row>
    <row r="23" spans="2:11" ht="15.75" x14ac:dyDescent="0.25">
      <c r="B23" s="107"/>
      <c r="C23" s="127" t="s">
        <v>1514</v>
      </c>
      <c r="D23" s="109" t="s">
        <v>1574</v>
      </c>
      <c r="E23" s="109"/>
      <c r="F23" s="109"/>
      <c r="G23" s="109"/>
      <c r="H23" s="109"/>
      <c r="I23" s="109"/>
      <c r="J23" s="109"/>
      <c r="K23" s="110"/>
    </row>
    <row r="24" spans="2:11" ht="15.75" x14ac:dyDescent="0.25">
      <c r="B24" s="107"/>
      <c r="C24" s="127" t="s">
        <v>1515</v>
      </c>
      <c r="D24" s="109" t="s">
        <v>1575</v>
      </c>
      <c r="E24" s="109"/>
      <c r="F24" s="109"/>
      <c r="G24" s="109"/>
      <c r="H24" s="109"/>
      <c r="I24" s="109"/>
      <c r="J24" s="109"/>
      <c r="K24" s="110"/>
    </row>
    <row r="25" spans="2:11" ht="15.75" x14ac:dyDescent="0.25">
      <c r="B25" s="107"/>
      <c r="C25" s="127" t="s">
        <v>1516</v>
      </c>
      <c r="D25" s="109" t="s">
        <v>1578</v>
      </c>
      <c r="E25" s="109"/>
      <c r="F25" s="109"/>
      <c r="G25" s="109"/>
      <c r="H25" s="109"/>
      <c r="I25" s="109"/>
      <c r="J25" s="109"/>
      <c r="K25" s="110"/>
    </row>
    <row r="26" spans="2:11" ht="15.75" x14ac:dyDescent="0.25">
      <c r="B26" s="107"/>
      <c r="C26" s="127" t="s">
        <v>1517</v>
      </c>
      <c r="D26" s="109" t="s">
        <v>1576</v>
      </c>
      <c r="E26" s="109"/>
      <c r="F26" s="109"/>
      <c r="G26" s="109"/>
      <c r="H26" s="109"/>
      <c r="I26" s="109"/>
      <c r="J26" s="109"/>
      <c r="K26" s="110"/>
    </row>
    <row r="27" spans="2:11" ht="15.75" x14ac:dyDescent="0.25">
      <c r="B27" s="107"/>
      <c r="C27" s="127" t="s">
        <v>1518</v>
      </c>
      <c r="D27" s="109" t="s">
        <v>1580</v>
      </c>
      <c r="E27" s="109"/>
      <c r="F27" s="109"/>
      <c r="G27" s="109"/>
      <c r="H27" s="109"/>
      <c r="I27" s="109"/>
      <c r="J27" s="109"/>
      <c r="K27" s="110"/>
    </row>
    <row r="28" spans="2:11" ht="15.75" x14ac:dyDescent="0.25">
      <c r="B28" s="107"/>
      <c r="C28" s="127" t="s">
        <v>1519</v>
      </c>
      <c r="D28" s="109" t="s">
        <v>1579</v>
      </c>
      <c r="E28" s="109"/>
      <c r="F28" s="109"/>
      <c r="G28" s="109"/>
      <c r="H28" s="109"/>
      <c r="I28" s="109"/>
      <c r="J28" s="109"/>
      <c r="K28" s="110"/>
    </row>
    <row r="29" spans="2:11" ht="15.75" x14ac:dyDescent="0.25">
      <c r="B29" s="107"/>
      <c r="C29" s="127" t="s">
        <v>1520</v>
      </c>
      <c r="D29" s="109" t="s">
        <v>1577</v>
      </c>
      <c r="E29" s="109"/>
      <c r="F29" s="109"/>
      <c r="G29" s="109"/>
      <c r="H29" s="109"/>
      <c r="I29" s="109"/>
      <c r="J29" s="109"/>
      <c r="K29" s="110"/>
    </row>
    <row r="30" spans="2:11" ht="15.75" x14ac:dyDescent="0.25">
      <c r="B30" s="107"/>
      <c r="C30" s="127" t="s">
        <v>1521</v>
      </c>
      <c r="D30" s="109" t="s">
        <v>1581</v>
      </c>
      <c r="E30" s="109"/>
      <c r="F30" s="109"/>
      <c r="G30" s="109"/>
      <c r="H30" s="109"/>
      <c r="I30" s="109"/>
      <c r="J30" s="109"/>
      <c r="K30" s="110"/>
    </row>
    <row r="31" spans="2:11" ht="15.75" x14ac:dyDescent="0.25">
      <c r="B31" s="107"/>
      <c r="C31" s="127" t="s">
        <v>1522</v>
      </c>
      <c r="D31" s="109" t="s">
        <v>1593</v>
      </c>
      <c r="E31" s="109"/>
      <c r="F31" s="109"/>
      <c r="G31" s="109"/>
      <c r="H31" s="109"/>
      <c r="I31" s="109"/>
      <c r="J31" s="109"/>
      <c r="K31" s="110"/>
    </row>
    <row r="32" spans="2:11" ht="15.75" x14ac:dyDescent="0.25">
      <c r="B32" s="107"/>
      <c r="C32" s="127" t="s">
        <v>1523</v>
      </c>
      <c r="D32" s="109" t="s">
        <v>1594</v>
      </c>
      <c r="E32" s="109"/>
      <c r="F32" s="109"/>
      <c r="G32" s="109"/>
      <c r="H32" s="109"/>
      <c r="I32" s="109"/>
      <c r="J32" s="109"/>
      <c r="K32" s="110"/>
    </row>
    <row r="33" spans="2:11" ht="15.75" x14ac:dyDescent="0.25">
      <c r="B33" s="107"/>
      <c r="C33" s="127" t="s">
        <v>1524</v>
      </c>
      <c r="D33" s="109" t="s">
        <v>1592</v>
      </c>
      <c r="E33" s="109"/>
      <c r="F33" s="109"/>
      <c r="G33" s="109"/>
      <c r="H33" s="109"/>
      <c r="I33" s="109"/>
      <c r="J33" s="109"/>
      <c r="K33" s="110"/>
    </row>
    <row r="34" spans="2:11" ht="15.75" x14ac:dyDescent="0.25">
      <c r="B34" s="107"/>
      <c r="C34" s="127" t="s">
        <v>1525</v>
      </c>
      <c r="D34" s="109" t="s">
        <v>1591</v>
      </c>
      <c r="E34" s="109"/>
      <c r="F34" s="109"/>
      <c r="G34" s="109"/>
      <c r="H34" s="109"/>
      <c r="I34" s="109"/>
      <c r="J34" s="109"/>
      <c r="K34" s="110"/>
    </row>
    <row r="35" spans="2:11" ht="15.75" x14ac:dyDescent="0.25">
      <c r="B35" s="107"/>
      <c r="C35" s="127" t="s">
        <v>1526</v>
      </c>
      <c r="D35" s="109" t="s">
        <v>1595</v>
      </c>
      <c r="E35" s="109"/>
      <c r="F35" s="109"/>
      <c r="G35" s="109"/>
      <c r="H35" s="109"/>
      <c r="I35" s="109"/>
      <c r="J35" s="109"/>
      <c r="K35" s="110"/>
    </row>
    <row r="36" spans="2:11" ht="15.75" x14ac:dyDescent="0.25">
      <c r="B36" s="107"/>
      <c r="C36" s="127" t="s">
        <v>1527</v>
      </c>
      <c r="D36" s="109" t="s">
        <v>1596</v>
      </c>
      <c r="E36" s="109"/>
      <c r="F36" s="109"/>
      <c r="G36" s="109"/>
      <c r="H36" s="109"/>
      <c r="I36" s="109"/>
      <c r="J36" s="109"/>
      <c r="K36" s="110"/>
    </row>
    <row r="37" spans="2:11" ht="15.75" x14ac:dyDescent="0.25">
      <c r="B37" s="107"/>
      <c r="C37" s="127" t="s">
        <v>1528</v>
      </c>
      <c r="D37" s="109" t="s">
        <v>1597</v>
      </c>
      <c r="E37" s="109"/>
      <c r="F37" s="109"/>
      <c r="G37" s="109"/>
      <c r="H37" s="109"/>
      <c r="I37" s="109"/>
      <c r="J37" s="109"/>
      <c r="K37" s="110"/>
    </row>
    <row r="38" spans="2:11" ht="15.75" x14ac:dyDescent="0.25">
      <c r="B38" s="107"/>
      <c r="C38" s="127" t="s">
        <v>1529</v>
      </c>
      <c r="D38" s="109" t="s">
        <v>1598</v>
      </c>
      <c r="E38" s="109"/>
      <c r="F38" s="109"/>
      <c r="G38" s="109"/>
      <c r="H38" s="109"/>
      <c r="I38" s="109"/>
      <c r="J38" s="109"/>
      <c r="K38" s="110"/>
    </row>
    <row r="39" spans="2:11" ht="15.75" x14ac:dyDescent="0.25">
      <c r="B39" s="107"/>
      <c r="C39" s="127" t="s">
        <v>1530</v>
      </c>
      <c r="D39" s="109" t="s">
        <v>1601</v>
      </c>
      <c r="E39" s="109"/>
      <c r="F39" s="109"/>
      <c r="G39" s="109"/>
      <c r="H39" s="109"/>
      <c r="I39" s="109"/>
      <c r="J39" s="109"/>
      <c r="K39" s="110"/>
    </row>
    <row r="40" spans="2:11" ht="15.75" x14ac:dyDescent="0.25">
      <c r="B40" s="107"/>
      <c r="C40" s="127" t="s">
        <v>1531</v>
      </c>
      <c r="D40" s="109" t="s">
        <v>1599</v>
      </c>
      <c r="E40" s="109"/>
      <c r="F40" s="109"/>
      <c r="G40" s="109"/>
      <c r="H40" s="109"/>
      <c r="I40" s="109"/>
      <c r="J40" s="109"/>
      <c r="K40" s="110"/>
    </row>
    <row r="41" spans="2:11" ht="15.75" x14ac:dyDescent="0.25">
      <c r="B41" s="107"/>
      <c r="C41" s="127" t="s">
        <v>1532</v>
      </c>
      <c r="D41" s="109" t="s">
        <v>1600</v>
      </c>
      <c r="E41" s="109"/>
      <c r="F41" s="109"/>
      <c r="G41" s="109"/>
      <c r="H41" s="109"/>
      <c r="I41" s="109"/>
      <c r="J41" s="109"/>
      <c r="K41" s="110"/>
    </row>
    <row r="42" spans="2:11" ht="15.75" x14ac:dyDescent="0.25">
      <c r="B42" s="107"/>
      <c r="C42" s="127" t="s">
        <v>1533</v>
      </c>
      <c r="D42" s="109" t="s">
        <v>1602</v>
      </c>
      <c r="E42" s="109"/>
      <c r="F42" s="109"/>
      <c r="G42" s="109"/>
      <c r="H42" s="109"/>
      <c r="I42" s="109"/>
      <c r="J42" s="109"/>
      <c r="K42" s="110"/>
    </row>
    <row r="43" spans="2:11" ht="15.75" x14ac:dyDescent="0.25">
      <c r="B43" s="107"/>
      <c r="C43" s="127" t="s">
        <v>1534</v>
      </c>
      <c r="D43" s="109" t="s">
        <v>1603</v>
      </c>
      <c r="E43" s="109"/>
      <c r="F43" s="109"/>
      <c r="G43" s="109"/>
      <c r="H43" s="109"/>
      <c r="I43" s="109"/>
      <c r="J43" s="109"/>
      <c r="K43" s="110"/>
    </row>
    <row r="44" spans="2:11" ht="15.75" x14ac:dyDescent="0.25">
      <c r="B44" s="107"/>
      <c r="C44" s="127" t="s">
        <v>1535</v>
      </c>
      <c r="D44" s="109" t="s">
        <v>1604</v>
      </c>
      <c r="E44" s="109"/>
      <c r="F44" s="109"/>
      <c r="G44" s="109"/>
      <c r="H44" s="109"/>
      <c r="I44" s="109"/>
      <c r="J44" s="109"/>
      <c r="K44" s="110"/>
    </row>
    <row r="45" spans="2:11" ht="15.75" x14ac:dyDescent="0.25">
      <c r="B45" s="107"/>
      <c r="C45" s="127" t="s">
        <v>1536</v>
      </c>
      <c r="D45" s="109" t="s">
        <v>1605</v>
      </c>
      <c r="E45" s="109"/>
      <c r="F45" s="109"/>
      <c r="G45" s="109"/>
      <c r="H45" s="109"/>
      <c r="I45" s="109"/>
      <c r="J45" s="109"/>
      <c r="K45" s="110"/>
    </row>
    <row r="46" spans="2:11" ht="15.75" x14ac:dyDescent="0.25">
      <c r="B46" s="107"/>
      <c r="C46" s="127" t="s">
        <v>1537</v>
      </c>
      <c r="D46" s="109" t="s">
        <v>1606</v>
      </c>
      <c r="E46" s="109"/>
      <c r="F46" s="109"/>
      <c r="G46" s="109"/>
      <c r="H46" s="109"/>
      <c r="I46" s="109"/>
      <c r="J46" s="109"/>
      <c r="K46" s="110"/>
    </row>
    <row r="47" spans="2:11" ht="15.75" x14ac:dyDescent="0.25">
      <c r="B47" s="107"/>
      <c r="C47" s="127" t="s">
        <v>1538</v>
      </c>
      <c r="D47" s="109" t="s">
        <v>1607</v>
      </c>
      <c r="E47" s="109"/>
      <c r="F47" s="109"/>
      <c r="G47" s="109"/>
      <c r="H47" s="109"/>
      <c r="I47" s="109"/>
      <c r="J47" s="109"/>
      <c r="K47" s="110"/>
    </row>
    <row r="48" spans="2:11" ht="15.75" x14ac:dyDescent="0.25">
      <c r="B48" s="107"/>
      <c r="C48" s="127" t="s">
        <v>1539</v>
      </c>
      <c r="D48" s="109" t="s">
        <v>1608</v>
      </c>
      <c r="E48" s="109"/>
      <c r="F48" s="109"/>
      <c r="G48" s="109"/>
      <c r="H48" s="109"/>
      <c r="I48" s="109"/>
      <c r="J48" s="109"/>
      <c r="K48" s="110"/>
    </row>
    <row r="49" spans="2:11" ht="15.75" x14ac:dyDescent="0.25">
      <c r="B49" s="107"/>
      <c r="C49" s="127" t="s">
        <v>1540</v>
      </c>
      <c r="D49" s="109" t="s">
        <v>1609</v>
      </c>
      <c r="E49" s="109"/>
      <c r="F49" s="109"/>
      <c r="G49" s="109"/>
      <c r="H49" s="109"/>
      <c r="I49" s="109"/>
      <c r="J49" s="109"/>
      <c r="K49" s="110"/>
    </row>
    <row r="50" spans="2:11" ht="15.75" x14ac:dyDescent="0.25">
      <c r="B50" s="107"/>
      <c r="C50" s="127" t="s">
        <v>1541</v>
      </c>
      <c r="D50" s="109" t="s">
        <v>1610</v>
      </c>
      <c r="E50" s="109"/>
      <c r="F50" s="109"/>
      <c r="G50" s="109"/>
      <c r="H50" s="109"/>
      <c r="I50" s="109"/>
      <c r="J50" s="109"/>
      <c r="K50" s="110"/>
    </row>
    <row r="51" spans="2:11" ht="15.75" x14ac:dyDescent="0.25">
      <c r="B51" s="107"/>
      <c r="C51" s="127" t="s">
        <v>1542</v>
      </c>
      <c r="D51" s="109" t="s">
        <v>1611</v>
      </c>
      <c r="E51" s="109"/>
      <c r="F51" s="109"/>
      <c r="G51" s="109"/>
      <c r="H51" s="109"/>
      <c r="I51" s="109"/>
      <c r="J51" s="109"/>
      <c r="K51" s="110"/>
    </row>
    <row r="52" spans="2:11" ht="15.75" x14ac:dyDescent="0.25">
      <c r="B52" s="107"/>
      <c r="C52" s="127" t="s">
        <v>1543</v>
      </c>
      <c r="D52" s="109" t="s">
        <v>1612</v>
      </c>
      <c r="E52" s="109"/>
      <c r="F52" s="109"/>
      <c r="G52" s="109"/>
      <c r="H52" s="109"/>
      <c r="I52" s="109"/>
      <c r="J52" s="109"/>
      <c r="K52" s="110"/>
    </row>
    <row r="53" spans="2:11" ht="15.75" x14ac:dyDescent="0.25">
      <c r="B53" s="107"/>
      <c r="C53" s="127" t="s">
        <v>1544</v>
      </c>
      <c r="D53" s="109" t="s">
        <v>1613</v>
      </c>
      <c r="E53" s="109"/>
      <c r="F53" s="109"/>
      <c r="G53" s="109"/>
      <c r="H53" s="109"/>
      <c r="I53" s="109"/>
      <c r="J53" s="109"/>
      <c r="K53" s="110"/>
    </row>
    <row r="54" spans="2:11" ht="15.75" x14ac:dyDescent="0.25">
      <c r="B54" s="107"/>
      <c r="C54" s="127" t="s">
        <v>1545</v>
      </c>
      <c r="D54" s="109" t="s">
        <v>1582</v>
      </c>
      <c r="E54" s="109"/>
      <c r="F54" s="109"/>
      <c r="G54" s="109"/>
      <c r="H54" s="109"/>
      <c r="I54" s="109"/>
      <c r="J54" s="109"/>
      <c r="K54" s="110"/>
    </row>
    <row r="55" spans="2:11" ht="15.75" x14ac:dyDescent="0.25">
      <c r="B55" s="107"/>
      <c r="C55" s="127" t="s">
        <v>1546</v>
      </c>
      <c r="D55" s="109" t="s">
        <v>1583</v>
      </c>
      <c r="E55" s="109"/>
      <c r="F55" s="109"/>
      <c r="G55" s="109"/>
      <c r="H55" s="109"/>
      <c r="I55" s="109"/>
      <c r="J55" s="109"/>
      <c r="K55" s="110"/>
    </row>
    <row r="56" spans="2:11" ht="15.75" x14ac:dyDescent="0.25">
      <c r="B56" s="107"/>
      <c r="C56" s="127" t="s">
        <v>1547</v>
      </c>
      <c r="D56" s="109" t="s">
        <v>1584</v>
      </c>
      <c r="E56" s="109"/>
      <c r="F56" s="109"/>
      <c r="G56" s="109"/>
      <c r="H56" s="109"/>
      <c r="I56" s="109"/>
      <c r="J56" s="109"/>
      <c r="K56" s="110"/>
    </row>
    <row r="57" spans="2:11" ht="15.75" x14ac:dyDescent="0.25">
      <c r="B57" s="107"/>
      <c r="C57" s="127" t="s">
        <v>1548</v>
      </c>
      <c r="D57" s="109" t="s">
        <v>1585</v>
      </c>
      <c r="E57" s="109"/>
      <c r="F57" s="109"/>
      <c r="G57" s="109"/>
      <c r="H57" s="109"/>
      <c r="I57" s="109"/>
      <c r="J57" s="109"/>
      <c r="K57" s="110"/>
    </row>
    <row r="58" spans="2:11" ht="15.75" x14ac:dyDescent="0.25">
      <c r="B58" s="107"/>
      <c r="C58" s="127" t="s">
        <v>1549</v>
      </c>
      <c r="D58" s="109" t="s">
        <v>1586</v>
      </c>
      <c r="E58" s="109"/>
      <c r="F58" s="109"/>
      <c r="G58" s="109"/>
      <c r="H58" s="109"/>
      <c r="I58" s="109"/>
      <c r="J58" s="109"/>
      <c r="K58" s="110"/>
    </row>
    <row r="59" spans="2:11" ht="15.75" x14ac:dyDescent="0.25">
      <c r="B59" s="107"/>
      <c r="C59" s="127" t="s">
        <v>1550</v>
      </c>
      <c r="D59" s="109" t="s">
        <v>1587</v>
      </c>
      <c r="E59" s="109"/>
      <c r="F59" s="109"/>
      <c r="G59" s="109"/>
      <c r="H59" s="109"/>
      <c r="I59" s="109"/>
      <c r="J59" s="109"/>
      <c r="K59" s="110"/>
    </row>
    <row r="60" spans="2:11" ht="15.75" x14ac:dyDescent="0.25">
      <c r="B60" s="107"/>
      <c r="C60" s="127" t="s">
        <v>1551</v>
      </c>
      <c r="D60" s="109" t="s">
        <v>1588</v>
      </c>
      <c r="E60" s="109"/>
      <c r="F60" s="109"/>
      <c r="G60" s="109"/>
      <c r="H60" s="109"/>
      <c r="I60" s="109"/>
      <c r="J60" s="109"/>
      <c r="K60" s="110"/>
    </row>
    <row r="61" spans="2:11" ht="15.75" x14ac:dyDescent="0.25">
      <c r="B61" s="107"/>
      <c r="C61" s="127" t="s">
        <v>1552</v>
      </c>
      <c r="D61" s="109" t="s">
        <v>1589</v>
      </c>
      <c r="E61" s="109"/>
      <c r="F61" s="109"/>
      <c r="G61" s="109"/>
      <c r="H61" s="109"/>
      <c r="I61" s="109"/>
      <c r="J61" s="109"/>
      <c r="K61" s="110"/>
    </row>
    <row r="62" spans="2:11" ht="15.75" x14ac:dyDescent="0.25">
      <c r="B62" s="107"/>
      <c r="C62" s="127" t="s">
        <v>1553</v>
      </c>
      <c r="D62" s="109" t="s">
        <v>1590</v>
      </c>
      <c r="E62" s="109"/>
      <c r="F62" s="109"/>
      <c r="G62" s="109"/>
      <c r="H62" s="109"/>
      <c r="I62" s="109"/>
      <c r="J62" s="109"/>
      <c r="K62" s="110"/>
    </row>
    <row r="63" spans="2:11" ht="15.75" x14ac:dyDescent="0.25">
      <c r="B63" s="107"/>
      <c r="C63" s="127" t="s">
        <v>1554</v>
      </c>
      <c r="D63" s="109" t="s">
        <v>1614</v>
      </c>
      <c r="E63" s="109"/>
      <c r="F63" s="109"/>
      <c r="G63" s="109"/>
      <c r="H63" s="109"/>
      <c r="I63" s="109"/>
      <c r="J63" s="109"/>
      <c r="K63" s="110"/>
    </row>
    <row r="64" spans="2:11" ht="15.75" x14ac:dyDescent="0.25">
      <c r="B64" s="107"/>
      <c r="C64" s="127" t="s">
        <v>1555</v>
      </c>
      <c r="D64" s="109" t="s">
        <v>1615</v>
      </c>
      <c r="E64" s="109"/>
      <c r="F64" s="109"/>
      <c r="G64" s="109"/>
      <c r="H64" s="109"/>
      <c r="I64" s="109"/>
      <c r="J64" s="109"/>
      <c r="K64" s="110"/>
    </row>
    <row r="65" spans="2:11" ht="15.75" x14ac:dyDescent="0.25">
      <c r="B65" s="107"/>
      <c r="C65" s="127" t="s">
        <v>1556</v>
      </c>
      <c r="D65" s="109" t="s">
        <v>1616</v>
      </c>
      <c r="E65" s="109"/>
      <c r="F65" s="109"/>
      <c r="G65" s="109"/>
      <c r="H65" s="109"/>
      <c r="I65" s="109"/>
      <c r="J65" s="109"/>
      <c r="K65" s="110"/>
    </row>
    <row r="66" spans="2:11" x14ac:dyDescent="0.2">
      <c r="B66" s="122"/>
      <c r="C66" s="123"/>
      <c r="D66" s="123"/>
      <c r="E66" s="123"/>
      <c r="F66" s="123"/>
      <c r="G66" s="123"/>
      <c r="H66" s="123"/>
      <c r="I66" s="123"/>
      <c r="J66" s="123"/>
      <c r="K66" s="124"/>
    </row>
  </sheetData>
  <hyperlinks>
    <hyperlink ref="C6" location="'Inhalt'A1" display="Inhalt" xr:uid="{C981E12E-D6B5-444A-9EE5-F5AC661419FF}"/>
    <hyperlink ref="C7" location="'Dokumentation_Methode'A1" display="Dokumentation_Methode" xr:uid="{B051FA51-B7DC-4A37-AD15-4923745DEF0B}"/>
    <hyperlink ref="C8" location="'Gesamtueberblick'A1" display="Gesamtueberblick" xr:uid="{50D57F98-0D7F-41DF-B8F7-61F56962422A}"/>
    <hyperlink ref="C9" location="'00_Ueberblick_Biografie'A1" display="00_Ueberblick_Biografie" xr:uid="{F52AABE4-CEE6-4845-9299-4D49FDC57103}"/>
    <hyperlink ref="C10" location="'00_Zuordnung_Publikation_Nummer'A1" display="00_Zuordnung_Publikation_Nummer" xr:uid="{1F473F2A-CD6D-4781-861B-2B71102A6D35}"/>
    <hyperlink ref="C11" location="'01_Methode_Daten_kodiert'A1" display="01_Methode_Daten_kodiert" xr:uid="{5B1C0F44-178A-42BE-A66F-D1B597FA36ED}"/>
    <hyperlink ref="C12" location="'01_Methode_Daten_AUSW'A1" display="01_Methode_Daten_AUSW" xr:uid="{A8FC196C-397B-41EC-A64E-EACB3AFE71C1}"/>
    <hyperlink ref="C13" location="'02_Ind_QST_Urliste'A1" display="02_Ind_QST_Urliste" xr:uid="{AB5CE2AE-17F9-495C-AA15-EBFCC6C5FBDF}"/>
    <hyperlink ref="C14" location="'02_GHD_QST-Branchen_Urliste'A1" display="02_GHD_QST-Branchen_Urliste" xr:uid="{3496B8AE-0876-45C2-A0B8-29EA2BE10D08}"/>
    <hyperlink ref="C15" location="'02_HaHa_Urliste'A1" display="02_HaHa_Urliste" xr:uid="{0678E9EC-FB7D-4B5D-9F6B-55F8BCD85C7B}"/>
    <hyperlink ref="C16" location="'01_Methode_Daten_AUSW_NR'A1" display="01_Methode_Daten_AUSW_NR" xr:uid="{DE89EC56-2F6C-4C6B-9724-2A7CDB376D81}"/>
    <hyperlink ref="C17" location="'01_Annahmen_Kategorien'A1" display="01_Annahmen_Kategorien" xr:uid="{1E3B4FF4-5707-4246-AE50-DE6EF8E09EA5}"/>
    <hyperlink ref="C18" location="'01_Annahmen_Urliste'A1" display="01_Annahmen_Urliste" xr:uid="{2EA8FD67-0541-4704-A8B4-A937505CAE31}"/>
    <hyperlink ref="C19" location="'01_Annahmen_Daten_kodiert'A1" display="01_Annahmen_Daten_kodiert" xr:uid="{25D6D88B-1223-4DC1-BAE8-34CCBD3F5303}"/>
    <hyperlink ref="C20" location="'01_Annahmen_Daten_AUSW'A1" display="01_Annahmen_Daten_AUSW" xr:uid="{7269209E-F52E-4DA6-A590-0829257C77C9}"/>
    <hyperlink ref="C21" location="'01_Annahmen_Daten_AUSW_NR'A1" display="01_Annahmen_Daten_AUSW_NR" xr:uid="{49C67F38-9FFC-4FB2-B4F8-95CC7C881BF1}"/>
    <hyperlink ref="C22" location="'01_Datenbasis_Kategorien'A1" display="01_Datenbasis_Kategorien" xr:uid="{5C8CD639-E377-41BB-9372-4173FD397418}"/>
    <hyperlink ref="C23" location="'01_Datenbasis_Urliste'A1" display="01_Datenbasis_Urliste" xr:uid="{28D48C21-BDAD-4715-8ACA-27359CCD2B4E}"/>
    <hyperlink ref="C24" location="'01_Datenbasis_kodiert'A1" display="01_Datenbasis_kodiert" xr:uid="{927634FE-B937-4ADD-B2DC-D30930573522}"/>
    <hyperlink ref="C25" location="'01_Datenbasis_AUSW'A1" display="01_Datenbasis_AUSW" xr:uid="{6248F0E7-5A53-4C4C-A73C-0BADE4A9FA8F}"/>
    <hyperlink ref="C26" location="'01_Datenbasis_AUSW_NR'A1" display="01_Datenbasis_AUSW_NR" xr:uid="{E330E667-6266-4720-A460-1A2FBEE8BA42}"/>
    <hyperlink ref="C27" location="'01_Folgeanalyse_kodiert'A1" display="01_Folgeanalyse_kodiert" xr:uid="{E42A46CE-CB1B-494D-9C33-C50F4A4A8127}"/>
    <hyperlink ref="C28" location="'01_Folgeanalyse_AUSW'A1" display="01_Folgeanalyse_AUSW" xr:uid="{D1F1BCD6-BDC6-45AC-BBF0-CC31E5CF0572}"/>
    <hyperlink ref="C29" location="'01_Folgeanalyse_AUSW_NR'A1" display="01_Folgeanalyse_AUSW_NR" xr:uid="{27414972-B01B-411C-9D9F-C87531527B43}"/>
    <hyperlink ref="C30" location="'01_Zitationsanalyse_kodiert'A1" display="01_Zitationsanalyse_kodiert" xr:uid="{59E60752-43E4-4670-AFC0-EB4D551A7063}"/>
    <hyperlink ref="C31" location="'02_Ind_QST_Kategorien'A1" display="02_Ind_QST_Kategorien" xr:uid="{D392806B-F041-41F0-8C89-4D7E39D8A30A}"/>
    <hyperlink ref="C32" location="'02_GHD_QST-Branchen_Kategorien'A1" display="02_GHD_QST-Branchen_Kategorien" xr:uid="{CD2D4C12-2426-433C-BC8C-8FA6923B3E5A}"/>
    <hyperlink ref="C33" location="'02_HaHa_Kategorien'A1" display="02_HaHa_Kategorien" xr:uid="{59D49F7F-2520-4626-8EBE-C009C961F457}"/>
    <hyperlink ref="C34" location="'02_Ind_Prozesse_Kategorien'A1" display="02_Ind_Prozesse_Kategorien" xr:uid="{1DBFCAB3-2E42-4EE3-A30C-8A7A182C00AC}"/>
    <hyperlink ref="C35" location="'02_Ind_Prozesse_Urliste'A1" display="02_Ind_Prozesse_Urliste" xr:uid="{735B6CA9-90DA-4B3D-A739-345714CD6C3A}"/>
    <hyperlink ref="C36" location="'02_Ind_Prozesse_kodiert'A1" display="02_Ind_Prozesse_kodiert" xr:uid="{C3D4D1CE-2FDD-49BE-9794-9825F707281E}"/>
    <hyperlink ref="C37" location="'02_Ind_Prozesse_AUSW'A1" display="02_Ind_Prozesse_AUSW" xr:uid="{BDF39AF5-8479-495F-91C9-F33DE3117404}"/>
    <hyperlink ref="C38" location="'02_Ind_Prozesse_AUSW_NR'A1" display="02_Ind_Prozesse_AUSW_NR" xr:uid="{96E8BD97-4920-4CEC-ADB1-08A1CAD5D8ED}"/>
    <hyperlink ref="C39" location="'02_Ind_QST_kodiert'A1" display="02_Ind_QST_kodiert" xr:uid="{95075308-2E76-4B74-96DA-AC8C18489F59}"/>
    <hyperlink ref="C40" location="'02_Ind_QST_AUSW'A1" display="02_Ind_QST_AUSW" xr:uid="{50AB06B1-B2F6-4AF1-B810-79273AF587D3}"/>
    <hyperlink ref="C41" location="'02_Ind_QST_AUSW_NR'A1" display="02_Ind_QST_AUSW_NR" xr:uid="{A6F7169C-3CED-4B05-84E0-F0928950C756}"/>
    <hyperlink ref="C42" location="'02_GHD_QST-Branchen_kodiert'A1" display="02_GHD_QST-Branchen_kodiert" xr:uid="{F3539EE7-69C3-4F97-9F6E-5B985668118A}"/>
    <hyperlink ref="C43" location="'02_GHD_QST-Branchen_AUSW'A1" display="02_GHD_QST-Branchen_AUSW" xr:uid="{CEDE20EE-36EC-487F-8C37-79386948E553}"/>
    <hyperlink ref="C44" location="'02_GHD_QST-Branchen_AUSW_NR'A1" display="02_GHD_QST-Branchen_AUSW_NR" xr:uid="{A694A7F8-939C-4A67-9C86-48C8646F9A11}"/>
    <hyperlink ref="C45" location="'02_HaHa_kodiert'A1" display="02_HaHa_kodiert" xr:uid="{A9EED303-D3E8-4598-8A8A-91DE4705E97C}"/>
    <hyperlink ref="C46" location="'02_HaHa_AUSW'A1" display="02_HaHa_AUSW" xr:uid="{2C5F8554-FDE6-4FE6-97EB-CD070F93AA9E}"/>
    <hyperlink ref="C47" location="'02_HaHa_AUSW_NR'A1" display="02_HaHa_AUSW_NR" xr:uid="{80E4CE6A-83AE-4CE8-BE1E-75418E6C04F9}"/>
    <hyperlink ref="C48" location="'03_Flexparameter_kodiert'A1" display="03_Flexparameter_kodiert" xr:uid="{59DE026A-E19B-4A76-B17D-6D652B5DC513}"/>
    <hyperlink ref="C49" location="'03_Flexparameter_AUSW'A1" display="03_Flexparameter_AUSW" xr:uid="{467D62A7-C1C8-4E38-8D1B-AA6090532D5F}"/>
    <hyperlink ref="C50" location="'03_Flexparameter_AUSW_NR'A1" display="03_Flexparameter_AUSW_NR" xr:uid="{67EAF75D-84EE-4EA3-8DF1-228F24A55685}"/>
    <hyperlink ref="C51" location="'03_Zeitverfuegbarkeit_kodiert'A1" display="03_Zeitverfuegbarkeit_kodiert" xr:uid="{C2A53B2C-BD61-4C26-B609-54E9B994426F}"/>
    <hyperlink ref="C52" location="'03_Zeitverfuegbarkeit_AUSW'A1" display="03_Zeitverfuegbarkeit_AUSW" xr:uid="{57E01629-BD80-40CD-B0EE-6C462DF0CD3D}"/>
    <hyperlink ref="C53" location="'03_Zeitverfuegbarkeit_AUSW_NR'A1" display="03_Zeitverfuegbarkeit_AUSW_NR" xr:uid="{2231B918-C217-4ABB-823A-20FD03ABF80A}"/>
    <hyperlink ref="C54" location="'04_Potenzialbegriff_kodiert'A1" display="04_Potenzialbegriff_kodiert" xr:uid="{DD1F3E84-D266-4374-90A4-40354627A72B}"/>
    <hyperlink ref="C55" location="'04_Potenzialbegriff_AUSW'A1" display="04_Potenzialbegriff_AUSW" xr:uid="{31A5A90E-095C-485A-918F-C42F260EE219}"/>
    <hyperlink ref="C56" location="'04_Potenzialbegriff_AUSW_NR'A1" display="04_Potenzialbegriff_AUSW_NR" xr:uid="{BF0C09E7-5085-4636-BB61-50E396474224}"/>
    <hyperlink ref="C57" location="'05_Betrachtungshorizont_kodiert'A1" display="05_Betrachtungshorizont_kodiert" xr:uid="{EEFAB001-8110-4783-8EAD-89D7B7B8BDA3}"/>
    <hyperlink ref="C58" location="'05_Betrachtungshorizont_AUSW'A1" display="05_Betrachtungshorizont_AUSW" xr:uid="{D177843C-5460-4ACC-8888-BA6E02DF6273}"/>
    <hyperlink ref="C59" location="'05_Betrachtungshorizont_AUSW_NR'A1" display="05_Betrachtungshorizont_AUSW_NR" xr:uid="{63358C65-3DD0-4BD5-8A68-6250023C233C}"/>
    <hyperlink ref="C60" location="'05_Basisjahr_kodiert'A1" display="05_Basisjahr_kodiert" xr:uid="{96CEC911-BF79-4991-AC5A-F063CAB9464B}"/>
    <hyperlink ref="C61" location="'05_Basisjahr_AUSW'A1" display="05_Basisjahr_AUSW" xr:uid="{A7DA6783-DB9A-4A31-896C-FEFDAB6E7170}"/>
    <hyperlink ref="C62" location="'05_Basisjahr_AUSW_NR'A1" display="05_Basisjahr_AUSW_NR" xr:uid="{D4CBA7C4-E51F-4CAD-9D5A-AB5F342DBA9F}"/>
    <hyperlink ref="C63" location="'Dropdown'A1" display="Dropdown" xr:uid="{386E1ACF-929A-40C4-B44F-18F3DF2E69DD}"/>
    <hyperlink ref="C64" location="'Auswertung_Flexpotenziale'A1" display="Auswertung_Flexpotenziale" xr:uid="{2144D1D0-99F7-472F-AF34-5F4AE0724E05}"/>
    <hyperlink ref="C65"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1619</v>
      </c>
      <c r="C2" s="43" t="s">
        <v>1373</v>
      </c>
      <c r="D2" s="43" t="s">
        <v>1620</v>
      </c>
      <c r="E2" s="43" t="s">
        <v>1451</v>
      </c>
      <c r="F2" s="43" t="s">
        <v>1358</v>
      </c>
      <c r="G2" s="43" t="s">
        <v>1359</v>
      </c>
      <c r="H2" s="43" t="s">
        <v>1621</v>
      </c>
      <c r="I2" s="43" t="s">
        <v>1360</v>
      </c>
      <c r="J2" s="43" t="s">
        <v>1361</v>
      </c>
      <c r="K2" s="43" t="s">
        <v>1362</v>
      </c>
      <c r="L2" s="43" t="s">
        <v>1363</v>
      </c>
      <c r="M2" s="43" t="s">
        <v>1315</v>
      </c>
      <c r="N2" s="43" t="s">
        <v>1342</v>
      </c>
      <c r="O2" s="43" t="s">
        <v>1622</v>
      </c>
      <c r="P2" s="43" t="s">
        <v>1623</v>
      </c>
      <c r="Q2" s="43" t="s">
        <v>1365</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1370</v>
      </c>
    </row>
    <row r="4" spans="1:18" ht="25.5" x14ac:dyDescent="0.25">
      <c r="A4" s="6" t="s">
        <v>346</v>
      </c>
      <c r="B4" s="8">
        <v>1</v>
      </c>
      <c r="C4" s="8"/>
      <c r="D4" s="8">
        <v>1</v>
      </c>
      <c r="E4" s="8">
        <v>1</v>
      </c>
      <c r="F4" s="8">
        <v>1</v>
      </c>
      <c r="G4" s="8">
        <v>1</v>
      </c>
      <c r="H4" s="8"/>
      <c r="I4" s="8">
        <v>1</v>
      </c>
      <c r="J4" s="8"/>
      <c r="K4" s="8"/>
      <c r="L4" s="8"/>
      <c r="M4" s="8">
        <v>1</v>
      </c>
      <c r="N4" s="8"/>
      <c r="O4" s="8">
        <v>1</v>
      </c>
      <c r="P4" s="8"/>
      <c r="Q4" s="8"/>
      <c r="R4" s="8" t="s">
        <v>1369</v>
      </c>
    </row>
    <row r="5" spans="1:18" s="11" customFormat="1" ht="25.5" x14ac:dyDescent="0.25">
      <c r="A5" s="6" t="s">
        <v>347</v>
      </c>
      <c r="B5" s="8"/>
      <c r="C5" s="8"/>
      <c r="D5" s="8"/>
      <c r="E5" s="8"/>
      <c r="F5" s="8">
        <v>1</v>
      </c>
      <c r="G5" s="8"/>
      <c r="H5" s="8"/>
      <c r="I5" s="8"/>
      <c r="J5" s="8">
        <v>1</v>
      </c>
      <c r="K5" s="8"/>
      <c r="L5" s="8"/>
      <c r="M5" s="8"/>
      <c r="N5" s="8"/>
      <c r="O5" s="8"/>
      <c r="P5" s="8">
        <v>1</v>
      </c>
      <c r="Q5" s="8"/>
      <c r="R5" s="8" t="s">
        <v>1376</v>
      </c>
    </row>
    <row r="6" spans="1:18" s="11" customFormat="1" ht="25.5" x14ac:dyDescent="0.25">
      <c r="A6" s="6" t="s">
        <v>182</v>
      </c>
      <c r="B6" s="8">
        <v>1</v>
      </c>
      <c r="C6" s="8">
        <v>1</v>
      </c>
      <c r="D6" s="8"/>
      <c r="E6" s="8"/>
      <c r="F6" s="8">
        <v>1</v>
      </c>
      <c r="G6" s="8"/>
      <c r="H6" s="8"/>
      <c r="I6" s="8"/>
      <c r="J6" s="8">
        <v>1</v>
      </c>
      <c r="K6" s="8"/>
      <c r="L6" s="8"/>
      <c r="M6" s="8"/>
      <c r="N6" s="8"/>
      <c r="O6" s="8">
        <v>1</v>
      </c>
      <c r="P6" s="8"/>
      <c r="Q6" s="8"/>
      <c r="R6" s="8" t="s">
        <v>1371</v>
      </c>
    </row>
    <row r="7" spans="1:18" s="11" customFormat="1" ht="25.5" x14ac:dyDescent="0.25">
      <c r="A7" s="6" t="s">
        <v>257</v>
      </c>
      <c r="B7" s="8">
        <v>1</v>
      </c>
      <c r="C7" s="8">
        <v>1</v>
      </c>
      <c r="D7" s="8">
        <v>1</v>
      </c>
      <c r="E7" s="8">
        <v>1</v>
      </c>
      <c r="F7" s="8">
        <v>1</v>
      </c>
      <c r="G7" s="8"/>
      <c r="H7" s="8"/>
      <c r="I7" s="8"/>
      <c r="J7" s="8">
        <v>1</v>
      </c>
      <c r="K7" s="8"/>
      <c r="L7" s="8"/>
      <c r="M7" s="8">
        <v>1</v>
      </c>
      <c r="N7" s="8"/>
      <c r="O7" s="8">
        <v>1</v>
      </c>
      <c r="P7" s="8">
        <v>1</v>
      </c>
      <c r="Q7" s="8"/>
      <c r="R7" s="8" t="s">
        <v>1377</v>
      </c>
    </row>
    <row r="8" spans="1:18" s="11" customFormat="1" ht="25.5" x14ac:dyDescent="0.25">
      <c r="A8" s="18" t="s">
        <v>354</v>
      </c>
      <c r="B8" s="79">
        <v>1</v>
      </c>
      <c r="C8" s="79"/>
      <c r="D8" s="79">
        <v>1</v>
      </c>
      <c r="E8" s="79"/>
      <c r="F8" s="79">
        <v>1</v>
      </c>
      <c r="G8" s="79"/>
      <c r="H8" s="79"/>
      <c r="I8" s="79"/>
      <c r="J8" s="79"/>
      <c r="K8" s="79">
        <v>1</v>
      </c>
      <c r="L8" s="79">
        <v>1</v>
      </c>
      <c r="M8" s="79">
        <v>1</v>
      </c>
      <c r="N8" s="79"/>
      <c r="O8" s="79"/>
      <c r="P8" s="79">
        <v>1</v>
      </c>
      <c r="Q8" s="79"/>
      <c r="R8" s="17" t="s">
        <v>1379</v>
      </c>
    </row>
    <row r="9" spans="1:18" ht="25.5" x14ac:dyDescent="0.25">
      <c r="A9" s="18" t="s">
        <v>430</v>
      </c>
      <c r="B9" s="79">
        <v>1</v>
      </c>
      <c r="C9" s="79"/>
      <c r="D9" s="79"/>
      <c r="E9" s="79"/>
      <c r="F9" s="79">
        <v>1</v>
      </c>
      <c r="G9" s="79"/>
      <c r="H9" s="79"/>
      <c r="I9" s="79"/>
      <c r="J9" s="79"/>
      <c r="K9" s="79"/>
      <c r="L9" s="79"/>
      <c r="M9" s="79"/>
      <c r="N9" s="79"/>
      <c r="O9" s="79"/>
      <c r="P9" s="79"/>
      <c r="Q9" s="79"/>
      <c r="R9" s="17" t="s">
        <v>1378</v>
      </c>
    </row>
    <row r="10" spans="1:18" x14ac:dyDescent="0.25">
      <c r="A10" s="6" t="s">
        <v>409</v>
      </c>
      <c r="B10" s="8">
        <v>1</v>
      </c>
      <c r="C10" s="8">
        <v>1</v>
      </c>
      <c r="D10" s="8"/>
      <c r="E10" s="8"/>
      <c r="F10" s="8">
        <v>1</v>
      </c>
      <c r="G10" s="8"/>
      <c r="H10" s="8">
        <v>1</v>
      </c>
      <c r="I10" s="8"/>
      <c r="J10" s="8">
        <v>1</v>
      </c>
      <c r="K10" s="8">
        <v>1</v>
      </c>
      <c r="L10" s="8">
        <v>1</v>
      </c>
      <c r="M10" s="8"/>
      <c r="N10" s="8"/>
      <c r="O10" s="8"/>
      <c r="P10" s="8"/>
      <c r="Q10" s="8"/>
      <c r="R10" s="8" t="s">
        <v>1380</v>
      </c>
    </row>
    <row r="11" spans="1:18" s="11" customFormat="1" x14ac:dyDescent="0.25">
      <c r="A11" s="6" t="s">
        <v>392</v>
      </c>
      <c r="B11" s="8"/>
      <c r="C11" s="8"/>
      <c r="D11" s="8"/>
      <c r="E11" s="8"/>
      <c r="F11" s="8">
        <v>1</v>
      </c>
      <c r="G11" s="8"/>
      <c r="H11" s="8"/>
      <c r="I11" s="8"/>
      <c r="J11" s="8"/>
      <c r="K11" s="8"/>
      <c r="L11" s="8"/>
      <c r="M11" s="8">
        <v>1</v>
      </c>
      <c r="N11" s="8">
        <v>1</v>
      </c>
      <c r="O11" s="8">
        <v>1</v>
      </c>
      <c r="P11" s="8">
        <v>1</v>
      </c>
      <c r="Q11" s="8"/>
      <c r="R11" s="8" t="s">
        <v>1387</v>
      </c>
    </row>
    <row r="12" spans="1:18" s="11" customFormat="1" ht="51" x14ac:dyDescent="0.25">
      <c r="A12" s="21" t="s">
        <v>379</v>
      </c>
      <c r="B12" s="8"/>
      <c r="C12" s="8"/>
      <c r="D12" s="8"/>
      <c r="E12" s="8"/>
      <c r="F12" s="8">
        <v>1</v>
      </c>
      <c r="G12" s="8"/>
      <c r="H12" s="8"/>
      <c r="I12" s="8"/>
      <c r="J12" s="8"/>
      <c r="K12" s="8"/>
      <c r="L12" s="8">
        <v>1</v>
      </c>
      <c r="M12" s="8"/>
      <c r="N12" s="8"/>
      <c r="O12" s="8"/>
      <c r="P12" s="8"/>
      <c r="Q12" s="8"/>
      <c r="R12" s="12" t="s">
        <v>152</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1388</v>
      </c>
    </row>
    <row r="14" spans="1:18" s="11" customFormat="1" ht="63.75" x14ac:dyDescent="0.25">
      <c r="A14" s="6" t="s">
        <v>1708</v>
      </c>
      <c r="B14" s="8">
        <v>1</v>
      </c>
      <c r="C14" s="8">
        <v>1</v>
      </c>
      <c r="D14" s="8">
        <v>1</v>
      </c>
      <c r="E14" s="8"/>
      <c r="F14" s="8">
        <v>1</v>
      </c>
      <c r="G14" s="8"/>
      <c r="H14" s="8">
        <v>1</v>
      </c>
      <c r="I14" s="8"/>
      <c r="J14" s="8"/>
      <c r="K14" s="8">
        <v>1</v>
      </c>
      <c r="L14" s="8">
        <v>1</v>
      </c>
      <c r="M14" s="8">
        <v>1</v>
      </c>
      <c r="N14" s="8"/>
      <c r="O14" s="8">
        <v>1</v>
      </c>
      <c r="P14" s="8"/>
      <c r="Q14" s="8"/>
      <c r="R14" s="8" t="s">
        <v>1391</v>
      </c>
    </row>
    <row r="15" spans="1:18" ht="25.5" x14ac:dyDescent="0.25">
      <c r="A15" s="6" t="s">
        <v>178</v>
      </c>
      <c r="B15" s="8"/>
      <c r="C15" s="8"/>
      <c r="D15" s="8">
        <v>1</v>
      </c>
      <c r="E15" s="8"/>
      <c r="F15" s="8">
        <v>1</v>
      </c>
      <c r="G15" s="8"/>
      <c r="H15" s="8"/>
      <c r="I15" s="8"/>
      <c r="J15" s="8"/>
      <c r="K15" s="8"/>
      <c r="L15" s="8"/>
      <c r="M15" s="8"/>
      <c r="N15" s="8"/>
      <c r="O15" s="8"/>
      <c r="P15" s="8"/>
      <c r="Q15" s="8"/>
      <c r="R15" s="8" t="s">
        <v>321</v>
      </c>
    </row>
    <row r="16" spans="1:18" s="11" customFormat="1" ht="25.5" x14ac:dyDescent="0.25">
      <c r="A16" s="6" t="s">
        <v>340</v>
      </c>
      <c r="B16" s="8">
        <v>1</v>
      </c>
      <c r="C16" s="8">
        <v>1</v>
      </c>
      <c r="D16" s="8"/>
      <c r="E16" s="8"/>
      <c r="F16" s="8">
        <v>1</v>
      </c>
      <c r="G16" s="8"/>
      <c r="H16" s="8">
        <v>1</v>
      </c>
      <c r="I16" s="8"/>
      <c r="J16" s="8">
        <v>1</v>
      </c>
      <c r="K16" s="8"/>
      <c r="L16" s="8"/>
      <c r="M16" s="8"/>
      <c r="N16" s="8">
        <v>1</v>
      </c>
      <c r="O16" s="8">
        <v>1</v>
      </c>
      <c r="P16" s="8">
        <v>1</v>
      </c>
      <c r="Q16" s="8">
        <v>1</v>
      </c>
      <c r="R16" s="8" t="s">
        <v>1392</v>
      </c>
    </row>
    <row r="17" spans="1:18" ht="25.5" x14ac:dyDescent="0.25">
      <c r="A17" s="6" t="s">
        <v>22</v>
      </c>
      <c r="B17" s="8">
        <v>1</v>
      </c>
      <c r="C17" s="8"/>
      <c r="D17" s="8"/>
      <c r="E17" s="8"/>
      <c r="F17" s="8">
        <v>1</v>
      </c>
      <c r="G17" s="8"/>
      <c r="H17" s="8"/>
      <c r="I17" s="8"/>
      <c r="J17" s="8">
        <v>1</v>
      </c>
      <c r="K17" s="8"/>
      <c r="L17" s="8"/>
      <c r="M17" s="8"/>
      <c r="N17" s="8"/>
      <c r="O17" s="8">
        <v>1</v>
      </c>
      <c r="P17" s="8">
        <v>1</v>
      </c>
      <c r="Q17" s="8"/>
      <c r="R17" s="8" t="s">
        <v>1394</v>
      </c>
    </row>
    <row r="18" spans="1:18" s="11" customFormat="1" ht="25.5" x14ac:dyDescent="0.25">
      <c r="A18" s="6" t="s">
        <v>187</v>
      </c>
      <c r="B18" s="8">
        <v>1</v>
      </c>
      <c r="C18" s="8"/>
      <c r="D18" s="8">
        <v>1</v>
      </c>
      <c r="E18" s="8"/>
      <c r="F18" s="8">
        <v>1</v>
      </c>
      <c r="G18" s="8"/>
      <c r="H18" s="8"/>
      <c r="I18" s="8">
        <v>1</v>
      </c>
      <c r="J18" s="8">
        <v>1</v>
      </c>
      <c r="K18" s="8"/>
      <c r="L18" s="8"/>
      <c r="M18" s="8"/>
      <c r="N18" s="8"/>
      <c r="O18" s="8"/>
      <c r="P18" s="8"/>
      <c r="Q18" s="8">
        <v>1</v>
      </c>
      <c r="R18" s="8" t="s">
        <v>1393</v>
      </c>
    </row>
    <row r="19" spans="1:18" ht="38.25" x14ac:dyDescent="0.25">
      <c r="A19" s="6" t="s">
        <v>132</v>
      </c>
      <c r="B19" s="8"/>
      <c r="C19" s="8">
        <v>1</v>
      </c>
      <c r="D19" s="8">
        <v>1</v>
      </c>
      <c r="E19" s="8">
        <v>1</v>
      </c>
      <c r="F19" s="8">
        <v>1</v>
      </c>
      <c r="G19" s="8"/>
      <c r="H19" s="8"/>
      <c r="I19" s="8"/>
      <c r="J19" s="8">
        <v>1</v>
      </c>
      <c r="K19" s="8"/>
      <c r="L19" s="8"/>
      <c r="M19" s="8"/>
      <c r="N19" s="8"/>
      <c r="O19" s="8"/>
      <c r="P19" s="8">
        <v>1</v>
      </c>
      <c r="Q19" s="8"/>
      <c r="R19" s="8" t="s">
        <v>163</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1395</v>
      </c>
    </row>
    <row r="21" spans="1:18" ht="38.25" x14ac:dyDescent="0.25">
      <c r="A21" s="6" t="s">
        <v>831</v>
      </c>
      <c r="B21" s="8">
        <v>1</v>
      </c>
      <c r="C21" s="8">
        <v>1</v>
      </c>
      <c r="D21" s="8">
        <v>1</v>
      </c>
      <c r="E21" s="8"/>
      <c r="F21" s="8">
        <v>1</v>
      </c>
      <c r="G21" s="8"/>
      <c r="H21" s="8">
        <v>1</v>
      </c>
      <c r="I21" s="8"/>
      <c r="J21" s="8">
        <v>1</v>
      </c>
      <c r="K21" s="8">
        <v>1</v>
      </c>
      <c r="L21" s="8">
        <v>1</v>
      </c>
      <c r="M21" s="8"/>
      <c r="N21" s="8"/>
      <c r="O21" s="8"/>
      <c r="P21" s="8"/>
      <c r="Q21" s="8"/>
      <c r="R21" s="8" t="s">
        <v>1396</v>
      </c>
    </row>
    <row r="22" spans="1:18" s="11" customFormat="1" x14ac:dyDescent="0.25">
      <c r="A22" s="6" t="s">
        <v>16</v>
      </c>
      <c r="B22" s="8">
        <v>1</v>
      </c>
      <c r="C22" s="8"/>
      <c r="D22" s="8"/>
      <c r="E22" s="8"/>
      <c r="F22" s="8">
        <v>1</v>
      </c>
      <c r="G22" s="8"/>
      <c r="H22" s="8"/>
      <c r="I22" s="8"/>
      <c r="J22" s="8"/>
      <c r="K22" s="8"/>
      <c r="L22" s="8">
        <v>1</v>
      </c>
      <c r="M22" s="8"/>
      <c r="N22" s="8"/>
      <c r="O22" s="8"/>
      <c r="P22" s="8"/>
      <c r="Q22" s="8"/>
      <c r="R22" s="8" t="s">
        <v>1397</v>
      </c>
    </row>
    <row r="23" spans="1:18" ht="25.5" x14ac:dyDescent="0.25">
      <c r="A23" s="6" t="s">
        <v>7</v>
      </c>
      <c r="B23" s="8"/>
      <c r="C23" s="8"/>
      <c r="D23" s="8">
        <v>1</v>
      </c>
      <c r="E23" s="8"/>
      <c r="F23" s="8">
        <v>1</v>
      </c>
      <c r="G23" s="8"/>
      <c r="H23" s="8">
        <v>1</v>
      </c>
      <c r="I23" s="8"/>
      <c r="J23" s="8"/>
      <c r="K23" s="8"/>
      <c r="L23" s="8">
        <v>1</v>
      </c>
      <c r="M23" s="8">
        <v>1</v>
      </c>
      <c r="N23" s="8"/>
      <c r="O23" s="8"/>
      <c r="P23" s="8">
        <v>1</v>
      </c>
      <c r="Q23" s="8"/>
      <c r="R23" s="8" t="s">
        <v>1398</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1399</v>
      </c>
    </row>
    <row r="25" spans="1:18" x14ac:dyDescent="0.25">
      <c r="A25" s="6" t="s">
        <v>337</v>
      </c>
      <c r="B25" s="8">
        <v>1</v>
      </c>
      <c r="C25" s="8"/>
      <c r="D25" s="8">
        <v>1</v>
      </c>
      <c r="E25" s="8">
        <v>1</v>
      </c>
      <c r="F25" s="8"/>
      <c r="G25" s="8"/>
      <c r="H25" s="8"/>
      <c r="I25" s="8"/>
      <c r="J25" s="8">
        <v>1</v>
      </c>
      <c r="K25" s="8">
        <v>1</v>
      </c>
      <c r="L25" s="8"/>
      <c r="M25" s="8"/>
      <c r="N25" s="8"/>
      <c r="O25" s="8">
        <v>1</v>
      </c>
      <c r="P25" s="8"/>
      <c r="Q25" s="8"/>
      <c r="R25" s="8" t="s">
        <v>1400</v>
      </c>
    </row>
    <row r="26" spans="1:18" s="11" customFormat="1" ht="38.25" x14ac:dyDescent="0.25">
      <c r="A26" s="6" t="s">
        <v>350</v>
      </c>
      <c r="B26" s="8">
        <v>1</v>
      </c>
      <c r="C26" s="8">
        <v>1</v>
      </c>
      <c r="D26" s="8">
        <v>1</v>
      </c>
      <c r="E26" s="8">
        <v>1</v>
      </c>
      <c r="F26" s="8">
        <v>1</v>
      </c>
      <c r="G26" s="8"/>
      <c r="H26" s="8">
        <v>1</v>
      </c>
      <c r="I26" s="8"/>
      <c r="J26" s="8">
        <v>1</v>
      </c>
      <c r="K26" s="8"/>
      <c r="L26" s="8"/>
      <c r="M26" s="8">
        <v>1</v>
      </c>
      <c r="N26" s="8">
        <v>1</v>
      </c>
      <c r="O26" s="8">
        <v>1</v>
      </c>
      <c r="P26" s="8">
        <v>1</v>
      </c>
      <c r="Q26" s="8"/>
      <c r="R26" s="8" t="s">
        <v>1402</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1401</v>
      </c>
    </row>
    <row r="28" spans="1:18" x14ac:dyDescent="0.25">
      <c r="A28" s="18" t="s">
        <v>853</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1366</v>
      </c>
      <c r="C2" s="43" t="s">
        <v>1373</v>
      </c>
      <c r="D2" s="43" t="s">
        <v>1367</v>
      </c>
      <c r="E2" s="43" t="s">
        <v>1451</v>
      </c>
      <c r="F2" s="43" t="s">
        <v>1358</v>
      </c>
      <c r="G2" s="43" t="s">
        <v>1359</v>
      </c>
      <c r="H2" s="43" t="s">
        <v>1390</v>
      </c>
      <c r="I2" s="43" t="s">
        <v>1360</v>
      </c>
      <c r="J2" s="43" t="s">
        <v>1361</v>
      </c>
      <c r="K2" s="43" t="s">
        <v>1362</v>
      </c>
      <c r="L2" s="43" t="s">
        <v>1363</v>
      </c>
      <c r="M2" s="43" t="s">
        <v>1315</v>
      </c>
      <c r="N2" s="43" t="s">
        <v>1342</v>
      </c>
      <c r="O2" s="43" t="s">
        <v>1364</v>
      </c>
      <c r="P2" s="43" t="s">
        <v>1452</v>
      </c>
      <c r="Q2" s="43" t="s">
        <v>1365</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1370</v>
      </c>
    </row>
    <row r="4" spans="1:18" ht="25.5" x14ac:dyDescent="0.25">
      <c r="A4" s="6" t="s">
        <v>346</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1369</v>
      </c>
    </row>
    <row r="5" spans="1:18" s="11" customFormat="1" ht="25.5" x14ac:dyDescent="0.25">
      <c r="A5" s="6" t="s">
        <v>347</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1376</v>
      </c>
    </row>
    <row r="6" spans="1:18" s="11" customFormat="1" ht="25.5" x14ac:dyDescent="0.25">
      <c r="A6" s="6" t="s">
        <v>182</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1371</v>
      </c>
    </row>
    <row r="7" spans="1:18" s="11" customFormat="1" ht="25.5" x14ac:dyDescent="0.25">
      <c r="A7" s="6" t="s">
        <v>257</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1377</v>
      </c>
    </row>
    <row r="8" spans="1:18" s="11" customFormat="1" ht="25.5" x14ac:dyDescent="0.25">
      <c r="A8" s="18" t="s">
        <v>354</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1379</v>
      </c>
    </row>
    <row r="9" spans="1:18" ht="25.5" x14ac:dyDescent="0.25">
      <c r="A9" s="18" t="s">
        <v>430</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1378</v>
      </c>
    </row>
    <row r="10" spans="1:18" x14ac:dyDescent="0.25">
      <c r="A10" s="6" t="s">
        <v>409</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1380</v>
      </c>
    </row>
    <row r="11" spans="1:18" s="11" customFormat="1" x14ac:dyDescent="0.25">
      <c r="A11" s="6" t="s">
        <v>392</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1387</v>
      </c>
    </row>
    <row r="12" spans="1:18" s="11" customFormat="1" ht="51" x14ac:dyDescent="0.25">
      <c r="A12" s="21" t="s">
        <v>379</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390</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1708</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178</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321</v>
      </c>
    </row>
    <row r="16" spans="1:18" s="11" customFormat="1" ht="25.5" x14ac:dyDescent="0.25">
      <c r="A16" s="6" t="s">
        <v>340</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445</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187</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332</v>
      </c>
    </row>
    <row r="19" spans="1:18" ht="38.25" x14ac:dyDescent="0.25">
      <c r="A19" s="6" t="s">
        <v>132</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163</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831</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235</v>
      </c>
    </row>
    <row r="25" spans="1:18" x14ac:dyDescent="0.25">
      <c r="A25" s="6" t="s">
        <v>337</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350</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290</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249</v>
      </c>
    </row>
    <row r="28" spans="1:18" x14ac:dyDescent="0.25">
      <c r="A28" s="18" t="s">
        <v>853</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1366</v>
      </c>
      <c r="C2" s="43" t="s">
        <v>1373</v>
      </c>
      <c r="D2" s="43" t="s">
        <v>1367</v>
      </c>
      <c r="E2" s="43" t="s">
        <v>1451</v>
      </c>
      <c r="F2" s="43" t="s">
        <v>1358</v>
      </c>
      <c r="G2" s="43" t="s">
        <v>1359</v>
      </c>
      <c r="H2" s="43" t="s">
        <v>1390</v>
      </c>
      <c r="I2" s="43" t="s">
        <v>1360</v>
      </c>
      <c r="J2" s="43" t="s">
        <v>1361</v>
      </c>
      <c r="K2" s="43" t="s">
        <v>1362</v>
      </c>
      <c r="L2" s="43" t="s">
        <v>1363</v>
      </c>
      <c r="M2" s="43" t="s">
        <v>1315</v>
      </c>
      <c r="N2" s="43" t="s">
        <v>1342</v>
      </c>
      <c r="O2" s="43" t="s">
        <v>1364</v>
      </c>
      <c r="P2" s="43" t="s">
        <v>1452</v>
      </c>
      <c r="Q2" s="43" t="s">
        <v>1365</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1370</v>
      </c>
    </row>
    <row r="4" spans="1:18" ht="25.5" x14ac:dyDescent="0.25">
      <c r="A4" s="6" t="s">
        <v>346</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1369</v>
      </c>
    </row>
    <row r="5" spans="1:18" s="11" customFormat="1" ht="25.5" x14ac:dyDescent="0.25">
      <c r="A5" s="6" t="s">
        <v>347</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1376</v>
      </c>
    </row>
    <row r="6" spans="1:18" s="11" customFormat="1" ht="25.5" x14ac:dyDescent="0.25">
      <c r="A6" s="6" t="s">
        <v>182</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1371</v>
      </c>
    </row>
    <row r="7" spans="1:18" s="11" customFormat="1" ht="25.5" x14ac:dyDescent="0.25">
      <c r="A7" s="6" t="s">
        <v>257</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1377</v>
      </c>
    </row>
    <row r="8" spans="1:18" s="11" customFormat="1" ht="25.5" x14ac:dyDescent="0.25">
      <c r="A8" s="18" t="s">
        <v>354</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1379</v>
      </c>
    </row>
    <row r="9" spans="1:18" ht="25.5" x14ac:dyDescent="0.25">
      <c r="A9" s="18" t="s">
        <v>430</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1378</v>
      </c>
    </row>
    <row r="10" spans="1:18" x14ac:dyDescent="0.25">
      <c r="A10" s="6" t="s">
        <v>409</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1380</v>
      </c>
    </row>
    <row r="11" spans="1:18" s="11" customFormat="1" x14ac:dyDescent="0.25">
      <c r="A11" s="6" t="s">
        <v>392</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1387</v>
      </c>
    </row>
    <row r="12" spans="1:18" s="11" customFormat="1" ht="51" x14ac:dyDescent="0.25">
      <c r="A12" s="21" t="s">
        <v>379</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390</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1708</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178</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321</v>
      </c>
    </row>
    <row r="16" spans="1:18" s="11" customFormat="1" ht="25.5" x14ac:dyDescent="0.25">
      <c r="A16" s="6" t="s">
        <v>340</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445</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187</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332</v>
      </c>
    </row>
    <row r="19" spans="1:18" ht="38.25" x14ac:dyDescent="0.25">
      <c r="A19" s="6" t="s">
        <v>132</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163</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831</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235</v>
      </c>
    </row>
    <row r="25" spans="1:18" x14ac:dyDescent="0.25">
      <c r="A25" s="6" t="s">
        <v>337</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350</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290</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249</v>
      </c>
    </row>
    <row r="28" spans="1:18" x14ac:dyDescent="0.25">
      <c r="A28" s="18" t="s">
        <v>853</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346</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347</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182</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257</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354</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430</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409</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392</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379</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1708</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178</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340</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187</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132</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831</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337</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350</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853</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346</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347</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182</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257</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354</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430</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409</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392</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379</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1708</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178</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340</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187</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132</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831</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337</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350</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853</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158</v>
      </c>
      <c r="C1" s="3" t="s">
        <v>158</v>
      </c>
      <c r="D1" s="3" t="s">
        <v>158</v>
      </c>
      <c r="E1" s="89" t="s">
        <v>158</v>
      </c>
      <c r="F1" s="3" t="s">
        <v>158</v>
      </c>
    </row>
    <row r="2" spans="1:6" ht="131.25" customHeight="1" x14ac:dyDescent="0.25">
      <c r="A2" s="84" t="s">
        <v>1</v>
      </c>
      <c r="B2" s="53" t="s">
        <v>109</v>
      </c>
      <c r="C2" s="53" t="s">
        <v>110</v>
      </c>
      <c r="D2" s="53" t="s">
        <v>213</v>
      </c>
      <c r="E2" s="54" t="s">
        <v>157</v>
      </c>
      <c r="F2" s="43" t="s">
        <v>270</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346</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347</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182</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257</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354</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430</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409</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392</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379</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1708</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178</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340</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187</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132</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831</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337</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350</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853</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1389</v>
      </c>
      <c r="B2" s="53" t="s">
        <v>12</v>
      </c>
      <c r="C2" s="53" t="s">
        <v>346</v>
      </c>
      <c r="D2" s="53" t="s">
        <v>347</v>
      </c>
      <c r="E2" s="53" t="s">
        <v>182</v>
      </c>
      <c r="F2" s="53" t="s">
        <v>257</v>
      </c>
      <c r="G2" s="53" t="s">
        <v>354</v>
      </c>
      <c r="H2" s="53" t="s">
        <v>430</v>
      </c>
      <c r="I2" s="53" t="s">
        <v>409</v>
      </c>
      <c r="J2" s="53" t="s">
        <v>392</v>
      </c>
      <c r="K2" s="53" t="s">
        <v>379</v>
      </c>
      <c r="L2" s="53" t="s">
        <v>95</v>
      </c>
      <c r="M2" s="53" t="s">
        <v>1708</v>
      </c>
      <c r="N2" s="53" t="s">
        <v>178</v>
      </c>
      <c r="O2" s="53" t="s">
        <v>340</v>
      </c>
      <c r="P2" s="53" t="s">
        <v>22</v>
      </c>
      <c r="Q2" s="53" t="s">
        <v>187</v>
      </c>
      <c r="R2" s="53" t="s">
        <v>132</v>
      </c>
      <c r="S2" s="53" t="s">
        <v>10</v>
      </c>
      <c r="T2" s="53" t="s">
        <v>831</v>
      </c>
      <c r="U2" s="53" t="s">
        <v>16</v>
      </c>
      <c r="V2" s="53" t="s">
        <v>7</v>
      </c>
      <c r="W2" s="53" t="s">
        <v>18</v>
      </c>
      <c r="X2" s="53" t="s">
        <v>337</v>
      </c>
      <c r="Y2" s="53" t="s">
        <v>350</v>
      </c>
      <c r="Z2" s="54" t="s">
        <v>24</v>
      </c>
      <c r="AA2" s="50" t="s">
        <v>1691</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02">
        <v>137</v>
      </c>
    </row>
    <row r="4" spans="1:27" ht="25.5" x14ac:dyDescent="0.25">
      <c r="A4" s="35" t="s">
        <v>346</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1692</v>
      </c>
    </row>
    <row r="5" spans="1:27" ht="25.5" x14ac:dyDescent="0.25">
      <c r="A5" s="35" t="s">
        <v>347</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1693</v>
      </c>
    </row>
    <row r="6" spans="1:27" ht="25.5" x14ac:dyDescent="0.25">
      <c r="A6" s="35" t="s">
        <v>182</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257</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1694</v>
      </c>
    </row>
    <row r="8" spans="1:27" ht="25.5" x14ac:dyDescent="0.25">
      <c r="A8" s="35" t="s">
        <v>354</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430</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409</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1695</v>
      </c>
    </row>
    <row r="11" spans="1:27" x14ac:dyDescent="0.25">
      <c r="A11" s="35" t="s">
        <v>392</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1696</v>
      </c>
    </row>
    <row r="12" spans="1:27" ht="51" x14ac:dyDescent="0.25">
      <c r="A12" s="35" t="s">
        <v>379</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1708</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178</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1697</v>
      </c>
    </row>
    <row r="16" spans="1:27" x14ac:dyDescent="0.25">
      <c r="A16" s="35" t="s">
        <v>340</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1698</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1699</v>
      </c>
    </row>
    <row r="18" spans="1:27" ht="38.25" x14ac:dyDescent="0.25">
      <c r="A18" s="35" t="s">
        <v>187</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1700</v>
      </c>
    </row>
    <row r="19" spans="1:27" ht="38.25" x14ac:dyDescent="0.25">
      <c r="A19" s="35" t="s">
        <v>132</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831</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1701</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1702</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1703</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1704</v>
      </c>
    </row>
    <row r="25" spans="1:27" x14ac:dyDescent="0.25">
      <c r="A25" s="35" t="s">
        <v>337</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350</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1706</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1705</v>
      </c>
    </row>
    <row r="28" spans="1:27" x14ac:dyDescent="0.25">
      <c r="A28" s="18" t="s">
        <v>853</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03"/>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871</v>
      </c>
      <c r="B1" s="2" t="s">
        <v>857</v>
      </c>
    </row>
    <row r="2" spans="1:2" x14ac:dyDescent="0.2">
      <c r="A2" s="1" t="s">
        <v>962</v>
      </c>
      <c r="B2" s="1">
        <v>1</v>
      </c>
    </row>
    <row r="3" spans="1:2" x14ac:dyDescent="0.2">
      <c r="A3" s="1" t="s">
        <v>1043</v>
      </c>
      <c r="B3" s="1">
        <v>2</v>
      </c>
    </row>
    <row r="4" spans="1:2" x14ac:dyDescent="0.2">
      <c r="A4" s="1" t="s">
        <v>1032</v>
      </c>
      <c r="B4" s="1">
        <v>3</v>
      </c>
    </row>
    <row r="5" spans="1:2" x14ac:dyDescent="0.2">
      <c r="A5" s="1" t="s">
        <v>1046</v>
      </c>
      <c r="B5" s="1" t="s">
        <v>1041</v>
      </c>
    </row>
    <row r="6" spans="1:2" x14ac:dyDescent="0.2">
      <c r="A6" s="1" t="s">
        <v>1033</v>
      </c>
      <c r="B6" s="1">
        <v>4</v>
      </c>
    </row>
    <row r="7" spans="1:2" x14ac:dyDescent="0.2">
      <c r="A7" s="1" t="s">
        <v>1024</v>
      </c>
      <c r="B7" s="1">
        <v>5</v>
      </c>
    </row>
    <row r="8" spans="1:2" x14ac:dyDescent="0.2">
      <c r="A8" s="1" t="s">
        <v>1044</v>
      </c>
      <c r="B8" s="1">
        <v>6</v>
      </c>
    </row>
    <row r="9" spans="1:2" x14ac:dyDescent="0.2">
      <c r="A9" s="1" t="s">
        <v>388</v>
      </c>
      <c r="B9" s="1">
        <v>7</v>
      </c>
    </row>
    <row r="10" spans="1:2" x14ac:dyDescent="0.2">
      <c r="A10" s="1" t="s">
        <v>1026</v>
      </c>
      <c r="B10" s="1">
        <v>8</v>
      </c>
    </row>
    <row r="11" spans="1:2" x14ac:dyDescent="0.2">
      <c r="A11" s="1" t="s">
        <v>930</v>
      </c>
      <c r="B11" s="1">
        <v>9</v>
      </c>
    </row>
    <row r="12" spans="1:2" x14ac:dyDescent="0.2">
      <c r="A12" s="1" t="s">
        <v>1045</v>
      </c>
      <c r="B12" s="1">
        <v>10</v>
      </c>
    </row>
    <row r="13" spans="1:2" x14ac:dyDescent="0.2">
      <c r="A13" s="1" t="s">
        <v>1038</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871</v>
      </c>
      <c r="B1" s="2" t="s">
        <v>1047</v>
      </c>
      <c r="C1" s="2" t="s">
        <v>934</v>
      </c>
      <c r="D1" s="2" t="s">
        <v>1015</v>
      </c>
    </row>
    <row r="2" spans="1:4" x14ac:dyDescent="0.2">
      <c r="A2" s="1" t="s">
        <v>1096</v>
      </c>
      <c r="B2" s="1">
        <v>1</v>
      </c>
    </row>
    <row r="3" spans="1:4" x14ac:dyDescent="0.2">
      <c r="A3" s="1" t="s">
        <v>1097</v>
      </c>
      <c r="B3" s="1">
        <v>2</v>
      </c>
    </row>
    <row r="4" spans="1:4" x14ac:dyDescent="0.2">
      <c r="A4" s="1" t="s">
        <v>1098</v>
      </c>
      <c r="B4" s="1">
        <v>3</v>
      </c>
    </row>
    <row r="5" spans="1:4" x14ac:dyDescent="0.2">
      <c r="A5" s="1" t="s">
        <v>1099</v>
      </c>
      <c r="B5" s="1">
        <v>4</v>
      </c>
    </row>
    <row r="6" spans="1:4" x14ac:dyDescent="0.2">
      <c r="A6" s="1" t="s">
        <v>1100</v>
      </c>
      <c r="B6" s="1">
        <v>5</v>
      </c>
    </row>
    <row r="7" spans="1:4" x14ac:dyDescent="0.2">
      <c r="A7" s="1" t="s">
        <v>1101</v>
      </c>
      <c r="B7" s="1">
        <v>6</v>
      </c>
    </row>
    <row r="8" spans="1:4" x14ac:dyDescent="0.2">
      <c r="A8" s="1" t="s">
        <v>1102</v>
      </c>
      <c r="B8" s="1">
        <v>7</v>
      </c>
    </row>
    <row r="9" spans="1:4" x14ac:dyDescent="0.2">
      <c r="A9" s="1" t="s">
        <v>1103</v>
      </c>
      <c r="B9" s="1">
        <v>8</v>
      </c>
    </row>
    <row r="10" spans="1:4" x14ac:dyDescent="0.2">
      <c r="A10" s="1" t="s">
        <v>1104</v>
      </c>
      <c r="B10" s="1">
        <v>9</v>
      </c>
    </row>
    <row r="11" spans="1:4" x14ac:dyDescent="0.2">
      <c r="A11" s="1" t="s">
        <v>1032</v>
      </c>
      <c r="B11" s="1">
        <v>10</v>
      </c>
    </row>
    <row r="12" spans="1:4" x14ac:dyDescent="0.2">
      <c r="A12" s="1" t="s">
        <v>1067</v>
      </c>
      <c r="B12" s="1" t="s">
        <v>1088</v>
      </c>
    </row>
    <row r="13" spans="1:4" x14ac:dyDescent="0.2">
      <c r="A13" s="1" t="s">
        <v>1066</v>
      </c>
      <c r="B13" s="1" t="s">
        <v>1089</v>
      </c>
    </row>
    <row r="14" spans="1:4" x14ac:dyDescent="0.2">
      <c r="A14" s="1" t="s">
        <v>1084</v>
      </c>
      <c r="B14" s="1" t="s">
        <v>1090</v>
      </c>
    </row>
    <row r="15" spans="1:4" x14ac:dyDescent="0.2">
      <c r="A15" s="1" t="s">
        <v>1045</v>
      </c>
      <c r="B15" s="1">
        <v>11</v>
      </c>
    </row>
    <row r="16" spans="1:4" x14ac:dyDescent="0.2">
      <c r="A16" s="1" t="s">
        <v>1163</v>
      </c>
      <c r="B16" s="1">
        <v>12</v>
      </c>
    </row>
    <row r="17" spans="1:4" x14ac:dyDescent="0.2">
      <c r="A17" s="1" t="s">
        <v>1065</v>
      </c>
      <c r="B17" s="1">
        <v>13</v>
      </c>
    </row>
    <row r="18" spans="1:4" x14ac:dyDescent="0.2">
      <c r="A18" s="1" t="s">
        <v>1049</v>
      </c>
      <c r="B18" s="1">
        <v>14</v>
      </c>
    </row>
    <row r="19" spans="1:4" x14ac:dyDescent="0.2">
      <c r="A19" s="1" t="s">
        <v>1070</v>
      </c>
      <c r="B19" s="1" t="s">
        <v>1091</v>
      </c>
    </row>
    <row r="20" spans="1:4" x14ac:dyDescent="0.2">
      <c r="A20" s="1" t="s">
        <v>1077</v>
      </c>
      <c r="B20" s="1" t="s">
        <v>1093</v>
      </c>
    </row>
    <row r="21" spans="1:4" x14ac:dyDescent="0.2">
      <c r="A21" s="1" t="s">
        <v>399</v>
      </c>
      <c r="B21" s="1" t="s">
        <v>1092</v>
      </c>
    </row>
    <row r="22" spans="1:4" x14ac:dyDescent="0.2">
      <c r="A22" s="1" t="s">
        <v>1044</v>
      </c>
      <c r="B22" s="1">
        <v>15</v>
      </c>
    </row>
    <row r="23" spans="1:4" x14ac:dyDescent="0.2">
      <c r="A23" s="1" t="s">
        <v>1105</v>
      </c>
      <c r="B23" s="1" t="s">
        <v>1095</v>
      </c>
    </row>
    <row r="24" spans="1:4" x14ac:dyDescent="0.2">
      <c r="A24" s="1" t="s">
        <v>1083</v>
      </c>
      <c r="B24" s="1">
        <v>16</v>
      </c>
    </row>
    <row r="25" spans="1:4" x14ac:dyDescent="0.2">
      <c r="A25" s="1" t="s">
        <v>1033</v>
      </c>
      <c r="B25" s="1">
        <v>17</v>
      </c>
    </row>
    <row r="26" spans="1:4" x14ac:dyDescent="0.2">
      <c r="A26" s="1" t="s">
        <v>1050</v>
      </c>
      <c r="B26" s="1">
        <v>18</v>
      </c>
    </row>
    <row r="27" spans="1:4" x14ac:dyDescent="0.2">
      <c r="A27" s="1" t="s">
        <v>1078</v>
      </c>
      <c r="B27" s="1">
        <v>20</v>
      </c>
    </row>
    <row r="28" spans="1:4" x14ac:dyDescent="0.2">
      <c r="A28" s="1" t="s">
        <v>798</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871</v>
      </c>
      <c r="B1" s="2" t="s">
        <v>1107</v>
      </c>
      <c r="C1" s="2" t="s">
        <v>934</v>
      </c>
      <c r="D1" s="2" t="s">
        <v>1015</v>
      </c>
    </row>
    <row r="2" spans="1:4" x14ac:dyDescent="0.2">
      <c r="A2" s="1" t="s">
        <v>1130</v>
      </c>
      <c r="B2" s="1">
        <v>1</v>
      </c>
    </row>
    <row r="3" spans="1:4" x14ac:dyDescent="0.2">
      <c r="A3" s="1" t="s">
        <v>1115</v>
      </c>
      <c r="B3" s="1">
        <v>2</v>
      </c>
    </row>
    <row r="4" spans="1:4" x14ac:dyDescent="0.2">
      <c r="A4" s="1" t="s">
        <v>1117</v>
      </c>
      <c r="B4" s="1">
        <v>3</v>
      </c>
    </row>
    <row r="5" spans="1:4" x14ac:dyDescent="0.2">
      <c r="A5" s="1" t="s">
        <v>1128</v>
      </c>
      <c r="B5" s="1">
        <v>4</v>
      </c>
    </row>
    <row r="6" spans="1:4" x14ac:dyDescent="0.2">
      <c r="A6" s="1" t="s">
        <v>1138</v>
      </c>
      <c r="B6" s="1">
        <v>5</v>
      </c>
    </row>
    <row r="7" spans="1:4" x14ac:dyDescent="0.2">
      <c r="A7" s="1" t="s">
        <v>1077</v>
      </c>
      <c r="B7" s="1">
        <v>6</v>
      </c>
    </row>
    <row r="8" spans="1:4" x14ac:dyDescent="0.2">
      <c r="A8" s="1" t="s">
        <v>1111</v>
      </c>
      <c r="B8" s="1" t="s">
        <v>1139</v>
      </c>
    </row>
    <row r="9" spans="1:4" x14ac:dyDescent="0.2">
      <c r="A9" s="1" t="s">
        <v>1070</v>
      </c>
      <c r="B9" s="1">
        <v>7</v>
      </c>
    </row>
    <row r="10" spans="1:4" x14ac:dyDescent="0.2">
      <c r="A10" s="1" t="s">
        <v>1131</v>
      </c>
      <c r="B10" s="1">
        <v>8</v>
      </c>
    </row>
    <row r="11" spans="1:4" x14ac:dyDescent="0.2">
      <c r="A11" s="1" t="s">
        <v>1143</v>
      </c>
      <c r="B11" s="1">
        <v>9</v>
      </c>
    </row>
    <row r="12" spans="1:4" x14ac:dyDescent="0.2">
      <c r="A12" s="1" t="s">
        <v>1144</v>
      </c>
      <c r="B12" s="1">
        <v>10</v>
      </c>
    </row>
    <row r="13" spans="1:4" x14ac:dyDescent="0.2">
      <c r="A13" s="1" t="s">
        <v>1145</v>
      </c>
      <c r="B13" s="1">
        <v>11</v>
      </c>
    </row>
    <row r="14" spans="1:4" x14ac:dyDescent="0.2">
      <c r="A14" s="1" t="s">
        <v>1146</v>
      </c>
      <c r="B14" s="1">
        <v>12</v>
      </c>
    </row>
    <row r="15" spans="1:4" x14ac:dyDescent="0.2">
      <c r="A15" s="1" t="s">
        <v>1113</v>
      </c>
      <c r="B15" s="1">
        <v>13</v>
      </c>
    </row>
    <row r="16" spans="1:4" x14ac:dyDescent="0.2">
      <c r="A16" s="1" t="s">
        <v>1132</v>
      </c>
      <c r="B16" s="1">
        <v>14</v>
      </c>
    </row>
    <row r="17" spans="1:4" x14ac:dyDescent="0.2">
      <c r="A17" s="1" t="s">
        <v>1134</v>
      </c>
      <c r="B17" s="1">
        <v>15</v>
      </c>
    </row>
    <row r="18" spans="1:4" x14ac:dyDescent="0.2">
      <c r="A18" s="1" t="s">
        <v>1135</v>
      </c>
      <c r="B18" s="1">
        <v>16</v>
      </c>
    </row>
    <row r="19" spans="1:4" x14ac:dyDescent="0.2">
      <c r="A19" s="1" t="s">
        <v>1148</v>
      </c>
      <c r="B19" s="1">
        <v>17</v>
      </c>
    </row>
    <row r="20" spans="1:4" x14ac:dyDescent="0.2">
      <c r="A20" s="1" t="s">
        <v>1147</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B2:T30"/>
  <sheetViews>
    <sheetView workbookViewId="0">
      <selection activeCell="F14" sqref="F14"/>
    </sheetView>
  </sheetViews>
  <sheetFormatPr baseColWidth="10" defaultColWidth="11" defaultRowHeight="14.25" x14ac:dyDescent="0.2"/>
  <cols>
    <col min="1" max="3" width="5.625" style="96" customWidth="1"/>
    <col min="4" max="19" width="11" style="96"/>
    <col min="20" max="20" width="5.625" style="96" customWidth="1"/>
    <col min="21" max="16384" width="11" style="96"/>
  </cols>
  <sheetData>
    <row r="2" spans="2:20" x14ac:dyDescent="0.2">
      <c r="B2" s="104"/>
      <c r="C2" s="105"/>
      <c r="D2" s="105"/>
      <c r="E2" s="105"/>
      <c r="F2" s="105"/>
      <c r="G2" s="105"/>
      <c r="H2" s="105"/>
      <c r="I2" s="105"/>
      <c r="J2" s="105"/>
      <c r="K2" s="105"/>
      <c r="L2" s="105"/>
      <c r="M2" s="105"/>
      <c r="N2" s="105"/>
      <c r="O2" s="105"/>
      <c r="P2" s="105"/>
      <c r="Q2" s="105"/>
      <c r="R2" s="105"/>
      <c r="S2" s="105"/>
      <c r="T2" s="106"/>
    </row>
    <row r="3" spans="2:20" ht="18" x14ac:dyDescent="0.25">
      <c r="B3" s="107"/>
      <c r="C3" s="125" t="s">
        <v>968</v>
      </c>
      <c r="D3" s="109"/>
      <c r="E3" s="109"/>
      <c r="F3" s="109"/>
      <c r="G3" s="109"/>
      <c r="H3" s="109"/>
      <c r="I3" s="109"/>
      <c r="J3" s="109"/>
      <c r="K3" s="109"/>
      <c r="L3" s="109"/>
      <c r="M3" s="109"/>
      <c r="N3" s="109"/>
      <c r="O3" s="109"/>
      <c r="P3" s="109"/>
      <c r="Q3" s="109"/>
      <c r="R3" s="109"/>
      <c r="S3" s="109"/>
      <c r="T3" s="110"/>
    </row>
    <row r="4" spans="2:20" x14ac:dyDescent="0.2">
      <c r="B4" s="107"/>
      <c r="C4" s="109"/>
      <c r="D4" s="109"/>
      <c r="E4" s="109"/>
      <c r="F4" s="109"/>
      <c r="G4" s="109"/>
      <c r="H4" s="109"/>
      <c r="I4" s="109"/>
      <c r="J4" s="109"/>
      <c r="K4" s="109"/>
      <c r="L4" s="109"/>
      <c r="M4" s="109"/>
      <c r="N4" s="109"/>
      <c r="O4" s="109"/>
      <c r="P4" s="109"/>
      <c r="Q4" s="109"/>
      <c r="R4" s="109"/>
      <c r="S4" s="109"/>
      <c r="T4" s="110"/>
    </row>
    <row r="5" spans="2:20" ht="15" x14ac:dyDescent="0.25">
      <c r="B5" s="107"/>
      <c r="C5" s="108" t="s">
        <v>969</v>
      </c>
      <c r="D5" s="108" t="s">
        <v>972</v>
      </c>
      <c r="E5" s="109"/>
      <c r="F5" s="109"/>
      <c r="G5" s="109"/>
      <c r="H5" s="109"/>
      <c r="I5" s="109"/>
      <c r="J5" s="109"/>
      <c r="K5" s="109"/>
      <c r="L5" s="109"/>
      <c r="M5" s="109"/>
      <c r="N5" s="109"/>
      <c r="O5" s="109"/>
      <c r="P5" s="109"/>
      <c r="Q5" s="109"/>
      <c r="R5" s="109"/>
      <c r="S5" s="109"/>
      <c r="T5" s="110"/>
    </row>
    <row r="6" spans="2:20" x14ac:dyDescent="0.2">
      <c r="B6" s="107"/>
      <c r="C6" s="109"/>
      <c r="D6" s="112" t="s">
        <v>1731</v>
      </c>
      <c r="E6" s="109"/>
      <c r="F6" s="109"/>
      <c r="G6" s="109"/>
      <c r="H6" s="109"/>
      <c r="I6" s="109"/>
      <c r="J6" s="109"/>
      <c r="K6" s="109"/>
      <c r="L6" s="109"/>
      <c r="M6" s="109"/>
      <c r="N6" s="109"/>
      <c r="O6" s="109"/>
      <c r="P6" s="109"/>
      <c r="Q6" s="109"/>
      <c r="R6" s="109"/>
      <c r="S6" s="109"/>
      <c r="T6" s="110"/>
    </row>
    <row r="7" spans="2:20" x14ac:dyDescent="0.2">
      <c r="B7" s="107"/>
      <c r="C7" s="109"/>
      <c r="D7" s="112" t="s">
        <v>971</v>
      </c>
      <c r="E7" s="109"/>
      <c r="F7" s="109"/>
      <c r="G7" s="109"/>
      <c r="H7" s="109"/>
      <c r="I7" s="109"/>
      <c r="J7" s="109"/>
      <c r="K7" s="109"/>
      <c r="L7" s="109"/>
      <c r="M7" s="109"/>
      <c r="N7" s="109"/>
      <c r="O7" s="109"/>
      <c r="P7" s="109"/>
      <c r="Q7" s="109"/>
      <c r="R7" s="109"/>
      <c r="S7" s="109"/>
      <c r="T7" s="110"/>
    </row>
    <row r="8" spans="2:20" x14ac:dyDescent="0.2">
      <c r="B8" s="107"/>
      <c r="C8" s="109"/>
      <c r="D8" s="112" t="s">
        <v>975</v>
      </c>
      <c r="E8" s="109"/>
      <c r="F8" s="109"/>
      <c r="G8" s="109"/>
      <c r="H8" s="109"/>
      <c r="I8" s="109"/>
      <c r="J8" s="109"/>
      <c r="K8" s="109"/>
      <c r="L8" s="109"/>
      <c r="M8" s="109"/>
      <c r="N8" s="109"/>
      <c r="O8" s="109"/>
      <c r="P8" s="109"/>
      <c r="Q8" s="109"/>
      <c r="R8" s="109"/>
      <c r="S8" s="109"/>
      <c r="T8" s="110"/>
    </row>
    <row r="9" spans="2:20" x14ac:dyDescent="0.2">
      <c r="B9" s="107"/>
      <c r="C9" s="109"/>
      <c r="D9" s="109"/>
      <c r="E9" s="109"/>
      <c r="F9" s="109"/>
      <c r="G9" s="109"/>
      <c r="H9" s="109"/>
      <c r="I9" s="109"/>
      <c r="J9" s="109"/>
      <c r="K9" s="109"/>
      <c r="L9" s="109"/>
      <c r="M9" s="109"/>
      <c r="N9" s="109"/>
      <c r="O9" s="109"/>
      <c r="P9" s="109"/>
      <c r="Q9" s="109"/>
      <c r="R9" s="109"/>
      <c r="S9" s="109"/>
      <c r="T9" s="110"/>
    </row>
    <row r="10" spans="2:20" ht="15" x14ac:dyDescent="0.25">
      <c r="B10" s="107"/>
      <c r="C10" s="108" t="s">
        <v>970</v>
      </c>
      <c r="D10" s="108" t="s">
        <v>973</v>
      </c>
      <c r="E10" s="109"/>
      <c r="F10" s="109"/>
      <c r="G10" s="109"/>
      <c r="H10" s="109"/>
      <c r="I10" s="109"/>
      <c r="J10" s="109"/>
      <c r="K10" s="109"/>
      <c r="L10" s="109"/>
      <c r="M10" s="109"/>
      <c r="N10" s="109"/>
      <c r="O10" s="109"/>
      <c r="P10" s="109"/>
      <c r="Q10" s="109"/>
      <c r="R10" s="109"/>
      <c r="S10" s="109"/>
      <c r="T10" s="110"/>
    </row>
    <row r="11" spans="2:20" x14ac:dyDescent="0.2">
      <c r="B11" s="107"/>
      <c r="C11" s="109"/>
      <c r="D11" s="112" t="s">
        <v>974</v>
      </c>
      <c r="E11" s="109"/>
      <c r="F11" s="109"/>
      <c r="G11" s="109"/>
      <c r="H11" s="109"/>
      <c r="I11" s="109"/>
      <c r="J11" s="109"/>
      <c r="K11" s="109"/>
      <c r="L11" s="109"/>
      <c r="M11" s="109"/>
      <c r="N11" s="109"/>
      <c r="O11" s="109"/>
      <c r="P11" s="109"/>
      <c r="Q11" s="109"/>
      <c r="R11" s="109"/>
      <c r="S11" s="109"/>
      <c r="T11" s="110"/>
    </row>
    <row r="12" spans="2:20" x14ac:dyDescent="0.2">
      <c r="B12" s="107"/>
      <c r="C12" s="109"/>
      <c r="D12" s="109"/>
      <c r="E12" s="109"/>
      <c r="F12" s="109"/>
      <c r="G12" s="109"/>
      <c r="H12" s="109"/>
      <c r="I12" s="109"/>
      <c r="J12" s="109"/>
      <c r="K12" s="109"/>
      <c r="L12" s="109"/>
      <c r="M12" s="109"/>
      <c r="N12" s="109"/>
      <c r="O12" s="109"/>
      <c r="P12" s="109"/>
      <c r="Q12" s="109"/>
      <c r="R12" s="109"/>
      <c r="S12" s="109"/>
      <c r="T12" s="110"/>
    </row>
    <row r="13" spans="2:20" ht="15" x14ac:dyDescent="0.25">
      <c r="B13" s="107"/>
      <c r="C13" s="108" t="s">
        <v>976</v>
      </c>
      <c r="D13" s="108" t="s">
        <v>1275</v>
      </c>
      <c r="E13" s="109"/>
      <c r="F13" s="109"/>
      <c r="G13" s="109"/>
      <c r="H13" s="109"/>
      <c r="I13" s="109"/>
      <c r="J13" s="109"/>
      <c r="K13" s="109"/>
      <c r="L13" s="109"/>
      <c r="M13" s="109"/>
      <c r="N13" s="109"/>
      <c r="O13" s="109"/>
      <c r="P13" s="109"/>
      <c r="Q13" s="109"/>
      <c r="R13" s="109"/>
      <c r="S13" s="109"/>
      <c r="T13" s="110"/>
    </row>
    <row r="14" spans="2:20" x14ac:dyDescent="0.2">
      <c r="B14" s="107"/>
      <c r="C14" s="109"/>
      <c r="D14" s="112" t="s">
        <v>977</v>
      </c>
      <c r="E14" s="109"/>
      <c r="F14" s="109"/>
      <c r="G14" s="109"/>
      <c r="H14" s="109"/>
      <c r="I14" s="109"/>
      <c r="J14" s="109"/>
      <c r="K14" s="109"/>
      <c r="L14" s="109"/>
      <c r="M14" s="109"/>
      <c r="N14" s="109"/>
      <c r="O14" s="109"/>
      <c r="P14" s="109"/>
      <c r="Q14" s="109"/>
      <c r="R14" s="109"/>
      <c r="S14" s="109"/>
      <c r="T14" s="110"/>
    </row>
    <row r="15" spans="2:20" x14ac:dyDescent="0.2">
      <c r="B15" s="107"/>
      <c r="C15" s="109"/>
      <c r="D15" s="112" t="s">
        <v>978</v>
      </c>
      <c r="E15" s="109"/>
      <c r="F15" s="109"/>
      <c r="G15" s="109"/>
      <c r="H15" s="109"/>
      <c r="I15" s="109"/>
      <c r="J15" s="109"/>
      <c r="K15" s="109"/>
      <c r="L15" s="109"/>
      <c r="M15" s="109"/>
      <c r="N15" s="109"/>
      <c r="O15" s="109"/>
      <c r="P15" s="109"/>
      <c r="Q15" s="109"/>
      <c r="R15" s="109"/>
      <c r="S15" s="109"/>
      <c r="T15" s="110"/>
    </row>
    <row r="16" spans="2:20" x14ac:dyDescent="0.2">
      <c r="B16" s="107"/>
      <c r="C16" s="109"/>
      <c r="D16" s="109"/>
      <c r="E16" s="109"/>
      <c r="F16" s="109"/>
      <c r="G16" s="109"/>
      <c r="H16" s="109"/>
      <c r="I16" s="109"/>
      <c r="J16" s="109"/>
      <c r="K16" s="109"/>
      <c r="L16" s="109"/>
      <c r="M16" s="109"/>
      <c r="N16" s="109"/>
      <c r="O16" s="109"/>
      <c r="P16" s="109"/>
      <c r="Q16" s="109"/>
      <c r="R16" s="109"/>
      <c r="S16" s="109"/>
      <c r="T16" s="110"/>
    </row>
    <row r="17" spans="2:20" ht="15" x14ac:dyDescent="0.25">
      <c r="B17" s="107"/>
      <c r="C17" s="108" t="s">
        <v>979</v>
      </c>
      <c r="D17" s="108" t="s">
        <v>1274</v>
      </c>
      <c r="E17" s="109"/>
      <c r="F17" s="109"/>
      <c r="G17" s="109"/>
      <c r="H17" s="109"/>
      <c r="I17" s="109"/>
      <c r="J17" s="109"/>
      <c r="K17" s="109"/>
      <c r="L17" s="109"/>
      <c r="M17" s="109"/>
      <c r="N17" s="109"/>
      <c r="O17" s="109"/>
      <c r="P17" s="109"/>
      <c r="Q17" s="109"/>
      <c r="R17" s="109"/>
      <c r="S17" s="109"/>
      <c r="T17" s="110"/>
    </row>
    <row r="18" spans="2:20" x14ac:dyDescent="0.2">
      <c r="B18" s="107"/>
      <c r="C18" s="109"/>
      <c r="D18" s="112" t="s">
        <v>1276</v>
      </c>
      <c r="E18" s="109"/>
      <c r="F18" s="109"/>
      <c r="G18" s="109"/>
      <c r="H18" s="109"/>
      <c r="I18" s="109"/>
      <c r="J18" s="109"/>
      <c r="K18" s="109"/>
      <c r="L18" s="109"/>
      <c r="M18" s="109"/>
      <c r="N18" s="109"/>
      <c r="O18" s="109"/>
      <c r="P18" s="109"/>
      <c r="Q18" s="109"/>
      <c r="R18" s="109"/>
      <c r="S18" s="109"/>
      <c r="T18" s="110"/>
    </row>
    <row r="19" spans="2:20" x14ac:dyDescent="0.2">
      <c r="B19" s="107"/>
      <c r="C19" s="109"/>
      <c r="D19" s="112" t="s">
        <v>1277</v>
      </c>
      <c r="E19" s="109"/>
      <c r="F19" s="109"/>
      <c r="G19" s="109"/>
      <c r="H19" s="109"/>
      <c r="I19" s="109"/>
      <c r="J19" s="109"/>
      <c r="K19" s="109"/>
      <c r="L19" s="109"/>
      <c r="M19" s="109"/>
      <c r="N19" s="109"/>
      <c r="O19" s="109"/>
      <c r="P19" s="109"/>
      <c r="Q19" s="109"/>
      <c r="R19" s="109"/>
      <c r="S19" s="109"/>
      <c r="T19" s="110"/>
    </row>
    <row r="20" spans="2:20" x14ac:dyDescent="0.2">
      <c r="B20" s="107"/>
      <c r="C20" s="109"/>
      <c r="D20" s="112" t="s">
        <v>982</v>
      </c>
      <c r="E20" s="109"/>
      <c r="F20" s="109"/>
      <c r="G20" s="109"/>
      <c r="H20" s="109"/>
      <c r="I20" s="109"/>
      <c r="J20" s="109"/>
      <c r="K20" s="109"/>
      <c r="L20" s="109"/>
      <c r="M20" s="109"/>
      <c r="N20" s="109"/>
      <c r="O20" s="109"/>
      <c r="P20" s="109"/>
      <c r="Q20" s="109"/>
      <c r="R20" s="109"/>
      <c r="S20" s="109"/>
      <c r="T20" s="110"/>
    </row>
    <row r="21" spans="2:20" x14ac:dyDescent="0.2">
      <c r="B21" s="107"/>
      <c r="C21" s="109"/>
      <c r="D21" s="112" t="s">
        <v>1280</v>
      </c>
      <c r="E21" s="109"/>
      <c r="F21" s="109"/>
      <c r="G21" s="109"/>
      <c r="H21" s="109"/>
      <c r="I21" s="109"/>
      <c r="J21" s="109"/>
      <c r="K21" s="109"/>
      <c r="L21" s="109"/>
      <c r="M21" s="109"/>
      <c r="N21" s="109"/>
      <c r="O21" s="109"/>
      <c r="P21" s="109"/>
      <c r="Q21" s="109"/>
      <c r="R21" s="109"/>
      <c r="S21" s="109"/>
      <c r="T21" s="110"/>
    </row>
    <row r="22" spans="2:20" x14ac:dyDescent="0.2">
      <c r="B22" s="107"/>
      <c r="C22" s="109"/>
      <c r="D22" s="112"/>
      <c r="E22" s="109"/>
      <c r="F22" s="109"/>
      <c r="G22" s="109"/>
      <c r="H22" s="109"/>
      <c r="I22" s="109"/>
      <c r="J22" s="109"/>
      <c r="K22" s="109"/>
      <c r="L22" s="109"/>
      <c r="M22" s="109"/>
      <c r="N22" s="109"/>
      <c r="O22" s="109"/>
      <c r="P22" s="109"/>
      <c r="Q22" s="109"/>
      <c r="R22" s="109"/>
      <c r="S22" s="109"/>
      <c r="T22" s="110"/>
    </row>
    <row r="23" spans="2:20" ht="15" x14ac:dyDescent="0.25">
      <c r="B23" s="107"/>
      <c r="C23" s="108" t="s">
        <v>1273</v>
      </c>
      <c r="D23" s="108" t="s">
        <v>980</v>
      </c>
      <c r="E23" s="109"/>
      <c r="F23" s="109"/>
      <c r="G23" s="109"/>
      <c r="H23" s="109"/>
      <c r="I23" s="109"/>
      <c r="J23" s="109"/>
      <c r="K23" s="109"/>
      <c r="L23" s="109"/>
      <c r="M23" s="109"/>
      <c r="N23" s="109"/>
      <c r="O23" s="109"/>
      <c r="P23" s="109"/>
      <c r="Q23" s="109"/>
      <c r="R23" s="109"/>
      <c r="S23" s="109"/>
      <c r="T23" s="110"/>
    </row>
    <row r="24" spans="2:20" x14ac:dyDescent="0.2">
      <c r="B24" s="107"/>
      <c r="C24" s="109"/>
      <c r="D24" s="112" t="s">
        <v>981</v>
      </c>
      <c r="E24" s="109"/>
      <c r="F24" s="109"/>
      <c r="G24" s="109"/>
      <c r="H24" s="109"/>
      <c r="I24" s="109"/>
      <c r="J24" s="109"/>
      <c r="K24" s="109"/>
      <c r="L24" s="109"/>
      <c r="M24" s="109"/>
      <c r="N24" s="109"/>
      <c r="O24" s="109"/>
      <c r="P24" s="109"/>
      <c r="Q24" s="109"/>
      <c r="R24" s="109"/>
      <c r="S24" s="109"/>
      <c r="T24" s="110"/>
    </row>
    <row r="25" spans="2:20" x14ac:dyDescent="0.2">
      <c r="B25" s="107"/>
      <c r="C25" s="109"/>
      <c r="D25" s="112" t="s">
        <v>982</v>
      </c>
      <c r="E25" s="109"/>
      <c r="F25" s="109"/>
      <c r="G25" s="109"/>
      <c r="H25" s="109"/>
      <c r="I25" s="109"/>
      <c r="J25" s="109"/>
      <c r="K25" s="109"/>
      <c r="L25" s="109"/>
      <c r="M25" s="109"/>
      <c r="N25" s="109"/>
      <c r="O25" s="109"/>
      <c r="P25" s="109"/>
      <c r="Q25" s="109"/>
      <c r="R25" s="109"/>
      <c r="S25" s="109"/>
      <c r="T25" s="110"/>
    </row>
    <row r="26" spans="2:20" x14ac:dyDescent="0.2">
      <c r="B26" s="107"/>
      <c r="C26" s="109"/>
      <c r="D26" s="112" t="s">
        <v>1159</v>
      </c>
      <c r="E26" s="109"/>
      <c r="F26" s="109"/>
      <c r="G26" s="109"/>
      <c r="H26" s="109"/>
      <c r="I26" s="109"/>
      <c r="J26" s="109"/>
      <c r="K26" s="109"/>
      <c r="L26" s="109"/>
      <c r="M26" s="109"/>
      <c r="N26" s="109"/>
      <c r="O26" s="109"/>
      <c r="P26" s="109"/>
      <c r="Q26" s="109"/>
      <c r="R26" s="109"/>
      <c r="S26" s="109"/>
      <c r="T26" s="110"/>
    </row>
    <row r="27" spans="2:20" x14ac:dyDescent="0.2">
      <c r="B27" s="107"/>
      <c r="C27" s="109"/>
      <c r="D27" s="112" t="s">
        <v>1158</v>
      </c>
      <c r="E27" s="109"/>
      <c r="F27" s="109"/>
      <c r="G27" s="109"/>
      <c r="H27" s="109"/>
      <c r="I27" s="109"/>
      <c r="J27" s="109"/>
      <c r="K27" s="109"/>
      <c r="L27" s="109"/>
      <c r="M27" s="109"/>
      <c r="N27" s="109"/>
      <c r="O27" s="109"/>
      <c r="P27" s="109"/>
      <c r="Q27" s="109"/>
      <c r="R27" s="109"/>
      <c r="S27" s="109"/>
      <c r="T27" s="110"/>
    </row>
    <row r="28" spans="2:20" x14ac:dyDescent="0.2">
      <c r="B28" s="107"/>
      <c r="C28" s="109"/>
      <c r="D28" s="112" t="s">
        <v>983</v>
      </c>
      <c r="E28" s="109"/>
      <c r="F28" s="109"/>
      <c r="G28" s="109"/>
      <c r="H28" s="109"/>
      <c r="I28" s="109"/>
      <c r="J28" s="109"/>
      <c r="K28" s="109"/>
      <c r="L28" s="109"/>
      <c r="M28" s="109"/>
      <c r="N28" s="109"/>
      <c r="O28" s="109"/>
      <c r="P28" s="109"/>
      <c r="Q28" s="109"/>
      <c r="R28" s="109"/>
      <c r="S28" s="109"/>
      <c r="T28" s="110"/>
    </row>
    <row r="29" spans="2:20" x14ac:dyDescent="0.2">
      <c r="B29" s="107"/>
      <c r="C29" s="109"/>
      <c r="D29" s="112" t="s">
        <v>984</v>
      </c>
      <c r="E29" s="109"/>
      <c r="F29" s="109"/>
      <c r="G29" s="109"/>
      <c r="H29" s="109"/>
      <c r="I29" s="109"/>
      <c r="J29" s="109"/>
      <c r="K29" s="109"/>
      <c r="L29" s="109"/>
      <c r="M29" s="109"/>
      <c r="N29" s="109"/>
      <c r="O29" s="109"/>
      <c r="P29" s="109"/>
      <c r="Q29" s="109"/>
      <c r="R29" s="109"/>
      <c r="S29" s="109"/>
      <c r="T29" s="110"/>
    </row>
    <row r="30" spans="2:20" x14ac:dyDescent="0.2">
      <c r="B30" s="122"/>
      <c r="C30" s="123"/>
      <c r="D30" s="123"/>
      <c r="E30" s="123"/>
      <c r="F30" s="123"/>
      <c r="G30" s="123"/>
      <c r="H30" s="123"/>
      <c r="I30" s="123"/>
      <c r="J30" s="123"/>
      <c r="K30" s="123"/>
      <c r="L30" s="123"/>
      <c r="M30" s="123"/>
      <c r="N30" s="123"/>
      <c r="O30" s="123"/>
      <c r="P30" s="123"/>
      <c r="Q30" s="123"/>
      <c r="R30" s="123"/>
      <c r="S30" s="123"/>
      <c r="T30" s="124"/>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871</v>
      </c>
      <c r="B1" s="2" t="s">
        <v>855</v>
      </c>
      <c r="C1" s="2" t="s">
        <v>934</v>
      </c>
      <c r="D1" s="2" t="s">
        <v>1015</v>
      </c>
    </row>
    <row r="2" spans="1:4" x14ac:dyDescent="0.2">
      <c r="A2" s="47">
        <v>1</v>
      </c>
      <c r="B2" s="1" t="s">
        <v>866</v>
      </c>
      <c r="C2" s="1" t="s">
        <v>992</v>
      </c>
      <c r="D2" s="1" t="s">
        <v>993</v>
      </c>
    </row>
    <row r="3" spans="1:4" x14ac:dyDescent="0.2">
      <c r="A3" s="47">
        <v>2</v>
      </c>
      <c r="B3" s="1" t="s">
        <v>913</v>
      </c>
      <c r="C3" s="1" t="s">
        <v>937</v>
      </c>
      <c r="D3" s="1" t="s">
        <v>938</v>
      </c>
    </row>
    <row r="4" spans="1:4" x14ac:dyDescent="0.2">
      <c r="A4" s="47" t="s">
        <v>872</v>
      </c>
      <c r="B4" s="48" t="s">
        <v>966</v>
      </c>
      <c r="C4" s="1" t="s">
        <v>939</v>
      </c>
      <c r="D4" s="1" t="s">
        <v>940</v>
      </c>
    </row>
    <row r="5" spans="1:4" x14ac:dyDescent="0.2">
      <c r="A5" s="47" t="s">
        <v>873</v>
      </c>
      <c r="B5" s="48" t="s">
        <v>863</v>
      </c>
      <c r="C5" s="1" t="s">
        <v>941</v>
      </c>
      <c r="D5" s="1" t="s">
        <v>942</v>
      </c>
    </row>
    <row r="6" spans="1:4" x14ac:dyDescent="0.2">
      <c r="A6" s="47" t="s">
        <v>932</v>
      </c>
      <c r="B6" s="48" t="s">
        <v>1152</v>
      </c>
      <c r="C6" s="1" t="s">
        <v>939</v>
      </c>
      <c r="D6" s="1" t="s">
        <v>940</v>
      </c>
    </row>
    <row r="7" spans="1:4" x14ac:dyDescent="0.2">
      <c r="A7" s="47" t="s">
        <v>1150</v>
      </c>
      <c r="B7" s="48" t="s">
        <v>1151</v>
      </c>
      <c r="C7" s="1" t="s">
        <v>941</v>
      </c>
      <c r="D7" s="1" t="s">
        <v>942</v>
      </c>
    </row>
    <row r="8" spans="1:4" x14ac:dyDescent="0.2">
      <c r="A8" s="47">
        <v>3</v>
      </c>
      <c r="B8" s="1" t="s">
        <v>864</v>
      </c>
      <c r="C8" s="1" t="s">
        <v>998</v>
      </c>
      <c r="D8" s="1" t="s">
        <v>999</v>
      </c>
    </row>
    <row r="9" spans="1:4" x14ac:dyDescent="0.2">
      <c r="A9" s="47">
        <v>4</v>
      </c>
      <c r="B9" s="1" t="s">
        <v>949</v>
      </c>
      <c r="C9" s="1" t="s">
        <v>989</v>
      </c>
      <c r="D9" s="1" t="s">
        <v>990</v>
      </c>
    </row>
    <row r="10" spans="1:4" x14ac:dyDescent="0.2">
      <c r="A10" s="47">
        <v>5</v>
      </c>
      <c r="B10" s="1" t="s">
        <v>951</v>
      </c>
      <c r="C10" s="1" t="s">
        <v>996</v>
      </c>
      <c r="D10" s="1" t="s">
        <v>997</v>
      </c>
    </row>
    <row r="11" spans="1:4" x14ac:dyDescent="0.2">
      <c r="A11" s="47" t="s">
        <v>874</v>
      </c>
      <c r="B11" s="48" t="s">
        <v>862</v>
      </c>
      <c r="C11" s="1" t="s">
        <v>996</v>
      </c>
      <c r="D11" s="1" t="s">
        <v>997</v>
      </c>
    </row>
    <row r="12" spans="1:4" x14ac:dyDescent="0.2">
      <c r="A12" s="47">
        <v>6</v>
      </c>
      <c r="B12" s="1" t="s">
        <v>865</v>
      </c>
      <c r="C12" s="1" t="s">
        <v>998</v>
      </c>
      <c r="D12" s="1" t="s">
        <v>999</v>
      </c>
    </row>
    <row r="13" spans="1:4" x14ac:dyDescent="0.2">
      <c r="A13" s="47">
        <v>7</v>
      </c>
      <c r="B13" s="1" t="s">
        <v>952</v>
      </c>
      <c r="C13" s="1" t="s">
        <v>1001</v>
      </c>
      <c r="D13" s="1" t="s">
        <v>1000</v>
      </c>
    </row>
    <row r="14" spans="1:4" x14ac:dyDescent="0.2">
      <c r="A14" s="47" t="s">
        <v>935</v>
      </c>
      <c r="B14" s="1" t="s">
        <v>920</v>
      </c>
      <c r="C14" s="1" t="s">
        <v>1016</v>
      </c>
      <c r="D14" s="1" t="s">
        <v>1018</v>
      </c>
    </row>
    <row r="15" spans="1:4" x14ac:dyDescent="0.2">
      <c r="A15" s="47" t="s">
        <v>936</v>
      </c>
      <c r="B15" s="1" t="s">
        <v>919</v>
      </c>
      <c r="C15" s="1" t="s">
        <v>1017</v>
      </c>
      <c r="D15" s="1" t="s">
        <v>1019</v>
      </c>
    </row>
    <row r="16" spans="1:4" x14ac:dyDescent="0.2">
      <c r="A16" s="47">
        <v>8</v>
      </c>
      <c r="B16" s="1" t="s">
        <v>955</v>
      </c>
      <c r="C16" s="1" t="s">
        <v>1002</v>
      </c>
      <c r="D16" s="1" t="s">
        <v>1003</v>
      </c>
    </row>
    <row r="17" spans="1:4" x14ac:dyDescent="0.2">
      <c r="A17" s="47">
        <v>9</v>
      </c>
      <c r="B17" s="1" t="s">
        <v>956</v>
      </c>
      <c r="C17" s="1" t="s">
        <v>995</v>
      </c>
      <c r="D17" s="1" t="s">
        <v>909</v>
      </c>
    </row>
    <row r="18" spans="1:4" x14ac:dyDescent="0.2">
      <c r="A18" s="47">
        <v>11</v>
      </c>
      <c r="B18" s="1" t="s">
        <v>918</v>
      </c>
      <c r="C18" s="1" t="s">
        <v>1005</v>
      </c>
      <c r="D18" s="1" t="s">
        <v>1004</v>
      </c>
    </row>
    <row r="19" spans="1:4" x14ac:dyDescent="0.2">
      <c r="A19" s="47">
        <v>12</v>
      </c>
      <c r="B19" s="1" t="s">
        <v>957</v>
      </c>
      <c r="C19" s="1" t="s">
        <v>985</v>
      </c>
      <c r="D19" s="1" t="s">
        <v>986</v>
      </c>
    </row>
    <row r="20" spans="1:4" x14ac:dyDescent="0.2">
      <c r="A20" s="47">
        <v>13</v>
      </c>
      <c r="B20" s="1" t="s">
        <v>958</v>
      </c>
      <c r="C20" s="1" t="s">
        <v>987</v>
      </c>
      <c r="D20" s="1" t="s">
        <v>988</v>
      </c>
    </row>
    <row r="21" spans="1:4" x14ac:dyDescent="0.2">
      <c r="A21" s="47">
        <v>14</v>
      </c>
      <c r="B21" s="1" t="s">
        <v>959</v>
      </c>
      <c r="C21" s="1" t="s">
        <v>1006</v>
      </c>
      <c r="D21" s="1" t="s">
        <v>1007</v>
      </c>
    </row>
    <row r="22" spans="1:4" x14ac:dyDescent="0.2">
      <c r="A22" s="47">
        <v>15</v>
      </c>
      <c r="B22" s="1" t="s">
        <v>960</v>
      </c>
      <c r="C22" s="1" t="s">
        <v>1008</v>
      </c>
      <c r="D22" s="1" t="s">
        <v>899</v>
      </c>
    </row>
    <row r="23" spans="1:4" x14ac:dyDescent="0.2">
      <c r="A23" s="47">
        <v>16</v>
      </c>
      <c r="B23" s="1" t="s">
        <v>961</v>
      </c>
      <c r="C23" s="1" t="s">
        <v>1009</v>
      </c>
      <c r="D23" s="1" t="s">
        <v>1010</v>
      </c>
    </row>
    <row r="24" spans="1:4" x14ac:dyDescent="0.2">
      <c r="A24" s="47" t="s">
        <v>944</v>
      </c>
      <c r="B24" s="48" t="s">
        <v>965</v>
      </c>
      <c r="C24" s="1" t="s">
        <v>1009</v>
      </c>
      <c r="D24" s="1" t="s">
        <v>1010</v>
      </c>
    </row>
    <row r="25" spans="1:4" x14ac:dyDescent="0.2">
      <c r="A25" s="47">
        <v>18</v>
      </c>
      <c r="B25" s="1" t="s">
        <v>925</v>
      </c>
      <c r="C25" s="1" t="s">
        <v>1011</v>
      </c>
      <c r="D25" s="1" t="s">
        <v>1012</v>
      </c>
    </row>
    <row r="26" spans="1:4" x14ac:dyDescent="0.2">
      <c r="A26" s="47">
        <v>19</v>
      </c>
      <c r="B26" s="1" t="s">
        <v>926</v>
      </c>
      <c r="C26" s="1" t="s">
        <v>1013</v>
      </c>
      <c r="D26" s="1" t="s">
        <v>1014</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854</v>
      </c>
      <c r="B1" s="2" t="s">
        <v>871</v>
      </c>
      <c r="C1" s="2" t="s">
        <v>934</v>
      </c>
      <c r="D1" s="2" t="s">
        <v>1015</v>
      </c>
    </row>
    <row r="2" spans="1:4" x14ac:dyDescent="0.2">
      <c r="A2" s="1" t="s">
        <v>858</v>
      </c>
      <c r="B2" s="1">
        <v>1</v>
      </c>
      <c r="C2" s="1" t="s">
        <v>992</v>
      </c>
      <c r="D2" s="1" t="s">
        <v>993</v>
      </c>
    </row>
    <row r="3" spans="1:4" x14ac:dyDescent="0.2">
      <c r="A3" s="1" t="s">
        <v>859</v>
      </c>
      <c r="B3" s="1" t="s">
        <v>872</v>
      </c>
      <c r="C3" s="1" t="s">
        <v>939</v>
      </c>
      <c r="D3" s="1" t="s">
        <v>940</v>
      </c>
    </row>
    <row r="4" spans="1:4" x14ac:dyDescent="0.2">
      <c r="A4" s="1" t="s">
        <v>866</v>
      </c>
      <c r="B4" s="1">
        <v>1</v>
      </c>
      <c r="C4" s="1" t="s">
        <v>992</v>
      </c>
      <c r="D4" s="1" t="s">
        <v>993</v>
      </c>
    </row>
    <row r="5" spans="1:4" x14ac:dyDescent="0.2">
      <c r="A5" s="1" t="s">
        <v>894</v>
      </c>
      <c r="B5" s="1">
        <v>1</v>
      </c>
      <c r="C5" s="1" t="s">
        <v>992</v>
      </c>
      <c r="D5" s="1" t="s">
        <v>993</v>
      </c>
    </row>
    <row r="6" spans="1:4" x14ac:dyDescent="0.2">
      <c r="A6" s="1" t="s">
        <v>862</v>
      </c>
      <c r="B6" s="1" t="s">
        <v>874</v>
      </c>
      <c r="C6" s="1" t="s">
        <v>996</v>
      </c>
      <c r="D6" s="1" t="s">
        <v>997</v>
      </c>
    </row>
    <row r="7" spans="1:4" x14ac:dyDescent="0.2">
      <c r="A7" s="1" t="s">
        <v>863</v>
      </c>
      <c r="B7" s="1" t="s">
        <v>873</v>
      </c>
      <c r="C7" s="1" t="s">
        <v>941</v>
      </c>
      <c r="D7" s="1" t="s">
        <v>942</v>
      </c>
    </row>
    <row r="8" spans="1:4" x14ac:dyDescent="0.2">
      <c r="A8" s="1" t="s">
        <v>880</v>
      </c>
      <c r="B8" s="1">
        <v>1</v>
      </c>
      <c r="C8" s="1" t="s">
        <v>992</v>
      </c>
      <c r="D8" s="1" t="s">
        <v>993</v>
      </c>
    </row>
    <row r="9" spans="1:4" x14ac:dyDescent="0.2">
      <c r="A9" s="1" t="s">
        <v>866</v>
      </c>
      <c r="B9" s="1">
        <v>1</v>
      </c>
      <c r="C9" s="1" t="s">
        <v>992</v>
      </c>
      <c r="D9" s="1" t="s">
        <v>993</v>
      </c>
    </row>
    <row r="10" spans="1:4" x14ac:dyDescent="0.2">
      <c r="A10" s="1" t="s">
        <v>945</v>
      </c>
      <c r="B10" s="1">
        <v>1</v>
      </c>
      <c r="C10" s="1" t="s">
        <v>992</v>
      </c>
      <c r="D10" s="1" t="s">
        <v>993</v>
      </c>
    </row>
    <row r="11" spans="1:4" x14ac:dyDescent="0.2">
      <c r="A11" s="1" t="s">
        <v>922</v>
      </c>
      <c r="B11" s="1">
        <v>1</v>
      </c>
      <c r="C11" s="1" t="s">
        <v>992</v>
      </c>
      <c r="D11" s="1" t="s">
        <v>993</v>
      </c>
    </row>
    <row r="12" spans="1:4" x14ac:dyDescent="0.2">
      <c r="A12" s="1" t="s">
        <v>893</v>
      </c>
      <c r="B12" s="1">
        <v>2</v>
      </c>
      <c r="C12" s="1" t="s">
        <v>937</v>
      </c>
      <c r="D12" s="1" t="s">
        <v>938</v>
      </c>
    </row>
    <row r="13" spans="1:4" x14ac:dyDescent="0.2">
      <c r="A13" s="1" t="s">
        <v>878</v>
      </c>
      <c r="B13" s="1">
        <v>2</v>
      </c>
      <c r="C13" s="1" t="s">
        <v>937</v>
      </c>
      <c r="D13" s="1" t="s">
        <v>938</v>
      </c>
    </row>
    <row r="14" spans="1:4" x14ac:dyDescent="0.2">
      <c r="A14" s="1" t="s">
        <v>913</v>
      </c>
      <c r="B14" s="1">
        <v>2</v>
      </c>
      <c r="C14" s="1" t="s">
        <v>937</v>
      </c>
      <c r="D14" s="1" t="s">
        <v>938</v>
      </c>
    </row>
    <row r="15" spans="1:4" x14ac:dyDescent="0.2">
      <c r="A15" s="1" t="s">
        <v>860</v>
      </c>
      <c r="B15" s="1">
        <v>3</v>
      </c>
      <c r="C15" s="1" t="s">
        <v>998</v>
      </c>
      <c r="D15" s="1" t="s">
        <v>999</v>
      </c>
    </row>
    <row r="16" spans="1:4" x14ac:dyDescent="0.2">
      <c r="A16" s="1" t="s">
        <v>864</v>
      </c>
      <c r="B16" s="1">
        <v>3</v>
      </c>
      <c r="C16" s="1" t="s">
        <v>998</v>
      </c>
      <c r="D16" s="1" t="s">
        <v>999</v>
      </c>
    </row>
    <row r="17" spans="1:4" x14ac:dyDescent="0.2">
      <c r="A17" s="1" t="s">
        <v>869</v>
      </c>
      <c r="B17" s="1">
        <v>3</v>
      </c>
      <c r="C17" s="1" t="s">
        <v>998</v>
      </c>
      <c r="D17" s="1" t="s">
        <v>999</v>
      </c>
    </row>
    <row r="18" spans="1:4" x14ac:dyDescent="0.2">
      <c r="A18" s="1" t="s">
        <v>860</v>
      </c>
      <c r="B18" s="1">
        <v>3</v>
      </c>
      <c r="C18" s="1" t="s">
        <v>998</v>
      </c>
      <c r="D18" s="1" t="s">
        <v>999</v>
      </c>
    </row>
    <row r="19" spans="1:4" x14ac:dyDescent="0.2">
      <c r="A19" s="1" t="s">
        <v>883</v>
      </c>
      <c r="B19" s="1">
        <v>3</v>
      </c>
      <c r="C19" s="1" t="s">
        <v>998</v>
      </c>
      <c r="D19" s="1" t="s">
        <v>999</v>
      </c>
    </row>
    <row r="20" spans="1:4" x14ac:dyDescent="0.2">
      <c r="A20" s="1" t="s">
        <v>876</v>
      </c>
      <c r="B20" s="1">
        <v>9</v>
      </c>
      <c r="C20" s="1" t="s">
        <v>995</v>
      </c>
      <c r="D20" s="1" t="s">
        <v>909</v>
      </c>
    </row>
    <row r="21" spans="1:4" x14ac:dyDescent="0.2">
      <c r="A21" s="1" t="s">
        <v>910</v>
      </c>
      <c r="B21" s="1">
        <v>3</v>
      </c>
      <c r="C21" s="1" t="s">
        <v>998</v>
      </c>
      <c r="D21" s="1" t="s">
        <v>999</v>
      </c>
    </row>
    <row r="22" spans="1:4" x14ac:dyDescent="0.2">
      <c r="A22" s="1" t="s">
        <v>879</v>
      </c>
      <c r="B22" s="1" t="s">
        <v>943</v>
      </c>
      <c r="C22" s="1" t="s">
        <v>991</v>
      </c>
      <c r="D22" s="1" t="s">
        <v>994</v>
      </c>
    </row>
    <row r="23" spans="1:4" x14ac:dyDescent="0.2">
      <c r="A23" s="1" t="s">
        <v>909</v>
      </c>
      <c r="B23" s="1">
        <v>9</v>
      </c>
      <c r="C23" s="1" t="s">
        <v>995</v>
      </c>
      <c r="D23" s="1" t="s">
        <v>909</v>
      </c>
    </row>
    <row r="24" spans="1:4" x14ac:dyDescent="0.2">
      <c r="A24" s="1" t="s">
        <v>917</v>
      </c>
      <c r="B24" s="1">
        <v>3</v>
      </c>
      <c r="C24" s="1" t="s">
        <v>998</v>
      </c>
      <c r="D24" s="1" t="s">
        <v>999</v>
      </c>
    </row>
    <row r="25" spans="1:4" x14ac:dyDescent="0.2">
      <c r="A25" s="1" t="s">
        <v>921</v>
      </c>
      <c r="B25" s="1">
        <v>3</v>
      </c>
      <c r="C25" s="1" t="s">
        <v>998</v>
      </c>
      <c r="D25" s="1" t="s">
        <v>999</v>
      </c>
    </row>
    <row r="26" spans="1:4" x14ac:dyDescent="0.2">
      <c r="A26" s="1" t="s">
        <v>861</v>
      </c>
      <c r="B26" s="1">
        <v>4</v>
      </c>
      <c r="C26" s="1" t="s">
        <v>989</v>
      </c>
      <c r="D26" s="1" t="s">
        <v>990</v>
      </c>
    </row>
    <row r="27" spans="1:4" x14ac:dyDescent="0.2">
      <c r="A27" s="1" t="s">
        <v>881</v>
      </c>
      <c r="B27" s="1" t="s">
        <v>935</v>
      </c>
      <c r="C27" s="1" t="s">
        <v>1016</v>
      </c>
      <c r="D27" s="1" t="s">
        <v>1018</v>
      </c>
    </row>
    <row r="28" spans="1:4" x14ac:dyDescent="0.2">
      <c r="A28" s="1" t="s">
        <v>882</v>
      </c>
      <c r="B28" s="1" t="s">
        <v>936</v>
      </c>
      <c r="C28" s="1" t="s">
        <v>1017</v>
      </c>
      <c r="D28" s="1" t="s">
        <v>1019</v>
      </c>
    </row>
    <row r="29" spans="1:4" x14ac:dyDescent="0.2">
      <c r="A29" s="1" t="s">
        <v>868</v>
      </c>
      <c r="B29" s="1">
        <v>4</v>
      </c>
      <c r="C29" s="1" t="s">
        <v>989</v>
      </c>
      <c r="D29" s="1" t="s">
        <v>990</v>
      </c>
    </row>
    <row r="30" spans="1:4" x14ac:dyDescent="0.2">
      <c r="A30" s="1" t="s">
        <v>884</v>
      </c>
      <c r="B30" s="1" t="s">
        <v>872</v>
      </c>
      <c r="C30" s="1" t="s">
        <v>939</v>
      </c>
      <c r="D30" s="1" t="s">
        <v>940</v>
      </c>
    </row>
    <row r="31" spans="1:4" x14ac:dyDescent="0.2">
      <c r="A31" s="1" t="s">
        <v>885</v>
      </c>
      <c r="B31" s="1" t="s">
        <v>932</v>
      </c>
      <c r="C31" s="1" t="s">
        <v>939</v>
      </c>
      <c r="D31" s="1" t="s">
        <v>940</v>
      </c>
    </row>
    <row r="32" spans="1:4" x14ac:dyDescent="0.2">
      <c r="A32" s="1" t="s">
        <v>863</v>
      </c>
      <c r="B32" s="1" t="s">
        <v>873</v>
      </c>
      <c r="C32" s="1" t="s">
        <v>941</v>
      </c>
      <c r="D32" s="1" t="s">
        <v>942</v>
      </c>
    </row>
    <row r="33" spans="1:4" x14ac:dyDescent="0.2">
      <c r="A33" s="1" t="s">
        <v>892</v>
      </c>
      <c r="B33" s="1">
        <v>4</v>
      </c>
      <c r="C33" s="1" t="s">
        <v>989</v>
      </c>
      <c r="D33" s="1" t="s">
        <v>990</v>
      </c>
    </row>
    <row r="34" spans="1:4" x14ac:dyDescent="0.2">
      <c r="A34" s="1" t="s">
        <v>923</v>
      </c>
      <c r="B34" s="1">
        <v>9</v>
      </c>
      <c r="C34" s="1" t="s">
        <v>995</v>
      </c>
      <c r="D34" s="1" t="s">
        <v>909</v>
      </c>
    </row>
    <row r="35" spans="1:4" x14ac:dyDescent="0.2">
      <c r="A35" s="1" t="s">
        <v>933</v>
      </c>
      <c r="B35" s="1">
        <v>11</v>
      </c>
      <c r="C35" s="1" t="s">
        <v>1005</v>
      </c>
      <c r="D35" s="1" t="s">
        <v>1004</v>
      </c>
    </row>
    <row r="36" spans="1:4" x14ac:dyDescent="0.2">
      <c r="A36" s="1" t="s">
        <v>877</v>
      </c>
      <c r="B36" s="1">
        <v>4</v>
      </c>
      <c r="C36" s="1" t="s">
        <v>989</v>
      </c>
      <c r="D36" s="1" t="s">
        <v>990</v>
      </c>
    </row>
    <row r="37" spans="1:4" x14ac:dyDescent="0.2">
      <c r="A37" s="1" t="s">
        <v>918</v>
      </c>
      <c r="B37" s="1">
        <v>11</v>
      </c>
      <c r="C37" s="1" t="s">
        <v>1005</v>
      </c>
      <c r="D37" s="1" t="s">
        <v>1004</v>
      </c>
    </row>
    <row r="38" spans="1:4" x14ac:dyDescent="0.2">
      <c r="A38" s="1" t="s">
        <v>895</v>
      </c>
      <c r="B38" s="1">
        <v>12</v>
      </c>
      <c r="C38" s="1" t="s">
        <v>985</v>
      </c>
      <c r="D38" s="1" t="s">
        <v>986</v>
      </c>
    </row>
    <row r="39" spans="1:4" x14ac:dyDescent="0.2">
      <c r="A39" s="1" t="s">
        <v>896</v>
      </c>
      <c r="B39" s="1">
        <v>13</v>
      </c>
      <c r="C39" s="1" t="s">
        <v>987</v>
      </c>
      <c r="D39" s="1" t="s">
        <v>988</v>
      </c>
    </row>
    <row r="40" spans="1:4" x14ac:dyDescent="0.2">
      <c r="A40" s="1" t="s">
        <v>901</v>
      </c>
      <c r="B40" s="1">
        <v>4</v>
      </c>
      <c r="C40" s="1" t="s">
        <v>989</v>
      </c>
      <c r="D40" s="1" t="s">
        <v>990</v>
      </c>
    </row>
    <row r="41" spans="1:4" x14ac:dyDescent="0.2">
      <c r="A41" s="1" t="s">
        <v>902</v>
      </c>
      <c r="B41" s="1" t="s">
        <v>872</v>
      </c>
      <c r="C41" s="1" t="s">
        <v>939</v>
      </c>
      <c r="D41" s="1" t="s">
        <v>940</v>
      </c>
    </row>
    <row r="42" spans="1:4" x14ac:dyDescent="0.2">
      <c r="A42" s="1" t="s">
        <v>903</v>
      </c>
      <c r="B42" s="1" t="s">
        <v>872</v>
      </c>
      <c r="C42" s="1" t="s">
        <v>939</v>
      </c>
      <c r="D42" s="1" t="s">
        <v>940</v>
      </c>
    </row>
    <row r="43" spans="1:4" x14ac:dyDescent="0.2">
      <c r="A43" s="1" t="s">
        <v>911</v>
      </c>
      <c r="B43" s="1">
        <v>4</v>
      </c>
      <c r="C43" s="1" t="s">
        <v>989</v>
      </c>
      <c r="D43" s="1" t="s">
        <v>990</v>
      </c>
    </row>
    <row r="44" spans="1:4" x14ac:dyDescent="0.2">
      <c r="A44" s="1" t="s">
        <v>888</v>
      </c>
      <c r="B44" s="1" t="s">
        <v>872</v>
      </c>
      <c r="C44" s="1" t="s">
        <v>939</v>
      </c>
      <c r="D44" s="1" t="s">
        <v>940</v>
      </c>
    </row>
    <row r="45" spans="1:4" x14ac:dyDescent="0.2">
      <c r="A45" s="1" t="s">
        <v>905</v>
      </c>
      <c r="B45" s="1" t="s">
        <v>872</v>
      </c>
      <c r="C45" s="1" t="s">
        <v>939</v>
      </c>
      <c r="D45" s="1" t="s">
        <v>940</v>
      </c>
    </row>
    <row r="46" spans="1:4" x14ac:dyDescent="0.2">
      <c r="A46" s="1" t="s">
        <v>906</v>
      </c>
      <c r="B46" s="1" t="s">
        <v>872</v>
      </c>
      <c r="C46" s="1" t="s">
        <v>939</v>
      </c>
      <c r="D46" s="1" t="s">
        <v>940</v>
      </c>
    </row>
    <row r="47" spans="1:4" x14ac:dyDescent="0.2">
      <c r="A47" s="1" t="s">
        <v>885</v>
      </c>
      <c r="B47" s="1" t="s">
        <v>932</v>
      </c>
      <c r="C47" s="1" t="s">
        <v>939</v>
      </c>
      <c r="D47" s="1" t="s">
        <v>940</v>
      </c>
    </row>
    <row r="48" spans="1:4" x14ac:dyDescent="0.2">
      <c r="A48" s="1" t="s">
        <v>863</v>
      </c>
      <c r="B48" s="1" t="s">
        <v>873</v>
      </c>
      <c r="C48" s="1" t="s">
        <v>941</v>
      </c>
      <c r="D48" s="1" t="s">
        <v>942</v>
      </c>
    </row>
    <row r="49" spans="1:4" x14ac:dyDescent="0.2">
      <c r="A49" s="1" t="s">
        <v>862</v>
      </c>
      <c r="B49" s="1" t="s">
        <v>874</v>
      </c>
      <c r="C49" s="1" t="s">
        <v>996</v>
      </c>
      <c r="D49" s="1" t="s">
        <v>997</v>
      </c>
    </row>
    <row r="50" spans="1:4" x14ac:dyDescent="0.2">
      <c r="A50" s="1" t="s">
        <v>914</v>
      </c>
      <c r="B50" s="1">
        <v>4</v>
      </c>
      <c r="C50" s="1" t="s">
        <v>989</v>
      </c>
      <c r="D50" s="1" t="s">
        <v>990</v>
      </c>
    </row>
    <row r="51" spans="1:4" x14ac:dyDescent="0.2">
      <c r="A51" s="1" t="s">
        <v>902</v>
      </c>
      <c r="B51" s="1" t="s">
        <v>872</v>
      </c>
      <c r="C51" s="1" t="s">
        <v>939</v>
      </c>
      <c r="D51" s="1" t="s">
        <v>940</v>
      </c>
    </row>
    <row r="52" spans="1:4" x14ac:dyDescent="0.2">
      <c r="A52" s="1" t="s">
        <v>885</v>
      </c>
      <c r="B52" s="1" t="s">
        <v>932</v>
      </c>
      <c r="C52" s="1" t="s">
        <v>939</v>
      </c>
      <c r="D52" s="1" t="s">
        <v>940</v>
      </c>
    </row>
    <row r="53" spans="1:4" x14ac:dyDescent="0.2">
      <c r="A53" s="1" t="s">
        <v>908</v>
      </c>
      <c r="B53" s="1" t="s">
        <v>872</v>
      </c>
      <c r="C53" s="1" t="s">
        <v>939</v>
      </c>
      <c r="D53" s="1" t="s">
        <v>940</v>
      </c>
    </row>
    <row r="54" spans="1:4" x14ac:dyDescent="0.2">
      <c r="A54" s="1" t="s">
        <v>953</v>
      </c>
      <c r="B54" s="1" t="s">
        <v>954</v>
      </c>
      <c r="C54" s="49" t="s">
        <v>1002</v>
      </c>
      <c r="D54" s="49" t="s">
        <v>1003</v>
      </c>
    </row>
    <row r="55" spans="1:4" x14ac:dyDescent="0.2">
      <c r="A55" s="1" t="s">
        <v>898</v>
      </c>
      <c r="B55" s="1">
        <v>14</v>
      </c>
      <c r="C55" s="1" t="s">
        <v>1006</v>
      </c>
      <c r="D55" s="1" t="s">
        <v>1007</v>
      </c>
    </row>
    <row r="56" spans="1:4" x14ac:dyDescent="0.2">
      <c r="A56" s="1" t="s">
        <v>924</v>
      </c>
      <c r="B56" s="1">
        <v>4</v>
      </c>
      <c r="C56" s="1" t="s">
        <v>989</v>
      </c>
      <c r="D56" s="1" t="s">
        <v>990</v>
      </c>
    </row>
    <row r="57" spans="1:4" x14ac:dyDescent="0.2">
      <c r="A57" s="1" t="s">
        <v>899</v>
      </c>
      <c r="B57" s="1">
        <v>15</v>
      </c>
      <c r="C57" s="1" t="s">
        <v>1008</v>
      </c>
      <c r="D57" s="1" t="s">
        <v>899</v>
      </c>
    </row>
    <row r="58" spans="1:4" x14ac:dyDescent="0.2">
      <c r="A58" s="1" t="s">
        <v>891</v>
      </c>
      <c r="B58" s="1">
        <v>5</v>
      </c>
      <c r="C58" s="1" t="s">
        <v>996</v>
      </c>
      <c r="D58" s="1" t="s">
        <v>997</v>
      </c>
    </row>
    <row r="59" spans="1:4" x14ac:dyDescent="0.2">
      <c r="A59" s="1" t="s">
        <v>912</v>
      </c>
      <c r="B59" s="1" t="s">
        <v>872</v>
      </c>
      <c r="C59" s="1" t="s">
        <v>939</v>
      </c>
      <c r="D59" s="1" t="s">
        <v>940</v>
      </c>
    </row>
    <row r="60" spans="1:4" x14ac:dyDescent="0.2">
      <c r="A60" s="1" t="s">
        <v>870</v>
      </c>
      <c r="B60" s="1">
        <v>5</v>
      </c>
      <c r="C60" s="1" t="s">
        <v>996</v>
      </c>
      <c r="D60" s="1" t="s">
        <v>997</v>
      </c>
    </row>
    <row r="61" spans="1:4" x14ac:dyDescent="0.2">
      <c r="A61" s="1" t="s">
        <v>886</v>
      </c>
      <c r="B61" s="1">
        <v>5</v>
      </c>
      <c r="C61" s="1" t="s">
        <v>996</v>
      </c>
      <c r="D61" s="1" t="s">
        <v>997</v>
      </c>
    </row>
    <row r="62" spans="1:4" x14ac:dyDescent="0.2">
      <c r="A62" s="1" t="s">
        <v>862</v>
      </c>
      <c r="B62" s="1" t="s">
        <v>874</v>
      </c>
      <c r="C62" s="1" t="s">
        <v>996</v>
      </c>
      <c r="D62" s="1" t="s">
        <v>997</v>
      </c>
    </row>
    <row r="63" spans="1:4" x14ac:dyDescent="0.2">
      <c r="A63" s="1" t="s">
        <v>907</v>
      </c>
      <c r="B63" s="1">
        <v>5</v>
      </c>
      <c r="C63" s="1" t="s">
        <v>996</v>
      </c>
      <c r="D63" s="1" t="s">
        <v>997</v>
      </c>
    </row>
    <row r="64" spans="1:4" x14ac:dyDescent="0.2">
      <c r="A64" s="1" t="s">
        <v>950</v>
      </c>
      <c r="B64" s="1">
        <v>5</v>
      </c>
      <c r="C64" s="1" t="s">
        <v>996</v>
      </c>
      <c r="D64" s="1" t="s">
        <v>997</v>
      </c>
    </row>
    <row r="65" spans="1:4" x14ac:dyDescent="0.2">
      <c r="A65" s="1" t="s">
        <v>887</v>
      </c>
      <c r="B65" s="1">
        <v>5</v>
      </c>
      <c r="C65" s="1" t="s">
        <v>996</v>
      </c>
      <c r="D65" s="1" t="s">
        <v>997</v>
      </c>
    </row>
    <row r="66" spans="1:4" x14ac:dyDescent="0.2">
      <c r="A66" s="1" t="s">
        <v>927</v>
      </c>
      <c r="B66" s="1" t="s">
        <v>944</v>
      </c>
      <c r="C66" s="1" t="s">
        <v>1009</v>
      </c>
      <c r="D66" s="1" t="s">
        <v>1010</v>
      </c>
    </row>
    <row r="67" spans="1:4" x14ac:dyDescent="0.2">
      <c r="A67" s="1" t="s">
        <v>865</v>
      </c>
      <c r="B67" s="1">
        <v>6</v>
      </c>
      <c r="C67" s="1" t="s">
        <v>998</v>
      </c>
      <c r="D67" s="1" t="s">
        <v>999</v>
      </c>
    </row>
    <row r="68" spans="1:4" x14ac:dyDescent="0.2">
      <c r="A68" s="1" t="s">
        <v>947</v>
      </c>
      <c r="B68" s="1">
        <v>6</v>
      </c>
      <c r="C68" s="1" t="s">
        <v>998</v>
      </c>
      <c r="D68" s="1" t="s">
        <v>999</v>
      </c>
    </row>
    <row r="69" spans="1:4" x14ac:dyDescent="0.2">
      <c r="A69" s="1" t="s">
        <v>915</v>
      </c>
      <c r="B69" s="1" t="s">
        <v>935</v>
      </c>
      <c r="C69" s="1" t="s">
        <v>1016</v>
      </c>
      <c r="D69" s="1" t="s">
        <v>1018</v>
      </c>
    </row>
    <row r="70" spans="1:4" x14ac:dyDescent="0.2">
      <c r="A70" s="1" t="s">
        <v>916</v>
      </c>
      <c r="B70" s="1" t="s">
        <v>932</v>
      </c>
      <c r="C70" s="1" t="s">
        <v>939</v>
      </c>
      <c r="D70" s="1" t="s">
        <v>940</v>
      </c>
    </row>
    <row r="71" spans="1:4" x14ac:dyDescent="0.2">
      <c r="A71" s="1" t="s">
        <v>906</v>
      </c>
      <c r="B71" s="1" t="s">
        <v>872</v>
      </c>
      <c r="C71" s="1" t="s">
        <v>939</v>
      </c>
      <c r="D71" s="1" t="s">
        <v>940</v>
      </c>
    </row>
    <row r="72" spans="1:4" x14ac:dyDescent="0.2">
      <c r="A72" s="1" t="s">
        <v>890</v>
      </c>
      <c r="B72" s="1" t="s">
        <v>936</v>
      </c>
      <c r="C72" s="1" t="s">
        <v>1017</v>
      </c>
      <c r="D72" s="1" t="s">
        <v>1019</v>
      </c>
    </row>
    <row r="73" spans="1:4" x14ac:dyDescent="0.2">
      <c r="A73" s="1" t="s">
        <v>919</v>
      </c>
      <c r="B73" s="1" t="s">
        <v>936</v>
      </c>
      <c r="C73" s="1" t="s">
        <v>1017</v>
      </c>
      <c r="D73" s="1" t="s">
        <v>1019</v>
      </c>
    </row>
    <row r="74" spans="1:4" x14ac:dyDescent="0.2">
      <c r="A74" s="1" t="s">
        <v>920</v>
      </c>
      <c r="B74" s="1" t="s">
        <v>935</v>
      </c>
      <c r="C74" s="1" t="s">
        <v>1016</v>
      </c>
      <c r="D74" s="1" t="s">
        <v>1018</v>
      </c>
    </row>
    <row r="75" spans="1:4" x14ac:dyDescent="0.2">
      <c r="A75" s="1" t="s">
        <v>867</v>
      </c>
      <c r="B75" s="1">
        <v>7</v>
      </c>
      <c r="C75" s="1" t="s">
        <v>1001</v>
      </c>
      <c r="D75" s="1" t="s">
        <v>1000</v>
      </c>
    </row>
    <row r="76" spans="1:4" x14ac:dyDescent="0.2">
      <c r="A76" s="1" t="s">
        <v>904</v>
      </c>
      <c r="B76" s="1">
        <v>7</v>
      </c>
      <c r="C76" s="1" t="s">
        <v>1001</v>
      </c>
      <c r="D76" s="1" t="s">
        <v>1000</v>
      </c>
    </row>
    <row r="77" spans="1:4" x14ac:dyDescent="0.2">
      <c r="A77" s="1" t="s">
        <v>875</v>
      </c>
      <c r="B77" s="1">
        <v>8</v>
      </c>
      <c r="C77" s="1" t="s">
        <v>1002</v>
      </c>
      <c r="D77" s="1" t="s">
        <v>1003</v>
      </c>
    </row>
    <row r="78" spans="1:4" x14ac:dyDescent="0.2">
      <c r="A78" s="1" t="s">
        <v>900</v>
      </c>
      <c r="B78" s="1">
        <v>16</v>
      </c>
      <c r="C78" s="1" t="s">
        <v>1009</v>
      </c>
      <c r="D78" s="1" t="s">
        <v>1010</v>
      </c>
    </row>
    <row r="79" spans="1:4" x14ac:dyDescent="0.2">
      <c r="A79" s="1" t="s">
        <v>897</v>
      </c>
      <c r="B79" s="1">
        <v>8</v>
      </c>
      <c r="C79" s="1" t="s">
        <v>1002</v>
      </c>
      <c r="D79" s="1" t="s">
        <v>1003</v>
      </c>
    </row>
    <row r="80" spans="1:4" x14ac:dyDescent="0.2">
      <c r="A80" s="1" t="s">
        <v>889</v>
      </c>
      <c r="B80" s="1">
        <v>6</v>
      </c>
      <c r="C80" s="1" t="s">
        <v>998</v>
      </c>
      <c r="D80" s="1" t="s">
        <v>999</v>
      </c>
    </row>
    <row r="81" spans="1:4" x14ac:dyDescent="0.2">
      <c r="A81" s="1" t="s">
        <v>925</v>
      </c>
      <c r="B81" s="1">
        <v>18</v>
      </c>
      <c r="C81" s="1" t="s">
        <v>1011</v>
      </c>
      <c r="D81" s="1" t="s">
        <v>1012</v>
      </c>
    </row>
    <row r="82" spans="1:4" x14ac:dyDescent="0.2">
      <c r="A82" s="1" t="s">
        <v>927</v>
      </c>
      <c r="B82" s="1" t="s">
        <v>944</v>
      </c>
      <c r="C82" s="1" t="s">
        <v>1009</v>
      </c>
      <c r="D82" s="1" t="s">
        <v>1010</v>
      </c>
    </row>
    <row r="83" spans="1:4" x14ac:dyDescent="0.2">
      <c r="A83" s="1" t="s">
        <v>928</v>
      </c>
      <c r="B83" s="1" t="s">
        <v>872</v>
      </c>
      <c r="C83" s="1" t="s">
        <v>939</v>
      </c>
      <c r="D83" s="1" t="s">
        <v>940</v>
      </c>
    </row>
    <row r="84" spans="1:4" x14ac:dyDescent="0.2">
      <c r="A84" s="1" t="s">
        <v>929</v>
      </c>
      <c r="B84" s="1" t="s">
        <v>948</v>
      </c>
      <c r="C84" s="1" t="s">
        <v>939</v>
      </c>
      <c r="D84" s="1" t="s">
        <v>940</v>
      </c>
    </row>
    <row r="85" spans="1:4" x14ac:dyDescent="0.2">
      <c r="A85" s="1" t="s">
        <v>863</v>
      </c>
      <c r="B85" s="1" t="s">
        <v>873</v>
      </c>
      <c r="C85" s="1" t="s">
        <v>941</v>
      </c>
      <c r="D85" s="1" t="s">
        <v>942</v>
      </c>
    </row>
    <row r="86" spans="1:4" x14ac:dyDescent="0.2">
      <c r="A86" s="1" t="s">
        <v>862</v>
      </c>
      <c r="B86" s="1" t="s">
        <v>874</v>
      </c>
      <c r="C86" s="1" t="s">
        <v>996</v>
      </c>
      <c r="D86" s="1" t="s">
        <v>997</v>
      </c>
    </row>
    <row r="87" spans="1:4" x14ac:dyDescent="0.2">
      <c r="A87" s="1" t="s">
        <v>926</v>
      </c>
      <c r="B87" s="1">
        <v>19</v>
      </c>
      <c r="C87" s="1" t="s">
        <v>1013</v>
      </c>
      <c r="D87" s="1" t="s">
        <v>1014</v>
      </c>
    </row>
    <row r="88" spans="1:4" x14ac:dyDescent="0.2">
      <c r="A88" s="1" t="s">
        <v>1149</v>
      </c>
      <c r="B88" s="1" t="s">
        <v>1150</v>
      </c>
      <c r="C88" s="1" t="s">
        <v>941</v>
      </c>
      <c r="D88" s="1" t="s">
        <v>942</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1624</v>
      </c>
      <c r="D1" s="43" t="s">
        <v>1625</v>
      </c>
      <c r="E1" s="43" t="s">
        <v>863</v>
      </c>
      <c r="F1" s="43" t="s">
        <v>1152</v>
      </c>
      <c r="G1" s="43" t="s">
        <v>1626</v>
      </c>
      <c r="H1" s="43" t="s">
        <v>864</v>
      </c>
      <c r="I1" s="43" t="s">
        <v>1627</v>
      </c>
      <c r="J1" s="43" t="s">
        <v>1628</v>
      </c>
      <c r="K1" s="43" t="s">
        <v>862</v>
      </c>
      <c r="L1" s="43" t="s">
        <v>865</v>
      </c>
      <c r="M1" s="43" t="s">
        <v>1629</v>
      </c>
      <c r="N1" s="43" t="s">
        <v>1630</v>
      </c>
      <c r="O1" s="43" t="s">
        <v>1631</v>
      </c>
      <c r="P1" s="43" t="s">
        <v>1632</v>
      </c>
      <c r="Q1" s="43" t="s">
        <v>956</v>
      </c>
      <c r="R1" s="43" t="s">
        <v>1633</v>
      </c>
      <c r="S1" s="43" t="s">
        <v>957</v>
      </c>
      <c r="T1" s="43" t="s">
        <v>958</v>
      </c>
      <c r="U1" s="43" t="s">
        <v>959</v>
      </c>
      <c r="V1" s="43" t="s">
        <v>960</v>
      </c>
      <c r="W1" s="43" t="s">
        <v>961</v>
      </c>
      <c r="X1" s="43" t="s">
        <v>965</v>
      </c>
      <c r="Y1" s="43" t="s">
        <v>1635</v>
      </c>
      <c r="Z1" s="43" t="s">
        <v>1634</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346</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347</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182</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257</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354</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430</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409</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392</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379</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1708</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178</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340</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187</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132</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831</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337</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350</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853</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913</v>
      </c>
      <c r="D1" s="43" t="s">
        <v>966</v>
      </c>
      <c r="E1" s="43" t="s">
        <v>863</v>
      </c>
      <c r="F1" s="43" t="s">
        <v>1152</v>
      </c>
      <c r="G1" s="43" t="s">
        <v>1151</v>
      </c>
      <c r="H1" s="43" t="s">
        <v>864</v>
      </c>
      <c r="I1" s="43" t="s">
        <v>949</v>
      </c>
      <c r="J1" s="43" t="s">
        <v>951</v>
      </c>
      <c r="K1" s="43" t="s">
        <v>862</v>
      </c>
      <c r="L1" s="43" t="s">
        <v>865</v>
      </c>
      <c r="M1" s="43" t="s">
        <v>952</v>
      </c>
      <c r="N1" s="43" t="s">
        <v>920</v>
      </c>
      <c r="O1" s="43" t="s">
        <v>919</v>
      </c>
      <c r="P1" s="43" t="s">
        <v>955</v>
      </c>
      <c r="Q1" s="43" t="s">
        <v>956</v>
      </c>
      <c r="R1" s="43" t="s">
        <v>918</v>
      </c>
      <c r="S1" s="43" t="s">
        <v>957</v>
      </c>
      <c r="T1" s="43" t="s">
        <v>958</v>
      </c>
      <c r="U1" s="43" t="s">
        <v>959</v>
      </c>
      <c r="V1" s="43" t="s">
        <v>960</v>
      </c>
      <c r="W1" s="43" t="s">
        <v>961</v>
      </c>
      <c r="X1" s="43" t="s">
        <v>965</v>
      </c>
      <c r="Y1" s="43" t="s">
        <v>925</v>
      </c>
      <c r="Z1" s="43" t="s">
        <v>926</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346</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347</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182</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257</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354</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430</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409</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392</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379</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1708</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178</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340</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187</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132</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831</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337</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350</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853</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6.5" x14ac:dyDescent="0.25">
      <c r="A1" s="50" t="s">
        <v>1</v>
      </c>
      <c r="B1" s="43" t="s">
        <v>866</v>
      </c>
      <c r="C1" s="43" t="s">
        <v>913</v>
      </c>
      <c r="D1" s="43" t="s">
        <v>966</v>
      </c>
      <c r="E1" s="43" t="s">
        <v>863</v>
      </c>
      <c r="F1" s="43" t="s">
        <v>1152</v>
      </c>
      <c r="G1" s="43" t="s">
        <v>1151</v>
      </c>
      <c r="H1" s="43" t="s">
        <v>864</v>
      </c>
      <c r="I1" s="43" t="s">
        <v>949</v>
      </c>
      <c r="J1" s="43" t="s">
        <v>951</v>
      </c>
      <c r="K1" s="43" t="s">
        <v>862</v>
      </c>
      <c r="L1" s="43" t="s">
        <v>865</v>
      </c>
      <c r="M1" s="43" t="s">
        <v>952</v>
      </c>
      <c r="N1" s="43" t="s">
        <v>920</v>
      </c>
      <c r="O1" s="43" t="s">
        <v>919</v>
      </c>
      <c r="P1" s="43" t="s">
        <v>955</v>
      </c>
      <c r="Q1" s="43" t="s">
        <v>956</v>
      </c>
      <c r="R1" s="43" t="s">
        <v>918</v>
      </c>
      <c r="S1" s="43" t="s">
        <v>957</v>
      </c>
      <c r="T1" s="43" t="s">
        <v>958</v>
      </c>
      <c r="U1" s="43" t="s">
        <v>959</v>
      </c>
      <c r="V1" s="43" t="s">
        <v>960</v>
      </c>
      <c r="W1" s="43" t="s">
        <v>961</v>
      </c>
      <c r="X1" s="43" t="s">
        <v>965</v>
      </c>
      <c r="Y1" s="43" t="s">
        <v>925</v>
      </c>
      <c r="Z1" s="43" t="s">
        <v>926</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853</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9.5" x14ac:dyDescent="0.25">
      <c r="A1" s="50" t="s">
        <v>1</v>
      </c>
      <c r="B1" s="43" t="s">
        <v>1653</v>
      </c>
      <c r="C1" s="43" t="s">
        <v>1654</v>
      </c>
      <c r="D1" s="43" t="s">
        <v>1655</v>
      </c>
      <c r="E1" s="43" t="s">
        <v>1656</v>
      </c>
      <c r="F1" s="43" t="s">
        <v>1657</v>
      </c>
      <c r="G1" s="43" t="s">
        <v>1658</v>
      </c>
      <c r="H1" s="43" t="s">
        <v>1659</v>
      </c>
      <c r="I1" s="43" t="s">
        <v>1660</v>
      </c>
      <c r="J1" s="43" t="s">
        <v>1661</v>
      </c>
      <c r="K1" s="43" t="s">
        <v>1662</v>
      </c>
      <c r="L1" s="43" t="s">
        <v>1663</v>
      </c>
      <c r="M1" s="43" t="s">
        <v>1664</v>
      </c>
      <c r="N1" s="43" t="s">
        <v>1652</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346</v>
      </c>
      <c r="B3" s="42">
        <v>1</v>
      </c>
      <c r="C3" s="42">
        <v>1</v>
      </c>
      <c r="D3" s="42">
        <v>1</v>
      </c>
      <c r="E3" s="42">
        <v>1</v>
      </c>
      <c r="F3" s="42">
        <v>0</v>
      </c>
      <c r="G3" s="42">
        <v>1</v>
      </c>
      <c r="H3" s="42">
        <v>1</v>
      </c>
      <c r="I3" s="42">
        <v>0</v>
      </c>
      <c r="J3" s="42">
        <v>0</v>
      </c>
      <c r="K3" s="42">
        <v>0</v>
      </c>
      <c r="L3" s="42">
        <v>0</v>
      </c>
      <c r="M3" s="42">
        <v>1</v>
      </c>
      <c r="N3" s="42">
        <v>1</v>
      </c>
    </row>
    <row r="4" spans="1:14" ht="25.5" x14ac:dyDescent="0.25">
      <c r="A4" s="6" t="s">
        <v>347</v>
      </c>
      <c r="B4" s="42">
        <v>1</v>
      </c>
      <c r="C4" s="42">
        <v>1</v>
      </c>
      <c r="D4" s="42">
        <v>0</v>
      </c>
      <c r="E4" s="42">
        <v>0</v>
      </c>
      <c r="F4" s="42">
        <v>0</v>
      </c>
      <c r="G4" s="42">
        <v>1</v>
      </c>
      <c r="H4" s="42">
        <v>0</v>
      </c>
      <c r="I4" s="42">
        <v>0</v>
      </c>
      <c r="J4" s="42">
        <v>1</v>
      </c>
      <c r="K4" s="42">
        <v>0</v>
      </c>
      <c r="L4" s="42">
        <v>0</v>
      </c>
      <c r="M4" s="42">
        <v>1</v>
      </c>
      <c r="N4" s="42">
        <v>1</v>
      </c>
    </row>
    <row r="5" spans="1:14" x14ac:dyDescent="0.25">
      <c r="A5" s="6" t="s">
        <v>182</v>
      </c>
      <c r="B5" s="42">
        <v>1</v>
      </c>
      <c r="C5" s="42">
        <v>0</v>
      </c>
      <c r="D5" s="42">
        <v>1</v>
      </c>
      <c r="E5" s="42">
        <v>1</v>
      </c>
      <c r="F5" s="42">
        <v>1</v>
      </c>
      <c r="G5" s="42">
        <v>0</v>
      </c>
      <c r="H5" s="42">
        <v>0</v>
      </c>
      <c r="I5" s="42">
        <v>0</v>
      </c>
      <c r="J5" s="42">
        <v>0</v>
      </c>
      <c r="K5" s="42">
        <v>0</v>
      </c>
      <c r="L5" s="42">
        <v>1</v>
      </c>
      <c r="M5" s="42">
        <v>1</v>
      </c>
      <c r="N5" s="42">
        <v>1</v>
      </c>
    </row>
    <row r="6" spans="1:14" ht="25.5" x14ac:dyDescent="0.25">
      <c r="A6" s="6" t="s">
        <v>257</v>
      </c>
      <c r="B6" s="42">
        <v>1</v>
      </c>
      <c r="C6" s="42">
        <v>1</v>
      </c>
      <c r="D6" s="42">
        <v>1</v>
      </c>
      <c r="E6" s="42">
        <v>1</v>
      </c>
      <c r="F6" s="42">
        <v>0</v>
      </c>
      <c r="G6" s="42">
        <v>1</v>
      </c>
      <c r="H6" s="42">
        <v>1</v>
      </c>
      <c r="I6" s="42">
        <v>0</v>
      </c>
      <c r="J6" s="42">
        <v>0</v>
      </c>
      <c r="K6" s="42">
        <v>0</v>
      </c>
      <c r="L6" s="42">
        <v>0</v>
      </c>
      <c r="M6" s="42">
        <v>1</v>
      </c>
      <c r="N6" s="42">
        <v>1</v>
      </c>
    </row>
    <row r="7" spans="1:14" x14ac:dyDescent="0.25">
      <c r="A7" s="18" t="s">
        <v>354</v>
      </c>
      <c r="B7" s="42">
        <v>0</v>
      </c>
      <c r="C7" s="42">
        <v>0</v>
      </c>
      <c r="D7" s="42">
        <v>0</v>
      </c>
      <c r="E7" s="42">
        <v>0</v>
      </c>
      <c r="F7" s="42">
        <v>0</v>
      </c>
      <c r="G7" s="42">
        <v>0</v>
      </c>
      <c r="H7" s="42">
        <v>0</v>
      </c>
      <c r="I7" s="42">
        <v>0</v>
      </c>
      <c r="J7" s="42">
        <v>0</v>
      </c>
      <c r="K7" s="42">
        <v>0</v>
      </c>
      <c r="L7" s="42">
        <v>0</v>
      </c>
      <c r="M7" s="42">
        <v>0</v>
      </c>
      <c r="N7" s="42">
        <v>0</v>
      </c>
    </row>
    <row r="8" spans="1:14" x14ac:dyDescent="0.25">
      <c r="A8" s="18" t="s">
        <v>430</v>
      </c>
      <c r="B8" s="42">
        <v>1</v>
      </c>
      <c r="C8" s="42">
        <v>1</v>
      </c>
      <c r="D8" s="42">
        <v>1</v>
      </c>
      <c r="E8" s="42">
        <v>1</v>
      </c>
      <c r="F8" s="42">
        <v>0</v>
      </c>
      <c r="G8" s="42">
        <v>1</v>
      </c>
      <c r="H8" s="42">
        <v>1</v>
      </c>
      <c r="I8" s="42">
        <v>0</v>
      </c>
      <c r="J8" s="42">
        <v>0</v>
      </c>
      <c r="K8" s="42">
        <v>0</v>
      </c>
      <c r="L8" s="42">
        <v>0</v>
      </c>
      <c r="M8" s="42">
        <v>1</v>
      </c>
      <c r="N8" s="42">
        <v>1</v>
      </c>
    </row>
    <row r="9" spans="1:14" x14ac:dyDescent="0.25">
      <c r="A9" s="6" t="s">
        <v>409</v>
      </c>
      <c r="B9" s="42">
        <v>1</v>
      </c>
      <c r="C9" s="42">
        <v>1</v>
      </c>
      <c r="D9" s="42">
        <v>1</v>
      </c>
      <c r="E9" s="42">
        <v>0</v>
      </c>
      <c r="F9" s="42">
        <v>0</v>
      </c>
      <c r="G9" s="42">
        <v>1</v>
      </c>
      <c r="H9" s="42">
        <v>1</v>
      </c>
      <c r="I9" s="42">
        <v>0</v>
      </c>
      <c r="J9" s="42">
        <v>0</v>
      </c>
      <c r="K9" s="42">
        <v>0</v>
      </c>
      <c r="L9" s="42">
        <v>1</v>
      </c>
      <c r="M9" s="42">
        <v>1</v>
      </c>
      <c r="N9" s="42">
        <v>1</v>
      </c>
    </row>
    <row r="10" spans="1:14" x14ac:dyDescent="0.25">
      <c r="A10" s="6" t="s">
        <v>392</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379</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1708</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178</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340</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187</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132</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831</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337</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350</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853</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962</v>
      </c>
      <c r="C1" s="53" t="s">
        <v>1645</v>
      </c>
      <c r="D1" s="53" t="s">
        <v>1032</v>
      </c>
      <c r="E1" s="53" t="s">
        <v>1646</v>
      </c>
      <c r="F1" s="53" t="s">
        <v>1033</v>
      </c>
      <c r="G1" s="53" t="s">
        <v>1024</v>
      </c>
      <c r="H1" s="53" t="s">
        <v>1044</v>
      </c>
      <c r="I1" s="53" t="s">
        <v>388</v>
      </c>
      <c r="J1" s="53" t="s">
        <v>1026</v>
      </c>
      <c r="K1" s="53" t="s">
        <v>930</v>
      </c>
      <c r="L1" s="53" t="s">
        <v>1045</v>
      </c>
      <c r="M1" s="54" t="s">
        <v>1647</v>
      </c>
    </row>
    <row r="2" spans="1:13" x14ac:dyDescent="0.2">
      <c r="A2" s="6" t="s">
        <v>12</v>
      </c>
      <c r="B2" s="42">
        <v>0.5</v>
      </c>
      <c r="C2" s="42">
        <v>1</v>
      </c>
      <c r="D2" s="42"/>
      <c r="E2" s="42"/>
      <c r="F2" s="42"/>
      <c r="G2" s="42"/>
      <c r="H2" s="42"/>
      <c r="I2" s="42"/>
      <c r="J2" s="42"/>
      <c r="K2" s="42"/>
      <c r="L2" s="42"/>
      <c r="M2" s="52"/>
    </row>
    <row r="3" spans="1:13" ht="25.5" x14ac:dyDescent="0.2">
      <c r="A3" s="6" t="s">
        <v>346</v>
      </c>
      <c r="B3" s="42"/>
      <c r="C3" s="42"/>
      <c r="D3" s="42"/>
      <c r="E3" s="42"/>
      <c r="F3" s="42"/>
      <c r="G3" s="42"/>
      <c r="H3" s="42"/>
      <c r="I3" s="42"/>
      <c r="J3" s="42"/>
      <c r="K3" s="42"/>
      <c r="L3" s="42"/>
      <c r="M3" s="52"/>
    </row>
    <row r="4" spans="1:13" ht="25.5" x14ac:dyDescent="0.2">
      <c r="A4" s="6" t="s">
        <v>347</v>
      </c>
      <c r="B4" s="42"/>
      <c r="C4" s="42"/>
      <c r="D4" s="42"/>
      <c r="E4" s="42"/>
      <c r="F4" s="42"/>
      <c r="G4" s="42"/>
      <c r="H4" s="42"/>
      <c r="I4" s="42"/>
      <c r="J4" s="42"/>
      <c r="K4" s="42"/>
      <c r="L4" s="42"/>
      <c r="M4" s="52"/>
    </row>
    <row r="5" spans="1:13" x14ac:dyDescent="0.2">
      <c r="A5" s="6" t="s">
        <v>182</v>
      </c>
      <c r="B5" s="42"/>
      <c r="C5" s="42"/>
      <c r="D5" s="42"/>
      <c r="E5" s="42"/>
      <c r="F5" s="42"/>
      <c r="G5" s="42"/>
      <c r="H5" s="42"/>
      <c r="I5" s="42"/>
      <c r="J5" s="42">
        <v>1</v>
      </c>
      <c r="K5" s="42"/>
      <c r="L5" s="42"/>
      <c r="M5" s="52"/>
    </row>
    <row r="6" spans="1:13" ht="25.5" x14ac:dyDescent="0.2">
      <c r="A6" s="6" t="s">
        <v>257</v>
      </c>
      <c r="B6" s="42"/>
      <c r="C6" s="42"/>
      <c r="D6" s="42"/>
      <c r="E6" s="42">
        <v>1</v>
      </c>
      <c r="F6" s="42">
        <v>1</v>
      </c>
      <c r="G6" s="42"/>
      <c r="H6" s="42"/>
      <c r="I6" s="42"/>
      <c r="J6" s="42"/>
      <c r="K6" s="42"/>
      <c r="L6" s="42"/>
      <c r="M6" s="52"/>
    </row>
    <row r="7" spans="1:13" x14ac:dyDescent="0.2">
      <c r="A7" s="18" t="s">
        <v>354</v>
      </c>
      <c r="B7" s="42"/>
      <c r="C7" s="42"/>
      <c r="D7" s="42"/>
      <c r="E7" s="42"/>
      <c r="F7" s="42"/>
      <c r="G7" s="42"/>
      <c r="H7" s="42"/>
      <c r="I7" s="42"/>
      <c r="J7" s="42"/>
      <c r="K7" s="42"/>
      <c r="L7" s="42"/>
      <c r="M7" s="52"/>
    </row>
    <row r="8" spans="1:13" x14ac:dyDescent="0.2">
      <c r="A8" s="18" t="s">
        <v>430</v>
      </c>
      <c r="B8" s="42"/>
      <c r="C8" s="42"/>
      <c r="D8" s="42">
        <v>1</v>
      </c>
      <c r="E8" s="42"/>
      <c r="F8" s="42"/>
      <c r="G8" s="42"/>
      <c r="H8" s="42"/>
      <c r="I8" s="42"/>
      <c r="J8" s="42"/>
      <c r="K8" s="42"/>
      <c r="L8" s="42">
        <v>1</v>
      </c>
      <c r="M8" s="52"/>
    </row>
    <row r="9" spans="1:13" x14ac:dyDescent="0.2">
      <c r="A9" s="6" t="s">
        <v>409</v>
      </c>
      <c r="B9" s="42">
        <v>1</v>
      </c>
      <c r="C9" s="42"/>
      <c r="D9" s="42">
        <v>1</v>
      </c>
      <c r="E9" s="42"/>
      <c r="F9" s="42">
        <v>1</v>
      </c>
      <c r="G9" s="42">
        <v>1</v>
      </c>
      <c r="H9" s="42">
        <v>1</v>
      </c>
      <c r="I9" s="42"/>
      <c r="J9" s="42"/>
      <c r="K9" s="42"/>
      <c r="L9" s="42"/>
      <c r="M9" s="52"/>
    </row>
    <row r="10" spans="1:13" x14ac:dyDescent="0.2">
      <c r="A10" s="6" t="s">
        <v>392</v>
      </c>
      <c r="B10" s="42"/>
      <c r="C10" s="42"/>
      <c r="D10" s="42"/>
      <c r="E10" s="42"/>
      <c r="F10" s="42"/>
      <c r="G10" s="42"/>
      <c r="H10" s="42"/>
      <c r="I10" s="42"/>
      <c r="J10" s="42"/>
      <c r="K10" s="42"/>
      <c r="L10" s="42"/>
      <c r="M10" s="52"/>
    </row>
    <row r="11" spans="1:13" ht="38.25" x14ac:dyDescent="0.2">
      <c r="A11" s="6" t="s">
        <v>379</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1708</v>
      </c>
      <c r="B13" s="42">
        <v>1</v>
      </c>
      <c r="C13" s="42"/>
      <c r="D13" s="42">
        <v>1</v>
      </c>
      <c r="E13" s="42"/>
      <c r="F13" s="42">
        <v>1</v>
      </c>
      <c r="G13" s="42"/>
      <c r="H13" s="42">
        <v>1</v>
      </c>
      <c r="I13" s="42"/>
      <c r="J13" s="42"/>
      <c r="K13" s="42"/>
      <c r="L13" s="42">
        <v>1</v>
      </c>
      <c r="M13" s="52"/>
    </row>
    <row r="14" spans="1:13" x14ac:dyDescent="0.2">
      <c r="A14" s="6" t="s">
        <v>178</v>
      </c>
      <c r="B14" s="42"/>
      <c r="C14" s="42"/>
      <c r="D14" s="42"/>
      <c r="E14" s="42"/>
      <c r="F14" s="42"/>
      <c r="G14" s="42"/>
      <c r="H14" s="42"/>
      <c r="I14" s="42"/>
      <c r="J14" s="42"/>
      <c r="K14" s="42"/>
      <c r="L14" s="42"/>
      <c r="M14" s="52"/>
    </row>
    <row r="15" spans="1:13" x14ac:dyDescent="0.2">
      <c r="A15" s="6" t="s">
        <v>340</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187</v>
      </c>
      <c r="B17" s="42"/>
      <c r="C17" s="42"/>
      <c r="D17" s="42"/>
      <c r="E17" s="42"/>
      <c r="F17" s="42"/>
      <c r="G17" s="42"/>
      <c r="H17" s="42"/>
      <c r="I17" s="42"/>
      <c r="J17" s="42"/>
      <c r="K17" s="42"/>
      <c r="L17" s="42"/>
      <c r="M17" s="52"/>
    </row>
    <row r="18" spans="1:13" ht="25.5" x14ac:dyDescent="0.2">
      <c r="A18" s="6" t="s">
        <v>132</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831</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337</v>
      </c>
      <c r="B24" s="42">
        <v>1</v>
      </c>
      <c r="C24" s="42"/>
      <c r="D24" s="42"/>
      <c r="E24" s="42"/>
      <c r="F24" s="42"/>
      <c r="G24" s="42"/>
      <c r="H24" s="42"/>
      <c r="I24" s="42"/>
      <c r="J24" s="42"/>
      <c r="K24" s="42"/>
      <c r="L24" s="42"/>
      <c r="M24" s="52"/>
    </row>
    <row r="25" spans="1:13" ht="25.5" x14ac:dyDescent="0.2">
      <c r="A25" s="6" t="s">
        <v>350</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853</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962</v>
      </c>
      <c r="C1" s="53" t="s">
        <v>1043</v>
      </c>
      <c r="D1" s="53" t="s">
        <v>1032</v>
      </c>
      <c r="E1" s="53" t="s">
        <v>1046</v>
      </c>
      <c r="F1" s="53" t="s">
        <v>1033</v>
      </c>
      <c r="G1" s="53" t="s">
        <v>1024</v>
      </c>
      <c r="H1" s="53" t="s">
        <v>1044</v>
      </c>
      <c r="I1" s="53" t="s">
        <v>388</v>
      </c>
      <c r="J1" s="53" t="s">
        <v>1026</v>
      </c>
      <c r="K1" s="53" t="s">
        <v>930</v>
      </c>
      <c r="L1" s="53" t="s">
        <v>1045</v>
      </c>
      <c r="M1" s="54" t="s">
        <v>1038</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346</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347</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182</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257</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354</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430</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409</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392</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379</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1708</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178</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340</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187</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132</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831</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337</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350</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853</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1167</v>
      </c>
      <c r="B1" s="53" t="s">
        <v>962</v>
      </c>
      <c r="C1" s="53" t="s">
        <v>1043</v>
      </c>
      <c r="D1" s="53" t="s">
        <v>1032</v>
      </c>
      <c r="E1" s="53" t="s">
        <v>1046</v>
      </c>
      <c r="F1" s="53" t="s">
        <v>1033</v>
      </c>
      <c r="G1" s="53" t="s">
        <v>1024</v>
      </c>
      <c r="H1" s="53" t="s">
        <v>1044</v>
      </c>
      <c r="I1" s="53" t="s">
        <v>388</v>
      </c>
      <c r="J1" s="53" t="s">
        <v>1026</v>
      </c>
      <c r="K1" s="53" t="s">
        <v>930</v>
      </c>
      <c r="L1" s="53" t="s">
        <v>1045</v>
      </c>
      <c r="M1" s="54" t="s">
        <v>1038</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853</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1096</v>
      </c>
      <c r="C1" s="53" t="s">
        <v>1097</v>
      </c>
      <c r="D1" s="53" t="s">
        <v>1098</v>
      </c>
      <c r="E1" s="53" t="s">
        <v>1099</v>
      </c>
      <c r="F1" s="53" t="s">
        <v>1100</v>
      </c>
      <c r="G1" s="53" t="s">
        <v>1101</v>
      </c>
      <c r="H1" s="53" t="s">
        <v>1102</v>
      </c>
      <c r="I1" s="53" t="s">
        <v>1103</v>
      </c>
      <c r="J1" s="53" t="s">
        <v>1104</v>
      </c>
      <c r="K1" s="53" t="s">
        <v>1032</v>
      </c>
      <c r="L1" s="53" t="s">
        <v>1067</v>
      </c>
      <c r="M1" s="53" t="s">
        <v>1636</v>
      </c>
      <c r="N1" s="53" t="s">
        <v>1637</v>
      </c>
      <c r="O1" s="53" t="s">
        <v>1045</v>
      </c>
      <c r="P1" s="53" t="s">
        <v>1065</v>
      </c>
      <c r="Q1" s="53" t="s">
        <v>1638</v>
      </c>
      <c r="R1" s="53" t="s">
        <v>1070</v>
      </c>
      <c r="S1" s="53" t="s">
        <v>1077</v>
      </c>
      <c r="T1" s="53" t="s">
        <v>1453</v>
      </c>
      <c r="U1" s="53" t="s">
        <v>1044</v>
      </c>
      <c r="V1" s="53" t="s">
        <v>1639</v>
      </c>
      <c r="W1" s="53" t="s">
        <v>1083</v>
      </c>
      <c r="X1" s="53" t="s">
        <v>1033</v>
      </c>
      <c r="Y1" s="53" t="s">
        <v>1050</v>
      </c>
      <c r="Z1" s="53" t="s">
        <v>1640</v>
      </c>
      <c r="AA1" s="53" t="s">
        <v>1078</v>
      </c>
      <c r="AB1" s="53" t="s">
        <v>798</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346</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347</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182</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257</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354</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430</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409</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392</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379</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1708</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178</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340</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187</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132</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831</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337</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350</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853</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6"/>
  <sheetViews>
    <sheetView tabSelected="1" zoomScale="70" zoomScaleNormal="70" zoomScaleSheetLayoutView="162" workbookViewId="0">
      <pane xSplit="1" ySplit="2" topLeftCell="BX30" activePane="bottomRight" state="frozen"/>
      <selection activeCell="D33" sqref="D33"/>
      <selection pane="topRight" activeCell="D33" sqref="D33"/>
      <selection pane="bottomLeft" activeCell="D33" sqref="D33"/>
      <selection pane="bottomRight" activeCell="A34" sqref="A34"/>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158</v>
      </c>
      <c r="AB1" s="3" t="s">
        <v>87</v>
      </c>
      <c r="AC1" s="3" t="s">
        <v>87</v>
      </c>
      <c r="AD1" s="3" t="s">
        <v>87</v>
      </c>
      <c r="AE1" s="3" t="s">
        <v>87</v>
      </c>
      <c r="AF1" s="3" t="s">
        <v>87</v>
      </c>
      <c r="AG1" s="3" t="s">
        <v>87</v>
      </c>
      <c r="AH1" s="3" t="s">
        <v>1648</v>
      </c>
      <c r="AI1" s="3" t="s">
        <v>1648</v>
      </c>
      <c r="AJ1" s="3" t="s">
        <v>1648</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1403</v>
      </c>
      <c r="BX1" s="4" t="s">
        <v>1403</v>
      </c>
      <c r="BY1" s="4" t="s">
        <v>1403</v>
      </c>
      <c r="BZ1" s="4" t="s">
        <v>1403</v>
      </c>
      <c r="CA1" s="4" t="s">
        <v>1403</v>
      </c>
      <c r="CB1" s="4" t="s">
        <v>1403</v>
      </c>
      <c r="CC1" s="4" t="s">
        <v>1403</v>
      </c>
      <c r="CD1" s="4" t="s">
        <v>91</v>
      </c>
      <c r="CE1" s="4" t="s">
        <v>91</v>
      </c>
      <c r="CF1" s="4" t="s">
        <v>91</v>
      </c>
      <c r="CG1" s="4" t="s">
        <v>91</v>
      </c>
      <c r="CH1" s="4" t="s">
        <v>91</v>
      </c>
      <c r="CI1" s="4" t="s">
        <v>91</v>
      </c>
      <c r="CJ1" s="5" t="s">
        <v>91</v>
      </c>
    </row>
    <row r="2" spans="1:88" ht="38.1" customHeight="1" x14ac:dyDescent="0.25">
      <c r="A2" s="3" t="s">
        <v>1</v>
      </c>
      <c r="B2" s="3" t="s">
        <v>1665</v>
      </c>
      <c r="C2" s="3" t="s">
        <v>57</v>
      </c>
      <c r="D2" s="3" t="s">
        <v>131</v>
      </c>
      <c r="E2" s="3" t="s">
        <v>1786</v>
      </c>
      <c r="F2" s="3" t="s">
        <v>58</v>
      </c>
      <c r="G2" s="3" t="s">
        <v>96</v>
      </c>
      <c r="H2" s="3" t="s">
        <v>847</v>
      </c>
      <c r="I2" s="3" t="s">
        <v>848</v>
      </c>
      <c r="J2" s="3" t="s">
        <v>107</v>
      </c>
      <c r="K2" s="3" t="s">
        <v>134</v>
      </c>
      <c r="L2" s="3" t="s">
        <v>135</v>
      </c>
      <c r="M2" s="3" t="s">
        <v>119</v>
      </c>
      <c r="N2" s="3" t="s">
        <v>103</v>
      </c>
      <c r="O2" s="3" t="s">
        <v>108</v>
      </c>
      <c r="P2" s="3" t="s">
        <v>116</v>
      </c>
      <c r="Q2" s="3" t="s">
        <v>122</v>
      </c>
      <c r="R2" s="3" t="s">
        <v>100</v>
      </c>
      <c r="S2" s="3" t="s">
        <v>97</v>
      </c>
      <c r="T2" s="3" t="s">
        <v>98</v>
      </c>
      <c r="U2" s="3" t="s">
        <v>126</v>
      </c>
      <c r="V2" s="3" t="s">
        <v>846</v>
      </c>
      <c r="W2" s="3" t="s">
        <v>124</v>
      </c>
      <c r="X2" s="3" t="s">
        <v>99</v>
      </c>
      <c r="Y2" s="3" t="s">
        <v>127</v>
      </c>
      <c r="Z2" s="3" t="s">
        <v>104</v>
      </c>
      <c r="AA2" s="3" t="s">
        <v>159</v>
      </c>
      <c r="AB2" s="3" t="s">
        <v>111</v>
      </c>
      <c r="AC2" s="3" t="s">
        <v>113</v>
      </c>
      <c r="AD2" s="3" t="s">
        <v>125</v>
      </c>
      <c r="AE2" s="3" t="s">
        <v>112</v>
      </c>
      <c r="AF2" s="3" t="s">
        <v>438</v>
      </c>
      <c r="AG2" s="3" t="s">
        <v>105</v>
      </c>
      <c r="AH2" s="3" t="s">
        <v>1649</v>
      </c>
      <c r="AI2" s="3" t="s">
        <v>1650</v>
      </c>
      <c r="AJ2" s="3" t="s">
        <v>1651</v>
      </c>
      <c r="AK2" s="3" t="s">
        <v>106</v>
      </c>
      <c r="AL2" s="3" t="s">
        <v>92</v>
      </c>
      <c r="AM2" s="3" t="s">
        <v>1207</v>
      </c>
      <c r="AN2" s="3" t="s">
        <v>1208</v>
      </c>
      <c r="AO2" s="3" t="s">
        <v>71</v>
      </c>
      <c r="AP2" s="3" t="s">
        <v>72</v>
      </c>
      <c r="AQ2" s="3" t="s">
        <v>73</v>
      </c>
      <c r="AR2" s="3" t="s">
        <v>75</v>
      </c>
      <c r="AS2" s="3" t="s">
        <v>76</v>
      </c>
      <c r="AT2" s="3" t="s">
        <v>77</v>
      </c>
      <c r="AU2" s="3" t="s">
        <v>114</v>
      </c>
      <c r="AV2" s="3" t="s">
        <v>115</v>
      </c>
      <c r="AW2" s="3" t="s">
        <v>201</v>
      </c>
      <c r="AX2" s="3" t="s">
        <v>202</v>
      </c>
      <c r="AY2" s="3" t="s">
        <v>231</v>
      </c>
      <c r="AZ2" s="3" t="s">
        <v>203</v>
      </c>
      <c r="BA2" s="3" t="s">
        <v>204</v>
      </c>
      <c r="BB2" s="3" t="s">
        <v>214</v>
      </c>
      <c r="BC2" s="3" t="s">
        <v>2</v>
      </c>
      <c r="BD2" s="3" t="s">
        <v>78</v>
      </c>
      <c r="BE2" s="3" t="s">
        <v>79</v>
      </c>
      <c r="BF2" s="3" t="s">
        <v>81</v>
      </c>
      <c r="BG2" s="3" t="s">
        <v>80</v>
      </c>
      <c r="BH2" s="3" t="s">
        <v>82</v>
      </c>
      <c r="BI2" s="4" t="s">
        <v>136</v>
      </c>
      <c r="BJ2" s="4" t="s">
        <v>145</v>
      </c>
      <c r="BK2" s="4" t="s">
        <v>166</v>
      </c>
      <c r="BL2" s="4" t="s">
        <v>167</v>
      </c>
      <c r="BM2" s="4" t="s">
        <v>164</v>
      </c>
      <c r="BN2" s="4" t="s">
        <v>165</v>
      </c>
      <c r="BO2" s="4" t="s">
        <v>137</v>
      </c>
      <c r="BP2" s="4" t="s">
        <v>141</v>
      </c>
      <c r="BQ2" s="4" t="s">
        <v>138</v>
      </c>
      <c r="BR2" s="4" t="s">
        <v>142</v>
      </c>
      <c r="BS2" s="4" t="s">
        <v>139</v>
      </c>
      <c r="BT2" s="4" t="s">
        <v>143</v>
      </c>
      <c r="BU2" s="4" t="s">
        <v>140</v>
      </c>
      <c r="BV2" s="4" t="s">
        <v>144</v>
      </c>
      <c r="BW2" s="4" t="s">
        <v>1419</v>
      </c>
      <c r="BX2" s="4" t="s">
        <v>1404</v>
      </c>
      <c r="BY2" s="4" t="s">
        <v>1405</v>
      </c>
      <c r="BZ2" s="4" t="s">
        <v>1406</v>
      </c>
      <c r="CA2" s="4" t="s">
        <v>1408</v>
      </c>
      <c r="CB2" s="4" t="s">
        <v>1407</v>
      </c>
      <c r="CC2" s="3" t="s">
        <v>1418</v>
      </c>
      <c r="CD2" s="3" t="s">
        <v>216</v>
      </c>
      <c r="CE2" s="3" t="s">
        <v>185</v>
      </c>
      <c r="CF2" s="3" t="s">
        <v>186</v>
      </c>
      <c r="CG2" s="3" t="s">
        <v>184</v>
      </c>
      <c r="CH2" s="3" t="s">
        <v>342</v>
      </c>
      <c r="CI2" s="3" t="s">
        <v>343</v>
      </c>
      <c r="CJ2" s="5" t="s">
        <v>344</v>
      </c>
    </row>
    <row r="3" spans="1:88" ht="242.25" x14ac:dyDescent="0.25">
      <c r="A3" s="6" t="s">
        <v>12</v>
      </c>
      <c r="B3" s="6" t="s">
        <v>1666</v>
      </c>
      <c r="C3" s="8" t="s">
        <v>11</v>
      </c>
      <c r="D3" s="8" t="s">
        <v>67</v>
      </c>
      <c r="E3" s="8" t="s">
        <v>130</v>
      </c>
      <c r="F3" s="8" t="s">
        <v>0</v>
      </c>
      <c r="G3" s="8" t="s">
        <v>191</v>
      </c>
      <c r="H3" s="8">
        <v>1</v>
      </c>
      <c r="I3" s="8">
        <v>1</v>
      </c>
      <c r="J3" s="8">
        <v>0</v>
      </c>
      <c r="K3" s="8">
        <v>1</v>
      </c>
      <c r="L3" s="8">
        <v>0</v>
      </c>
      <c r="M3" s="8">
        <v>1</v>
      </c>
      <c r="N3" s="8" t="s">
        <v>177</v>
      </c>
      <c r="O3" s="9" t="s">
        <v>176</v>
      </c>
      <c r="P3" s="8" t="s">
        <v>190</v>
      </c>
      <c r="Q3" s="9" t="s">
        <v>1381</v>
      </c>
      <c r="R3" s="8">
        <v>1</v>
      </c>
      <c r="S3" s="8">
        <v>1</v>
      </c>
      <c r="T3" s="8">
        <v>0</v>
      </c>
      <c r="U3" s="8">
        <v>1</v>
      </c>
      <c r="V3" s="8">
        <v>1</v>
      </c>
      <c r="W3" s="8">
        <v>0.5</v>
      </c>
      <c r="X3" s="8">
        <v>0</v>
      </c>
      <c r="Y3" s="8">
        <v>2010</v>
      </c>
      <c r="Z3" s="8" t="s">
        <v>1370</v>
      </c>
      <c r="AA3" s="8" t="s">
        <v>109</v>
      </c>
      <c r="AB3" s="8" t="s">
        <v>1153</v>
      </c>
      <c r="AC3" s="8" t="s">
        <v>192</v>
      </c>
      <c r="AD3" s="8" t="s">
        <v>194</v>
      </c>
      <c r="AE3" s="8" t="s">
        <v>193</v>
      </c>
      <c r="AF3" s="8" t="s">
        <v>1154</v>
      </c>
      <c r="AG3" s="8" t="s">
        <v>195</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196</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1420</v>
      </c>
      <c r="CE3" s="8">
        <v>0.5</v>
      </c>
      <c r="CF3" s="8">
        <v>1</v>
      </c>
      <c r="CG3" s="8">
        <v>1</v>
      </c>
      <c r="CH3" s="8">
        <v>1</v>
      </c>
      <c r="CI3" s="8">
        <v>1</v>
      </c>
      <c r="CJ3" s="8">
        <v>1</v>
      </c>
    </row>
    <row r="4" spans="1:88" ht="306" x14ac:dyDescent="0.25">
      <c r="A4" s="6" t="s">
        <v>346</v>
      </c>
      <c r="B4" s="6" t="s">
        <v>1667</v>
      </c>
      <c r="C4" s="8" t="s">
        <v>823</v>
      </c>
      <c r="D4" s="32" t="s">
        <v>824</v>
      </c>
      <c r="E4" s="8" t="s">
        <v>130</v>
      </c>
      <c r="F4" s="8" t="s">
        <v>60</v>
      </c>
      <c r="G4" s="8" t="s">
        <v>815</v>
      </c>
      <c r="H4" s="8">
        <v>1</v>
      </c>
      <c r="I4" s="8">
        <v>1</v>
      </c>
      <c r="J4" s="8">
        <v>0</v>
      </c>
      <c r="K4" s="8">
        <v>1</v>
      </c>
      <c r="L4" s="8">
        <v>0</v>
      </c>
      <c r="M4" s="8">
        <v>1</v>
      </c>
      <c r="N4" s="8" t="s">
        <v>808</v>
      </c>
      <c r="O4" s="9" t="s">
        <v>813</v>
      </c>
      <c r="P4" s="8" t="s">
        <v>814</v>
      </c>
      <c r="Q4" s="9" t="s">
        <v>1382</v>
      </c>
      <c r="R4" s="8">
        <v>1</v>
      </c>
      <c r="S4" s="8">
        <v>1</v>
      </c>
      <c r="T4" s="8">
        <v>0</v>
      </c>
      <c r="U4" s="8">
        <v>0</v>
      </c>
      <c r="V4" s="8">
        <v>0</v>
      </c>
      <c r="W4" s="8">
        <v>1</v>
      </c>
      <c r="X4" s="8">
        <v>0</v>
      </c>
      <c r="Y4" s="8" t="s">
        <v>812</v>
      </c>
      <c r="Z4" s="8" t="s">
        <v>1369</v>
      </c>
      <c r="AA4" s="8" t="s">
        <v>109</v>
      </c>
      <c r="AB4" s="8" t="s">
        <v>810</v>
      </c>
      <c r="AC4" s="8"/>
      <c r="AD4" s="8" t="s">
        <v>1160</v>
      </c>
      <c r="AE4" s="8" t="s">
        <v>809</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1197</v>
      </c>
      <c r="AL4" s="8">
        <v>1</v>
      </c>
      <c r="AM4" s="8">
        <v>1</v>
      </c>
      <c r="AN4" s="8">
        <v>1</v>
      </c>
      <c r="AO4" s="8">
        <v>0.5</v>
      </c>
      <c r="AP4" s="8">
        <v>1</v>
      </c>
      <c r="AQ4" s="8">
        <v>0.5</v>
      </c>
      <c r="AR4" s="8">
        <v>0</v>
      </c>
      <c r="AS4" s="8">
        <v>0</v>
      </c>
      <c r="AT4" s="8">
        <v>0</v>
      </c>
      <c r="AU4" s="8" t="s">
        <v>1198</v>
      </c>
      <c r="AV4" s="8" t="s">
        <v>1171</v>
      </c>
      <c r="AW4" s="8">
        <v>0</v>
      </c>
      <c r="AX4" s="8">
        <v>1</v>
      </c>
      <c r="AY4" s="8">
        <v>1</v>
      </c>
      <c r="AZ4" s="8">
        <v>0</v>
      </c>
      <c r="BA4" s="8">
        <v>0</v>
      </c>
      <c r="BB4" s="8"/>
      <c r="BC4" s="40" t="s">
        <v>1169</v>
      </c>
      <c r="BD4" s="40" t="s">
        <v>1169</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1172</v>
      </c>
      <c r="CD4" s="8" t="s">
        <v>816</v>
      </c>
      <c r="CE4" s="8">
        <v>0</v>
      </c>
      <c r="CF4" s="8">
        <v>0</v>
      </c>
      <c r="CG4" s="8">
        <v>0</v>
      </c>
      <c r="CH4" s="8">
        <v>0</v>
      </c>
      <c r="CI4" s="8">
        <v>0</v>
      </c>
      <c r="CJ4" s="8">
        <v>0</v>
      </c>
    </row>
    <row r="5" spans="1:88" s="11" customFormat="1" ht="89.25" x14ac:dyDescent="0.25">
      <c r="A5" s="6" t="s">
        <v>347</v>
      </c>
      <c r="B5" s="101" t="s">
        <v>1668</v>
      </c>
      <c r="C5" s="16" t="s">
        <v>348</v>
      </c>
      <c r="D5" s="8" t="s">
        <v>825</v>
      </c>
      <c r="E5" s="8"/>
      <c r="F5" s="8" t="s">
        <v>349</v>
      </c>
      <c r="G5" s="8" t="s">
        <v>369</v>
      </c>
      <c r="H5" s="8">
        <v>1</v>
      </c>
      <c r="I5" s="8">
        <v>1</v>
      </c>
      <c r="J5" s="8">
        <v>0</v>
      </c>
      <c r="K5" s="8">
        <v>0</v>
      </c>
      <c r="L5" s="8">
        <v>0</v>
      </c>
      <c r="M5" s="8">
        <v>1</v>
      </c>
      <c r="N5" s="8" t="s">
        <v>370</v>
      </c>
      <c r="O5" s="9" t="s">
        <v>373</v>
      </c>
      <c r="P5" s="8" t="s">
        <v>374</v>
      </c>
      <c r="Q5" s="9" t="s">
        <v>1383</v>
      </c>
      <c r="R5" s="8">
        <v>1</v>
      </c>
      <c r="S5" s="8">
        <v>1</v>
      </c>
      <c r="T5" s="8">
        <v>0</v>
      </c>
      <c r="U5" s="8">
        <v>0</v>
      </c>
      <c r="V5" s="8">
        <v>0</v>
      </c>
      <c r="W5" s="8">
        <v>1</v>
      </c>
      <c r="X5" s="8">
        <v>0</v>
      </c>
      <c r="Y5" s="8">
        <v>2011</v>
      </c>
      <c r="Z5" s="8" t="s">
        <v>1376</v>
      </c>
      <c r="AA5" s="8" t="s">
        <v>213</v>
      </c>
      <c r="AB5" s="8" t="s">
        <v>372</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375</v>
      </c>
      <c r="AL5" s="8">
        <v>1</v>
      </c>
      <c r="AM5" s="8">
        <v>1</v>
      </c>
      <c r="AN5" s="8">
        <v>1</v>
      </c>
      <c r="AO5" s="8">
        <v>0</v>
      </c>
      <c r="AP5" s="8">
        <v>0</v>
      </c>
      <c r="AQ5" s="8">
        <v>0</v>
      </c>
      <c r="AR5" s="8">
        <v>0</v>
      </c>
      <c r="AS5" s="8">
        <v>0</v>
      </c>
      <c r="AT5" s="8">
        <v>0</v>
      </c>
      <c r="AU5" s="8" t="s">
        <v>376</v>
      </c>
      <c r="AV5" s="8" t="s">
        <v>377</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378</v>
      </c>
      <c r="CE5" s="8">
        <v>0</v>
      </c>
      <c r="CF5" s="8">
        <v>0</v>
      </c>
      <c r="CG5" s="8">
        <v>0</v>
      </c>
      <c r="CH5" s="8">
        <v>0</v>
      </c>
      <c r="CI5" s="8">
        <v>0</v>
      </c>
      <c r="CJ5" s="8">
        <v>0</v>
      </c>
    </row>
    <row r="6" spans="1:88" s="11" customFormat="1" ht="242.25" x14ac:dyDescent="0.25">
      <c r="A6" s="6" t="s">
        <v>182</v>
      </c>
      <c r="B6" s="6" t="s">
        <v>1669</v>
      </c>
      <c r="C6" s="8" t="s">
        <v>183</v>
      </c>
      <c r="D6" s="8" t="s">
        <v>302</v>
      </c>
      <c r="E6" s="8" t="s">
        <v>303</v>
      </c>
      <c r="F6" s="8" t="s">
        <v>0</v>
      </c>
      <c r="G6" s="8" t="s">
        <v>306</v>
      </c>
      <c r="H6" s="8">
        <v>1</v>
      </c>
      <c r="I6" s="8">
        <v>1</v>
      </c>
      <c r="J6" s="8">
        <v>0</v>
      </c>
      <c r="K6" s="8">
        <v>0</v>
      </c>
      <c r="L6" s="8">
        <v>0.5</v>
      </c>
      <c r="M6" s="8">
        <v>1</v>
      </c>
      <c r="N6" s="8" t="s">
        <v>301</v>
      </c>
      <c r="O6" s="9" t="s">
        <v>304</v>
      </c>
      <c r="P6" s="8" t="s">
        <v>305</v>
      </c>
      <c r="Q6" s="9" t="s">
        <v>1384</v>
      </c>
      <c r="R6" s="8">
        <v>1</v>
      </c>
      <c r="S6" s="8">
        <v>1</v>
      </c>
      <c r="T6" s="8">
        <v>0</v>
      </c>
      <c r="U6" s="8">
        <v>0</v>
      </c>
      <c r="V6" s="8">
        <v>0</v>
      </c>
      <c r="W6" s="8">
        <v>1</v>
      </c>
      <c r="X6" s="8">
        <v>0.5</v>
      </c>
      <c r="Y6" s="8" t="s">
        <v>300</v>
      </c>
      <c r="Z6" s="8" t="s">
        <v>1371</v>
      </c>
      <c r="AA6" s="8" t="s">
        <v>157</v>
      </c>
      <c r="AB6" s="8" t="s">
        <v>1707</v>
      </c>
      <c r="AC6" s="8" t="s">
        <v>931</v>
      </c>
      <c r="AD6" s="8" t="s">
        <v>1162</v>
      </c>
      <c r="AE6" s="8"/>
      <c r="AF6" s="8"/>
      <c r="AG6" s="8" t="s">
        <v>299</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308</v>
      </c>
      <c r="AL6" s="8">
        <v>0.5</v>
      </c>
      <c r="AM6" s="8">
        <v>1</v>
      </c>
      <c r="AN6" s="8">
        <v>1</v>
      </c>
      <c r="AO6" s="8">
        <v>0</v>
      </c>
      <c r="AP6" s="8">
        <v>0.5</v>
      </c>
      <c r="AQ6" s="8">
        <v>0.5</v>
      </c>
      <c r="AR6" s="8">
        <v>1</v>
      </c>
      <c r="AS6" s="8">
        <v>0</v>
      </c>
      <c r="AT6" s="8">
        <v>0</v>
      </c>
      <c r="AU6" s="8" t="s">
        <v>309</v>
      </c>
      <c r="AV6" s="8" t="s">
        <v>310</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311</v>
      </c>
      <c r="CD6" s="8" t="s">
        <v>315</v>
      </c>
      <c r="CE6" s="8">
        <v>0</v>
      </c>
      <c r="CF6" s="8">
        <v>1</v>
      </c>
      <c r="CG6" s="8">
        <v>0</v>
      </c>
      <c r="CH6" s="8">
        <v>0</v>
      </c>
      <c r="CI6" s="8">
        <v>1</v>
      </c>
      <c r="CJ6" s="8">
        <v>0</v>
      </c>
    </row>
    <row r="7" spans="1:88" s="11" customFormat="1" ht="409.5" x14ac:dyDescent="0.25">
      <c r="A7" s="6" t="s">
        <v>257</v>
      </c>
      <c r="B7" s="6" t="s">
        <v>1670</v>
      </c>
      <c r="C7" s="8" t="s">
        <v>258</v>
      </c>
      <c r="D7" s="8" t="s">
        <v>826</v>
      </c>
      <c r="E7" s="8" t="s">
        <v>130</v>
      </c>
      <c r="F7" s="8" t="s">
        <v>259</v>
      </c>
      <c r="G7" s="8" t="s">
        <v>260</v>
      </c>
      <c r="H7" s="8">
        <v>1</v>
      </c>
      <c r="I7" s="8">
        <v>1</v>
      </c>
      <c r="J7" s="8">
        <v>0</v>
      </c>
      <c r="K7" s="8">
        <v>0</v>
      </c>
      <c r="L7" s="8">
        <v>0</v>
      </c>
      <c r="M7" s="8">
        <v>1</v>
      </c>
      <c r="N7" s="12" t="s">
        <v>263</v>
      </c>
      <c r="O7" s="9" t="s">
        <v>261</v>
      </c>
      <c r="P7" s="8" t="s">
        <v>262</v>
      </c>
      <c r="Q7" s="9" t="s">
        <v>1385</v>
      </c>
      <c r="R7" s="9">
        <v>1</v>
      </c>
      <c r="S7" s="9">
        <v>1</v>
      </c>
      <c r="T7" s="9">
        <v>0</v>
      </c>
      <c r="U7" s="9">
        <v>0</v>
      </c>
      <c r="V7" s="9">
        <v>0</v>
      </c>
      <c r="W7" s="9">
        <v>1</v>
      </c>
      <c r="X7" s="9">
        <v>0</v>
      </c>
      <c r="Y7" s="9" t="s">
        <v>237</v>
      </c>
      <c r="Z7" s="8" t="s">
        <v>1377</v>
      </c>
      <c r="AA7" s="8" t="s">
        <v>110</v>
      </c>
      <c r="AB7" s="8" t="s">
        <v>254</v>
      </c>
      <c r="AC7" s="8" t="s">
        <v>255</v>
      </c>
      <c r="AD7" s="8" t="s">
        <v>264</v>
      </c>
      <c r="AE7" s="8" t="s">
        <v>1165</v>
      </c>
      <c r="AF7" s="8" t="s">
        <v>435</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256</v>
      </c>
      <c r="AL7" s="8">
        <v>1</v>
      </c>
      <c r="AM7" s="8">
        <v>1</v>
      </c>
      <c r="AN7" s="8">
        <v>1</v>
      </c>
      <c r="AO7" s="8">
        <v>1</v>
      </c>
      <c r="AP7" s="8">
        <v>1</v>
      </c>
      <c r="AQ7" s="8">
        <v>1</v>
      </c>
      <c r="AR7" s="8">
        <v>0</v>
      </c>
      <c r="AS7" s="8">
        <v>0</v>
      </c>
      <c r="AT7" s="8">
        <v>1</v>
      </c>
      <c r="AU7" s="8" t="s">
        <v>253</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1421</v>
      </c>
      <c r="CD7" s="8" t="s">
        <v>266</v>
      </c>
      <c r="CE7" s="8">
        <v>0</v>
      </c>
      <c r="CF7" s="8">
        <v>1</v>
      </c>
      <c r="CG7" s="8">
        <v>1</v>
      </c>
      <c r="CH7" s="8">
        <v>1</v>
      </c>
      <c r="CI7" s="8">
        <v>1</v>
      </c>
      <c r="CJ7" s="8">
        <v>1</v>
      </c>
    </row>
    <row r="8" spans="1:88" s="11" customFormat="1" ht="153" x14ac:dyDescent="0.25">
      <c r="A8" s="18" t="s">
        <v>354</v>
      </c>
      <c r="B8" s="18" t="s">
        <v>1671</v>
      </c>
      <c r="C8" s="17" t="s">
        <v>355</v>
      </c>
      <c r="D8" s="17" t="s">
        <v>62</v>
      </c>
      <c r="E8" s="8" t="s">
        <v>356</v>
      </c>
      <c r="F8" s="8" t="s">
        <v>0</v>
      </c>
      <c r="G8" s="17" t="s">
        <v>358</v>
      </c>
      <c r="H8" s="8">
        <v>1</v>
      </c>
      <c r="I8" s="8">
        <v>1</v>
      </c>
      <c r="J8" s="17">
        <v>0</v>
      </c>
      <c r="K8" s="17">
        <v>1</v>
      </c>
      <c r="L8" s="17">
        <v>0</v>
      </c>
      <c r="M8" s="17">
        <v>0.5</v>
      </c>
      <c r="N8" s="17" t="s">
        <v>357</v>
      </c>
      <c r="O8" s="19" t="s">
        <v>359</v>
      </c>
      <c r="P8" s="17" t="s">
        <v>360</v>
      </c>
      <c r="Q8" s="19" t="s">
        <v>1386</v>
      </c>
      <c r="R8" s="17">
        <v>1</v>
      </c>
      <c r="S8" s="17">
        <v>0</v>
      </c>
      <c r="T8" s="17">
        <v>0</v>
      </c>
      <c r="U8" s="17">
        <v>0</v>
      </c>
      <c r="V8" s="17">
        <v>0</v>
      </c>
      <c r="W8" s="17">
        <v>1</v>
      </c>
      <c r="X8" s="17">
        <v>0</v>
      </c>
      <c r="Y8" s="8" t="s">
        <v>153</v>
      </c>
      <c r="Z8" s="17" t="s">
        <v>1379</v>
      </c>
      <c r="AA8" s="8" t="s">
        <v>109</v>
      </c>
      <c r="AB8" s="17" t="s">
        <v>362</v>
      </c>
      <c r="AC8" s="17"/>
      <c r="AD8" s="17" t="s">
        <v>363</v>
      </c>
      <c r="AE8" s="17" t="s">
        <v>437</v>
      </c>
      <c r="AF8" s="17" t="s">
        <v>435</v>
      </c>
      <c r="AG8" s="17" t="s">
        <v>364</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365</v>
      </c>
      <c r="AL8" s="17">
        <v>1</v>
      </c>
      <c r="AM8" s="17">
        <v>1</v>
      </c>
      <c r="AN8" s="17">
        <v>1</v>
      </c>
      <c r="AO8" s="17">
        <v>0</v>
      </c>
      <c r="AP8" s="17">
        <v>1</v>
      </c>
      <c r="AQ8" s="17">
        <v>0</v>
      </c>
      <c r="AR8" s="17">
        <v>0</v>
      </c>
      <c r="AS8" s="17">
        <v>0</v>
      </c>
      <c r="AT8" s="17">
        <v>0</v>
      </c>
      <c r="AU8" s="17" t="s">
        <v>366</v>
      </c>
      <c r="AV8" s="17" t="s">
        <v>33</v>
      </c>
      <c r="AW8" s="17">
        <v>0</v>
      </c>
      <c r="AX8" s="17">
        <v>1</v>
      </c>
      <c r="AY8" s="17">
        <v>0</v>
      </c>
      <c r="AZ8" s="17">
        <v>0</v>
      </c>
      <c r="BA8" s="17">
        <v>0</v>
      </c>
      <c r="BB8" s="17">
        <v>0</v>
      </c>
      <c r="BC8" s="17" t="s">
        <v>367</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1422</v>
      </c>
      <c r="CD8" s="17" t="s">
        <v>368</v>
      </c>
      <c r="CE8" s="17">
        <v>0</v>
      </c>
      <c r="CF8" s="17">
        <v>0</v>
      </c>
      <c r="CG8" s="17">
        <v>0</v>
      </c>
      <c r="CH8" s="17">
        <v>0</v>
      </c>
      <c r="CI8" s="17">
        <v>0</v>
      </c>
      <c r="CJ8" s="17">
        <v>0</v>
      </c>
    </row>
    <row r="9" spans="1:88" ht="63.75" x14ac:dyDescent="0.25">
      <c r="A9" s="18" t="s">
        <v>430</v>
      </c>
      <c r="B9" s="18" t="s">
        <v>1672</v>
      </c>
      <c r="C9" s="17" t="s">
        <v>412</v>
      </c>
      <c r="D9" s="17" t="s">
        <v>414</v>
      </c>
      <c r="E9" s="8" t="s">
        <v>130</v>
      </c>
      <c r="F9" s="8" t="s">
        <v>413</v>
      </c>
      <c r="G9" s="17" t="s">
        <v>415</v>
      </c>
      <c r="H9" s="8">
        <v>1</v>
      </c>
      <c r="I9" s="8">
        <v>1</v>
      </c>
      <c r="J9" s="17">
        <v>0</v>
      </c>
      <c r="K9" s="17">
        <v>0</v>
      </c>
      <c r="L9" s="17">
        <v>0</v>
      </c>
      <c r="M9" s="17">
        <v>1</v>
      </c>
      <c r="N9" s="17" t="s">
        <v>416</v>
      </c>
      <c r="O9" s="19" t="s">
        <v>417</v>
      </c>
      <c r="P9" s="17" t="s">
        <v>418</v>
      </c>
      <c r="Q9" s="19" t="s">
        <v>419</v>
      </c>
      <c r="R9" s="17">
        <v>1</v>
      </c>
      <c r="S9" s="17">
        <v>0</v>
      </c>
      <c r="T9" s="17">
        <v>0</v>
      </c>
      <c r="U9" s="17">
        <v>0</v>
      </c>
      <c r="V9" s="17">
        <v>0</v>
      </c>
      <c r="W9" s="17">
        <v>1</v>
      </c>
      <c r="X9" s="17">
        <v>0</v>
      </c>
      <c r="Y9" s="17" t="s">
        <v>420</v>
      </c>
      <c r="Z9" s="17" t="s">
        <v>1378</v>
      </c>
      <c r="AA9" s="8" t="s">
        <v>110</v>
      </c>
      <c r="AB9" s="17" t="s">
        <v>421</v>
      </c>
      <c r="AC9" s="17" t="s">
        <v>422</v>
      </c>
      <c r="AD9" s="17" t="s">
        <v>423</v>
      </c>
      <c r="AE9" s="17" t="s">
        <v>424</v>
      </c>
      <c r="AF9" s="17"/>
      <c r="AG9" s="17" t="s">
        <v>418</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425</v>
      </c>
      <c r="AL9" s="17">
        <v>1</v>
      </c>
      <c r="AM9" s="17">
        <v>1</v>
      </c>
      <c r="AN9" s="17">
        <v>1</v>
      </c>
      <c r="AO9" s="17">
        <v>0</v>
      </c>
      <c r="AP9" s="17">
        <v>1</v>
      </c>
      <c r="AQ9" s="17">
        <v>0.5</v>
      </c>
      <c r="AR9" s="17">
        <v>0</v>
      </c>
      <c r="AS9" s="17">
        <v>0</v>
      </c>
      <c r="AT9" s="17">
        <v>0.5</v>
      </c>
      <c r="AU9" s="17" t="s">
        <v>426</v>
      </c>
      <c r="AV9" s="17" t="s">
        <v>427</v>
      </c>
      <c r="AW9" s="17">
        <v>0</v>
      </c>
      <c r="AX9" s="17">
        <v>1</v>
      </c>
      <c r="AY9" s="17">
        <v>0</v>
      </c>
      <c r="AZ9" s="17">
        <v>1</v>
      </c>
      <c r="BA9" s="17">
        <v>0</v>
      </c>
      <c r="BB9" s="17">
        <v>0</v>
      </c>
      <c r="BC9" s="17" t="s">
        <v>431</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428</v>
      </c>
      <c r="CD9" s="17" t="s">
        <v>429</v>
      </c>
      <c r="CE9" s="17">
        <v>0</v>
      </c>
      <c r="CF9" s="17">
        <v>0</v>
      </c>
      <c r="CG9" s="17">
        <v>0</v>
      </c>
      <c r="CH9" s="17">
        <v>0</v>
      </c>
      <c r="CI9" s="17">
        <v>0</v>
      </c>
      <c r="CJ9" s="17">
        <v>0</v>
      </c>
    </row>
    <row r="10" spans="1:88" ht="242.25" x14ac:dyDescent="0.25">
      <c r="A10" s="6" t="s">
        <v>409</v>
      </c>
      <c r="B10" s="6" t="s">
        <v>1673</v>
      </c>
      <c r="C10" s="8" t="s">
        <v>345</v>
      </c>
      <c r="D10" s="8" t="s">
        <v>62</v>
      </c>
      <c r="E10" s="8" t="s">
        <v>130</v>
      </c>
      <c r="F10" s="8" t="s">
        <v>59</v>
      </c>
      <c r="G10" s="8" t="s">
        <v>282</v>
      </c>
      <c r="H10" s="8">
        <v>1</v>
      </c>
      <c r="I10" s="8">
        <v>1</v>
      </c>
      <c r="J10" s="8">
        <v>1</v>
      </c>
      <c r="K10" s="8">
        <v>0</v>
      </c>
      <c r="L10" s="8">
        <v>0</v>
      </c>
      <c r="M10" s="8">
        <v>1</v>
      </c>
      <c r="N10" s="8" t="s">
        <v>283</v>
      </c>
      <c r="O10" s="9" t="s">
        <v>281</v>
      </c>
      <c r="P10" s="8" t="s">
        <v>283</v>
      </c>
      <c r="Q10" s="9" t="s">
        <v>280</v>
      </c>
      <c r="R10" s="8">
        <v>1</v>
      </c>
      <c r="S10" s="8">
        <v>1</v>
      </c>
      <c r="T10" s="8">
        <v>1</v>
      </c>
      <c r="U10" s="8">
        <v>0</v>
      </c>
      <c r="V10" s="8">
        <v>1</v>
      </c>
      <c r="W10" s="8">
        <v>1</v>
      </c>
      <c r="X10" s="8">
        <v>1</v>
      </c>
      <c r="Y10" s="8" t="s">
        <v>279</v>
      </c>
      <c r="Z10" s="8" t="s">
        <v>1380</v>
      </c>
      <c r="AA10" s="8" t="s">
        <v>109</v>
      </c>
      <c r="AB10" s="8" t="s">
        <v>30</v>
      </c>
      <c r="AC10" s="8" t="s">
        <v>1157</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285</v>
      </c>
      <c r="AV10" s="8" t="s">
        <v>273</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1423</v>
      </c>
      <c r="CD10" s="8" t="s">
        <v>314</v>
      </c>
      <c r="CE10" s="8">
        <v>0</v>
      </c>
      <c r="CF10" s="8">
        <v>0</v>
      </c>
      <c r="CG10" s="8">
        <v>1</v>
      </c>
      <c r="CH10" s="8">
        <v>0</v>
      </c>
      <c r="CI10" s="8">
        <v>0</v>
      </c>
      <c r="CJ10" s="8">
        <v>1</v>
      </c>
    </row>
    <row r="11" spans="1:88" s="11" customFormat="1" ht="102" x14ac:dyDescent="0.25">
      <c r="A11" s="6" t="s">
        <v>392</v>
      </c>
      <c r="B11" s="6" t="s">
        <v>1674</v>
      </c>
      <c r="C11" s="8" t="s">
        <v>393</v>
      </c>
      <c r="D11" s="8" t="s">
        <v>61</v>
      </c>
      <c r="E11" s="8" t="s">
        <v>130</v>
      </c>
      <c r="F11" s="8" t="s">
        <v>59</v>
      </c>
      <c r="G11" s="8" t="s">
        <v>407</v>
      </c>
      <c r="H11" s="8">
        <v>1</v>
      </c>
      <c r="I11" s="8">
        <v>1</v>
      </c>
      <c r="J11" s="8">
        <v>0</v>
      </c>
      <c r="K11" s="8">
        <v>1</v>
      </c>
      <c r="L11" s="8">
        <v>0</v>
      </c>
      <c r="M11" s="8">
        <v>1</v>
      </c>
      <c r="N11" s="8" t="s">
        <v>394</v>
      </c>
      <c r="O11" s="9" t="s">
        <v>405</v>
      </c>
      <c r="P11" s="8" t="s">
        <v>395</v>
      </c>
      <c r="Q11" s="9" t="s">
        <v>406</v>
      </c>
      <c r="R11" s="8">
        <v>1</v>
      </c>
      <c r="S11" s="8">
        <v>1</v>
      </c>
      <c r="T11" s="8">
        <v>0</v>
      </c>
      <c r="U11" s="8">
        <v>0</v>
      </c>
      <c r="V11" s="8">
        <v>0.5</v>
      </c>
      <c r="W11" s="8">
        <v>1</v>
      </c>
      <c r="X11" s="8">
        <v>0</v>
      </c>
      <c r="Y11" s="8" t="s">
        <v>396</v>
      </c>
      <c r="Z11" s="8" t="s">
        <v>397</v>
      </c>
      <c r="AA11" s="8" t="s">
        <v>110</v>
      </c>
      <c r="AB11" s="8" t="s">
        <v>398</v>
      </c>
      <c r="AC11" s="8"/>
      <c r="AD11" s="8" t="s">
        <v>399</v>
      </c>
      <c r="AE11" s="8" t="s">
        <v>400</v>
      </c>
      <c r="AF11" s="8"/>
      <c r="AG11" s="8" t="s">
        <v>401</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402</v>
      </c>
      <c r="AL11" s="8">
        <v>0</v>
      </c>
      <c r="AM11" s="8">
        <v>1</v>
      </c>
      <c r="AN11" s="8">
        <v>1</v>
      </c>
      <c r="AO11" s="8">
        <v>0</v>
      </c>
      <c r="AP11" s="8">
        <v>0</v>
      </c>
      <c r="AQ11" s="8">
        <v>0</v>
      </c>
      <c r="AR11" s="8">
        <v>1</v>
      </c>
      <c r="AS11" s="8">
        <v>1</v>
      </c>
      <c r="AT11" s="8">
        <v>1</v>
      </c>
      <c r="AU11" s="8" t="s">
        <v>397</v>
      </c>
      <c r="AV11" s="8" t="s">
        <v>403</v>
      </c>
      <c r="AW11" s="8">
        <v>0</v>
      </c>
      <c r="AX11" s="8">
        <v>1</v>
      </c>
      <c r="AY11" s="8">
        <v>0.5</v>
      </c>
      <c r="AZ11" s="8">
        <v>1</v>
      </c>
      <c r="BA11" s="8">
        <v>0</v>
      </c>
      <c r="BB11" s="8">
        <v>0</v>
      </c>
      <c r="BC11" s="8" t="s">
        <v>404</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1424</v>
      </c>
      <c r="CD11" s="8" t="s">
        <v>1425</v>
      </c>
      <c r="CE11" s="8">
        <v>0</v>
      </c>
      <c r="CF11" s="8">
        <v>0</v>
      </c>
      <c r="CG11" s="8">
        <v>0</v>
      </c>
      <c r="CH11" s="8">
        <v>0</v>
      </c>
      <c r="CI11" s="8">
        <v>0</v>
      </c>
      <c r="CJ11" s="8">
        <v>0</v>
      </c>
    </row>
    <row r="12" spans="1:88" s="11" customFormat="1" ht="51" x14ac:dyDescent="0.25">
      <c r="A12" s="21" t="s">
        <v>379</v>
      </c>
      <c r="B12" s="6" t="s">
        <v>1675</v>
      </c>
      <c r="C12" s="22" t="s">
        <v>380</v>
      </c>
      <c r="D12" s="22" t="s">
        <v>381</v>
      </c>
      <c r="E12" s="8" t="s">
        <v>243</v>
      </c>
      <c r="F12" s="8" t="s">
        <v>0</v>
      </c>
      <c r="G12" s="22" t="s">
        <v>386</v>
      </c>
      <c r="H12" s="8">
        <v>1</v>
      </c>
      <c r="I12" s="8">
        <v>1</v>
      </c>
      <c r="J12" s="22">
        <v>0</v>
      </c>
      <c r="K12" s="22">
        <v>1</v>
      </c>
      <c r="L12" s="22">
        <v>0</v>
      </c>
      <c r="M12" s="22">
        <v>1</v>
      </c>
      <c r="N12" s="23" t="s">
        <v>382</v>
      </c>
      <c r="O12" s="24" t="s">
        <v>383</v>
      </c>
      <c r="P12" s="22" t="s">
        <v>384</v>
      </c>
      <c r="Q12" s="9" t="s">
        <v>385</v>
      </c>
      <c r="R12" s="22">
        <v>1</v>
      </c>
      <c r="S12" s="22">
        <v>0</v>
      </c>
      <c r="T12" s="22">
        <v>1</v>
      </c>
      <c r="U12" s="22">
        <v>0</v>
      </c>
      <c r="V12" s="22">
        <v>0</v>
      </c>
      <c r="W12" s="22">
        <v>1</v>
      </c>
      <c r="X12" s="22">
        <v>0</v>
      </c>
      <c r="Y12" s="22" t="s">
        <v>389</v>
      </c>
      <c r="Z12" s="22" t="s">
        <v>390</v>
      </c>
      <c r="AA12" s="8" t="s">
        <v>110</v>
      </c>
      <c r="AB12" s="22"/>
      <c r="AC12" s="22" t="s">
        <v>388</v>
      </c>
      <c r="AD12" s="22"/>
      <c r="AE12" s="8" t="s">
        <v>439</v>
      </c>
      <c r="AF12" s="8" t="s">
        <v>436</v>
      </c>
      <c r="AG12" s="22" t="s">
        <v>384</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391</v>
      </c>
      <c r="AL12" s="22">
        <v>0</v>
      </c>
      <c r="AM12" s="22">
        <v>1</v>
      </c>
      <c r="AN12" s="22">
        <v>1</v>
      </c>
      <c r="AO12" s="22">
        <v>0</v>
      </c>
      <c r="AP12" s="22">
        <v>1</v>
      </c>
      <c r="AQ12" s="22">
        <v>1</v>
      </c>
      <c r="AR12" s="22">
        <v>1</v>
      </c>
      <c r="AS12" s="22">
        <v>1</v>
      </c>
      <c r="AT12" s="22">
        <v>1</v>
      </c>
      <c r="AU12" s="22" t="s">
        <v>384</v>
      </c>
      <c r="AV12" s="22" t="s">
        <v>33</v>
      </c>
      <c r="AW12" s="22">
        <v>0</v>
      </c>
      <c r="AX12" s="22">
        <v>1</v>
      </c>
      <c r="AY12" s="22">
        <v>0</v>
      </c>
      <c r="AZ12" s="22">
        <v>0</v>
      </c>
      <c r="BA12" s="22">
        <v>0</v>
      </c>
      <c r="BB12" s="22">
        <v>0</v>
      </c>
      <c r="BC12" s="22" t="s">
        <v>247</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387</v>
      </c>
      <c r="CE12" s="22">
        <v>0</v>
      </c>
      <c r="CF12" s="22">
        <v>0</v>
      </c>
      <c r="CG12" s="22">
        <v>0</v>
      </c>
      <c r="CH12" s="8">
        <v>0</v>
      </c>
      <c r="CI12" s="8">
        <v>0</v>
      </c>
      <c r="CJ12" s="8">
        <v>0</v>
      </c>
    </row>
    <row r="13" spans="1:88" ht="204" x14ac:dyDescent="0.25">
      <c r="A13" s="6" t="s">
        <v>95</v>
      </c>
      <c r="B13" s="6" t="s">
        <v>1676</v>
      </c>
      <c r="C13" s="8" t="s">
        <v>32</v>
      </c>
      <c r="D13" s="8" t="s">
        <v>70</v>
      </c>
      <c r="E13" s="8" t="s">
        <v>130</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1155</v>
      </c>
      <c r="AC13" s="8" t="s">
        <v>173</v>
      </c>
      <c r="AD13" s="8" t="s">
        <v>149</v>
      </c>
      <c r="AE13" s="8" t="s">
        <v>150</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230</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1427</v>
      </c>
      <c r="CE13" s="8">
        <v>0</v>
      </c>
      <c r="CF13" s="8">
        <v>1</v>
      </c>
      <c r="CG13" s="8">
        <v>1</v>
      </c>
      <c r="CH13" s="8">
        <v>0</v>
      </c>
      <c r="CI13" s="8">
        <v>0</v>
      </c>
      <c r="CJ13" s="8">
        <v>0</v>
      </c>
    </row>
    <row r="14" spans="1:88" s="11" customFormat="1" ht="191.25" x14ac:dyDescent="0.25">
      <c r="A14" s="6" t="s">
        <v>1708</v>
      </c>
      <c r="B14" s="6" t="s">
        <v>1677</v>
      </c>
      <c r="C14" s="8" t="s">
        <v>1710</v>
      </c>
      <c r="D14" s="8" t="s">
        <v>66</v>
      </c>
      <c r="E14" s="8" t="s">
        <v>221</v>
      </c>
      <c r="F14" s="8" t="s">
        <v>1711</v>
      </c>
      <c r="G14" s="8" t="s">
        <v>1712</v>
      </c>
      <c r="H14" s="8">
        <v>1</v>
      </c>
      <c r="I14" s="8">
        <v>1</v>
      </c>
      <c r="J14" s="8">
        <v>0</v>
      </c>
      <c r="K14" s="8">
        <v>0</v>
      </c>
      <c r="L14" s="8">
        <v>0</v>
      </c>
      <c r="M14" s="8">
        <v>1</v>
      </c>
      <c r="N14" s="8" t="s">
        <v>215</v>
      </c>
      <c r="O14" s="9" t="s">
        <v>210</v>
      </c>
      <c r="P14" s="8" t="s">
        <v>211</v>
      </c>
      <c r="Q14" s="9" t="s">
        <v>212</v>
      </c>
      <c r="R14" s="8">
        <v>1</v>
      </c>
      <c r="S14" s="8">
        <v>1</v>
      </c>
      <c r="T14" s="8">
        <v>0</v>
      </c>
      <c r="U14" s="8">
        <v>1</v>
      </c>
      <c r="V14" s="8">
        <v>1</v>
      </c>
      <c r="W14" s="8">
        <v>1</v>
      </c>
      <c r="X14" s="8">
        <v>0</v>
      </c>
      <c r="Y14" s="8">
        <v>2013</v>
      </c>
      <c r="Z14" s="8">
        <v>22</v>
      </c>
      <c r="AA14" s="8" t="s">
        <v>213</v>
      </c>
      <c r="AB14" s="8" t="s">
        <v>43</v>
      </c>
      <c r="AC14" s="8" t="s">
        <v>14</v>
      </c>
      <c r="AD14" s="8"/>
      <c r="AE14" s="8"/>
      <c r="AF14" s="8"/>
      <c r="AG14" s="8" t="s">
        <v>215</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215</v>
      </c>
      <c r="AV14" s="8" t="s">
        <v>232</v>
      </c>
      <c r="AW14" s="8">
        <v>0</v>
      </c>
      <c r="AX14" s="8">
        <v>1</v>
      </c>
      <c r="AY14" s="8">
        <v>1</v>
      </c>
      <c r="AZ14" s="8">
        <v>0.5</v>
      </c>
      <c r="BA14" s="8">
        <v>0</v>
      </c>
      <c r="BB14" s="8">
        <v>0</v>
      </c>
      <c r="BC14" s="40" t="s">
        <v>1169</v>
      </c>
      <c r="BD14" s="40" t="s">
        <v>1169</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1426</v>
      </c>
      <c r="CD14" s="8" t="s">
        <v>222</v>
      </c>
      <c r="CE14" s="8">
        <v>0</v>
      </c>
      <c r="CF14" s="8">
        <v>0</v>
      </c>
      <c r="CG14" s="8">
        <v>1</v>
      </c>
      <c r="CH14" s="8">
        <v>0</v>
      </c>
      <c r="CI14" s="8">
        <v>0</v>
      </c>
      <c r="CJ14" s="8">
        <v>0</v>
      </c>
    </row>
    <row r="15" spans="1:88" ht="76.5" x14ac:dyDescent="0.25">
      <c r="A15" s="6" t="s">
        <v>178</v>
      </c>
      <c r="B15" s="6" t="s">
        <v>1678</v>
      </c>
      <c r="C15" s="8" t="s">
        <v>179</v>
      </c>
      <c r="D15" s="8" t="s">
        <v>64</v>
      </c>
      <c r="E15" s="8" t="s">
        <v>316</v>
      </c>
      <c r="F15" s="8" t="s">
        <v>0</v>
      </c>
      <c r="G15" s="8" t="s">
        <v>317</v>
      </c>
      <c r="H15" s="8">
        <v>0</v>
      </c>
      <c r="I15" s="8">
        <v>1</v>
      </c>
      <c r="J15" s="8">
        <v>0</v>
      </c>
      <c r="K15" s="8">
        <v>0</v>
      </c>
      <c r="L15" s="8">
        <v>0</v>
      </c>
      <c r="M15" s="8">
        <v>0</v>
      </c>
      <c r="N15" s="8" t="s">
        <v>318</v>
      </c>
      <c r="O15" s="9" t="s">
        <v>319</v>
      </c>
      <c r="P15" s="8">
        <v>32</v>
      </c>
      <c r="Q15" s="8" t="s">
        <v>320</v>
      </c>
      <c r="R15" s="8">
        <v>1</v>
      </c>
      <c r="S15" s="8">
        <v>0</v>
      </c>
      <c r="T15" s="8">
        <v>0</v>
      </c>
      <c r="U15" s="8">
        <v>0</v>
      </c>
      <c r="V15" s="8">
        <v>0</v>
      </c>
      <c r="W15" s="8">
        <v>1</v>
      </c>
      <c r="X15" s="8">
        <v>0</v>
      </c>
      <c r="Y15" s="8" t="s">
        <v>333</v>
      </c>
      <c r="Z15" s="8" t="s">
        <v>321</v>
      </c>
      <c r="AA15" s="8" t="s">
        <v>157</v>
      </c>
      <c r="AB15" s="8" t="s">
        <v>322</v>
      </c>
      <c r="AC15" s="8" t="s">
        <v>322</v>
      </c>
      <c r="AD15" s="8"/>
      <c r="AE15" s="8" t="s">
        <v>323</v>
      </c>
      <c r="AF15" s="8"/>
      <c r="AG15" s="8" t="s">
        <v>321</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324</v>
      </c>
      <c r="AL15" s="8">
        <v>1</v>
      </c>
      <c r="AM15" s="8">
        <v>1</v>
      </c>
      <c r="AN15" s="8">
        <v>1</v>
      </c>
      <c r="AO15" s="8">
        <v>0</v>
      </c>
      <c r="AP15" s="8">
        <v>1</v>
      </c>
      <c r="AQ15" s="8">
        <v>0.5</v>
      </c>
      <c r="AR15" s="8">
        <v>0</v>
      </c>
      <c r="AS15" s="8">
        <v>0</v>
      </c>
      <c r="AT15" s="8">
        <v>0</v>
      </c>
      <c r="AU15" s="8" t="s">
        <v>321</v>
      </c>
      <c r="AV15" s="8" t="s">
        <v>325</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1422</v>
      </c>
      <c r="CD15" s="8" t="s">
        <v>331</v>
      </c>
      <c r="CE15" s="8">
        <v>1</v>
      </c>
      <c r="CF15" s="8">
        <v>0</v>
      </c>
      <c r="CG15" s="8">
        <v>0</v>
      </c>
      <c r="CH15" s="8">
        <v>0</v>
      </c>
      <c r="CI15" s="8">
        <v>0</v>
      </c>
      <c r="CJ15" s="8">
        <v>0</v>
      </c>
    </row>
    <row r="16" spans="1:88" s="11" customFormat="1" ht="409.5" x14ac:dyDescent="0.25">
      <c r="A16" s="6" t="s">
        <v>340</v>
      </c>
      <c r="B16" s="6" t="s">
        <v>1679</v>
      </c>
      <c r="C16" s="8" t="s">
        <v>341</v>
      </c>
      <c r="D16" s="8" t="s">
        <v>432</v>
      </c>
      <c r="E16" s="8"/>
      <c r="F16" s="8" t="s">
        <v>59</v>
      </c>
      <c r="G16" s="8" t="s">
        <v>795</v>
      </c>
      <c r="H16" s="8">
        <v>1</v>
      </c>
      <c r="I16" s="8">
        <v>1</v>
      </c>
      <c r="J16" s="8">
        <v>0</v>
      </c>
      <c r="K16" s="8">
        <v>1</v>
      </c>
      <c r="L16" s="8">
        <v>0</v>
      </c>
      <c r="M16" s="8">
        <v>1</v>
      </c>
      <c r="N16" s="8" t="s">
        <v>796</v>
      </c>
      <c r="O16" s="9" t="s">
        <v>793</v>
      </c>
      <c r="P16" s="8" t="s">
        <v>794</v>
      </c>
      <c r="Q16" s="9" t="s">
        <v>449</v>
      </c>
      <c r="R16" s="8">
        <v>1</v>
      </c>
      <c r="S16" s="8">
        <v>1</v>
      </c>
      <c r="T16" s="8">
        <v>0</v>
      </c>
      <c r="U16" s="8">
        <v>0</v>
      </c>
      <c r="V16" s="8">
        <v>0</v>
      </c>
      <c r="W16" s="8">
        <v>1</v>
      </c>
      <c r="X16" s="8">
        <v>0</v>
      </c>
      <c r="Y16" s="9" t="s">
        <v>448</v>
      </c>
      <c r="Z16" s="8" t="s">
        <v>445</v>
      </c>
      <c r="AA16" s="8" t="s">
        <v>110</v>
      </c>
      <c r="AB16" s="8" t="s">
        <v>433</v>
      </c>
      <c r="AC16" s="8"/>
      <c r="AD16" s="8" t="s">
        <v>434</v>
      </c>
      <c r="AE16" s="8" t="s">
        <v>1166</v>
      </c>
      <c r="AF16" s="8" t="s">
        <v>440</v>
      </c>
      <c r="AG16" s="8" t="s">
        <v>441</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442</v>
      </c>
      <c r="AL16" s="8">
        <v>1</v>
      </c>
      <c r="AM16" s="8">
        <v>1</v>
      </c>
      <c r="AN16" s="8">
        <v>1</v>
      </c>
      <c r="AO16" s="8">
        <v>1</v>
      </c>
      <c r="AP16" s="8">
        <v>1</v>
      </c>
      <c r="AQ16" s="8">
        <v>1</v>
      </c>
      <c r="AR16" s="8">
        <v>1</v>
      </c>
      <c r="AS16" s="8">
        <v>1</v>
      </c>
      <c r="AT16" s="8">
        <v>1</v>
      </c>
      <c r="AU16" s="8" t="s">
        <v>443</v>
      </c>
      <c r="AV16" s="8" t="s">
        <v>446</v>
      </c>
      <c r="AW16" s="8">
        <v>1</v>
      </c>
      <c r="AX16" s="8">
        <v>1</v>
      </c>
      <c r="AY16" s="8">
        <v>0</v>
      </c>
      <c r="AZ16" s="8">
        <v>1</v>
      </c>
      <c r="BA16" s="8">
        <v>0</v>
      </c>
      <c r="BB16" s="8">
        <v>0</v>
      </c>
      <c r="BC16" s="8" t="s">
        <v>447</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1428</v>
      </c>
      <c r="CD16" s="8" t="s">
        <v>444</v>
      </c>
      <c r="CE16" s="8">
        <v>0</v>
      </c>
      <c r="CF16" s="8">
        <v>0</v>
      </c>
      <c r="CG16" s="8">
        <v>0</v>
      </c>
      <c r="CH16" s="8">
        <v>1</v>
      </c>
      <c r="CI16" s="8">
        <v>1</v>
      </c>
      <c r="CJ16" s="8">
        <v>1</v>
      </c>
    </row>
    <row r="17" spans="1:88" ht="229.5" x14ac:dyDescent="0.25">
      <c r="A17" s="6" t="s">
        <v>22</v>
      </c>
      <c r="B17" s="6" t="s">
        <v>1680</v>
      </c>
      <c r="C17" s="8" t="s">
        <v>21</v>
      </c>
      <c r="D17" s="8" t="s">
        <v>829</v>
      </c>
      <c r="E17" s="8" t="s">
        <v>234</v>
      </c>
      <c r="F17" s="8" t="s">
        <v>0</v>
      </c>
      <c r="G17" s="8" t="s">
        <v>242</v>
      </c>
      <c r="H17" s="8">
        <v>1</v>
      </c>
      <c r="I17" s="8">
        <v>1</v>
      </c>
      <c r="J17" s="8">
        <v>0</v>
      </c>
      <c r="K17" s="8">
        <v>0.5</v>
      </c>
      <c r="L17" s="8">
        <v>0</v>
      </c>
      <c r="M17" s="8">
        <v>1</v>
      </c>
      <c r="N17" s="8" t="s">
        <v>238</v>
      </c>
      <c r="O17" s="9" t="s">
        <v>240</v>
      </c>
      <c r="P17" s="8" t="s">
        <v>241</v>
      </c>
      <c r="Q17" s="9" t="s">
        <v>239</v>
      </c>
      <c r="R17" s="9">
        <v>0</v>
      </c>
      <c r="S17" s="9">
        <v>0.5</v>
      </c>
      <c r="T17" s="9">
        <v>0</v>
      </c>
      <c r="U17" s="9">
        <v>0</v>
      </c>
      <c r="V17" s="9">
        <v>1</v>
      </c>
      <c r="W17" s="9">
        <v>0</v>
      </c>
      <c r="X17" s="9">
        <v>0</v>
      </c>
      <c r="Y17" s="8" t="s">
        <v>236</v>
      </c>
      <c r="Z17" s="8">
        <v>87</v>
      </c>
      <c r="AA17" s="8" t="s">
        <v>157</v>
      </c>
      <c r="AB17" s="8" t="s">
        <v>946</v>
      </c>
      <c r="AC17" s="8"/>
      <c r="AD17" s="8"/>
      <c r="AE17" s="8"/>
      <c r="AF17" s="8"/>
      <c r="AG17" s="8" t="s">
        <v>265</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241</v>
      </c>
      <c r="AV17" s="8" t="s">
        <v>233</v>
      </c>
      <c r="AW17" s="8">
        <v>0</v>
      </c>
      <c r="AX17" s="8">
        <v>1</v>
      </c>
      <c r="AY17" s="8">
        <v>0</v>
      </c>
      <c r="AZ17" s="8">
        <v>0</v>
      </c>
      <c r="BA17" s="8">
        <v>0</v>
      </c>
      <c r="BB17" s="8">
        <v>0</v>
      </c>
      <c r="BC17" s="8" t="s">
        <v>85</v>
      </c>
      <c r="BD17" s="40" t="s">
        <v>1169</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1430</v>
      </c>
      <c r="CD17" s="8" t="s">
        <v>1429</v>
      </c>
      <c r="CE17" s="8">
        <v>0</v>
      </c>
      <c r="CF17" s="8">
        <v>0</v>
      </c>
      <c r="CG17" s="8">
        <v>1</v>
      </c>
      <c r="CH17" s="8">
        <v>0</v>
      </c>
      <c r="CI17" s="8">
        <v>0</v>
      </c>
      <c r="CJ17" s="8">
        <v>1</v>
      </c>
    </row>
    <row r="18" spans="1:88" s="11" customFormat="1" ht="76.5" x14ac:dyDescent="0.25">
      <c r="A18" s="6" t="s">
        <v>187</v>
      </c>
      <c r="B18" s="6" t="s">
        <v>1681</v>
      </c>
      <c r="C18" s="8" t="s">
        <v>188</v>
      </c>
      <c r="D18" s="8" t="s">
        <v>189</v>
      </c>
      <c r="E18" s="8" t="s">
        <v>326</v>
      </c>
      <c r="F18" s="8" t="s">
        <v>0</v>
      </c>
      <c r="G18" s="8" t="s">
        <v>335</v>
      </c>
      <c r="H18" s="8">
        <v>1</v>
      </c>
      <c r="I18" s="8">
        <v>1</v>
      </c>
      <c r="J18" s="8">
        <v>0</v>
      </c>
      <c r="K18" s="8">
        <v>0</v>
      </c>
      <c r="L18" s="8">
        <v>0</v>
      </c>
      <c r="M18" s="8">
        <v>1</v>
      </c>
      <c r="N18" s="8" t="s">
        <v>334</v>
      </c>
      <c r="O18" s="9" t="s">
        <v>328</v>
      </c>
      <c r="P18" s="8" t="s">
        <v>332</v>
      </c>
      <c r="Q18" s="8" t="s">
        <v>329</v>
      </c>
      <c r="R18" s="8">
        <v>1</v>
      </c>
      <c r="S18" s="8">
        <v>0</v>
      </c>
      <c r="T18" s="8">
        <v>0</v>
      </c>
      <c r="U18" s="8">
        <v>0</v>
      </c>
      <c r="V18" s="8">
        <v>0</v>
      </c>
      <c r="W18" s="8">
        <v>0</v>
      </c>
      <c r="X18" s="8">
        <v>0</v>
      </c>
      <c r="Y18" s="8" t="s">
        <v>333</v>
      </c>
      <c r="Z18" s="8" t="s">
        <v>332</v>
      </c>
      <c r="AA18" s="8" t="s">
        <v>157</v>
      </c>
      <c r="AB18" s="8"/>
      <c r="AC18" s="8"/>
      <c r="AD18" s="8"/>
      <c r="AE18" s="8" t="s">
        <v>327</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324</v>
      </c>
      <c r="AL18" s="8">
        <v>1</v>
      </c>
      <c r="AM18" s="8">
        <v>1</v>
      </c>
      <c r="AN18" s="8">
        <v>1</v>
      </c>
      <c r="AO18" s="8">
        <v>0.5</v>
      </c>
      <c r="AP18" s="8">
        <v>0</v>
      </c>
      <c r="AQ18" s="8">
        <v>0</v>
      </c>
      <c r="AR18" s="8">
        <v>0</v>
      </c>
      <c r="AS18" s="8">
        <v>0</v>
      </c>
      <c r="AT18" s="8">
        <v>0</v>
      </c>
      <c r="AU18" s="8" t="s">
        <v>332</v>
      </c>
      <c r="AV18" s="8" t="s">
        <v>336</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1431</v>
      </c>
      <c r="CD18" s="8" t="s">
        <v>330</v>
      </c>
      <c r="CE18" s="8">
        <v>1</v>
      </c>
      <c r="CF18" s="8">
        <v>0</v>
      </c>
      <c r="CG18" s="8">
        <v>0</v>
      </c>
      <c r="CH18" s="8">
        <v>1</v>
      </c>
      <c r="CI18" s="8">
        <v>0</v>
      </c>
      <c r="CJ18" s="8">
        <v>0</v>
      </c>
    </row>
    <row r="19" spans="1:88" ht="165.75" x14ac:dyDescent="0.25">
      <c r="A19" s="6" t="s">
        <v>132</v>
      </c>
      <c r="B19" s="6" t="s">
        <v>1682</v>
      </c>
      <c r="C19" s="8" t="s">
        <v>54</v>
      </c>
      <c r="D19" s="8" t="s">
        <v>133</v>
      </c>
      <c r="E19" s="8" t="s">
        <v>69</v>
      </c>
      <c r="F19" s="8" t="s">
        <v>0</v>
      </c>
      <c r="G19" s="8" t="s">
        <v>168</v>
      </c>
      <c r="H19" s="8">
        <v>1</v>
      </c>
      <c r="I19" s="8">
        <v>1</v>
      </c>
      <c r="J19" s="8">
        <v>0</v>
      </c>
      <c r="K19" s="8">
        <v>1</v>
      </c>
      <c r="L19" s="8">
        <v>0</v>
      </c>
      <c r="M19" s="8">
        <v>0</v>
      </c>
      <c r="N19" s="8" t="s">
        <v>146</v>
      </c>
      <c r="O19" s="9" t="s">
        <v>147</v>
      </c>
      <c r="P19" s="8" t="s">
        <v>146</v>
      </c>
      <c r="Q19" s="8" t="s">
        <v>148</v>
      </c>
      <c r="R19" s="8">
        <v>1</v>
      </c>
      <c r="S19" s="8">
        <v>1</v>
      </c>
      <c r="T19" s="8">
        <v>0</v>
      </c>
      <c r="U19" s="8">
        <v>0</v>
      </c>
      <c r="V19" s="8">
        <v>1</v>
      </c>
      <c r="W19" s="8">
        <v>0</v>
      </c>
      <c r="X19" s="8">
        <v>0</v>
      </c>
      <c r="Y19" s="8" t="s">
        <v>162</v>
      </c>
      <c r="Z19" s="8" t="s">
        <v>163</v>
      </c>
      <c r="AA19" s="8" t="s">
        <v>110</v>
      </c>
      <c r="AB19" s="8" t="s">
        <v>1156</v>
      </c>
      <c r="AC19" s="8" t="s">
        <v>5</v>
      </c>
      <c r="AD19" s="8" t="s">
        <v>161</v>
      </c>
      <c r="AE19" s="8" t="s">
        <v>151</v>
      </c>
      <c r="AF19" s="8"/>
      <c r="AG19" s="8" t="s">
        <v>146</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169</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1432</v>
      </c>
      <c r="CD19" s="8" t="s">
        <v>218</v>
      </c>
      <c r="CE19" s="8">
        <v>1</v>
      </c>
      <c r="CF19" s="8">
        <v>1</v>
      </c>
      <c r="CG19" s="8">
        <v>1</v>
      </c>
      <c r="CH19" s="8">
        <v>1</v>
      </c>
      <c r="CI19" s="8">
        <v>0</v>
      </c>
      <c r="CJ19" s="8">
        <v>1</v>
      </c>
    </row>
    <row r="20" spans="1:88" s="11" customFormat="1" ht="102" x14ac:dyDescent="0.25">
      <c r="A20" s="6" t="s">
        <v>10</v>
      </c>
      <c r="B20" s="6" t="s">
        <v>1683</v>
      </c>
      <c r="C20" s="8" t="s">
        <v>9</v>
      </c>
      <c r="D20" s="8" t="s">
        <v>68</v>
      </c>
      <c r="E20" s="8" t="s">
        <v>130</v>
      </c>
      <c r="F20" s="8" t="s">
        <v>60</v>
      </c>
      <c r="G20" s="8" t="s">
        <v>1433</v>
      </c>
      <c r="H20" s="8">
        <v>1</v>
      </c>
      <c r="I20" s="8">
        <v>1</v>
      </c>
      <c r="J20" s="8">
        <v>0</v>
      </c>
      <c r="K20" s="8">
        <v>1</v>
      </c>
      <c r="L20" s="8">
        <v>0</v>
      </c>
      <c r="M20" s="8">
        <v>1</v>
      </c>
      <c r="N20" s="8" t="s">
        <v>170</v>
      </c>
      <c r="O20" s="9" t="s">
        <v>147</v>
      </c>
      <c r="P20" s="8" t="s">
        <v>171</v>
      </c>
      <c r="Q20" s="8" t="s">
        <v>148</v>
      </c>
      <c r="R20" s="8">
        <v>1</v>
      </c>
      <c r="S20" s="8">
        <v>1</v>
      </c>
      <c r="T20" s="8">
        <v>0</v>
      </c>
      <c r="U20" s="8">
        <v>0</v>
      </c>
      <c r="V20" s="8">
        <v>1</v>
      </c>
      <c r="W20" s="8">
        <v>0</v>
      </c>
      <c r="X20" s="8">
        <v>0</v>
      </c>
      <c r="Y20" s="8" t="s">
        <v>172</v>
      </c>
      <c r="Z20" s="8">
        <v>434</v>
      </c>
      <c r="AA20" s="8" t="s">
        <v>110</v>
      </c>
      <c r="AB20" s="8" t="s">
        <v>174</v>
      </c>
      <c r="AC20" s="8"/>
      <c r="AD20" s="8"/>
      <c r="AE20" s="8"/>
      <c r="AF20" s="8"/>
      <c r="AG20" s="8" t="s">
        <v>175</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175</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1434</v>
      </c>
      <c r="CD20" s="8" t="s">
        <v>312</v>
      </c>
      <c r="CE20" s="8">
        <v>0</v>
      </c>
      <c r="CF20" s="8">
        <v>0</v>
      </c>
      <c r="CG20" s="8">
        <v>1</v>
      </c>
      <c r="CH20" s="8">
        <v>0</v>
      </c>
      <c r="CI20" s="8">
        <v>0</v>
      </c>
      <c r="CJ20" s="8">
        <v>1</v>
      </c>
    </row>
    <row r="21" spans="1:88" ht="409.5" x14ac:dyDescent="0.25">
      <c r="A21" s="6" t="s">
        <v>1709</v>
      </c>
      <c r="B21" s="6" t="s">
        <v>1684</v>
      </c>
      <c r="C21" s="8" t="s">
        <v>832</v>
      </c>
      <c r="D21" s="8" t="s">
        <v>62</v>
      </c>
      <c r="E21" s="8" t="s">
        <v>199</v>
      </c>
      <c r="F21" s="8" t="s">
        <v>840</v>
      </c>
      <c r="G21" s="8" t="s">
        <v>410</v>
      </c>
      <c r="H21" s="8">
        <v>1</v>
      </c>
      <c r="I21" s="8">
        <v>1</v>
      </c>
      <c r="J21" s="8">
        <v>1</v>
      </c>
      <c r="K21" s="8">
        <v>1</v>
      </c>
      <c r="L21" s="8">
        <v>0</v>
      </c>
      <c r="M21" s="8">
        <v>0</v>
      </c>
      <c r="N21" s="8" t="s">
        <v>276</v>
      </c>
      <c r="O21" s="9" t="s">
        <v>277</v>
      </c>
      <c r="P21" s="8" t="s">
        <v>278</v>
      </c>
      <c r="Q21" s="9" t="s">
        <v>411</v>
      </c>
      <c r="R21" s="8">
        <v>1</v>
      </c>
      <c r="S21" s="8">
        <v>1</v>
      </c>
      <c r="T21" s="8">
        <v>1</v>
      </c>
      <c r="U21" s="8">
        <v>1</v>
      </c>
      <c r="V21" s="8">
        <v>1</v>
      </c>
      <c r="W21" s="8">
        <v>1</v>
      </c>
      <c r="X21" s="8">
        <v>1</v>
      </c>
      <c r="Y21" s="8" t="s">
        <v>269</v>
      </c>
      <c r="Z21" s="8">
        <v>186</v>
      </c>
      <c r="AA21" s="8" t="s">
        <v>213</v>
      </c>
      <c r="AB21" s="8" t="s">
        <v>38</v>
      </c>
      <c r="AC21" s="8" t="s">
        <v>25</v>
      </c>
      <c r="AD21" s="8" t="s">
        <v>25</v>
      </c>
      <c r="AE21" s="8" t="s">
        <v>268</v>
      </c>
      <c r="AF21" s="8"/>
      <c r="AG21" s="8" t="s">
        <v>271</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272</v>
      </c>
      <c r="AV21" s="8" t="s">
        <v>273</v>
      </c>
      <c r="AW21" s="8">
        <v>0</v>
      </c>
      <c r="AX21" s="8">
        <v>1</v>
      </c>
      <c r="AY21" s="8">
        <v>0.5</v>
      </c>
      <c r="AZ21" s="8">
        <v>1</v>
      </c>
      <c r="BA21" s="8">
        <v>0</v>
      </c>
      <c r="BB21" s="8">
        <v>0.5</v>
      </c>
      <c r="BC21" s="8" t="s">
        <v>274</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1435</v>
      </c>
      <c r="CD21" s="8" t="s">
        <v>275</v>
      </c>
      <c r="CE21" s="8">
        <v>0</v>
      </c>
      <c r="CF21" s="8">
        <v>0</v>
      </c>
      <c r="CG21" s="8">
        <v>1</v>
      </c>
      <c r="CH21" s="8">
        <v>1</v>
      </c>
      <c r="CI21" s="8">
        <v>1</v>
      </c>
      <c r="CJ21" s="8">
        <v>1</v>
      </c>
    </row>
    <row r="22" spans="1:88" s="11" customFormat="1" ht="76.5" x14ac:dyDescent="0.25">
      <c r="A22" s="6" t="s">
        <v>16</v>
      </c>
      <c r="B22" s="6" t="s">
        <v>1685</v>
      </c>
      <c r="C22" s="8" t="s">
        <v>15</v>
      </c>
      <c r="D22" s="8" t="s">
        <v>65</v>
      </c>
      <c r="E22" s="8" t="s">
        <v>199</v>
      </c>
      <c r="F22" s="8" t="s">
        <v>0</v>
      </c>
      <c r="G22" s="8" t="s">
        <v>207</v>
      </c>
      <c r="H22" s="8">
        <v>1</v>
      </c>
      <c r="I22" s="8">
        <v>1</v>
      </c>
      <c r="J22" s="8">
        <v>1</v>
      </c>
      <c r="K22" s="8">
        <v>0</v>
      </c>
      <c r="L22" s="8">
        <v>0</v>
      </c>
      <c r="M22" s="8">
        <v>0</v>
      </c>
      <c r="N22" s="8" t="s">
        <v>200</v>
      </c>
      <c r="O22" s="9" t="s">
        <v>205</v>
      </c>
      <c r="P22" s="8" t="s">
        <v>206</v>
      </c>
      <c r="Q22" s="8" t="s">
        <v>197</v>
      </c>
      <c r="R22" s="8">
        <v>1</v>
      </c>
      <c r="S22" s="8">
        <v>1</v>
      </c>
      <c r="T22" s="8">
        <v>0</v>
      </c>
      <c r="U22" s="8">
        <v>0</v>
      </c>
      <c r="V22" s="8">
        <v>0</v>
      </c>
      <c r="W22" s="8">
        <v>0.5</v>
      </c>
      <c r="X22" s="8">
        <v>0</v>
      </c>
      <c r="Y22" s="8" t="s">
        <v>198</v>
      </c>
      <c r="Z22" s="8">
        <v>77</v>
      </c>
      <c r="AA22" s="8" t="s">
        <v>110</v>
      </c>
      <c r="AB22" s="8" t="s">
        <v>208</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209</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1422</v>
      </c>
      <c r="CD22" s="8" t="s">
        <v>313</v>
      </c>
      <c r="CE22" s="8">
        <v>0</v>
      </c>
      <c r="CF22" s="8">
        <v>0</v>
      </c>
      <c r="CG22" s="8">
        <v>1</v>
      </c>
      <c r="CH22" s="8">
        <v>0</v>
      </c>
      <c r="CI22" s="8">
        <v>0</v>
      </c>
      <c r="CJ22" s="8">
        <v>0</v>
      </c>
    </row>
    <row r="23" spans="1:88" ht="76.5" x14ac:dyDescent="0.25">
      <c r="A23" s="6" t="s">
        <v>7</v>
      </c>
      <c r="B23" s="6" t="s">
        <v>1686</v>
      </c>
      <c r="C23" s="8" t="s">
        <v>6</v>
      </c>
      <c r="D23" s="8" t="s">
        <v>62</v>
      </c>
      <c r="E23" s="8" t="s">
        <v>130</v>
      </c>
      <c r="F23" s="8" t="s">
        <v>0</v>
      </c>
      <c r="G23" s="8" t="s">
        <v>155</v>
      </c>
      <c r="H23" s="8">
        <v>0</v>
      </c>
      <c r="I23" s="8">
        <v>1</v>
      </c>
      <c r="J23" s="8">
        <v>0</v>
      </c>
      <c r="K23" s="8">
        <v>0</v>
      </c>
      <c r="L23" s="8">
        <v>0</v>
      </c>
      <c r="M23" s="8">
        <v>1</v>
      </c>
      <c r="N23" s="8" t="s">
        <v>152</v>
      </c>
      <c r="O23" s="9" t="s">
        <v>154</v>
      </c>
      <c r="P23" s="8" t="s">
        <v>130</v>
      </c>
      <c r="Q23" s="8" t="s">
        <v>156</v>
      </c>
      <c r="R23" s="8">
        <v>0.5</v>
      </c>
      <c r="S23" s="8">
        <v>0</v>
      </c>
      <c r="T23" s="8">
        <v>1</v>
      </c>
      <c r="U23" s="8">
        <v>0</v>
      </c>
      <c r="V23" s="8">
        <v>0</v>
      </c>
      <c r="W23" s="8">
        <v>0.5</v>
      </c>
      <c r="X23" s="8">
        <v>0</v>
      </c>
      <c r="Y23" s="8" t="s">
        <v>153</v>
      </c>
      <c r="Z23" s="8">
        <v>14</v>
      </c>
      <c r="AA23" s="8" t="s">
        <v>157</v>
      </c>
      <c r="AB23" s="8" t="s">
        <v>160</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1422</v>
      </c>
      <c r="CD23" s="8" t="s">
        <v>217</v>
      </c>
      <c r="CE23" s="8">
        <v>0</v>
      </c>
      <c r="CF23" s="8">
        <v>0</v>
      </c>
      <c r="CG23" s="8">
        <v>1</v>
      </c>
      <c r="CH23" s="8">
        <v>0</v>
      </c>
      <c r="CI23" s="8">
        <v>0</v>
      </c>
      <c r="CJ23" s="8">
        <v>0</v>
      </c>
    </row>
    <row r="24" spans="1:88" s="11" customFormat="1" ht="216.75" x14ac:dyDescent="0.25">
      <c r="A24" s="6" t="s">
        <v>18</v>
      </c>
      <c r="B24" s="6" t="s">
        <v>1687</v>
      </c>
      <c r="C24" s="8" t="s">
        <v>48</v>
      </c>
      <c r="D24" s="8" t="s">
        <v>63</v>
      </c>
      <c r="E24" s="8" t="s">
        <v>199</v>
      </c>
      <c r="F24" s="8" t="s">
        <v>0</v>
      </c>
      <c r="G24" s="8" t="s">
        <v>228</v>
      </c>
      <c r="H24" s="8">
        <v>1</v>
      </c>
      <c r="I24" s="8">
        <v>1</v>
      </c>
      <c r="J24" s="8">
        <v>0</v>
      </c>
      <c r="K24" s="8">
        <v>0</v>
      </c>
      <c r="L24" s="8">
        <v>0</v>
      </c>
      <c r="M24" s="8">
        <v>0.5</v>
      </c>
      <c r="N24" s="8" t="s">
        <v>229</v>
      </c>
      <c r="O24" s="9" t="s">
        <v>226</v>
      </c>
      <c r="P24" s="8" t="s">
        <v>224</v>
      </c>
      <c r="Q24" s="9" t="s">
        <v>225</v>
      </c>
      <c r="R24" s="9">
        <v>1</v>
      </c>
      <c r="S24" s="9">
        <v>1</v>
      </c>
      <c r="T24" s="9">
        <v>0</v>
      </c>
      <c r="U24" s="9">
        <v>0</v>
      </c>
      <c r="V24" s="9">
        <v>0</v>
      </c>
      <c r="W24" s="9">
        <v>1</v>
      </c>
      <c r="X24" s="9">
        <v>0</v>
      </c>
      <c r="Y24" s="9" t="s">
        <v>237</v>
      </c>
      <c r="Z24" s="8" t="s">
        <v>235</v>
      </c>
      <c r="AA24" s="8" t="s">
        <v>110</v>
      </c>
      <c r="AB24" s="8" t="s">
        <v>36</v>
      </c>
      <c r="AC24" s="8" t="s">
        <v>37</v>
      </c>
      <c r="AD24" s="8" t="s">
        <v>223</v>
      </c>
      <c r="AE24" s="8" t="s">
        <v>1165</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227</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1436</v>
      </c>
      <c r="CD24" s="8" t="s">
        <v>267</v>
      </c>
      <c r="CE24" s="8">
        <v>1</v>
      </c>
      <c r="CF24" s="8">
        <v>0</v>
      </c>
      <c r="CG24" s="8">
        <v>1</v>
      </c>
      <c r="CH24" s="8">
        <v>1</v>
      </c>
      <c r="CI24" s="8">
        <v>0</v>
      </c>
      <c r="CJ24" s="8">
        <v>0</v>
      </c>
    </row>
    <row r="25" spans="1:88" ht="242.25" x14ac:dyDescent="0.25">
      <c r="A25" s="6" t="s">
        <v>337</v>
      </c>
      <c r="B25" s="6" t="s">
        <v>1688</v>
      </c>
      <c r="C25" s="8" t="s">
        <v>339</v>
      </c>
      <c r="D25" s="8" t="s">
        <v>833</v>
      </c>
      <c r="E25" s="8" t="s">
        <v>130</v>
      </c>
      <c r="F25" s="8" t="s">
        <v>338</v>
      </c>
      <c r="G25" s="8" t="s">
        <v>806</v>
      </c>
      <c r="H25" s="8">
        <v>1</v>
      </c>
      <c r="I25" s="8">
        <v>1</v>
      </c>
      <c r="J25" s="8">
        <v>0</v>
      </c>
      <c r="K25" s="8">
        <v>0</v>
      </c>
      <c r="L25" s="8">
        <v>0</v>
      </c>
      <c r="M25" s="8">
        <v>1</v>
      </c>
      <c r="N25" s="8" t="s">
        <v>807</v>
      </c>
      <c r="O25" s="9" t="s">
        <v>804</v>
      </c>
      <c r="P25" s="8" t="s">
        <v>805</v>
      </c>
      <c r="Q25" s="9" t="s">
        <v>800</v>
      </c>
      <c r="R25" s="8">
        <v>1</v>
      </c>
      <c r="S25" s="8">
        <v>1</v>
      </c>
      <c r="T25" s="8">
        <v>0</v>
      </c>
      <c r="U25" s="8">
        <v>0</v>
      </c>
      <c r="V25" s="8">
        <v>0</v>
      </c>
      <c r="W25" s="8">
        <v>1</v>
      </c>
      <c r="X25" s="8">
        <v>0</v>
      </c>
      <c r="Y25" s="8">
        <v>1996</v>
      </c>
      <c r="Z25" s="8">
        <v>49</v>
      </c>
      <c r="AA25" s="8" t="s">
        <v>157</v>
      </c>
      <c r="AB25" s="8"/>
      <c r="AC25" s="8" t="s">
        <v>798</v>
      </c>
      <c r="AD25" s="8" t="s">
        <v>797</v>
      </c>
      <c r="AE25" s="8" t="s">
        <v>799</v>
      </c>
      <c r="AF25" s="8"/>
      <c r="AG25" s="8" t="s">
        <v>801</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802</v>
      </c>
      <c r="AL25" s="8">
        <v>1</v>
      </c>
      <c r="AM25" s="8">
        <v>1</v>
      </c>
      <c r="AN25" s="8">
        <v>1</v>
      </c>
      <c r="AO25" s="8">
        <v>1</v>
      </c>
      <c r="AP25" s="8">
        <v>0</v>
      </c>
      <c r="AQ25" s="8">
        <v>0</v>
      </c>
      <c r="AR25" s="8">
        <v>0</v>
      </c>
      <c r="AS25" s="8">
        <v>0</v>
      </c>
      <c r="AT25" s="8">
        <v>0</v>
      </c>
      <c r="AU25" s="8" t="s">
        <v>801</v>
      </c>
      <c r="AV25" s="8" t="s">
        <v>33</v>
      </c>
      <c r="AW25" s="8">
        <v>0</v>
      </c>
      <c r="AX25" s="8">
        <v>1</v>
      </c>
      <c r="AY25" s="8">
        <v>0</v>
      </c>
      <c r="AZ25" s="8">
        <v>0</v>
      </c>
      <c r="BA25" s="8">
        <v>0</v>
      </c>
      <c r="BB25" s="8">
        <v>0</v>
      </c>
      <c r="BC25" s="8" t="s">
        <v>84</v>
      </c>
      <c r="BD25" s="40" t="s">
        <v>1169</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1437</v>
      </c>
      <c r="CD25" s="8" t="s">
        <v>803</v>
      </c>
      <c r="CE25" s="8">
        <v>0</v>
      </c>
      <c r="CF25" s="8">
        <v>0</v>
      </c>
      <c r="CG25" s="8">
        <v>0</v>
      </c>
      <c r="CH25" s="8">
        <v>0</v>
      </c>
      <c r="CI25" s="8">
        <v>0</v>
      </c>
      <c r="CJ25" s="8">
        <v>0</v>
      </c>
    </row>
    <row r="26" spans="1:88" s="11" customFormat="1" ht="409.5" x14ac:dyDescent="0.25">
      <c r="A26" s="6" t="s">
        <v>350</v>
      </c>
      <c r="B26" s="6" t="s">
        <v>1689</v>
      </c>
      <c r="C26" s="8" t="s">
        <v>351</v>
      </c>
      <c r="D26" s="8" t="s">
        <v>61</v>
      </c>
      <c r="E26" s="8"/>
      <c r="F26" s="8" t="s">
        <v>352</v>
      </c>
      <c r="G26" s="8" t="s">
        <v>291</v>
      </c>
      <c r="H26" s="8">
        <v>1</v>
      </c>
      <c r="I26" s="8">
        <v>1</v>
      </c>
      <c r="J26" s="8">
        <v>1</v>
      </c>
      <c r="K26" s="8">
        <v>1</v>
      </c>
      <c r="L26" s="8">
        <v>1</v>
      </c>
      <c r="M26" s="8">
        <v>1</v>
      </c>
      <c r="N26" s="8" t="s">
        <v>288</v>
      </c>
      <c r="O26" s="9" t="s">
        <v>286</v>
      </c>
      <c r="P26" s="8">
        <v>55</v>
      </c>
      <c r="Q26" s="9" t="s">
        <v>289</v>
      </c>
      <c r="R26" s="8">
        <v>1</v>
      </c>
      <c r="S26" s="8">
        <v>1</v>
      </c>
      <c r="T26" s="8">
        <v>1</v>
      </c>
      <c r="U26" s="8">
        <v>0</v>
      </c>
      <c r="V26" s="8">
        <v>1</v>
      </c>
      <c r="W26" s="8">
        <v>1</v>
      </c>
      <c r="X26" s="8">
        <v>1</v>
      </c>
      <c r="Y26" s="8"/>
      <c r="Z26" s="8" t="s">
        <v>290</v>
      </c>
      <c r="AA26" s="8" t="s">
        <v>110</v>
      </c>
      <c r="AB26" s="8" t="s">
        <v>296</v>
      </c>
      <c r="AC26" s="8" t="s">
        <v>297</v>
      </c>
      <c r="AD26" s="8"/>
      <c r="AE26" s="8" t="s">
        <v>287</v>
      </c>
      <c r="AF26" s="8"/>
      <c r="AG26" s="8" t="s">
        <v>292</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295</v>
      </c>
      <c r="AL26" s="8">
        <v>1</v>
      </c>
      <c r="AM26" s="8">
        <v>1</v>
      </c>
      <c r="AN26" s="8">
        <v>1</v>
      </c>
      <c r="AO26" s="8">
        <v>1</v>
      </c>
      <c r="AP26" s="8">
        <v>1</v>
      </c>
      <c r="AQ26" s="8">
        <v>1</v>
      </c>
      <c r="AR26" s="8">
        <v>1</v>
      </c>
      <c r="AS26" s="8">
        <v>1</v>
      </c>
      <c r="AT26" s="8">
        <v>1</v>
      </c>
      <c r="AU26" s="8" t="s">
        <v>293</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1438</v>
      </c>
      <c r="CD26" s="8" t="s">
        <v>294</v>
      </c>
      <c r="CE26" s="8">
        <v>0</v>
      </c>
      <c r="CF26" s="8">
        <v>1</v>
      </c>
      <c r="CG26" s="8">
        <v>1</v>
      </c>
      <c r="CH26" s="8">
        <v>1</v>
      </c>
      <c r="CI26" s="8">
        <v>1</v>
      </c>
      <c r="CJ26" s="8">
        <v>1</v>
      </c>
    </row>
    <row r="27" spans="1:88" s="11" customFormat="1" ht="229.5" x14ac:dyDescent="0.25">
      <c r="A27" s="6" t="s">
        <v>24</v>
      </c>
      <c r="B27" s="6" t="s">
        <v>1690</v>
      </c>
      <c r="C27" s="8" t="s">
        <v>23</v>
      </c>
      <c r="D27" s="8" t="s">
        <v>244</v>
      </c>
      <c r="E27" s="8" t="s">
        <v>243</v>
      </c>
      <c r="F27" s="8" t="s">
        <v>0</v>
      </c>
      <c r="G27" s="8" t="s">
        <v>1713</v>
      </c>
      <c r="H27" s="8">
        <v>0</v>
      </c>
      <c r="I27" s="8">
        <v>1</v>
      </c>
      <c r="J27" s="8">
        <v>0</v>
      </c>
      <c r="K27" s="8">
        <v>1</v>
      </c>
      <c r="L27" s="8">
        <v>0</v>
      </c>
      <c r="M27" s="8">
        <v>1</v>
      </c>
      <c r="N27" s="13" t="s">
        <v>250</v>
      </c>
      <c r="O27" s="9" t="s">
        <v>251</v>
      </c>
      <c r="P27" s="8" t="s">
        <v>249</v>
      </c>
      <c r="Q27" s="9" t="s">
        <v>252</v>
      </c>
      <c r="R27" s="8">
        <v>1</v>
      </c>
      <c r="S27" s="8">
        <v>1</v>
      </c>
      <c r="T27" s="8">
        <v>0</v>
      </c>
      <c r="U27" s="8">
        <v>0</v>
      </c>
      <c r="V27" s="8">
        <v>0</v>
      </c>
      <c r="W27" s="8">
        <v>1</v>
      </c>
      <c r="X27" s="8">
        <v>0</v>
      </c>
      <c r="Y27" s="8" t="s">
        <v>248</v>
      </c>
      <c r="Z27" s="8" t="s">
        <v>249</v>
      </c>
      <c r="AA27" s="8" t="s">
        <v>110</v>
      </c>
      <c r="AB27" s="8" t="s">
        <v>963</v>
      </c>
      <c r="AC27" s="8" t="s">
        <v>964</v>
      </c>
      <c r="AD27" s="8"/>
      <c r="AE27" s="8" t="s">
        <v>245</v>
      </c>
      <c r="AF27" s="8"/>
      <c r="AG27" s="8" t="s">
        <v>249</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249</v>
      </c>
      <c r="AV27" s="8" t="s">
        <v>246</v>
      </c>
      <c r="AW27" s="8">
        <v>0</v>
      </c>
      <c r="AX27" s="8">
        <v>1</v>
      </c>
      <c r="AY27" s="8">
        <v>0</v>
      </c>
      <c r="AZ27" s="8">
        <v>0</v>
      </c>
      <c r="BA27" s="8">
        <v>0</v>
      </c>
      <c r="BB27" s="8">
        <v>1</v>
      </c>
      <c r="BC27" s="8" t="s">
        <v>247</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1439</v>
      </c>
      <c r="CD27" s="8" t="s">
        <v>1440</v>
      </c>
      <c r="CE27" s="8">
        <v>0</v>
      </c>
      <c r="CF27" s="8">
        <v>1</v>
      </c>
      <c r="CG27" s="8">
        <v>1</v>
      </c>
      <c r="CH27" s="8">
        <v>1</v>
      </c>
      <c r="CI27" s="8">
        <v>1</v>
      </c>
      <c r="CJ27" s="8">
        <v>0</v>
      </c>
    </row>
    <row r="28" spans="1:88" ht="89.25" x14ac:dyDescent="0.25">
      <c r="A28" s="6" t="s">
        <v>1723</v>
      </c>
      <c r="B28" s="6" t="s">
        <v>1728</v>
      </c>
      <c r="C28" s="32" t="s">
        <v>1724</v>
      </c>
      <c r="D28" s="32" t="s">
        <v>1732</v>
      </c>
      <c r="E28" s="8" t="s">
        <v>1715</v>
      </c>
      <c r="F28" s="8" t="s">
        <v>0</v>
      </c>
      <c r="G28" s="9" t="s">
        <v>1725</v>
      </c>
      <c r="H28" s="8" t="s">
        <v>1721</v>
      </c>
      <c r="I28" s="8">
        <v>1</v>
      </c>
      <c r="J28" s="8" t="s">
        <v>1722</v>
      </c>
      <c r="K28" s="8">
        <v>0</v>
      </c>
      <c r="L28" s="32" t="s">
        <v>1733</v>
      </c>
      <c r="M28" s="8" t="s">
        <v>1721</v>
      </c>
      <c r="N28" s="12" t="s">
        <v>1726</v>
      </c>
      <c r="O28" s="9" t="s">
        <v>1776</v>
      </c>
      <c r="P28" s="8" t="s">
        <v>1775</v>
      </c>
      <c r="Q28" s="8" t="s">
        <v>1727</v>
      </c>
      <c r="R28" s="8">
        <v>1</v>
      </c>
      <c r="S28" s="8">
        <v>1</v>
      </c>
      <c r="T28" s="8">
        <v>1</v>
      </c>
      <c r="U28" s="8">
        <v>0</v>
      </c>
      <c r="V28" s="8">
        <v>1</v>
      </c>
      <c r="W28" s="8">
        <v>1</v>
      </c>
      <c r="X28" s="8" t="s">
        <v>1721</v>
      </c>
      <c r="Y28" s="8" t="s">
        <v>1762</v>
      </c>
      <c r="Z28" s="8" t="s">
        <v>1750</v>
      </c>
      <c r="AA28" s="8" t="s">
        <v>157</v>
      </c>
      <c r="AB28" s="8" t="s">
        <v>1777</v>
      </c>
      <c r="AC28" s="8"/>
      <c r="AD28" s="8"/>
      <c r="AE28" s="8"/>
      <c r="AF28" s="8"/>
      <c r="AG28" s="8" t="s">
        <v>1718</v>
      </c>
      <c r="AH28" s="8">
        <v>0</v>
      </c>
      <c r="AI28" s="8">
        <v>0</v>
      </c>
      <c r="AJ28" s="8" t="s">
        <v>1721</v>
      </c>
      <c r="AK28" s="8" t="s">
        <v>1778</v>
      </c>
      <c r="AL28" s="8">
        <v>1</v>
      </c>
      <c r="AM28" s="8">
        <v>1</v>
      </c>
      <c r="AN28" s="8">
        <v>1</v>
      </c>
      <c r="AO28" s="8">
        <v>0</v>
      </c>
      <c r="AP28" s="8">
        <v>1</v>
      </c>
      <c r="AQ28" s="8" t="s">
        <v>1733</v>
      </c>
      <c r="AR28" s="8" t="s">
        <v>1733</v>
      </c>
      <c r="AS28" s="8">
        <v>0</v>
      </c>
      <c r="AT28" s="8">
        <v>0.5</v>
      </c>
      <c r="AU28" s="8" t="s">
        <v>1779</v>
      </c>
      <c r="AV28" s="8" t="s">
        <v>1780</v>
      </c>
      <c r="AW28" s="8">
        <v>1</v>
      </c>
      <c r="AX28" s="8">
        <v>1</v>
      </c>
      <c r="AY28" s="8">
        <v>0.5</v>
      </c>
      <c r="AZ28" s="8">
        <v>0.5</v>
      </c>
      <c r="BA28" s="8">
        <v>0</v>
      </c>
      <c r="BB28" s="8">
        <v>0</v>
      </c>
      <c r="BC28" s="8" t="s">
        <v>84</v>
      </c>
      <c r="BD28" s="8">
        <v>2018</v>
      </c>
      <c r="BE28" s="8">
        <v>0</v>
      </c>
      <c r="BF28" s="8">
        <v>0</v>
      </c>
      <c r="BG28" s="8">
        <v>0</v>
      </c>
      <c r="BH28" s="8">
        <v>0</v>
      </c>
      <c r="BI28" s="10" t="s">
        <v>1787</v>
      </c>
      <c r="BJ28" s="10" t="s">
        <v>1788</v>
      </c>
      <c r="BK28" s="10"/>
      <c r="BL28" s="10"/>
      <c r="BM28" s="10"/>
      <c r="BN28" s="10"/>
      <c r="BO28" s="10"/>
      <c r="BP28" s="10"/>
      <c r="BQ28" s="10"/>
      <c r="BR28" s="10"/>
      <c r="BS28" s="10"/>
      <c r="BT28" s="10"/>
      <c r="BU28" s="10"/>
      <c r="BV28" s="10"/>
      <c r="BW28" s="93">
        <v>1</v>
      </c>
      <c r="BX28" s="93">
        <v>1</v>
      </c>
      <c r="BY28" s="93">
        <v>1</v>
      </c>
      <c r="BZ28" s="93" t="s">
        <v>1733</v>
      </c>
      <c r="CA28" s="93">
        <v>1</v>
      </c>
      <c r="CB28" s="93">
        <v>0</v>
      </c>
      <c r="CC28" s="8" t="s">
        <v>1781</v>
      </c>
      <c r="CD28" s="8" t="s">
        <v>1719</v>
      </c>
      <c r="CE28" s="8" t="s">
        <v>1722</v>
      </c>
      <c r="CF28" s="8" t="s">
        <v>1722</v>
      </c>
      <c r="CG28" s="8" t="s">
        <v>1722</v>
      </c>
      <c r="CH28" s="8" t="s">
        <v>1722</v>
      </c>
      <c r="CI28" s="8" t="s">
        <v>1722</v>
      </c>
      <c r="CJ28" s="8" t="s">
        <v>1722</v>
      </c>
    </row>
    <row r="29" spans="1:88" ht="204" x14ac:dyDescent="0.25">
      <c r="A29" s="6" t="s">
        <v>1735</v>
      </c>
      <c r="B29" s="6" t="s">
        <v>1736</v>
      </c>
      <c r="C29" s="32" t="s">
        <v>1737</v>
      </c>
      <c r="D29" s="32" t="s">
        <v>63</v>
      </c>
      <c r="E29" s="8" t="s">
        <v>1738</v>
      </c>
      <c r="F29" s="8" t="s">
        <v>1739</v>
      </c>
      <c r="G29" s="9" t="s">
        <v>1742</v>
      </c>
      <c r="H29" s="8" t="s">
        <v>1721</v>
      </c>
      <c r="I29" s="8">
        <v>1</v>
      </c>
      <c r="J29" s="8">
        <v>1</v>
      </c>
      <c r="K29" s="8">
        <v>0</v>
      </c>
      <c r="L29" s="32">
        <v>1</v>
      </c>
      <c r="M29" s="8" t="s">
        <v>1721</v>
      </c>
      <c r="N29" s="12" t="s">
        <v>1740</v>
      </c>
      <c r="O29" s="9" t="s">
        <v>1789</v>
      </c>
      <c r="P29" s="8" t="s">
        <v>1790</v>
      </c>
      <c r="Q29" s="8" t="s">
        <v>1761</v>
      </c>
      <c r="R29" s="8">
        <v>1</v>
      </c>
      <c r="S29" s="8">
        <v>1</v>
      </c>
      <c r="T29" s="8">
        <v>0</v>
      </c>
      <c r="U29" s="8">
        <v>0</v>
      </c>
      <c r="V29" s="8">
        <v>0</v>
      </c>
      <c r="W29" s="8">
        <v>1</v>
      </c>
      <c r="X29" s="8">
        <v>0</v>
      </c>
      <c r="Y29" s="8" t="s">
        <v>1763</v>
      </c>
      <c r="Z29" s="12" t="s">
        <v>1740</v>
      </c>
      <c r="AA29" s="8" t="s">
        <v>110</v>
      </c>
      <c r="AB29" s="8" t="s">
        <v>1791</v>
      </c>
      <c r="AC29" s="8" t="s">
        <v>1792</v>
      </c>
      <c r="AD29" s="8" t="s">
        <v>1793</v>
      </c>
      <c r="AE29" s="8" t="s">
        <v>1794</v>
      </c>
      <c r="AF29" s="8" t="s">
        <v>1795</v>
      </c>
      <c r="AG29" s="8">
        <v>100008</v>
      </c>
      <c r="AH29" s="8">
        <v>1</v>
      </c>
      <c r="AI29" s="8">
        <v>1</v>
      </c>
      <c r="AJ29" s="8">
        <v>1</v>
      </c>
      <c r="AK29" s="8" t="s">
        <v>1796</v>
      </c>
      <c r="AL29" s="8">
        <v>1</v>
      </c>
      <c r="AM29" s="8">
        <v>1</v>
      </c>
      <c r="AN29" s="8">
        <v>1</v>
      </c>
      <c r="AO29" s="8">
        <v>0</v>
      </c>
      <c r="AP29" s="8">
        <v>1</v>
      </c>
      <c r="AQ29" s="8">
        <v>0</v>
      </c>
      <c r="AR29" s="8">
        <v>1</v>
      </c>
      <c r="AS29" s="8">
        <v>1</v>
      </c>
      <c r="AT29" s="8">
        <v>1</v>
      </c>
      <c r="AU29" s="8">
        <v>10008</v>
      </c>
      <c r="AV29" s="8" t="s">
        <v>1797</v>
      </c>
      <c r="AW29" s="8">
        <v>0</v>
      </c>
      <c r="AX29" s="8">
        <v>1</v>
      </c>
      <c r="AY29" s="8">
        <v>1</v>
      </c>
      <c r="AZ29" s="8">
        <v>0</v>
      </c>
      <c r="BA29" s="8">
        <v>0</v>
      </c>
      <c r="BB29" s="8">
        <v>0</v>
      </c>
      <c r="BC29" s="8" t="s">
        <v>1798</v>
      </c>
      <c r="BD29" s="8">
        <v>2018</v>
      </c>
      <c r="BE29" s="8">
        <v>0</v>
      </c>
      <c r="BF29" s="8">
        <v>0</v>
      </c>
      <c r="BG29" s="8">
        <v>1</v>
      </c>
      <c r="BH29" s="8">
        <v>0</v>
      </c>
      <c r="BI29" s="10"/>
      <c r="BJ29" s="10"/>
      <c r="BK29" s="10"/>
      <c r="BL29" s="10"/>
      <c r="BM29" s="10"/>
      <c r="BN29" s="10"/>
      <c r="BO29" s="10"/>
      <c r="BP29" s="10"/>
      <c r="BQ29" s="10"/>
      <c r="BR29" s="10"/>
      <c r="BS29" s="10"/>
      <c r="BT29" s="10"/>
      <c r="BU29" s="10"/>
      <c r="BV29" s="10"/>
      <c r="BW29" s="93">
        <v>1</v>
      </c>
      <c r="BX29" s="93">
        <v>1</v>
      </c>
      <c r="BY29" s="93">
        <v>1</v>
      </c>
      <c r="BZ29" s="93">
        <v>1</v>
      </c>
      <c r="CA29" s="93">
        <v>1</v>
      </c>
      <c r="CB29" s="93">
        <v>1</v>
      </c>
      <c r="CC29" s="8" t="s">
        <v>1799</v>
      </c>
      <c r="CD29" s="8" t="s">
        <v>1741</v>
      </c>
      <c r="CE29" s="8">
        <v>0</v>
      </c>
      <c r="CF29" s="8">
        <v>0</v>
      </c>
      <c r="CG29" s="8">
        <v>0</v>
      </c>
      <c r="CH29" s="8">
        <v>0</v>
      </c>
      <c r="CI29" s="8">
        <v>0</v>
      </c>
      <c r="CJ29" s="8">
        <v>0</v>
      </c>
    </row>
    <row r="30" spans="1:88" ht="76.5" x14ac:dyDescent="0.25">
      <c r="A30" s="6" t="s">
        <v>1765</v>
      </c>
      <c r="B30" s="6" t="s">
        <v>1766</v>
      </c>
      <c r="C30" s="16" t="s">
        <v>1767</v>
      </c>
      <c r="D30" s="32" t="s">
        <v>1768</v>
      </c>
      <c r="E30" s="8" t="s">
        <v>1769</v>
      </c>
      <c r="F30" s="8" t="s">
        <v>1770</v>
      </c>
      <c r="G30" s="9" t="s">
        <v>1772</v>
      </c>
      <c r="H30" s="8">
        <v>1</v>
      </c>
      <c r="I30" s="8">
        <v>1</v>
      </c>
      <c r="J30" s="8">
        <v>1</v>
      </c>
      <c r="K30" s="8">
        <v>1</v>
      </c>
      <c r="L30" s="32">
        <v>0</v>
      </c>
      <c r="M30" s="8">
        <v>1</v>
      </c>
      <c r="N30" s="12" t="s">
        <v>1800</v>
      </c>
      <c r="O30" s="9" t="s">
        <v>1801</v>
      </c>
      <c r="P30" s="8" t="s">
        <v>1802</v>
      </c>
      <c r="Q30" s="8" t="s">
        <v>1771</v>
      </c>
      <c r="R30" s="8">
        <v>1</v>
      </c>
      <c r="S30" s="8">
        <v>1</v>
      </c>
      <c r="T30" s="8">
        <v>0</v>
      </c>
      <c r="U30" s="8">
        <v>0</v>
      </c>
      <c r="V30" s="8">
        <v>1</v>
      </c>
      <c r="W30" s="8" t="s">
        <v>1733</v>
      </c>
      <c r="X30" s="8">
        <v>1</v>
      </c>
      <c r="Y30" s="8" t="s">
        <v>1774</v>
      </c>
      <c r="Z30" s="12" t="s">
        <v>1773</v>
      </c>
      <c r="AA30" s="8" t="s">
        <v>109</v>
      </c>
      <c r="AB30" s="8" t="s">
        <v>1803</v>
      </c>
      <c r="AC30" s="8" t="s">
        <v>1804</v>
      </c>
      <c r="AD30" s="8" t="s">
        <v>1805</v>
      </c>
      <c r="AE30" s="8"/>
      <c r="AF30" s="8"/>
      <c r="AG30" s="8">
        <v>12</v>
      </c>
      <c r="AH30" s="8">
        <v>0</v>
      </c>
      <c r="AI30" s="8">
        <v>1</v>
      </c>
      <c r="AJ30" s="8">
        <v>1</v>
      </c>
      <c r="AK30" s="8" t="s">
        <v>1806</v>
      </c>
      <c r="AL30" s="8">
        <v>1</v>
      </c>
      <c r="AM30" s="8">
        <v>1</v>
      </c>
      <c r="AN30" s="8">
        <v>1</v>
      </c>
      <c r="AO30" s="8">
        <v>1</v>
      </c>
      <c r="AP30" s="8">
        <v>1</v>
      </c>
      <c r="AQ30" s="8">
        <v>1</v>
      </c>
      <c r="AR30" s="8">
        <v>1</v>
      </c>
      <c r="AS30" s="8">
        <v>1</v>
      </c>
      <c r="AT30" s="8">
        <v>1</v>
      </c>
      <c r="AU30" s="9" t="s">
        <v>1773</v>
      </c>
      <c r="AV30" s="8" t="s">
        <v>1807</v>
      </c>
      <c r="AW30" s="8">
        <v>0</v>
      </c>
      <c r="AX30" s="8">
        <v>1</v>
      </c>
      <c r="AY30" s="8">
        <v>1</v>
      </c>
      <c r="AZ30" s="8">
        <v>0</v>
      </c>
      <c r="BA30" s="8">
        <v>0</v>
      </c>
      <c r="BB30" s="8">
        <v>0</v>
      </c>
      <c r="BC30" s="8" t="s">
        <v>1808</v>
      </c>
      <c r="BD30" s="8">
        <v>2019</v>
      </c>
      <c r="BE30" s="8" t="s">
        <v>1733</v>
      </c>
      <c r="BF30" s="8">
        <v>1</v>
      </c>
      <c r="BG30" s="8">
        <v>1</v>
      </c>
      <c r="BH30" s="8" t="s">
        <v>1733</v>
      </c>
      <c r="BI30" s="10" t="s">
        <v>1810</v>
      </c>
      <c r="BJ30" s="10"/>
      <c r="BK30" s="10" t="s">
        <v>1809</v>
      </c>
      <c r="BL30" s="10"/>
      <c r="BM30" s="10" t="s">
        <v>1811</v>
      </c>
      <c r="BN30" s="10"/>
      <c r="BO30" s="10"/>
      <c r="BP30" s="10"/>
      <c r="BQ30" s="10"/>
      <c r="BR30" s="10"/>
      <c r="BS30" s="10"/>
      <c r="BT30" s="10"/>
      <c r="BU30" s="10"/>
      <c r="BV30" s="10"/>
      <c r="BW30" s="93">
        <v>1</v>
      </c>
      <c r="BX30" s="93">
        <v>1</v>
      </c>
      <c r="BY30" s="93">
        <v>1</v>
      </c>
      <c r="BZ30" s="93">
        <v>1</v>
      </c>
      <c r="CA30" s="93">
        <v>1</v>
      </c>
      <c r="CB30" s="93">
        <v>1</v>
      </c>
      <c r="CC30" s="8" t="s">
        <v>1812</v>
      </c>
      <c r="CD30" s="8" t="s">
        <v>1813</v>
      </c>
      <c r="CE30" s="8">
        <v>0</v>
      </c>
      <c r="CF30" s="8">
        <v>0</v>
      </c>
      <c r="CG30" s="8">
        <v>0</v>
      </c>
      <c r="CH30" s="8">
        <v>0</v>
      </c>
      <c r="CI30" s="8">
        <v>0</v>
      </c>
      <c r="CJ30" s="8">
        <v>0</v>
      </c>
    </row>
    <row r="31" spans="1:88" s="11" customFormat="1" ht="51" x14ac:dyDescent="0.25">
      <c r="A31" s="6" t="s">
        <v>1743</v>
      </c>
      <c r="B31" s="6" t="s">
        <v>1744</v>
      </c>
      <c r="C31" s="8" t="s">
        <v>1745</v>
      </c>
      <c r="D31" s="8" t="s">
        <v>1746</v>
      </c>
      <c r="E31" s="8" t="s">
        <v>130</v>
      </c>
      <c r="F31" s="8" t="s">
        <v>1739</v>
      </c>
      <c r="G31" s="9" t="s">
        <v>1747</v>
      </c>
      <c r="H31" s="8">
        <v>1</v>
      </c>
      <c r="I31" s="8">
        <v>0</v>
      </c>
      <c r="J31" s="8">
        <v>0</v>
      </c>
      <c r="K31" s="8">
        <v>0</v>
      </c>
      <c r="L31" s="8">
        <v>0</v>
      </c>
      <c r="M31" s="8">
        <v>1</v>
      </c>
      <c r="N31" s="13" t="s">
        <v>1748</v>
      </c>
      <c r="O31" s="9" t="s">
        <v>1814</v>
      </c>
      <c r="P31" s="8">
        <v>1292</v>
      </c>
      <c r="Q31" s="9" t="s">
        <v>1749</v>
      </c>
      <c r="R31" s="8">
        <v>1</v>
      </c>
      <c r="S31" s="8">
        <v>0</v>
      </c>
      <c r="T31" s="8">
        <v>0</v>
      </c>
      <c r="U31" s="8">
        <v>0</v>
      </c>
      <c r="V31" s="8">
        <v>0</v>
      </c>
      <c r="W31" s="8">
        <v>0</v>
      </c>
      <c r="X31" s="8">
        <v>0</v>
      </c>
      <c r="Y31" s="8">
        <v>2014</v>
      </c>
      <c r="Z31" s="8" t="s">
        <v>1748</v>
      </c>
      <c r="AA31" s="8" t="s">
        <v>110</v>
      </c>
      <c r="AB31" s="8" t="s">
        <v>1815</v>
      </c>
      <c r="AC31" s="8"/>
      <c r="AD31" s="8" t="s">
        <v>1021</v>
      </c>
      <c r="AE31" s="8" t="s">
        <v>1816</v>
      </c>
      <c r="AF31" s="8"/>
      <c r="AG31" s="8">
        <v>1292</v>
      </c>
      <c r="AH31" s="8">
        <f>IF(Ueberblick[[#This Row],[Branchen, Produktionsprozesse Haushalte]]&lt;&gt;"",1,0)</f>
        <v>1</v>
      </c>
      <c r="AI31" s="8">
        <f>IF(Ueberblick[[#This Row],[Querschnittstechnologien im GHD-Sektor]]&lt;&gt;"",1,0)</f>
        <v>1</v>
      </c>
      <c r="AJ31" s="8">
        <f>IF(OR(Ueberblick[[#This Row],[Branchen, Produktionsprozesse Industrie]]&lt;&gt;"",Ueberblick[[#This Row],[Querschnittstechnologien Industrie]]&lt;&gt;""),1,0)</f>
        <v>1</v>
      </c>
      <c r="AK31" s="8" t="s">
        <v>1817</v>
      </c>
      <c r="AL31" s="8">
        <v>0</v>
      </c>
      <c r="AM31" s="8">
        <v>1</v>
      </c>
      <c r="AN31" s="8">
        <v>1</v>
      </c>
      <c r="AO31" s="8">
        <v>0</v>
      </c>
      <c r="AP31" s="8">
        <v>1</v>
      </c>
      <c r="AQ31" s="8">
        <v>0</v>
      </c>
      <c r="AR31" s="8">
        <v>0</v>
      </c>
      <c r="AS31" s="8">
        <v>0</v>
      </c>
      <c r="AT31" s="8">
        <v>0</v>
      </c>
      <c r="AU31" s="8">
        <v>1292</v>
      </c>
      <c r="AV31" s="8" t="s">
        <v>33</v>
      </c>
      <c r="AW31" s="8">
        <v>0</v>
      </c>
      <c r="AX31" s="8">
        <v>1</v>
      </c>
      <c r="AY31" s="8">
        <v>0</v>
      </c>
      <c r="AZ31" s="8">
        <v>0</v>
      </c>
      <c r="BA31" s="8">
        <v>0</v>
      </c>
      <c r="BB31" s="8">
        <v>0</v>
      </c>
      <c r="BC31" s="8" t="s">
        <v>84</v>
      </c>
      <c r="BD31" s="8">
        <v>2014</v>
      </c>
      <c r="BE31" s="8">
        <v>0</v>
      </c>
      <c r="BF31" s="8">
        <v>0</v>
      </c>
      <c r="BG31" s="8">
        <v>0</v>
      </c>
      <c r="BH31" s="8">
        <v>0</v>
      </c>
      <c r="BI31" s="10"/>
      <c r="BJ31" s="10"/>
      <c r="BK31" s="10"/>
      <c r="BL31" s="10"/>
      <c r="BM31" s="10"/>
      <c r="BN31" s="10"/>
      <c r="BO31" s="10"/>
      <c r="BP31" s="10"/>
      <c r="BQ31" s="10"/>
      <c r="BR31" s="10"/>
      <c r="BS31" s="10"/>
      <c r="BT31" s="10"/>
      <c r="BU31" s="10"/>
      <c r="BV31" s="10"/>
      <c r="BW31" s="93">
        <v>0</v>
      </c>
      <c r="BX31" s="93">
        <v>0</v>
      </c>
      <c r="BY31" s="93">
        <v>0</v>
      </c>
      <c r="BZ31" s="93">
        <v>0</v>
      </c>
      <c r="CA31" s="93">
        <v>0</v>
      </c>
      <c r="CB31" s="93">
        <v>0</v>
      </c>
      <c r="CC31" s="8" t="s">
        <v>130</v>
      </c>
      <c r="CD31" s="8" t="s">
        <v>1751</v>
      </c>
      <c r="CE31" s="8">
        <v>0</v>
      </c>
      <c r="CF31" s="8">
        <v>0</v>
      </c>
      <c r="CG31" s="8">
        <v>0</v>
      </c>
      <c r="CH31" s="8">
        <v>0</v>
      </c>
      <c r="CI31" s="8">
        <v>0</v>
      </c>
      <c r="CJ31" s="8">
        <v>0</v>
      </c>
    </row>
    <row r="32" spans="1:88" s="11" customFormat="1" ht="89.25" x14ac:dyDescent="0.25">
      <c r="A32" s="6" t="s">
        <v>1782</v>
      </c>
      <c r="B32" s="6" t="s">
        <v>1783</v>
      </c>
      <c r="C32" s="8" t="s">
        <v>1818</v>
      </c>
      <c r="D32" s="8" t="s">
        <v>62</v>
      </c>
      <c r="E32" s="8" t="s">
        <v>1785</v>
      </c>
      <c r="F32" s="8" t="s">
        <v>1784</v>
      </c>
      <c r="G32" s="9" t="s">
        <v>1819</v>
      </c>
      <c r="H32" s="8">
        <v>1</v>
      </c>
      <c r="I32" s="8">
        <v>1</v>
      </c>
      <c r="J32" s="8">
        <v>0</v>
      </c>
      <c r="K32" s="8">
        <v>0</v>
      </c>
      <c r="L32" s="8">
        <v>0</v>
      </c>
      <c r="M32" s="8">
        <v>1</v>
      </c>
      <c r="N32" s="128" t="s">
        <v>1820</v>
      </c>
      <c r="O32" s="9" t="s">
        <v>1821</v>
      </c>
      <c r="P32" s="8" t="s">
        <v>1822</v>
      </c>
      <c r="Q32" s="9" t="s">
        <v>1823</v>
      </c>
      <c r="R32" s="8">
        <v>1</v>
      </c>
      <c r="S32" s="8">
        <v>1</v>
      </c>
      <c r="T32" s="8">
        <v>0</v>
      </c>
      <c r="U32" s="8">
        <v>0</v>
      </c>
      <c r="V32" s="8">
        <v>0</v>
      </c>
      <c r="W32" s="8">
        <v>0</v>
      </c>
      <c r="X32" s="8">
        <v>0</v>
      </c>
      <c r="Y32" s="8">
        <v>2017</v>
      </c>
      <c r="Z32" s="13">
        <v>45506</v>
      </c>
      <c r="AA32" s="8" t="s">
        <v>157</v>
      </c>
      <c r="AB32" s="8"/>
      <c r="AC32" s="8"/>
      <c r="AD32" s="8"/>
      <c r="AE32" s="8" t="s">
        <v>1824</v>
      </c>
      <c r="AF32" s="8"/>
      <c r="AG32" s="8">
        <v>2</v>
      </c>
      <c r="AH32" s="8">
        <f>IF(Ueberblick[[#This Row],[Branchen, Produktionsprozesse Haushalte]]&lt;&gt;"",1,0)</f>
        <v>1</v>
      </c>
      <c r="AI32" s="8">
        <f>IF(Ueberblick[[#This Row],[Querschnittstechnologien im GHD-Sektor]]&lt;&gt;"",1,0)</f>
        <v>0</v>
      </c>
      <c r="AJ32" s="8">
        <f>IF(OR(Ueberblick[[#This Row],[Branchen, Produktionsprozesse Industrie]]&lt;&gt;"",Ueberblick[[#This Row],[Querschnittstechnologien Industrie]]&lt;&gt;""),1,0)</f>
        <v>0</v>
      </c>
      <c r="AK32" s="8" t="s">
        <v>1825</v>
      </c>
      <c r="AL32" s="8">
        <v>1</v>
      </c>
      <c r="AM32" s="8">
        <v>1</v>
      </c>
      <c r="AN32" s="8">
        <v>1</v>
      </c>
      <c r="AO32" s="8">
        <v>0</v>
      </c>
      <c r="AP32" s="8">
        <v>0</v>
      </c>
      <c r="AQ32" s="8" t="s">
        <v>1733</v>
      </c>
      <c r="AR32" s="8">
        <v>0</v>
      </c>
      <c r="AS32" s="8">
        <v>0</v>
      </c>
      <c r="AT32" s="8">
        <v>0</v>
      </c>
      <c r="AU32" s="128" t="s">
        <v>1820</v>
      </c>
      <c r="AV32" s="8" t="s">
        <v>33</v>
      </c>
      <c r="AW32" s="8">
        <v>0</v>
      </c>
      <c r="AX32" s="8">
        <v>1</v>
      </c>
      <c r="AY32" s="8">
        <v>0</v>
      </c>
      <c r="AZ32" s="8">
        <v>0</v>
      </c>
      <c r="BA32" s="8">
        <v>0</v>
      </c>
      <c r="BB32" s="8">
        <v>0</v>
      </c>
      <c r="BC32" s="8" t="s">
        <v>84</v>
      </c>
      <c r="BD32" s="8">
        <v>2017</v>
      </c>
      <c r="BE32" s="8">
        <v>0</v>
      </c>
      <c r="BF32" s="8">
        <v>0</v>
      </c>
      <c r="BG32" s="8">
        <v>0</v>
      </c>
      <c r="BH32" s="8">
        <v>0</v>
      </c>
      <c r="BI32" s="10"/>
      <c r="BJ32" s="10"/>
      <c r="BK32" s="10"/>
      <c r="BL32" s="10"/>
      <c r="BM32" s="10"/>
      <c r="BN32" s="10"/>
      <c r="BO32" s="10"/>
      <c r="BP32" s="10"/>
      <c r="BQ32" s="10"/>
      <c r="BR32" s="10"/>
      <c r="BS32" s="10"/>
      <c r="BT32" s="10"/>
      <c r="BU32" s="10"/>
      <c r="BV32" s="10"/>
      <c r="BW32" s="93">
        <v>1</v>
      </c>
      <c r="BX32" s="93">
        <v>1</v>
      </c>
      <c r="BY32" s="93">
        <v>1</v>
      </c>
      <c r="BZ32" s="93">
        <v>1</v>
      </c>
      <c r="CA32" s="93">
        <v>1</v>
      </c>
      <c r="CB32" s="93">
        <v>1</v>
      </c>
      <c r="CC32" s="128" t="s">
        <v>1827</v>
      </c>
      <c r="CD32" s="8" t="s">
        <v>1826</v>
      </c>
      <c r="CE32" s="8">
        <v>0</v>
      </c>
      <c r="CF32" s="8">
        <v>0</v>
      </c>
      <c r="CG32" s="8">
        <v>0</v>
      </c>
      <c r="CH32" s="8">
        <v>0</v>
      </c>
      <c r="CI32" s="8">
        <v>0</v>
      </c>
      <c r="CJ32" s="8">
        <v>0</v>
      </c>
    </row>
    <row r="33" spans="1:88" s="11" customFormat="1" ht="127.5" x14ac:dyDescent="0.25">
      <c r="A33" s="6" t="s">
        <v>1753</v>
      </c>
      <c r="B33" s="6" t="s">
        <v>1720</v>
      </c>
      <c r="C33" s="8" t="s">
        <v>1714</v>
      </c>
      <c r="D33" s="8" t="s">
        <v>1732</v>
      </c>
      <c r="E33" s="8" t="s">
        <v>1715</v>
      </c>
      <c r="F33" s="8" t="s">
        <v>0</v>
      </c>
      <c r="G33" s="8" t="s">
        <v>1729</v>
      </c>
      <c r="H33" s="8" t="s">
        <v>1721</v>
      </c>
      <c r="I33" s="8" t="s">
        <v>1722</v>
      </c>
      <c r="J33" s="8" t="s">
        <v>1722</v>
      </c>
      <c r="K33" s="8" t="s">
        <v>1722</v>
      </c>
      <c r="L33" s="8" t="s">
        <v>1733</v>
      </c>
      <c r="M33" s="8" t="s">
        <v>1721</v>
      </c>
      <c r="N33" s="8" t="s">
        <v>1716</v>
      </c>
      <c r="O33" s="8" t="s">
        <v>1828</v>
      </c>
      <c r="P33" s="8" t="s">
        <v>1829</v>
      </c>
      <c r="Q33" s="8" t="s">
        <v>1717</v>
      </c>
      <c r="R33" s="8" t="s">
        <v>1721</v>
      </c>
      <c r="S33" s="8" t="s">
        <v>1721</v>
      </c>
      <c r="T33" s="8" t="s">
        <v>1721</v>
      </c>
      <c r="U33" s="8" t="s">
        <v>1722</v>
      </c>
      <c r="V33" s="8" t="s">
        <v>1721</v>
      </c>
      <c r="W33" s="8" t="s">
        <v>1721</v>
      </c>
      <c r="X33" s="8" t="s">
        <v>1721</v>
      </c>
      <c r="Y33" s="8" t="s">
        <v>1762</v>
      </c>
      <c r="Z33" s="8" t="s">
        <v>1734</v>
      </c>
      <c r="AA33" s="8" t="s">
        <v>157</v>
      </c>
      <c r="AB33" s="8" t="s">
        <v>1830</v>
      </c>
      <c r="AC33" s="8" t="s">
        <v>1831</v>
      </c>
      <c r="AD33" s="8"/>
      <c r="AE33" s="8"/>
      <c r="AF33" s="8"/>
      <c r="AG33" s="8" t="s">
        <v>1718</v>
      </c>
      <c r="AH33" s="8" t="s">
        <v>1722</v>
      </c>
      <c r="AI33" s="8" t="s">
        <v>1722</v>
      </c>
      <c r="AJ33" s="8" t="s">
        <v>1721</v>
      </c>
      <c r="AK33" s="8" t="s">
        <v>1825</v>
      </c>
      <c r="AL33" s="8">
        <v>1</v>
      </c>
      <c r="AM33" s="8">
        <v>1</v>
      </c>
      <c r="AN33" s="8">
        <v>1</v>
      </c>
      <c r="AO33" s="8" t="s">
        <v>1733</v>
      </c>
      <c r="AP33" s="8" t="s">
        <v>1733</v>
      </c>
      <c r="AQ33" s="8" t="s">
        <v>1733</v>
      </c>
      <c r="AR33" s="8" t="s">
        <v>1733</v>
      </c>
      <c r="AS33" s="8">
        <v>0</v>
      </c>
      <c r="AT33" s="8">
        <v>0.5</v>
      </c>
      <c r="AU33" s="8" t="s">
        <v>1832</v>
      </c>
      <c r="AV33" s="8" t="s">
        <v>1833</v>
      </c>
      <c r="AW33" s="8">
        <v>0</v>
      </c>
      <c r="AX33" s="8">
        <v>1</v>
      </c>
      <c r="AY33" s="8">
        <v>0.5</v>
      </c>
      <c r="AZ33" s="8">
        <v>0.5</v>
      </c>
      <c r="BA33" s="8">
        <v>0</v>
      </c>
      <c r="BB33" s="8">
        <v>0</v>
      </c>
      <c r="BC33" s="8" t="s">
        <v>84</v>
      </c>
      <c r="BD33" s="8">
        <v>2019</v>
      </c>
      <c r="BE33" s="8" t="s">
        <v>1733</v>
      </c>
      <c r="BF33" s="8">
        <v>0</v>
      </c>
      <c r="BG33" s="8">
        <v>0</v>
      </c>
      <c r="BH33" s="8">
        <v>0</v>
      </c>
      <c r="BI33" s="10"/>
      <c r="BJ33" s="10"/>
      <c r="BK33" s="10"/>
      <c r="BL33" s="10"/>
      <c r="BM33" s="10"/>
      <c r="BN33" s="10"/>
      <c r="BO33" s="10"/>
      <c r="BP33" s="10"/>
      <c r="BQ33" s="10"/>
      <c r="BR33" s="10"/>
      <c r="BS33" s="10"/>
      <c r="BT33" s="10"/>
      <c r="BU33" s="10"/>
      <c r="BV33" s="10"/>
      <c r="BW33" s="93">
        <v>1</v>
      </c>
      <c r="BX33" s="93">
        <v>1</v>
      </c>
      <c r="BY33" s="93">
        <v>1</v>
      </c>
      <c r="BZ33" s="93" t="s">
        <v>1733</v>
      </c>
      <c r="CA33" s="93">
        <v>1</v>
      </c>
      <c r="CB33" s="93">
        <v>0</v>
      </c>
      <c r="CC33" s="8" t="s">
        <v>1829</v>
      </c>
      <c r="CD33" s="8" t="s">
        <v>1834</v>
      </c>
      <c r="CE33" s="8" t="s">
        <v>1722</v>
      </c>
      <c r="CF33" s="8" t="s">
        <v>1722</v>
      </c>
      <c r="CG33" s="8" t="s">
        <v>1722</v>
      </c>
      <c r="CH33" s="8" t="s">
        <v>1722</v>
      </c>
      <c r="CI33" s="8" t="s">
        <v>1722</v>
      </c>
      <c r="CJ33" s="8" t="s">
        <v>1722</v>
      </c>
    </row>
    <row r="34" spans="1:88" s="11" customFormat="1" ht="102" x14ac:dyDescent="0.25">
      <c r="A34" s="6" t="s">
        <v>1752</v>
      </c>
      <c r="B34" s="6" t="s">
        <v>1760</v>
      </c>
      <c r="C34" s="8" t="s">
        <v>1756</v>
      </c>
      <c r="D34" s="8" t="s">
        <v>1755</v>
      </c>
      <c r="E34" s="8" t="s">
        <v>199</v>
      </c>
      <c r="F34" s="8" t="s">
        <v>1739</v>
      </c>
      <c r="G34" s="9" t="s">
        <v>1757</v>
      </c>
      <c r="H34" s="8">
        <v>1</v>
      </c>
      <c r="I34" s="8">
        <v>0</v>
      </c>
      <c r="J34" s="8">
        <v>0</v>
      </c>
      <c r="K34" s="8">
        <v>0</v>
      </c>
      <c r="L34" s="8">
        <v>0</v>
      </c>
      <c r="M34" s="8">
        <v>1</v>
      </c>
      <c r="N34" s="8" t="s">
        <v>1754</v>
      </c>
      <c r="O34" s="8" t="s">
        <v>130</v>
      </c>
      <c r="P34" s="8" t="s">
        <v>130</v>
      </c>
      <c r="Q34" s="8" t="s">
        <v>1758</v>
      </c>
      <c r="R34" s="8">
        <v>1</v>
      </c>
      <c r="S34" s="8">
        <v>1</v>
      </c>
      <c r="T34" s="8">
        <v>1</v>
      </c>
      <c r="U34" s="8">
        <v>1</v>
      </c>
      <c r="V34" s="8">
        <v>1</v>
      </c>
      <c r="W34" s="8">
        <v>0</v>
      </c>
      <c r="X34" s="8">
        <v>1</v>
      </c>
      <c r="Y34" s="8" t="s">
        <v>1759</v>
      </c>
      <c r="Z34" s="8" t="s">
        <v>1764</v>
      </c>
      <c r="AA34" s="8" t="s">
        <v>157</v>
      </c>
      <c r="AB34" s="8"/>
      <c r="AC34" s="8"/>
      <c r="AD34" s="8" t="s">
        <v>1835</v>
      </c>
      <c r="AE34" s="8"/>
      <c r="AF34" s="8"/>
      <c r="AG34" s="8">
        <v>114093</v>
      </c>
      <c r="AH34" s="8">
        <v>0</v>
      </c>
      <c r="AI34" s="8">
        <v>1</v>
      </c>
      <c r="AJ34" s="8">
        <v>0</v>
      </c>
      <c r="AK34" s="8" t="s">
        <v>1836</v>
      </c>
      <c r="AL34" s="8">
        <v>0</v>
      </c>
      <c r="AM34" s="8">
        <v>1</v>
      </c>
      <c r="AN34" s="8">
        <v>1</v>
      </c>
      <c r="AO34" s="8">
        <v>0</v>
      </c>
      <c r="AP34" s="8">
        <v>1</v>
      </c>
      <c r="AQ34" s="8">
        <v>1</v>
      </c>
      <c r="AR34" s="8">
        <v>0</v>
      </c>
      <c r="AS34" s="8">
        <v>0</v>
      </c>
      <c r="AT34" s="8">
        <v>0</v>
      </c>
      <c r="AU34" s="8">
        <v>114101</v>
      </c>
      <c r="AV34" s="8" t="s">
        <v>1837</v>
      </c>
      <c r="AW34" s="8">
        <v>1</v>
      </c>
      <c r="AX34" s="8">
        <v>1</v>
      </c>
      <c r="AY34" s="8">
        <v>1</v>
      </c>
      <c r="AZ34" s="8">
        <v>0</v>
      </c>
      <c r="BA34" s="8">
        <v>0</v>
      </c>
      <c r="BB34" s="8">
        <v>1</v>
      </c>
      <c r="BC34" s="8" t="s">
        <v>84</v>
      </c>
      <c r="BD34" s="8">
        <v>2019</v>
      </c>
      <c r="BE34" s="8" t="s">
        <v>1733</v>
      </c>
      <c r="BF34" s="8">
        <v>0</v>
      </c>
      <c r="BG34" s="8">
        <v>0</v>
      </c>
      <c r="BH34" s="8">
        <v>0</v>
      </c>
      <c r="BI34" s="10"/>
      <c r="BJ34" s="10"/>
      <c r="BK34" s="10"/>
      <c r="BL34" s="10"/>
      <c r="BM34" s="10"/>
      <c r="BN34" s="10"/>
      <c r="BO34" s="10"/>
      <c r="BP34" s="10"/>
      <c r="BQ34" s="10"/>
      <c r="BR34" s="10"/>
      <c r="BS34" s="10"/>
      <c r="BT34" s="10"/>
      <c r="BU34" s="10"/>
      <c r="BV34" s="10"/>
      <c r="BW34" s="93">
        <v>0</v>
      </c>
      <c r="BX34" s="93">
        <v>0</v>
      </c>
      <c r="BY34" s="93">
        <v>0</v>
      </c>
      <c r="BZ34" s="93">
        <v>0</v>
      </c>
      <c r="CA34" s="93">
        <v>0</v>
      </c>
      <c r="CB34" s="93">
        <v>0</v>
      </c>
      <c r="CC34" s="8">
        <v>0</v>
      </c>
      <c r="CD34" s="8" t="s">
        <v>1838</v>
      </c>
      <c r="CE34" s="8">
        <v>0</v>
      </c>
      <c r="CF34" s="8">
        <v>0</v>
      </c>
      <c r="CG34" s="8">
        <v>0</v>
      </c>
      <c r="CH34" s="8">
        <v>0</v>
      </c>
      <c r="CI34" s="8">
        <v>0</v>
      </c>
      <c r="CJ34" s="8">
        <v>0</v>
      </c>
    </row>
    <row r="35" spans="1:88"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10"/>
      <c r="BJ35" s="10"/>
      <c r="BK35" s="10"/>
      <c r="BL35" s="10"/>
      <c r="BM35" s="10"/>
      <c r="BN35" s="10"/>
      <c r="BO35" s="10"/>
      <c r="BP35" s="10"/>
      <c r="BQ35" s="10"/>
      <c r="BR35" s="10"/>
      <c r="BS35" s="10"/>
      <c r="BT35" s="10"/>
      <c r="BU35" s="10"/>
      <c r="BV35" s="10"/>
      <c r="BW35" s="93"/>
      <c r="BX35" s="93"/>
      <c r="BY35" s="93"/>
      <c r="BZ35" s="93"/>
      <c r="CA35" s="93"/>
      <c r="CB35" s="93"/>
      <c r="CC35" s="8"/>
      <c r="CD35" s="8"/>
      <c r="CE35" s="8"/>
      <c r="CF35" s="8"/>
      <c r="CG35" s="8"/>
      <c r="CH35" s="8"/>
      <c r="CI35" s="8"/>
      <c r="CJ35" s="8"/>
    </row>
    <row r="36" spans="1:88" x14ac:dyDescent="0.25">
      <c r="N36" s="7"/>
      <c r="AB36" s="7"/>
      <c r="AC36" s="7"/>
      <c r="AD36" s="7"/>
      <c r="AG36" s="14"/>
      <c r="AH36" s="14"/>
      <c r="AI36" s="14"/>
      <c r="AJ36" s="14"/>
      <c r="AQ36" s="14"/>
    </row>
    <row r="37" spans="1:88" x14ac:dyDescent="0.25">
      <c r="N37" s="7"/>
      <c r="AB37" s="7"/>
      <c r="AC37" s="7"/>
      <c r="AD37" s="7"/>
      <c r="AG37" s="14"/>
      <c r="AH37" s="14"/>
      <c r="AI37" s="14"/>
      <c r="AJ37" s="14"/>
      <c r="AQ37" s="14"/>
    </row>
    <row r="38" spans="1:88" x14ac:dyDescent="0.25">
      <c r="N38" s="7"/>
      <c r="AB38" s="7"/>
      <c r="AC38" s="7"/>
      <c r="AD38" s="7"/>
      <c r="AG38" s="14"/>
      <c r="AH38" s="14"/>
      <c r="AI38" s="14"/>
      <c r="AJ38" s="14"/>
      <c r="AQ38" s="14"/>
    </row>
    <row r="39" spans="1:88" x14ac:dyDescent="0.25">
      <c r="N39" s="7"/>
      <c r="AB39" s="7"/>
      <c r="AC39" s="7"/>
      <c r="AD39" s="7"/>
      <c r="AG39" s="14"/>
      <c r="AH39" s="14"/>
      <c r="AI39" s="14"/>
      <c r="AJ39" s="14"/>
      <c r="AQ39" s="14"/>
    </row>
    <row r="40" spans="1:88" x14ac:dyDescent="0.25">
      <c r="N40" s="7"/>
      <c r="AB40" s="7"/>
      <c r="AC40" s="7"/>
      <c r="AD40" s="7"/>
      <c r="AG40" s="14"/>
      <c r="AH40" s="14"/>
      <c r="AI40" s="14"/>
      <c r="AJ40" s="14"/>
    </row>
    <row r="41" spans="1:88" x14ac:dyDescent="0.25">
      <c r="N41" s="7"/>
      <c r="AB41" s="7"/>
      <c r="AC41" s="7"/>
      <c r="AD41" s="7"/>
      <c r="AE41" s="7"/>
      <c r="AF41" s="7"/>
    </row>
    <row r="42" spans="1:88" x14ac:dyDescent="0.25">
      <c r="N42" s="7"/>
      <c r="AB42" s="7"/>
      <c r="AC42" s="7"/>
      <c r="AD42" s="7"/>
      <c r="AE42" s="7"/>
      <c r="AF42" s="7"/>
    </row>
    <row r="43" spans="1:88" x14ac:dyDescent="0.25">
      <c r="N43" s="7"/>
      <c r="AB43" s="7"/>
      <c r="AC43" s="7"/>
      <c r="AD43" s="7"/>
      <c r="AE43" s="7"/>
      <c r="AF43" s="7"/>
    </row>
    <row r="44" spans="1:88" x14ac:dyDescent="0.25">
      <c r="N44" s="7"/>
      <c r="AB44" s="7"/>
      <c r="AC44" s="7"/>
      <c r="AD44" s="7"/>
      <c r="AE44" s="7"/>
      <c r="AF44" s="7"/>
    </row>
    <row r="45" spans="1:88" x14ac:dyDescent="0.25">
      <c r="N45" s="7"/>
      <c r="AB45" s="7"/>
      <c r="AC45" s="7"/>
      <c r="AD45" s="7"/>
      <c r="AE45" s="7"/>
      <c r="AF45" s="7"/>
    </row>
    <row r="46" spans="1:88" x14ac:dyDescent="0.25">
      <c r="N46" s="7"/>
      <c r="AB46" s="7"/>
      <c r="AC46" s="7"/>
      <c r="AD46" s="7"/>
      <c r="AE46" s="7"/>
      <c r="AF46" s="7"/>
    </row>
    <row r="47" spans="1:88" x14ac:dyDescent="0.25">
      <c r="N47" s="7"/>
      <c r="AB47" s="7"/>
      <c r="AC47" s="7"/>
      <c r="AD47" s="7"/>
      <c r="AE47" s="7"/>
      <c r="AF47" s="7"/>
    </row>
    <row r="48" spans="1:88"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row r="104" spans="14:32" x14ac:dyDescent="0.25">
      <c r="N104" s="7"/>
      <c r="AB104" s="7"/>
      <c r="AC104" s="7"/>
      <c r="AD104" s="7"/>
      <c r="AE104" s="7"/>
      <c r="AF104" s="7"/>
    </row>
    <row r="105" spans="14:32" x14ac:dyDescent="0.25">
      <c r="N105" s="7"/>
      <c r="AB105" s="7"/>
      <c r="AC105" s="7"/>
      <c r="AD105" s="7"/>
      <c r="AE105" s="7"/>
      <c r="AF105" s="7"/>
    </row>
    <row r="106" spans="14:32" x14ac:dyDescent="0.25">
      <c r="N106" s="7"/>
      <c r="AB106" s="7"/>
      <c r="AC106" s="7"/>
      <c r="AD106" s="7"/>
      <c r="AE106" s="7"/>
      <c r="AF106"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AR31:AT32 H31:M32 AX31:AY32 R31:X32 AO31:AP32 BE3:BH27 R3:X27 AX3:AY27 AL3:AT27 CE3:CG27 H3:M27 AL31:AL32 BF31:BH33 BE31:BE32</xm:sqref>
        </x14:dataValidation>
        <x14:dataValidation type="list" allowBlank="1" showInputMessage="1" showErrorMessage="1" xr:uid="{9BA036D1-0FA3-4271-AC6B-805F0AE1B70E}">
          <x14:formula1>
            <xm:f>Dropdown!$B$2:$B$7</xm:f>
          </x14:formula1>
          <xm:sqref>AA3:AA35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1096</v>
      </c>
      <c r="C1" s="53" t="s">
        <v>1097</v>
      </c>
      <c r="D1" s="53" t="s">
        <v>1098</v>
      </c>
      <c r="E1" s="53" t="s">
        <v>1099</v>
      </c>
      <c r="F1" s="53" t="s">
        <v>1100</v>
      </c>
      <c r="G1" s="53" t="s">
        <v>1101</v>
      </c>
      <c r="H1" s="53" t="s">
        <v>1102</v>
      </c>
      <c r="I1" s="53" t="s">
        <v>1103</v>
      </c>
      <c r="J1" s="53" t="s">
        <v>1104</v>
      </c>
      <c r="K1" s="53" t="s">
        <v>1032</v>
      </c>
      <c r="L1" s="53" t="s">
        <v>1067</v>
      </c>
      <c r="M1" s="53" t="s">
        <v>1066</v>
      </c>
      <c r="N1" s="53" t="s">
        <v>1084</v>
      </c>
      <c r="O1" s="53" t="s">
        <v>1045</v>
      </c>
      <c r="P1" s="53" t="s">
        <v>1065</v>
      </c>
      <c r="Q1" s="53" t="s">
        <v>1161</v>
      </c>
      <c r="R1" s="53" t="s">
        <v>1070</v>
      </c>
      <c r="S1" s="53" t="s">
        <v>1077</v>
      </c>
      <c r="T1" s="53" t="s">
        <v>1453</v>
      </c>
      <c r="U1" s="53" t="s">
        <v>1044</v>
      </c>
      <c r="V1" s="53" t="s">
        <v>1105</v>
      </c>
      <c r="W1" s="53" t="s">
        <v>1083</v>
      </c>
      <c r="X1" s="53" t="s">
        <v>1033</v>
      </c>
      <c r="Y1" s="53" t="s">
        <v>1050</v>
      </c>
      <c r="Z1" s="53" t="s">
        <v>1163</v>
      </c>
      <c r="AA1" s="53" t="s">
        <v>1078</v>
      </c>
      <c r="AB1" s="53" t="s">
        <v>798</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346</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347</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182</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257</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354</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430</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409</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392</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379</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1708</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178</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340</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187</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132</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831</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337</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350</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853</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1167</v>
      </c>
      <c r="B1" s="53" t="s">
        <v>1096</v>
      </c>
      <c r="C1" s="53" t="s">
        <v>1097</v>
      </c>
      <c r="D1" s="53" t="s">
        <v>1098</v>
      </c>
      <c r="E1" s="53" t="s">
        <v>1099</v>
      </c>
      <c r="F1" s="53" t="s">
        <v>1100</v>
      </c>
      <c r="G1" s="53" t="s">
        <v>1101</v>
      </c>
      <c r="H1" s="53" t="s">
        <v>1102</v>
      </c>
      <c r="I1" s="53" t="s">
        <v>1103</v>
      </c>
      <c r="J1" s="53" t="s">
        <v>1104</v>
      </c>
      <c r="K1" s="53" t="s">
        <v>1032</v>
      </c>
      <c r="L1" s="53" t="s">
        <v>1067</v>
      </c>
      <c r="M1" s="53" t="s">
        <v>1066</v>
      </c>
      <c r="N1" s="53" t="s">
        <v>1084</v>
      </c>
      <c r="O1" s="53" t="s">
        <v>1045</v>
      </c>
      <c r="P1" s="53" t="s">
        <v>1065</v>
      </c>
      <c r="Q1" s="53" t="s">
        <v>1161</v>
      </c>
      <c r="R1" s="53" t="s">
        <v>1070</v>
      </c>
      <c r="S1" s="53" t="s">
        <v>1077</v>
      </c>
      <c r="T1" s="53" t="s">
        <v>1453</v>
      </c>
      <c r="U1" s="53" t="s">
        <v>1044</v>
      </c>
      <c r="V1" s="53" t="s">
        <v>1105</v>
      </c>
      <c r="W1" s="53" t="s">
        <v>1083</v>
      </c>
      <c r="X1" s="53" t="s">
        <v>1033</v>
      </c>
      <c r="Y1" s="53" t="s">
        <v>1050</v>
      </c>
      <c r="Z1" s="53" t="s">
        <v>1163</v>
      </c>
      <c r="AA1" s="53" t="s">
        <v>1078</v>
      </c>
      <c r="AB1" s="53" t="s">
        <v>798</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853</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1641</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346</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347</v>
      </c>
      <c r="B4" s="58"/>
      <c r="C4" s="58"/>
      <c r="D4" s="58"/>
      <c r="E4" s="58"/>
      <c r="F4" s="58"/>
      <c r="G4" s="58"/>
      <c r="H4" s="58"/>
      <c r="I4" s="58"/>
      <c r="J4" s="58"/>
      <c r="K4" s="58"/>
      <c r="L4" s="58"/>
      <c r="M4" s="58"/>
      <c r="N4" s="58"/>
      <c r="O4" s="58"/>
      <c r="P4" s="58"/>
      <c r="Q4" s="58"/>
      <c r="R4" s="58"/>
      <c r="S4" s="58"/>
      <c r="T4" s="58"/>
    </row>
    <row r="5" spans="1:20" x14ac:dyDescent="0.2">
      <c r="A5" s="6" t="s">
        <v>182</v>
      </c>
      <c r="B5" s="58"/>
      <c r="C5" s="58"/>
      <c r="D5" s="58"/>
      <c r="E5" s="58"/>
      <c r="F5" s="58"/>
      <c r="G5" s="58"/>
      <c r="H5" s="58"/>
      <c r="I5" s="58"/>
      <c r="J5" s="58"/>
      <c r="K5" s="58"/>
      <c r="L5" s="58"/>
      <c r="M5" s="58"/>
      <c r="N5" s="58"/>
      <c r="O5" s="58"/>
      <c r="P5" s="58"/>
      <c r="Q5" s="58"/>
      <c r="R5" s="58"/>
      <c r="S5" s="58"/>
      <c r="T5" s="58"/>
    </row>
    <row r="6" spans="1:20" ht="25.5" x14ac:dyDescent="0.2">
      <c r="A6" s="6" t="s">
        <v>257</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354</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430</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409</v>
      </c>
      <c r="B9" s="58"/>
      <c r="C9" s="58"/>
      <c r="D9" s="58"/>
      <c r="E9" s="58"/>
      <c r="F9" s="58"/>
      <c r="G9" s="58"/>
      <c r="H9" s="58"/>
      <c r="I9" s="58"/>
      <c r="J9" s="58"/>
      <c r="K9" s="58"/>
      <c r="L9" s="58"/>
      <c r="M9" s="58"/>
      <c r="N9" s="58"/>
      <c r="O9" s="58"/>
      <c r="P9" s="58"/>
      <c r="Q9" s="58"/>
      <c r="R9" s="58"/>
      <c r="S9" s="58"/>
      <c r="T9" s="58"/>
    </row>
    <row r="10" spans="1:20" x14ac:dyDescent="0.2">
      <c r="A10" s="6" t="s">
        <v>392</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379</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1708</v>
      </c>
      <c r="B13" s="58"/>
      <c r="C13" s="58"/>
      <c r="D13" s="58"/>
      <c r="E13" s="58"/>
      <c r="F13" s="58"/>
      <c r="G13" s="58"/>
      <c r="H13" s="58"/>
      <c r="I13" s="58"/>
      <c r="J13" s="58"/>
      <c r="K13" s="58"/>
      <c r="L13" s="58"/>
      <c r="M13" s="58"/>
      <c r="N13" s="58"/>
      <c r="O13" s="58"/>
      <c r="P13" s="58"/>
      <c r="Q13" s="58"/>
      <c r="R13" s="58"/>
      <c r="S13" s="58"/>
      <c r="T13" s="58"/>
    </row>
    <row r="14" spans="1:20" x14ac:dyDescent="0.2">
      <c r="A14" s="6" t="s">
        <v>178</v>
      </c>
      <c r="B14" s="58"/>
      <c r="C14" s="58"/>
      <c r="D14" s="58"/>
      <c r="E14" s="58"/>
      <c r="F14" s="58"/>
      <c r="G14" s="58">
        <v>1</v>
      </c>
      <c r="H14" s="58"/>
      <c r="I14" s="58">
        <v>1</v>
      </c>
      <c r="J14" s="58"/>
      <c r="K14" s="58"/>
      <c r="L14" s="58"/>
      <c r="M14" s="58"/>
      <c r="N14" s="58"/>
      <c r="O14" s="58"/>
      <c r="P14" s="58"/>
      <c r="Q14" s="58"/>
      <c r="R14" s="58"/>
      <c r="S14" s="58"/>
      <c r="T14" s="58"/>
    </row>
    <row r="15" spans="1:20" x14ac:dyDescent="0.2">
      <c r="A15" s="6" t="s">
        <v>340</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187</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132</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831</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337</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350</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853</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1147</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346</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347</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182</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257</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354</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430</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409</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392</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379</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1708</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178</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340</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187</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132</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831</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337</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350</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853</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1167</v>
      </c>
      <c r="B1" s="53" t="s">
        <v>1130</v>
      </c>
      <c r="C1" s="53" t="s">
        <v>1115</v>
      </c>
      <c r="D1" s="53" t="s">
        <v>1117</v>
      </c>
      <c r="E1" s="53" t="s">
        <v>1128</v>
      </c>
      <c r="F1" s="53" t="s">
        <v>1138</v>
      </c>
      <c r="G1" s="53" t="s">
        <v>1077</v>
      </c>
      <c r="H1" s="53" t="s">
        <v>1111</v>
      </c>
      <c r="I1" s="53" t="s">
        <v>1070</v>
      </c>
      <c r="J1" s="53" t="s">
        <v>1131</v>
      </c>
      <c r="K1" s="53" t="s">
        <v>1143</v>
      </c>
      <c r="L1" s="53" t="s">
        <v>1144</v>
      </c>
      <c r="M1" s="53" t="s">
        <v>1145</v>
      </c>
      <c r="N1" s="53" t="s">
        <v>1146</v>
      </c>
      <c r="O1" s="53" t="s">
        <v>1113</v>
      </c>
      <c r="P1" s="53" t="s">
        <v>1132</v>
      </c>
      <c r="Q1" s="53" t="s">
        <v>1134</v>
      </c>
      <c r="R1" s="53" t="s">
        <v>1135</v>
      </c>
      <c r="S1" s="53" t="s">
        <v>1148</v>
      </c>
      <c r="T1" s="53" t="s">
        <v>1447</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853</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1200</v>
      </c>
      <c r="C2" s="43" t="s">
        <v>1642</v>
      </c>
      <c r="D2" s="43" t="s">
        <v>1643</v>
      </c>
      <c r="E2" s="53" t="s">
        <v>1201</v>
      </c>
      <c r="F2" s="53" t="s">
        <v>1202</v>
      </c>
      <c r="G2" s="53" t="s">
        <v>1203</v>
      </c>
      <c r="H2" s="53" t="s">
        <v>1204</v>
      </c>
      <c r="I2" s="54" t="s">
        <v>1205</v>
      </c>
      <c r="J2" s="53" t="s">
        <v>1206</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196</v>
      </c>
    </row>
    <row r="4" spans="1:11" ht="63.75" x14ac:dyDescent="0.25">
      <c r="A4" s="6" t="s">
        <v>346</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1198</v>
      </c>
    </row>
    <row r="5" spans="1:11" ht="25.5" x14ac:dyDescent="0.25">
      <c r="A5" s="6" t="s">
        <v>347</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376</v>
      </c>
    </row>
    <row r="6" spans="1:11" ht="25.5" x14ac:dyDescent="0.25">
      <c r="A6" s="6" t="s">
        <v>182</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309</v>
      </c>
    </row>
    <row r="7" spans="1:11" ht="38.25" x14ac:dyDescent="0.25">
      <c r="A7" s="6" t="s">
        <v>257</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253</v>
      </c>
    </row>
    <row r="8" spans="1:11" ht="25.5" x14ac:dyDescent="0.25">
      <c r="A8" s="18" t="s">
        <v>354</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366</v>
      </c>
    </row>
    <row r="9" spans="1:11" ht="25.5" x14ac:dyDescent="0.25">
      <c r="A9" s="18" t="s">
        <v>430</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426</v>
      </c>
    </row>
    <row r="10" spans="1:11" x14ac:dyDescent="0.25">
      <c r="A10" s="6" t="s">
        <v>409</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285</v>
      </c>
    </row>
    <row r="11" spans="1:11" x14ac:dyDescent="0.25">
      <c r="A11" s="6" t="s">
        <v>392</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397</v>
      </c>
    </row>
    <row r="12" spans="1:11" ht="51" x14ac:dyDescent="0.25">
      <c r="A12" s="21" t="s">
        <v>379</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384</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1708</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215</v>
      </c>
    </row>
    <row r="15" spans="1:11" ht="25.5" x14ac:dyDescent="0.25">
      <c r="A15" s="6" t="s">
        <v>178</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321</v>
      </c>
    </row>
    <row r="16" spans="1:11" x14ac:dyDescent="0.25">
      <c r="A16" s="6" t="s">
        <v>340</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443</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241</v>
      </c>
    </row>
    <row r="18" spans="1:11" ht="38.25" x14ac:dyDescent="0.25">
      <c r="A18" s="6" t="s">
        <v>187</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332</v>
      </c>
    </row>
    <row r="19" spans="1:11" ht="51" x14ac:dyDescent="0.25">
      <c r="A19" s="6" t="s">
        <v>132</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169</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175</v>
      </c>
    </row>
    <row r="21" spans="1:11" ht="51" x14ac:dyDescent="0.25">
      <c r="A21" s="6" t="s">
        <v>831</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272</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209</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227</v>
      </c>
    </row>
    <row r="25" spans="1:11" x14ac:dyDescent="0.25">
      <c r="A25" s="6" t="s">
        <v>337</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801</v>
      </c>
    </row>
    <row r="26" spans="1:11" ht="38.25" x14ac:dyDescent="0.25">
      <c r="A26" s="6" t="s">
        <v>350</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293</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249</v>
      </c>
    </row>
    <row r="28" spans="1:11" x14ac:dyDescent="0.25">
      <c r="A28" s="56" t="s">
        <v>853</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1200</v>
      </c>
      <c r="C2" s="43" t="s">
        <v>1207</v>
      </c>
      <c r="D2" s="43" t="s">
        <v>1208</v>
      </c>
      <c r="E2" s="53" t="s">
        <v>1201</v>
      </c>
      <c r="F2" s="53" t="s">
        <v>1202</v>
      </c>
      <c r="G2" s="53" t="s">
        <v>1203</v>
      </c>
      <c r="H2" s="53" t="s">
        <v>1204</v>
      </c>
      <c r="I2" s="54" t="s">
        <v>1205</v>
      </c>
      <c r="J2" s="53" t="s">
        <v>1206</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346</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1198</v>
      </c>
    </row>
    <row r="5" spans="1:11" ht="25.5" x14ac:dyDescent="0.25">
      <c r="A5" s="6" t="s">
        <v>347</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376</v>
      </c>
    </row>
    <row r="6" spans="1:11" ht="25.5" x14ac:dyDescent="0.25">
      <c r="A6" s="6" t="s">
        <v>182</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309</v>
      </c>
    </row>
    <row r="7" spans="1:11" ht="38.25" x14ac:dyDescent="0.25">
      <c r="A7" s="6" t="s">
        <v>257</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253</v>
      </c>
    </row>
    <row r="8" spans="1:11" ht="25.5" x14ac:dyDescent="0.25">
      <c r="A8" s="18" t="s">
        <v>354</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366</v>
      </c>
    </row>
    <row r="9" spans="1:11" ht="25.5" x14ac:dyDescent="0.25">
      <c r="A9" s="18" t="s">
        <v>430</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426</v>
      </c>
    </row>
    <row r="10" spans="1:11" x14ac:dyDescent="0.25">
      <c r="A10" s="6" t="s">
        <v>409</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285</v>
      </c>
    </row>
    <row r="11" spans="1:11" x14ac:dyDescent="0.25">
      <c r="A11" s="6" t="s">
        <v>392</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397</v>
      </c>
    </row>
    <row r="12" spans="1:11" ht="51" x14ac:dyDescent="0.25">
      <c r="A12" s="21" t="s">
        <v>379</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384</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1708</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215</v>
      </c>
    </row>
    <row r="15" spans="1:11" ht="25.5" x14ac:dyDescent="0.25">
      <c r="A15" s="6" t="s">
        <v>178</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321</v>
      </c>
    </row>
    <row r="16" spans="1:11" x14ac:dyDescent="0.25">
      <c r="A16" s="6" t="s">
        <v>340</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443</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241</v>
      </c>
    </row>
    <row r="18" spans="1:11" ht="38.25" x14ac:dyDescent="0.25">
      <c r="A18" s="6" t="s">
        <v>187</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332</v>
      </c>
    </row>
    <row r="19" spans="1:11" ht="38.25" x14ac:dyDescent="0.25">
      <c r="A19" s="6" t="s">
        <v>132</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169</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175</v>
      </c>
    </row>
    <row r="21" spans="1:11" ht="51" x14ac:dyDescent="0.25">
      <c r="A21" s="6" t="s">
        <v>831</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272</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209</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227</v>
      </c>
    </row>
    <row r="25" spans="1:11" x14ac:dyDescent="0.25">
      <c r="A25" s="6" t="s">
        <v>337</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801</v>
      </c>
    </row>
    <row r="26" spans="1:11" ht="38.25" x14ac:dyDescent="0.25">
      <c r="A26" s="6" t="s">
        <v>350</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293</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249</v>
      </c>
    </row>
    <row r="28" spans="1:11" x14ac:dyDescent="0.25">
      <c r="A28" s="56" t="s">
        <v>853</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1200</v>
      </c>
      <c r="C2" s="43" t="s">
        <v>1207</v>
      </c>
      <c r="D2" s="43" t="s">
        <v>1208</v>
      </c>
      <c r="E2" s="53" t="s">
        <v>1201</v>
      </c>
      <c r="F2" s="53" t="s">
        <v>1202</v>
      </c>
      <c r="G2" s="53" t="s">
        <v>1203</v>
      </c>
      <c r="H2" s="53" t="s">
        <v>1204</v>
      </c>
      <c r="I2" s="54" t="s">
        <v>1205</v>
      </c>
      <c r="J2" s="53" t="s">
        <v>1206</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1198</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376</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309</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253</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366</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426</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285</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397</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384</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215</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321</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443</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241</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332</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169</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175</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272</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209</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227</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801</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293</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249</v>
      </c>
    </row>
    <row r="28" spans="1:11" x14ac:dyDescent="0.25">
      <c r="A28" s="56" t="s">
        <v>853</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1199</v>
      </c>
      <c r="B29" s="17" t="s">
        <v>1200</v>
      </c>
      <c r="C29" s="73" t="s">
        <v>1207</v>
      </c>
      <c r="D29" s="73" t="s">
        <v>1208</v>
      </c>
      <c r="E29" s="17" t="s">
        <v>1201</v>
      </c>
      <c r="F29" s="17" t="s">
        <v>1202</v>
      </c>
      <c r="G29" s="17" t="s">
        <v>1203</v>
      </c>
      <c r="H29" s="17" t="s">
        <v>1204</v>
      </c>
      <c r="I29" s="40" t="s">
        <v>1205</v>
      </c>
      <c r="J29" s="17" t="s">
        <v>1206</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1644</v>
      </c>
      <c r="C2" s="4" t="s">
        <v>1441</v>
      </c>
      <c r="D2" s="4" t="s">
        <v>1443</v>
      </c>
      <c r="E2" s="4" t="s">
        <v>1444</v>
      </c>
      <c r="F2" s="4" t="s">
        <v>1445</v>
      </c>
      <c r="G2" s="4" t="s">
        <v>1446</v>
      </c>
      <c r="H2" s="4" t="s">
        <v>1418</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346</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347</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182</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257</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354</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430</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409</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392</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379</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1708</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178</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340</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187</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132</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831</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ht="38.25" x14ac:dyDescent="0.25">
      <c r="A25" s="6" t="s">
        <v>337</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350</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853</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1442</v>
      </c>
      <c r="C2" s="4" t="s">
        <v>1441</v>
      </c>
      <c r="D2" s="4" t="s">
        <v>1443</v>
      </c>
      <c r="E2" s="4" t="s">
        <v>1444</v>
      </c>
      <c r="F2" s="4" t="s">
        <v>1445</v>
      </c>
      <c r="G2" s="4" t="s">
        <v>1446</v>
      </c>
      <c r="H2" s="4" t="s">
        <v>1418</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346</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347</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182</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257</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354</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430</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409</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392</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379</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1708</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178</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340</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187</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132</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831</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ht="38.25" x14ac:dyDescent="0.25">
      <c r="A25" s="6" t="s">
        <v>337</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350</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853</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97" t="s">
        <v>1199</v>
      </c>
      <c r="B29" s="98" t="s">
        <v>1442</v>
      </c>
      <c r="C29" s="99" t="s">
        <v>1441</v>
      </c>
      <c r="D29" s="99" t="s">
        <v>1443</v>
      </c>
      <c r="E29" s="98" t="s">
        <v>1444</v>
      </c>
      <c r="F29" s="98" t="s">
        <v>1445</v>
      </c>
      <c r="G29" s="98" t="s">
        <v>1446</v>
      </c>
      <c r="H29" s="98"/>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7"/>
  <sheetViews>
    <sheetView topLeftCell="A25" workbookViewId="0">
      <selection activeCell="B35" sqref="B35"/>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131</v>
      </c>
      <c r="D1" s="38" t="s">
        <v>1786</v>
      </c>
      <c r="E1" s="39" t="s">
        <v>58</v>
      </c>
      <c r="F1" s="38" t="s">
        <v>842</v>
      </c>
    </row>
    <row r="2" spans="1:6" ht="25.5" x14ac:dyDescent="0.25">
      <c r="A2" s="35" t="s">
        <v>12</v>
      </c>
      <c r="B2" s="8" t="s">
        <v>11</v>
      </c>
      <c r="C2" s="8" t="s">
        <v>67</v>
      </c>
      <c r="D2" s="8" t="s">
        <v>130</v>
      </c>
      <c r="E2" s="36" t="s">
        <v>0</v>
      </c>
      <c r="F2" s="41" t="s">
        <v>530</v>
      </c>
    </row>
    <row r="3" spans="1:6" ht="51" x14ac:dyDescent="0.25">
      <c r="A3" s="35" t="s">
        <v>346</v>
      </c>
      <c r="B3" s="8" t="s">
        <v>823</v>
      </c>
      <c r="C3" s="8" t="s">
        <v>824</v>
      </c>
      <c r="D3" s="8" t="s">
        <v>130</v>
      </c>
      <c r="E3" s="36" t="s">
        <v>60</v>
      </c>
      <c r="F3" s="8" t="s">
        <v>530</v>
      </c>
    </row>
    <row r="4" spans="1:6" ht="38.25" x14ac:dyDescent="0.25">
      <c r="A4" s="35" t="s">
        <v>347</v>
      </c>
      <c r="B4" s="34" t="s">
        <v>348</v>
      </c>
      <c r="C4" s="8" t="s">
        <v>825</v>
      </c>
      <c r="D4" s="8" t="s">
        <v>130</v>
      </c>
      <c r="E4" s="36" t="s">
        <v>349</v>
      </c>
      <c r="F4" s="8" t="s">
        <v>530</v>
      </c>
    </row>
    <row r="5" spans="1:6" ht="38.25" x14ac:dyDescent="0.25">
      <c r="A5" s="35" t="s">
        <v>182</v>
      </c>
      <c r="B5" s="8" t="s">
        <v>183</v>
      </c>
      <c r="C5" s="8" t="s">
        <v>302</v>
      </c>
      <c r="D5" s="8" t="s">
        <v>303</v>
      </c>
      <c r="E5" s="36" t="s">
        <v>0</v>
      </c>
      <c r="F5" s="8" t="s">
        <v>530</v>
      </c>
    </row>
    <row r="6" spans="1:6" ht="25.5" x14ac:dyDescent="0.25">
      <c r="A6" s="35" t="s">
        <v>830</v>
      </c>
      <c r="B6" s="8" t="s">
        <v>841</v>
      </c>
      <c r="C6" s="8" t="s">
        <v>62</v>
      </c>
      <c r="D6" s="8" t="s">
        <v>130</v>
      </c>
      <c r="E6" s="36" t="s">
        <v>838</v>
      </c>
      <c r="F6" s="8" t="s">
        <v>530</v>
      </c>
    </row>
    <row r="7" spans="1:6" ht="38.25" x14ac:dyDescent="0.25">
      <c r="A7" s="35" t="s">
        <v>817</v>
      </c>
      <c r="B7" s="8" t="s">
        <v>821</v>
      </c>
      <c r="C7" s="8" t="s">
        <v>826</v>
      </c>
      <c r="D7" s="8" t="s">
        <v>199</v>
      </c>
      <c r="E7" s="36" t="s">
        <v>60</v>
      </c>
      <c r="F7" s="8" t="s">
        <v>530</v>
      </c>
    </row>
    <row r="8" spans="1:6" ht="38.25" x14ac:dyDescent="0.25">
      <c r="A8" s="35" t="s">
        <v>819</v>
      </c>
      <c r="B8" s="8" t="s">
        <v>820</v>
      </c>
      <c r="C8" s="8" t="s">
        <v>826</v>
      </c>
      <c r="D8" s="8" t="s">
        <v>130</v>
      </c>
      <c r="E8" s="36" t="s">
        <v>59</v>
      </c>
      <c r="F8" s="8" t="s">
        <v>844</v>
      </c>
    </row>
    <row r="9" spans="1:6" ht="51" x14ac:dyDescent="0.25">
      <c r="A9" s="18" t="s">
        <v>818</v>
      </c>
      <c r="B9" s="17" t="s">
        <v>822</v>
      </c>
      <c r="C9" s="8" t="s">
        <v>826</v>
      </c>
      <c r="D9" s="8" t="s">
        <v>199</v>
      </c>
      <c r="E9" s="36" t="s">
        <v>60</v>
      </c>
      <c r="F9" s="8" t="s">
        <v>530</v>
      </c>
    </row>
    <row r="10" spans="1:6" ht="38.25" x14ac:dyDescent="0.25">
      <c r="A10" s="18" t="s">
        <v>354</v>
      </c>
      <c r="B10" s="17" t="s">
        <v>355</v>
      </c>
      <c r="C10" s="17" t="s">
        <v>62</v>
      </c>
      <c r="D10" s="8" t="s">
        <v>356</v>
      </c>
      <c r="E10" s="36" t="s">
        <v>0</v>
      </c>
      <c r="F10" s="8" t="s">
        <v>845</v>
      </c>
    </row>
    <row r="11" spans="1:6" ht="25.5" x14ac:dyDescent="0.25">
      <c r="A11" s="18" t="s">
        <v>430</v>
      </c>
      <c r="B11" s="17" t="s">
        <v>412</v>
      </c>
      <c r="C11" s="17" t="s">
        <v>827</v>
      </c>
      <c r="D11" s="8" t="s">
        <v>130</v>
      </c>
      <c r="E11" s="36" t="s">
        <v>413</v>
      </c>
      <c r="F11" s="8" t="s">
        <v>530</v>
      </c>
    </row>
    <row r="12" spans="1:6" ht="63.75" x14ac:dyDescent="0.25">
      <c r="A12" s="35" t="s">
        <v>409</v>
      </c>
      <c r="B12" s="8" t="s">
        <v>345</v>
      </c>
      <c r="C12" s="8" t="s">
        <v>62</v>
      </c>
      <c r="D12" s="8" t="s">
        <v>130</v>
      </c>
      <c r="E12" s="36" t="s">
        <v>59</v>
      </c>
      <c r="F12" s="8" t="s">
        <v>530</v>
      </c>
    </row>
    <row r="13" spans="1:6" ht="76.5" x14ac:dyDescent="0.25">
      <c r="A13" s="35" t="s">
        <v>392</v>
      </c>
      <c r="B13" s="8" t="s">
        <v>393</v>
      </c>
      <c r="C13" s="8" t="s">
        <v>61</v>
      </c>
      <c r="D13" s="8"/>
      <c r="E13" s="36" t="s">
        <v>59</v>
      </c>
      <c r="F13" s="8" t="s">
        <v>530</v>
      </c>
    </row>
    <row r="14" spans="1:6" ht="51" x14ac:dyDescent="0.25">
      <c r="A14" s="35" t="s">
        <v>379</v>
      </c>
      <c r="B14" s="8" t="s">
        <v>380</v>
      </c>
      <c r="C14" s="8" t="s">
        <v>381</v>
      </c>
      <c r="D14" s="8" t="s">
        <v>243</v>
      </c>
      <c r="E14" s="36" t="s">
        <v>0</v>
      </c>
      <c r="F14" s="8" t="s">
        <v>530</v>
      </c>
    </row>
    <row r="15" spans="1:6" ht="63.75" x14ac:dyDescent="0.25">
      <c r="A15" s="35" t="s">
        <v>95</v>
      </c>
      <c r="B15" s="8" t="s">
        <v>32</v>
      </c>
      <c r="C15" s="8" t="s">
        <v>70</v>
      </c>
      <c r="D15" s="8" t="s">
        <v>130</v>
      </c>
      <c r="E15" s="36" t="s">
        <v>828</v>
      </c>
      <c r="F15" s="8" t="s">
        <v>530</v>
      </c>
    </row>
    <row r="16" spans="1:6" ht="51" x14ac:dyDescent="0.25">
      <c r="A16" s="35" t="s">
        <v>1708</v>
      </c>
      <c r="B16" s="8" t="s">
        <v>219</v>
      </c>
      <c r="C16" s="8" t="s">
        <v>66</v>
      </c>
      <c r="D16" s="8" t="s">
        <v>221</v>
      </c>
      <c r="E16" s="36" t="s">
        <v>220</v>
      </c>
      <c r="F16" s="8" t="s">
        <v>530</v>
      </c>
    </row>
    <row r="17" spans="1:6" ht="25.5" x14ac:dyDescent="0.25">
      <c r="A17" s="35" t="s">
        <v>178</v>
      </c>
      <c r="B17" s="8" t="s">
        <v>179</v>
      </c>
      <c r="C17" s="8" t="s">
        <v>64</v>
      </c>
      <c r="D17" s="8" t="s">
        <v>316</v>
      </c>
      <c r="E17" s="36" t="s">
        <v>0</v>
      </c>
      <c r="F17" s="8" t="s">
        <v>845</v>
      </c>
    </row>
    <row r="18" spans="1:6" ht="25.5" x14ac:dyDescent="0.25">
      <c r="A18" s="35" t="s">
        <v>340</v>
      </c>
      <c r="B18" s="8" t="s">
        <v>341</v>
      </c>
      <c r="C18" s="8" t="s">
        <v>432</v>
      </c>
      <c r="D18" s="8" t="s">
        <v>130</v>
      </c>
      <c r="E18" s="36" t="s">
        <v>59</v>
      </c>
      <c r="F18" s="8" t="s">
        <v>530</v>
      </c>
    </row>
    <row r="19" spans="1:6" ht="38.25" x14ac:dyDescent="0.25">
      <c r="A19" s="35" t="s">
        <v>22</v>
      </c>
      <c r="B19" s="8" t="s">
        <v>21</v>
      </c>
      <c r="C19" s="8" t="s">
        <v>829</v>
      </c>
      <c r="D19" s="8" t="s">
        <v>234</v>
      </c>
      <c r="E19" s="36" t="s">
        <v>0</v>
      </c>
      <c r="F19" s="8" t="s">
        <v>530</v>
      </c>
    </row>
    <row r="20" spans="1:6" ht="38.25" x14ac:dyDescent="0.25">
      <c r="A20" s="35" t="s">
        <v>187</v>
      </c>
      <c r="B20" s="8" t="s">
        <v>188</v>
      </c>
      <c r="C20" s="8" t="s">
        <v>189</v>
      </c>
      <c r="D20" s="8" t="s">
        <v>326</v>
      </c>
      <c r="E20" s="36" t="s">
        <v>0</v>
      </c>
      <c r="F20" s="8" t="s">
        <v>530</v>
      </c>
    </row>
    <row r="21" spans="1:6" ht="38.25" x14ac:dyDescent="0.25">
      <c r="A21" s="35" t="s">
        <v>132</v>
      </c>
      <c r="B21" s="8" t="s">
        <v>54</v>
      </c>
      <c r="C21" s="8" t="s">
        <v>133</v>
      </c>
      <c r="D21" s="8" t="s">
        <v>69</v>
      </c>
      <c r="E21" s="36" t="s">
        <v>0</v>
      </c>
      <c r="F21" s="8" t="s">
        <v>845</v>
      </c>
    </row>
    <row r="22" spans="1:6" ht="38.25" x14ac:dyDescent="0.25">
      <c r="A22" s="35" t="s">
        <v>10</v>
      </c>
      <c r="B22" s="8" t="s">
        <v>9</v>
      </c>
      <c r="C22" s="8" t="s">
        <v>68</v>
      </c>
      <c r="D22" s="8" t="s">
        <v>130</v>
      </c>
      <c r="E22" s="36" t="s">
        <v>60</v>
      </c>
      <c r="F22" s="8" t="s">
        <v>530</v>
      </c>
    </row>
    <row r="23" spans="1:6" ht="51" x14ac:dyDescent="0.25">
      <c r="A23" s="35" t="s">
        <v>831</v>
      </c>
      <c r="B23" s="8" t="s">
        <v>832</v>
      </c>
      <c r="C23" s="8" t="s">
        <v>62</v>
      </c>
      <c r="D23" s="8" t="s">
        <v>199</v>
      </c>
      <c r="E23" s="36" t="s">
        <v>0</v>
      </c>
      <c r="F23" s="8" t="s">
        <v>845</v>
      </c>
    </row>
    <row r="24" spans="1:6" ht="25.5" x14ac:dyDescent="0.25">
      <c r="A24" s="35" t="s">
        <v>16</v>
      </c>
      <c r="B24" s="8" t="s">
        <v>15</v>
      </c>
      <c r="C24" s="8" t="s">
        <v>65</v>
      </c>
      <c r="D24" s="8" t="s">
        <v>199</v>
      </c>
      <c r="E24" s="36" t="s">
        <v>0</v>
      </c>
      <c r="F24" s="8" t="s">
        <v>845</v>
      </c>
    </row>
    <row r="25" spans="1:6" ht="25.5" x14ac:dyDescent="0.25">
      <c r="A25" s="35" t="s">
        <v>7</v>
      </c>
      <c r="B25" s="8" t="s">
        <v>6</v>
      </c>
      <c r="C25" s="8" t="s">
        <v>62</v>
      </c>
      <c r="D25" s="8" t="s">
        <v>130</v>
      </c>
      <c r="E25" s="36" t="s">
        <v>0</v>
      </c>
      <c r="F25" s="8" t="s">
        <v>530</v>
      </c>
    </row>
    <row r="26" spans="1:6" ht="63.75" x14ac:dyDescent="0.25">
      <c r="A26" s="35" t="s">
        <v>18</v>
      </c>
      <c r="B26" s="8" t="s">
        <v>48</v>
      </c>
      <c r="C26" s="8" t="s">
        <v>63</v>
      </c>
      <c r="D26" s="8" t="s">
        <v>199</v>
      </c>
      <c r="E26" s="36" t="s">
        <v>0</v>
      </c>
      <c r="F26" s="8" t="s">
        <v>844</v>
      </c>
    </row>
    <row r="27" spans="1:6" ht="38.25" x14ac:dyDescent="0.25">
      <c r="A27" s="35" t="s">
        <v>337</v>
      </c>
      <c r="B27" s="8" t="s">
        <v>339</v>
      </c>
      <c r="C27" s="8" t="s">
        <v>833</v>
      </c>
      <c r="D27" s="8" t="s">
        <v>130</v>
      </c>
      <c r="E27" s="36" t="s">
        <v>338</v>
      </c>
      <c r="F27" s="8" t="s">
        <v>530</v>
      </c>
    </row>
    <row r="28" spans="1:6" ht="38.25" x14ac:dyDescent="0.25">
      <c r="A28" s="35" t="s">
        <v>834</v>
      </c>
      <c r="B28" s="8" t="s">
        <v>837</v>
      </c>
      <c r="C28" s="8" t="s">
        <v>839</v>
      </c>
      <c r="D28" s="8" t="s">
        <v>130</v>
      </c>
      <c r="E28" s="36" t="s">
        <v>0</v>
      </c>
      <c r="F28" s="8" t="s">
        <v>530</v>
      </c>
    </row>
    <row r="29" spans="1:6" ht="38.25" x14ac:dyDescent="0.25">
      <c r="A29" s="35" t="s">
        <v>835</v>
      </c>
      <c r="B29" s="8" t="s">
        <v>836</v>
      </c>
      <c r="C29" s="8" t="s">
        <v>61</v>
      </c>
      <c r="D29" s="8" t="s">
        <v>130</v>
      </c>
      <c r="E29" s="36" t="s">
        <v>59</v>
      </c>
      <c r="F29" s="8" t="s">
        <v>530</v>
      </c>
    </row>
    <row r="30" spans="1:6" ht="63.75" x14ac:dyDescent="0.25">
      <c r="A30" s="18" t="s">
        <v>24</v>
      </c>
      <c r="B30" s="17" t="s">
        <v>23</v>
      </c>
      <c r="C30" s="17" t="s">
        <v>244</v>
      </c>
      <c r="D30" s="17" t="s">
        <v>243</v>
      </c>
      <c r="E30" s="40" t="s">
        <v>0</v>
      </c>
      <c r="F30" s="17" t="s">
        <v>530</v>
      </c>
    </row>
    <row r="31" spans="1:6" x14ac:dyDescent="0.25">
      <c r="A31" s="35" t="s">
        <v>1723</v>
      </c>
      <c r="B31" s="8" t="s">
        <v>1724</v>
      </c>
      <c r="C31" s="32" t="s">
        <v>1732</v>
      </c>
      <c r="D31" s="8" t="s">
        <v>1715</v>
      </c>
      <c r="E31" s="8" t="s">
        <v>0</v>
      </c>
      <c r="F31" s="17" t="s">
        <v>530</v>
      </c>
    </row>
    <row r="32" spans="1:6" ht="38.25" x14ac:dyDescent="0.25">
      <c r="A32" s="35" t="s">
        <v>1735</v>
      </c>
      <c r="B32" s="8" t="s">
        <v>1737</v>
      </c>
      <c r="C32" s="32" t="s">
        <v>63</v>
      </c>
      <c r="D32" s="8" t="s">
        <v>1738</v>
      </c>
      <c r="E32" s="8" t="s">
        <v>1739</v>
      </c>
      <c r="F32" s="17" t="s">
        <v>530</v>
      </c>
    </row>
    <row r="33" spans="1:6" ht="38.25" x14ac:dyDescent="0.25">
      <c r="A33" s="35" t="s">
        <v>1765</v>
      </c>
      <c r="B33" s="8" t="s">
        <v>1767</v>
      </c>
      <c r="C33" s="32" t="s">
        <v>1768</v>
      </c>
      <c r="D33" s="8" t="s">
        <v>1769</v>
      </c>
      <c r="E33" s="8" t="s">
        <v>1770</v>
      </c>
      <c r="F33" s="17" t="s">
        <v>530</v>
      </c>
    </row>
    <row r="34" spans="1:6" ht="63.75" x14ac:dyDescent="0.25">
      <c r="A34" s="6" t="s">
        <v>1782</v>
      </c>
      <c r="B34" s="8" t="s">
        <v>1818</v>
      </c>
      <c r="C34" s="8" t="s">
        <v>1746</v>
      </c>
      <c r="D34" s="8" t="s">
        <v>130</v>
      </c>
      <c r="E34" s="8" t="s">
        <v>1739</v>
      </c>
      <c r="F34" s="17" t="s">
        <v>530</v>
      </c>
    </row>
    <row r="35" spans="1:6" ht="51" x14ac:dyDescent="0.25">
      <c r="A35" s="35" t="s">
        <v>1743</v>
      </c>
      <c r="B35" s="8" t="s">
        <v>1745</v>
      </c>
      <c r="C35" s="8" t="s">
        <v>62</v>
      </c>
      <c r="D35" s="8" t="s">
        <v>1785</v>
      </c>
      <c r="E35" s="8" t="s">
        <v>1784</v>
      </c>
      <c r="F35" s="17" t="s">
        <v>530</v>
      </c>
    </row>
    <row r="36" spans="1:6" ht="76.5" x14ac:dyDescent="0.25">
      <c r="A36" s="35" t="s">
        <v>1753</v>
      </c>
      <c r="B36" s="8" t="s">
        <v>1714</v>
      </c>
      <c r="C36" s="8" t="s">
        <v>1732</v>
      </c>
      <c r="D36" s="8" t="s">
        <v>1715</v>
      </c>
      <c r="E36" s="8" t="s">
        <v>0</v>
      </c>
      <c r="F36" s="17" t="s">
        <v>530</v>
      </c>
    </row>
    <row r="37" spans="1:6" ht="25.5" x14ac:dyDescent="0.25">
      <c r="A37" s="18" t="s">
        <v>1752</v>
      </c>
      <c r="B37" s="17" t="s">
        <v>1756</v>
      </c>
      <c r="C37" s="8" t="s">
        <v>1755</v>
      </c>
      <c r="D37" s="8" t="s">
        <v>199</v>
      </c>
      <c r="E37" s="8" t="s">
        <v>1739</v>
      </c>
      <c r="F37" s="17" t="s">
        <v>530</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F3:F37</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1403</v>
      </c>
      <c r="C1" s="4" t="s">
        <v>1403</v>
      </c>
      <c r="D1" s="4" t="s">
        <v>1403</v>
      </c>
      <c r="E1" s="4" t="s">
        <v>1403</v>
      </c>
      <c r="F1" s="4" t="s">
        <v>1403</v>
      </c>
      <c r="G1" s="4" t="s">
        <v>1403</v>
      </c>
      <c r="H1" s="4" t="s">
        <v>1403</v>
      </c>
    </row>
    <row r="2" spans="1:8" ht="48" customHeight="1" x14ac:dyDescent="0.25">
      <c r="A2" s="3" t="s">
        <v>1</v>
      </c>
      <c r="B2" s="4" t="s">
        <v>1442</v>
      </c>
      <c r="C2" s="4" t="s">
        <v>1441</v>
      </c>
      <c r="D2" s="4" t="s">
        <v>1443</v>
      </c>
      <c r="E2" s="4" t="s">
        <v>1444</v>
      </c>
      <c r="F2" s="4" t="s">
        <v>1445</v>
      </c>
      <c r="G2" s="4" t="s">
        <v>1446</v>
      </c>
      <c r="H2" s="4" t="s">
        <v>1418</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346</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347</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182</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257</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354</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430</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409</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392</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379</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1708</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178</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340</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187</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132</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831</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337</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350</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853</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1199</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11" workbookViewId="0">
      <selection activeCell="D14" sqref="D14"/>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346</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347</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182</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257</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354</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430</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409</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392</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379</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1708</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178</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340</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187</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132</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831</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337</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350</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853</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346</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347</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182</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257</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354</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430</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409</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392</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379</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1708</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178</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340</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187</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132</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831</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337</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350</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853</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1189</v>
      </c>
      <c r="C2" s="53" t="s">
        <v>33</v>
      </c>
      <c r="D2" s="53" t="s">
        <v>1191</v>
      </c>
      <c r="E2" s="53" t="s">
        <v>1192</v>
      </c>
      <c r="F2" s="53" t="s">
        <v>1193</v>
      </c>
      <c r="G2" s="54" t="s">
        <v>1194</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853</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1190</v>
      </c>
      <c r="B29" s="17" t="s">
        <v>1189</v>
      </c>
      <c r="C29" s="17" t="s">
        <v>33</v>
      </c>
      <c r="D29" s="17" t="s">
        <v>1191</v>
      </c>
      <c r="E29" s="17" t="s">
        <v>1192</v>
      </c>
      <c r="F29" s="17" t="s">
        <v>1193</v>
      </c>
      <c r="G29" s="40" t="s">
        <v>1194</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346</v>
      </c>
      <c r="B4" s="40">
        <v>1</v>
      </c>
      <c r="C4" s="40">
        <f>Ueberblick[[#This Row],[2020 erfasst?]]</f>
        <v>0</v>
      </c>
      <c r="D4" s="40">
        <f>Ueberblick[[#This Row],[2025 erfasst?]]</f>
        <v>0</v>
      </c>
      <c r="E4" s="40">
        <f>Ueberblick[[#This Row],[2030 erfasst?]]</f>
        <v>0</v>
      </c>
      <c r="F4" s="40">
        <f>Ueberblick[[#This Row],[2050 erfasst?]]</f>
        <v>0</v>
      </c>
    </row>
    <row r="5" spans="1:6" ht="25.5" x14ac:dyDescent="0.25">
      <c r="A5" s="66" t="s">
        <v>347</v>
      </c>
      <c r="B5" s="40">
        <v>1</v>
      </c>
      <c r="C5" s="40">
        <f>Ueberblick[[#This Row],[2020 erfasst?]]</f>
        <v>0</v>
      </c>
      <c r="D5" s="40">
        <f>Ueberblick[[#This Row],[2025 erfasst?]]</f>
        <v>0</v>
      </c>
      <c r="E5" s="40">
        <f>Ueberblick[[#This Row],[2030 erfasst?]]</f>
        <v>0</v>
      </c>
      <c r="F5" s="40">
        <f>Ueberblick[[#This Row],[2050 erfasst?]]</f>
        <v>0</v>
      </c>
    </row>
    <row r="6" spans="1:6" ht="25.5" x14ac:dyDescent="0.25">
      <c r="A6" s="66" t="s">
        <v>182</v>
      </c>
      <c r="B6" s="40">
        <v>1</v>
      </c>
      <c r="C6" s="40">
        <f>Ueberblick[[#This Row],[2020 erfasst?]]</f>
        <v>0</v>
      </c>
      <c r="D6" s="40">
        <f>Ueberblick[[#This Row],[2025 erfasst?]]</f>
        <v>0</v>
      </c>
      <c r="E6" s="40">
        <f>Ueberblick[[#This Row],[2030 erfasst?]]</f>
        <v>0</v>
      </c>
      <c r="F6" s="40">
        <f>Ueberblick[[#This Row],[2050 erfasst?]]</f>
        <v>0</v>
      </c>
    </row>
    <row r="7" spans="1:6" ht="25.5" x14ac:dyDescent="0.25">
      <c r="A7" s="66" t="s">
        <v>257</v>
      </c>
      <c r="B7" s="40">
        <v>1</v>
      </c>
      <c r="C7" s="40">
        <f>Ueberblick[[#This Row],[2020 erfasst?]]</f>
        <v>1</v>
      </c>
      <c r="D7" s="40">
        <f>Ueberblick[[#This Row],[2025 erfasst?]]</f>
        <v>0</v>
      </c>
      <c r="E7" s="40">
        <f>Ueberblick[[#This Row],[2030 erfasst?]]</f>
        <v>1</v>
      </c>
      <c r="F7" s="40">
        <f>Ueberblick[[#This Row],[2050 erfasst?]]</f>
        <v>1</v>
      </c>
    </row>
    <row r="8" spans="1:6" ht="25.5" x14ac:dyDescent="0.25">
      <c r="A8" s="67" t="s">
        <v>354</v>
      </c>
      <c r="B8" s="40">
        <v>1</v>
      </c>
      <c r="C8" s="40">
        <f>Ueberblick[[#This Row],[2020 erfasst?]]</f>
        <v>1</v>
      </c>
      <c r="D8" s="40">
        <f>Ueberblick[[#This Row],[2025 erfasst?]]</f>
        <v>0</v>
      </c>
      <c r="E8" s="40">
        <f>Ueberblick[[#This Row],[2030 erfasst?]]</f>
        <v>1</v>
      </c>
      <c r="F8" s="40">
        <f>Ueberblick[[#This Row],[2050 erfasst?]]</f>
        <v>0</v>
      </c>
    </row>
    <row r="9" spans="1:6" ht="25.5" x14ac:dyDescent="0.25">
      <c r="A9" s="67" t="s">
        <v>430</v>
      </c>
      <c r="B9" s="40">
        <v>1</v>
      </c>
      <c r="C9" s="40">
        <f>Ueberblick[[#This Row],[2020 erfasst?]]</f>
        <v>1</v>
      </c>
      <c r="D9" s="40">
        <f>Ueberblick[[#This Row],[2025 erfasst?]]</f>
        <v>0</v>
      </c>
      <c r="E9" s="40">
        <f>Ueberblick[[#This Row],[2030 erfasst?]]</f>
        <v>0</v>
      </c>
      <c r="F9" s="40">
        <f>Ueberblick[[#This Row],[2050 erfasst?]]</f>
        <v>0</v>
      </c>
    </row>
    <row r="10" spans="1:6" x14ac:dyDescent="0.25">
      <c r="A10" s="66" t="s">
        <v>409</v>
      </c>
      <c r="B10" s="40">
        <v>1</v>
      </c>
      <c r="C10" s="40">
        <f>Ueberblick[[#This Row],[2020 erfasst?]]</f>
        <v>1</v>
      </c>
      <c r="D10" s="40">
        <f>Ueberblick[[#This Row],[2025 erfasst?]]</f>
        <v>1</v>
      </c>
      <c r="E10" s="40">
        <f>Ueberblick[[#This Row],[2030 erfasst?]]</f>
        <v>1</v>
      </c>
      <c r="F10" s="40">
        <f>Ueberblick[[#This Row],[2050 erfasst?]]</f>
        <v>0</v>
      </c>
    </row>
    <row r="11" spans="1:6" x14ac:dyDescent="0.25">
      <c r="A11" s="66" t="s">
        <v>392</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379</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1708</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178</v>
      </c>
      <c r="B15" s="40">
        <v>1</v>
      </c>
      <c r="C15" s="40">
        <f>Ueberblick[[#This Row],[2020 erfasst?]]</f>
        <v>1</v>
      </c>
      <c r="D15" s="40">
        <f>Ueberblick[[#This Row],[2025 erfasst?]]</f>
        <v>0</v>
      </c>
      <c r="E15" s="40">
        <f>Ueberblick[[#This Row],[2030 erfasst?]]</f>
        <v>0</v>
      </c>
      <c r="F15" s="40">
        <f>Ueberblick[[#This Row],[2050 erfasst?]]</f>
        <v>0</v>
      </c>
    </row>
    <row r="16" spans="1:6" x14ac:dyDescent="0.25">
      <c r="A16" s="66" t="s">
        <v>340</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187</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132</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831</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337</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350</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853</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346</v>
      </c>
      <c r="B4" s="69" t="s">
        <v>1169</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347</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182</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257</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354</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430</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409</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392</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379</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1708</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178</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340</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187</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132</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831</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t="s">
        <v>337</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350</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853</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1196</v>
      </c>
      <c r="C2" s="68" t="s">
        <v>1170</v>
      </c>
      <c r="D2" s="68" t="s">
        <v>1454</v>
      </c>
      <c r="E2" s="68" t="s">
        <v>1455</v>
      </c>
      <c r="F2" s="68" t="s">
        <v>1456</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1169</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853</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1195</v>
      </c>
      <c r="B29" s="72" t="s">
        <v>1196</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t="s">
        <v>12</v>
      </c>
      <c r="B3" s="6"/>
      <c r="C3" s="6"/>
      <c r="D3" s="6"/>
      <c r="E3" s="6"/>
      <c r="F3" s="6"/>
      <c r="G3" s="8">
        <v>1</v>
      </c>
      <c r="H3" s="8"/>
      <c r="I3" s="8"/>
      <c r="J3" s="8"/>
      <c r="K3" s="8"/>
      <c r="L3" s="8"/>
      <c r="M3" s="8"/>
      <c r="N3" s="8"/>
      <c r="O3" s="8"/>
      <c r="P3" s="8"/>
      <c r="Q3" s="8"/>
      <c r="R3" s="8"/>
    </row>
    <row r="4" spans="1:18" ht="25.5" x14ac:dyDescent="0.25">
      <c r="A4" s="6" t="s">
        <v>346</v>
      </c>
      <c r="B4" s="6"/>
      <c r="C4" s="6"/>
      <c r="D4" s="6"/>
      <c r="E4" s="6"/>
      <c r="F4" s="6"/>
      <c r="G4" s="8"/>
      <c r="H4" s="8"/>
      <c r="I4" s="8"/>
      <c r="J4" s="8"/>
      <c r="K4" s="8"/>
      <c r="L4" s="8"/>
      <c r="M4" s="8"/>
      <c r="N4" s="8"/>
      <c r="O4" s="8"/>
      <c r="P4" s="8"/>
      <c r="Q4" s="8"/>
      <c r="R4" s="8">
        <v>1</v>
      </c>
    </row>
    <row r="5" spans="1:18" ht="25.5" x14ac:dyDescent="0.25">
      <c r="A5" s="6" t="s">
        <v>347</v>
      </c>
      <c r="B5" s="6"/>
      <c r="C5" s="6"/>
      <c r="D5" s="6"/>
      <c r="E5" s="6"/>
      <c r="F5" s="6"/>
      <c r="G5" s="8"/>
      <c r="H5" s="8">
        <v>1</v>
      </c>
      <c r="I5" s="8"/>
      <c r="J5" s="8"/>
      <c r="K5" s="8"/>
      <c r="L5" s="8"/>
      <c r="M5" s="8"/>
      <c r="N5" s="8"/>
      <c r="O5" s="8"/>
      <c r="P5" s="8"/>
      <c r="Q5" s="8"/>
      <c r="R5" s="8"/>
    </row>
    <row r="6" spans="1:18" ht="25.5" x14ac:dyDescent="0.25">
      <c r="A6" s="6" t="s">
        <v>182</v>
      </c>
      <c r="B6" s="6"/>
      <c r="C6" s="6"/>
      <c r="D6" s="6"/>
      <c r="E6" s="6"/>
      <c r="F6" s="6"/>
      <c r="G6" s="8"/>
      <c r="H6" s="8">
        <v>1</v>
      </c>
      <c r="I6" s="8"/>
      <c r="J6" s="8"/>
      <c r="K6" s="8"/>
      <c r="L6" s="8"/>
      <c r="M6" s="8"/>
      <c r="N6" s="8"/>
      <c r="O6" s="8"/>
      <c r="P6" s="8"/>
      <c r="Q6" s="8"/>
      <c r="R6" s="8"/>
    </row>
    <row r="7" spans="1:18" ht="25.5" x14ac:dyDescent="0.25">
      <c r="A7" s="6" t="s">
        <v>257</v>
      </c>
      <c r="B7" s="6"/>
      <c r="C7" s="6"/>
      <c r="D7" s="6"/>
      <c r="E7" s="6"/>
      <c r="F7" s="6"/>
      <c r="G7" s="8">
        <v>1</v>
      </c>
      <c r="H7" s="8"/>
      <c r="I7" s="8"/>
      <c r="J7" s="8"/>
      <c r="K7" s="8"/>
      <c r="L7" s="8"/>
      <c r="M7" s="8"/>
      <c r="N7" s="8"/>
      <c r="O7" s="8"/>
      <c r="P7" s="8"/>
      <c r="Q7" s="8"/>
      <c r="R7" s="8"/>
    </row>
    <row r="8" spans="1:18" ht="25.5" x14ac:dyDescent="0.25">
      <c r="A8" s="6" t="s">
        <v>354</v>
      </c>
      <c r="B8" s="6"/>
      <c r="C8" s="6"/>
      <c r="D8" s="6"/>
      <c r="E8" s="6"/>
      <c r="F8" s="6"/>
      <c r="G8" s="8"/>
      <c r="H8" s="8"/>
      <c r="I8" s="8"/>
      <c r="J8" s="8"/>
      <c r="K8" s="8"/>
      <c r="L8" s="8"/>
      <c r="M8" s="8"/>
      <c r="N8" s="8"/>
      <c r="O8" s="8"/>
      <c r="P8" s="8"/>
      <c r="Q8" s="8">
        <v>1</v>
      </c>
      <c r="R8" s="8"/>
    </row>
    <row r="9" spans="1:18" ht="25.5" x14ac:dyDescent="0.25">
      <c r="A9" s="6" t="s">
        <v>430</v>
      </c>
      <c r="B9" s="6"/>
      <c r="C9" s="6"/>
      <c r="D9" s="6"/>
      <c r="E9" s="6"/>
      <c r="F9" s="6"/>
      <c r="G9" s="8"/>
      <c r="H9" s="8"/>
      <c r="I9" s="8"/>
      <c r="J9" s="8">
        <v>1</v>
      </c>
      <c r="K9" s="8"/>
      <c r="L9" s="8"/>
      <c r="M9" s="8"/>
      <c r="N9" s="8"/>
      <c r="O9" s="8"/>
      <c r="P9" s="8"/>
      <c r="Q9" s="8"/>
      <c r="R9" s="8"/>
    </row>
    <row r="10" spans="1:18" x14ac:dyDescent="0.25">
      <c r="A10" s="6" t="s">
        <v>409</v>
      </c>
      <c r="B10" s="6"/>
      <c r="C10" s="6"/>
      <c r="D10" s="6"/>
      <c r="E10" s="6"/>
      <c r="F10" s="6"/>
      <c r="G10" s="8"/>
      <c r="H10" s="8"/>
      <c r="I10" s="8">
        <f>Ueberblick[[#This Row],[2025 erfasst?]]</f>
        <v>1</v>
      </c>
      <c r="J10" s="8"/>
      <c r="K10" s="8"/>
      <c r="L10" s="8"/>
      <c r="M10" s="8"/>
      <c r="N10" s="8"/>
      <c r="O10" s="8"/>
      <c r="P10" s="8"/>
      <c r="Q10" s="8"/>
      <c r="R10" s="8"/>
    </row>
    <row r="11" spans="1:18" x14ac:dyDescent="0.25">
      <c r="A11" s="6" t="s">
        <v>392</v>
      </c>
      <c r="B11" s="6"/>
      <c r="C11" s="6"/>
      <c r="D11" s="6"/>
      <c r="E11" s="6"/>
      <c r="F11" s="6"/>
      <c r="G11" s="8"/>
      <c r="H11" s="8"/>
      <c r="I11" s="8"/>
      <c r="J11" s="8"/>
      <c r="K11" s="8"/>
      <c r="L11" s="8">
        <v>1</v>
      </c>
      <c r="M11" s="8"/>
      <c r="N11" s="8"/>
      <c r="O11" s="8"/>
      <c r="P11" s="8"/>
      <c r="Q11" s="8"/>
      <c r="R11" s="8"/>
    </row>
    <row r="12" spans="1:18" ht="51" x14ac:dyDescent="0.25">
      <c r="A12" s="6" t="s">
        <v>379</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1708</v>
      </c>
      <c r="B14" s="6"/>
      <c r="C14" s="6"/>
      <c r="D14" s="6"/>
      <c r="E14" s="6"/>
      <c r="F14" s="6"/>
      <c r="G14" s="8"/>
      <c r="H14" s="8"/>
      <c r="I14" s="8"/>
      <c r="J14" s="8"/>
      <c r="K14" s="8"/>
      <c r="L14" s="8"/>
      <c r="M14" s="8"/>
      <c r="N14" s="8"/>
      <c r="O14" s="8"/>
      <c r="P14" s="8"/>
      <c r="Q14" s="8"/>
      <c r="R14" s="8">
        <v>1</v>
      </c>
    </row>
    <row r="15" spans="1:18" ht="25.5" x14ac:dyDescent="0.25">
      <c r="A15" s="6" t="s">
        <v>178</v>
      </c>
      <c r="B15" s="6"/>
      <c r="C15" s="6"/>
      <c r="D15" s="6"/>
      <c r="E15" s="6"/>
      <c r="F15" s="6"/>
      <c r="G15" s="8">
        <v>1</v>
      </c>
      <c r="H15" s="8"/>
      <c r="I15" s="8"/>
      <c r="J15" s="8"/>
      <c r="K15" s="8"/>
      <c r="L15" s="8"/>
      <c r="M15" s="8"/>
      <c r="N15" s="8"/>
      <c r="O15" s="8"/>
      <c r="P15" s="8"/>
      <c r="Q15" s="8"/>
      <c r="R15" s="8"/>
    </row>
    <row r="16" spans="1:18" x14ac:dyDescent="0.25">
      <c r="A16" s="6" t="s">
        <v>340</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187</v>
      </c>
      <c r="B18" s="6"/>
      <c r="C18" s="6"/>
      <c r="D18" s="6"/>
      <c r="E18" s="6"/>
      <c r="F18" s="6"/>
      <c r="G18" s="8"/>
      <c r="H18" s="8"/>
      <c r="I18" s="8"/>
      <c r="J18" s="8"/>
      <c r="K18" s="8"/>
      <c r="L18" s="8">
        <v>1</v>
      </c>
      <c r="M18" s="8"/>
      <c r="N18" s="8"/>
      <c r="O18" s="8"/>
      <c r="P18" s="8"/>
      <c r="Q18" s="8"/>
      <c r="R18" s="8"/>
    </row>
    <row r="19" spans="1:18" ht="38.25" x14ac:dyDescent="0.25">
      <c r="A19" s="6" t="s">
        <v>132</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831</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337</v>
      </c>
      <c r="B25" s="6"/>
      <c r="C25" s="6"/>
      <c r="D25" s="6"/>
      <c r="E25" s="6"/>
      <c r="F25" s="6"/>
      <c r="G25" s="8"/>
      <c r="H25" s="8"/>
      <c r="I25" s="8"/>
      <c r="J25" s="8"/>
      <c r="K25" s="8"/>
      <c r="L25" s="8"/>
      <c r="M25" s="8"/>
      <c r="N25" s="8"/>
      <c r="O25" s="8"/>
      <c r="P25" s="8"/>
      <c r="Q25" s="8"/>
      <c r="R25" s="8">
        <v>1</v>
      </c>
    </row>
    <row r="26" spans="1:18" ht="38.25" x14ac:dyDescent="0.25">
      <c r="A26" s="6" t="s">
        <v>350</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853</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346</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347</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182</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257</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354</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430</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409</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392</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379</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1708</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178</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340</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187</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132</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831</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337</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350</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853</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1184</v>
      </c>
      <c r="C2" s="68" t="s">
        <v>1185</v>
      </c>
      <c r="D2" s="68" t="s">
        <v>1186</v>
      </c>
      <c r="E2" s="68" t="s">
        <v>1187</v>
      </c>
      <c r="F2" s="68" t="s">
        <v>1188</v>
      </c>
      <c r="G2" s="68" t="s">
        <v>1173</v>
      </c>
      <c r="H2" s="68" t="s">
        <v>1174</v>
      </c>
      <c r="I2" s="68" t="s">
        <v>1175</v>
      </c>
      <c r="J2" s="68" t="s">
        <v>1176</v>
      </c>
      <c r="K2" s="68" t="s">
        <v>1177</v>
      </c>
      <c r="L2" s="71" t="s">
        <v>1178</v>
      </c>
      <c r="M2" s="71" t="s">
        <v>1179</v>
      </c>
      <c r="N2" s="71" t="s">
        <v>1180</v>
      </c>
      <c r="O2" s="71" t="s">
        <v>1181</v>
      </c>
      <c r="P2" s="71" t="s">
        <v>1182</v>
      </c>
      <c r="Q2" s="71" t="s">
        <v>1170</v>
      </c>
      <c r="R2" s="71" t="s">
        <v>1183</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853</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workbookViewId="0">
      <selection activeCell="B26" sqref="B26"/>
    </sheetView>
  </sheetViews>
  <sheetFormatPr baseColWidth="10" defaultRowHeight="15.75" x14ac:dyDescent="0.25"/>
  <cols>
    <col min="1" max="1" width="17.625" customWidth="1"/>
  </cols>
  <sheetData>
    <row r="1" spans="1:2" x14ac:dyDescent="0.25">
      <c r="A1" s="50" t="s">
        <v>1</v>
      </c>
      <c r="B1" s="63" t="s">
        <v>1168</v>
      </c>
    </row>
    <row r="2" spans="1:2" x14ac:dyDescent="0.25">
      <c r="A2" s="6" t="s">
        <v>12</v>
      </c>
      <c r="B2" s="62">
        <v>1</v>
      </c>
    </row>
    <row r="3" spans="1:2" ht="25.5" x14ac:dyDescent="0.25">
      <c r="A3" s="6" t="s">
        <v>346</v>
      </c>
      <c r="B3" s="42">
        <v>2</v>
      </c>
    </row>
    <row r="4" spans="1:2" ht="25.5" x14ac:dyDescent="0.25">
      <c r="A4" s="6" t="s">
        <v>347</v>
      </c>
      <c r="B4" s="62">
        <v>3</v>
      </c>
    </row>
    <row r="5" spans="1:2" x14ac:dyDescent="0.25">
      <c r="A5" s="6" t="s">
        <v>182</v>
      </c>
      <c r="B5" s="42">
        <v>4</v>
      </c>
    </row>
    <row r="6" spans="1:2" ht="25.5" x14ac:dyDescent="0.25">
      <c r="A6" s="6" t="s">
        <v>257</v>
      </c>
      <c r="B6" s="62">
        <v>5</v>
      </c>
    </row>
    <row r="7" spans="1:2" x14ac:dyDescent="0.25">
      <c r="A7" s="18" t="s">
        <v>354</v>
      </c>
      <c r="B7" s="42">
        <v>6</v>
      </c>
    </row>
    <row r="8" spans="1:2" x14ac:dyDescent="0.25">
      <c r="A8" s="18" t="s">
        <v>430</v>
      </c>
      <c r="B8" s="62">
        <v>7</v>
      </c>
    </row>
    <row r="9" spans="1:2" x14ac:dyDescent="0.25">
      <c r="A9" s="6" t="s">
        <v>409</v>
      </c>
      <c r="B9" s="42">
        <v>8</v>
      </c>
    </row>
    <row r="10" spans="1:2" x14ac:dyDescent="0.25">
      <c r="A10" s="6" t="s">
        <v>392</v>
      </c>
      <c r="B10" s="62">
        <v>9</v>
      </c>
    </row>
    <row r="11" spans="1:2" ht="38.25" x14ac:dyDescent="0.25">
      <c r="A11" s="21" t="s">
        <v>379</v>
      </c>
      <c r="B11" s="42">
        <v>10</v>
      </c>
    </row>
    <row r="12" spans="1:2" ht="25.5" x14ac:dyDescent="0.25">
      <c r="A12" s="6" t="s">
        <v>95</v>
      </c>
      <c r="B12" s="62">
        <v>11</v>
      </c>
    </row>
    <row r="13" spans="1:2" ht="38.25" x14ac:dyDescent="0.25">
      <c r="A13" s="6" t="s">
        <v>1708</v>
      </c>
      <c r="B13" s="42">
        <v>12</v>
      </c>
    </row>
    <row r="14" spans="1:2" x14ac:dyDescent="0.25">
      <c r="A14" s="6" t="s">
        <v>178</v>
      </c>
      <c r="B14" s="62">
        <v>13</v>
      </c>
    </row>
    <row r="15" spans="1:2" x14ac:dyDescent="0.25">
      <c r="A15" s="6" t="s">
        <v>340</v>
      </c>
      <c r="B15" s="42">
        <v>14</v>
      </c>
    </row>
    <row r="16" spans="1:2" x14ac:dyDescent="0.25">
      <c r="A16" s="6" t="s">
        <v>22</v>
      </c>
      <c r="B16" s="62">
        <v>15</v>
      </c>
    </row>
    <row r="17" spans="1:2" ht="25.5" x14ac:dyDescent="0.25">
      <c r="A17" s="6" t="s">
        <v>187</v>
      </c>
      <c r="B17" s="42">
        <v>16</v>
      </c>
    </row>
    <row r="18" spans="1:2" ht="25.5" x14ac:dyDescent="0.25">
      <c r="A18" s="6" t="s">
        <v>132</v>
      </c>
      <c r="B18" s="62">
        <v>17</v>
      </c>
    </row>
    <row r="19" spans="1:2" ht="25.5" x14ac:dyDescent="0.25">
      <c r="A19" s="6" t="s">
        <v>10</v>
      </c>
      <c r="B19" s="42">
        <v>18</v>
      </c>
    </row>
    <row r="20" spans="1:2" ht="38.25" x14ac:dyDescent="0.25">
      <c r="A20" s="6" t="s">
        <v>831</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337</v>
      </c>
      <c r="B24" s="62">
        <v>23</v>
      </c>
    </row>
    <row r="25" spans="1:2" ht="25.5" x14ac:dyDescent="0.25">
      <c r="A25" s="6" t="s">
        <v>350</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843</v>
      </c>
      <c r="D1" s="1" t="s">
        <v>849</v>
      </c>
    </row>
    <row r="2" spans="1:4" x14ac:dyDescent="0.2">
      <c r="A2" s="1">
        <v>1</v>
      </c>
      <c r="B2" s="1" t="s">
        <v>109</v>
      </c>
      <c r="C2" s="1" t="s">
        <v>530</v>
      </c>
      <c r="D2" s="1" t="s">
        <v>850</v>
      </c>
    </row>
    <row r="3" spans="1:4" x14ac:dyDescent="0.2">
      <c r="A3" s="1">
        <v>0.5</v>
      </c>
      <c r="B3" s="1" t="s">
        <v>110</v>
      </c>
      <c r="C3" s="1" t="s">
        <v>844</v>
      </c>
      <c r="D3" s="1" t="s">
        <v>851</v>
      </c>
    </row>
    <row r="4" spans="1:4" x14ac:dyDescent="0.2">
      <c r="A4" s="1">
        <v>0</v>
      </c>
      <c r="B4" s="1" t="s">
        <v>213</v>
      </c>
      <c r="C4" s="1" t="s">
        <v>845</v>
      </c>
      <c r="D4" s="1" t="s">
        <v>130</v>
      </c>
    </row>
    <row r="5" spans="1:4" x14ac:dyDescent="0.2">
      <c r="B5" s="1" t="s">
        <v>270</v>
      </c>
    </row>
    <row r="6" spans="1:4" x14ac:dyDescent="0.2">
      <c r="B6" s="1" t="s">
        <v>157</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792</v>
      </c>
      <c r="C2" s="4" t="s">
        <v>136</v>
      </c>
      <c r="D2" s="4" t="s">
        <v>145</v>
      </c>
      <c r="E2" s="4" t="s">
        <v>137</v>
      </c>
      <c r="F2" s="4" t="s">
        <v>141</v>
      </c>
      <c r="G2" s="4" t="s">
        <v>139</v>
      </c>
      <c r="H2" s="4" t="s">
        <v>143</v>
      </c>
    </row>
    <row r="3" spans="1:8" ht="38.25" x14ac:dyDescent="0.25">
      <c r="A3" s="6" t="s">
        <v>12</v>
      </c>
      <c r="B3" s="6" t="s">
        <v>11</v>
      </c>
      <c r="C3" s="10">
        <v>4.4000000000000004</v>
      </c>
      <c r="D3" s="10">
        <v>0.5</v>
      </c>
      <c r="E3" s="10">
        <v>1.4</v>
      </c>
      <c r="F3" s="10"/>
      <c r="G3" s="10">
        <v>2.6</v>
      </c>
      <c r="H3" s="10"/>
    </row>
    <row r="4" spans="1:8" ht="51" x14ac:dyDescent="0.25">
      <c r="A4" s="6" t="s">
        <v>182</v>
      </c>
      <c r="B4" s="6" t="s">
        <v>183</v>
      </c>
      <c r="C4" s="10"/>
      <c r="D4" s="10"/>
      <c r="E4" s="10">
        <v>0.47</v>
      </c>
      <c r="F4" s="10">
        <v>0.47</v>
      </c>
      <c r="G4" s="10"/>
      <c r="H4" s="10"/>
    </row>
    <row r="5" spans="1:8" ht="127.5" x14ac:dyDescent="0.25">
      <c r="A5" s="6" t="s">
        <v>257</v>
      </c>
      <c r="B5" s="6" t="s">
        <v>258</v>
      </c>
      <c r="C5" s="10">
        <v>3.54</v>
      </c>
      <c r="D5" s="10">
        <v>0.81</v>
      </c>
      <c r="E5" s="10">
        <v>4.2329999999999997</v>
      </c>
      <c r="F5" s="10">
        <v>18.530999999999999</v>
      </c>
      <c r="G5" s="10">
        <v>8.4</v>
      </c>
      <c r="H5" s="10">
        <v>98.2</v>
      </c>
    </row>
    <row r="6" spans="1:8" ht="38.25" x14ac:dyDescent="0.25">
      <c r="A6" s="18" t="s">
        <v>430</v>
      </c>
      <c r="B6" s="18" t="s">
        <v>412</v>
      </c>
      <c r="C6" s="20">
        <v>1.6</v>
      </c>
      <c r="D6" s="20">
        <v>0.85</v>
      </c>
      <c r="E6" s="20">
        <v>1.7</v>
      </c>
      <c r="F6" s="20">
        <v>4</v>
      </c>
      <c r="G6" s="20">
        <v>3.1</v>
      </c>
      <c r="H6" s="20">
        <v>11.7</v>
      </c>
    </row>
    <row r="7" spans="1:8" ht="76.5" x14ac:dyDescent="0.25">
      <c r="A7" s="6" t="s">
        <v>409</v>
      </c>
      <c r="B7" s="6" t="s">
        <v>345</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1708</v>
      </c>
      <c r="B9" s="6" t="s">
        <v>219</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132</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831</v>
      </c>
      <c r="B13" s="6" t="s">
        <v>408</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350</v>
      </c>
      <c r="B17" s="6" t="s">
        <v>351</v>
      </c>
      <c r="C17" s="10" t="s">
        <v>29</v>
      </c>
      <c r="D17" s="10"/>
      <c r="E17" s="10"/>
      <c r="F17" s="10"/>
      <c r="G17" s="10"/>
      <c r="H17" s="10"/>
    </row>
    <row r="18" spans="1:8" ht="38.25" x14ac:dyDescent="0.25">
      <c r="A18" s="6" t="s">
        <v>180</v>
      </c>
      <c r="B18" s="6" t="s">
        <v>181</v>
      </c>
      <c r="C18" s="10"/>
      <c r="D18" s="10"/>
      <c r="E18" s="10"/>
      <c r="F18" s="10"/>
      <c r="G18" s="10" t="s">
        <v>298</v>
      </c>
      <c r="H18" s="10"/>
    </row>
    <row r="19" spans="1:8" ht="51" x14ac:dyDescent="0.25">
      <c r="A19" s="6" t="s">
        <v>24</v>
      </c>
      <c r="B19" s="6" t="s">
        <v>23</v>
      </c>
      <c r="C19" s="10" t="s">
        <v>4</v>
      </c>
      <c r="D19" s="10"/>
      <c r="E19" s="10">
        <v>1.9</v>
      </c>
      <c r="F19" s="10">
        <v>1.7</v>
      </c>
      <c r="G19" s="10">
        <v>120</v>
      </c>
      <c r="H19" s="10">
        <v>120</v>
      </c>
    </row>
    <row r="21" spans="1:8" x14ac:dyDescent="0.25">
      <c r="B21" s="7" t="s">
        <v>450</v>
      </c>
      <c r="C21" s="7">
        <f t="shared" ref="C21:H21" si="0">COUNT(C$3:C$19)</f>
        <v>8</v>
      </c>
      <c r="D21" s="7">
        <f t="shared" si="0"/>
        <v>4</v>
      </c>
      <c r="E21" s="7">
        <f t="shared" si="0"/>
        <v>7</v>
      </c>
      <c r="F21" s="7">
        <f t="shared" si="0"/>
        <v>5</v>
      </c>
      <c r="G21" s="7">
        <f t="shared" si="0"/>
        <v>6</v>
      </c>
      <c r="H21" s="7">
        <f t="shared" si="0"/>
        <v>5</v>
      </c>
    </row>
    <row r="22" spans="1:8" x14ac:dyDescent="0.25">
      <c r="B22" s="7" t="s">
        <v>451</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452</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453</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454</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455</v>
      </c>
    </row>
    <row r="2" spans="1:13" x14ac:dyDescent="0.25">
      <c r="A2" s="29" t="s">
        <v>456</v>
      </c>
    </row>
    <row r="3" spans="1:13" x14ac:dyDescent="0.25">
      <c r="A3" s="29" t="s">
        <v>481</v>
      </c>
    </row>
    <row r="4" spans="1:13" x14ac:dyDescent="0.25">
      <c r="A4" s="29" t="s">
        <v>791</v>
      </c>
    </row>
    <row r="6" spans="1:13" x14ac:dyDescent="0.25">
      <c r="A6" s="30" t="s">
        <v>457</v>
      </c>
      <c r="B6" s="28" t="s">
        <v>458</v>
      </c>
      <c r="C6" s="28" t="s">
        <v>529</v>
      </c>
      <c r="D6" s="28" t="s">
        <v>462</v>
      </c>
      <c r="E6" s="28" t="s">
        <v>463</v>
      </c>
      <c r="F6" s="28" t="s">
        <v>464</v>
      </c>
      <c r="G6" s="28" t="s">
        <v>519</v>
      </c>
      <c r="H6" s="28" t="s">
        <v>544</v>
      </c>
      <c r="I6" s="28" t="s">
        <v>545</v>
      </c>
      <c r="J6" s="28" t="s">
        <v>546</v>
      </c>
      <c r="K6" s="28" t="s">
        <v>547</v>
      </c>
      <c r="L6" s="28" t="s">
        <v>662</v>
      </c>
      <c r="M6" s="28" t="s">
        <v>663</v>
      </c>
    </row>
    <row r="7" spans="1:13" ht="117.75" customHeight="1" x14ac:dyDescent="0.25">
      <c r="A7" s="31" t="s">
        <v>497</v>
      </c>
      <c r="B7" s="27" t="s">
        <v>459</v>
      </c>
      <c r="C7" s="27" t="s">
        <v>530</v>
      </c>
      <c r="D7" s="27" t="s">
        <v>460</v>
      </c>
      <c r="E7" s="27" t="s">
        <v>461</v>
      </c>
      <c r="F7" s="27" t="s">
        <v>465</v>
      </c>
    </row>
    <row r="8" spans="1:13" ht="117.75" customHeight="1" x14ac:dyDescent="0.25">
      <c r="A8" s="31" t="s">
        <v>498</v>
      </c>
      <c r="B8" s="27" t="s">
        <v>466</v>
      </c>
      <c r="C8" s="27" t="s">
        <v>530</v>
      </c>
      <c r="D8" s="27" t="s">
        <v>467</v>
      </c>
    </row>
    <row r="9" spans="1:13" ht="117.75" customHeight="1" x14ac:dyDescent="0.25">
      <c r="A9" s="31" t="s">
        <v>499</v>
      </c>
      <c r="B9" s="27" t="s">
        <v>471</v>
      </c>
      <c r="C9" s="27" t="s">
        <v>530</v>
      </c>
      <c r="D9" s="27" t="s">
        <v>468</v>
      </c>
      <c r="E9" s="27" t="s">
        <v>469</v>
      </c>
      <c r="F9" s="27" t="s">
        <v>470</v>
      </c>
    </row>
    <row r="10" spans="1:13" ht="117.75" customHeight="1" x14ac:dyDescent="0.25">
      <c r="A10" s="31" t="s">
        <v>500</v>
      </c>
      <c r="B10" s="27" t="s">
        <v>473</v>
      </c>
      <c r="C10" s="27" t="s">
        <v>530</v>
      </c>
      <c r="D10" s="27" t="s">
        <v>472</v>
      </c>
      <c r="E10" s="27" t="s">
        <v>476</v>
      </c>
      <c r="F10" s="27" t="s">
        <v>477</v>
      </c>
    </row>
    <row r="11" spans="1:13" ht="117.75" customHeight="1" x14ac:dyDescent="0.25">
      <c r="A11" s="31" t="s">
        <v>501</v>
      </c>
      <c r="B11" s="27" t="s">
        <v>474</v>
      </c>
      <c r="C11" s="27" t="s">
        <v>530</v>
      </c>
      <c r="D11" s="27" t="s">
        <v>475</v>
      </c>
    </row>
    <row r="12" spans="1:13" ht="117.75" customHeight="1" x14ac:dyDescent="0.25">
      <c r="A12" s="31" t="s">
        <v>478</v>
      </c>
      <c r="B12" s="27" t="s">
        <v>480</v>
      </c>
      <c r="C12" s="27" t="s">
        <v>530</v>
      </c>
      <c r="D12" s="27" t="s">
        <v>479</v>
      </c>
      <c r="E12" s="27" t="s">
        <v>465</v>
      </c>
      <c r="F12" s="27" t="s">
        <v>467</v>
      </c>
    </row>
    <row r="13" spans="1:13" ht="117.75" customHeight="1" x14ac:dyDescent="0.25">
      <c r="A13" s="31" t="s">
        <v>502</v>
      </c>
      <c r="B13" s="27" t="s">
        <v>482</v>
      </c>
      <c r="C13" s="27" t="s">
        <v>530</v>
      </c>
      <c r="D13" s="27" t="s">
        <v>483</v>
      </c>
      <c r="E13" s="27" t="s">
        <v>516</v>
      </c>
      <c r="F13" s="27" t="s">
        <v>518</v>
      </c>
      <c r="G13" s="27" t="s">
        <v>548</v>
      </c>
      <c r="H13" s="27" t="s">
        <v>586</v>
      </c>
      <c r="I13" s="27" t="s">
        <v>590</v>
      </c>
      <c r="J13" s="27" t="s">
        <v>597</v>
      </c>
      <c r="K13" s="27" t="s">
        <v>617</v>
      </c>
      <c r="L13" s="27" t="s">
        <v>617</v>
      </c>
      <c r="M13" s="27" t="s">
        <v>656</v>
      </c>
    </row>
    <row r="14" spans="1:13" ht="117.75" hidden="1" customHeight="1" x14ac:dyDescent="0.25">
      <c r="A14" s="31" t="s">
        <v>484</v>
      </c>
      <c r="B14" s="27" t="s">
        <v>486</v>
      </c>
      <c r="C14" s="27" t="s">
        <v>531</v>
      </c>
      <c r="D14" s="27" t="s">
        <v>485</v>
      </c>
      <c r="E14" s="27" t="s">
        <v>487</v>
      </c>
      <c r="F14" s="27" t="s">
        <v>496</v>
      </c>
      <c r="G14" s="27" t="s">
        <v>508</v>
      </c>
    </row>
    <row r="15" spans="1:13" ht="117.75" customHeight="1" x14ac:dyDescent="0.25">
      <c r="A15" s="31" t="s">
        <v>488</v>
      </c>
      <c r="B15" s="27" t="s">
        <v>490</v>
      </c>
      <c r="C15" s="27" t="s">
        <v>530</v>
      </c>
      <c r="D15" s="27" t="s">
        <v>489</v>
      </c>
    </row>
    <row r="16" spans="1:13" ht="117.75" customHeight="1" x14ac:dyDescent="0.25">
      <c r="A16" s="31" t="s">
        <v>491</v>
      </c>
      <c r="B16" s="27" t="s">
        <v>471</v>
      </c>
      <c r="C16" s="27" t="s">
        <v>530</v>
      </c>
      <c r="D16" s="27" t="s">
        <v>492</v>
      </c>
    </row>
    <row r="17" spans="1:15" ht="117.75" customHeight="1" x14ac:dyDescent="0.25">
      <c r="A17" s="31" t="s">
        <v>493</v>
      </c>
      <c r="B17" s="27" t="s">
        <v>494</v>
      </c>
      <c r="C17" s="27" t="s">
        <v>530</v>
      </c>
      <c r="D17" s="27" t="s">
        <v>495</v>
      </c>
    </row>
    <row r="18" spans="1:15" ht="117.75" customHeight="1" x14ac:dyDescent="0.25">
      <c r="A18" s="31" t="s">
        <v>503</v>
      </c>
      <c r="B18" s="27" t="s">
        <v>504</v>
      </c>
      <c r="C18" s="27" t="s">
        <v>530</v>
      </c>
      <c r="D18" s="27" t="s">
        <v>505</v>
      </c>
      <c r="E18" s="27" t="s">
        <v>512</v>
      </c>
      <c r="F18" s="27" t="s">
        <v>555</v>
      </c>
      <c r="G18" s="27" t="s">
        <v>556</v>
      </c>
      <c r="H18" s="27" t="s">
        <v>563</v>
      </c>
      <c r="I18" s="27" t="s">
        <v>585</v>
      </c>
      <c r="J18" s="27" t="s">
        <v>744</v>
      </c>
      <c r="K18" s="27" t="s">
        <v>745</v>
      </c>
      <c r="L18" s="27" t="s">
        <v>747</v>
      </c>
      <c r="M18" s="27" t="s">
        <v>768</v>
      </c>
    </row>
    <row r="19" spans="1:15" ht="117.75" customHeight="1" x14ac:dyDescent="0.25">
      <c r="A19" s="31" t="s">
        <v>506</v>
      </c>
      <c r="B19" s="27" t="s">
        <v>482</v>
      </c>
      <c r="C19" s="27" t="s">
        <v>530</v>
      </c>
      <c r="D19" s="27" t="s">
        <v>507</v>
      </c>
      <c r="E19" s="27" t="s">
        <v>517</v>
      </c>
      <c r="F19" s="27" t="s">
        <v>524</v>
      </c>
      <c r="G19" s="27" t="s">
        <v>542</v>
      </c>
      <c r="H19" s="27" t="s">
        <v>543</v>
      </c>
      <c r="I19" s="27" t="s">
        <v>623</v>
      </c>
      <c r="J19" s="27" t="s">
        <v>634</v>
      </c>
      <c r="K19" s="27" t="s">
        <v>465</v>
      </c>
      <c r="L19" s="27" t="s">
        <v>641</v>
      </c>
      <c r="M19" s="27" t="s">
        <v>674</v>
      </c>
      <c r="N19" s="27" t="s">
        <v>697</v>
      </c>
      <c r="O19" s="27" t="s">
        <v>593</v>
      </c>
    </row>
    <row r="20" spans="1:15" ht="117.75" customHeight="1" x14ac:dyDescent="0.25">
      <c r="A20" s="31" t="s">
        <v>509</v>
      </c>
      <c r="B20" s="27" t="s">
        <v>510</v>
      </c>
      <c r="C20" s="27" t="s">
        <v>530</v>
      </c>
      <c r="D20" s="27" t="s">
        <v>511</v>
      </c>
      <c r="E20" s="27" t="s">
        <v>571</v>
      </c>
      <c r="F20" s="27" t="s">
        <v>584</v>
      </c>
      <c r="G20" s="27" t="s">
        <v>608</v>
      </c>
      <c r="H20" s="27" t="s">
        <v>670</v>
      </c>
    </row>
    <row r="21" spans="1:15" ht="117.75" customHeight="1" x14ac:dyDescent="0.25">
      <c r="A21" s="31" t="s">
        <v>513</v>
      </c>
      <c r="B21" s="27" t="s">
        <v>514</v>
      </c>
      <c r="C21" s="27" t="s">
        <v>530</v>
      </c>
      <c r="D21" s="27" t="s">
        <v>515</v>
      </c>
    </row>
    <row r="22" spans="1:15" ht="117.75" customHeight="1" x14ac:dyDescent="0.25">
      <c r="A22" s="31" t="s">
        <v>520</v>
      </c>
      <c r="B22" s="27" t="s">
        <v>504</v>
      </c>
      <c r="C22" s="27" t="s">
        <v>530</v>
      </c>
      <c r="D22" s="27" t="s">
        <v>521</v>
      </c>
      <c r="E22" s="27" t="s">
        <v>667</v>
      </c>
      <c r="F22" s="27" t="s">
        <v>754</v>
      </c>
    </row>
    <row r="23" spans="1:15" ht="117.75" customHeight="1" x14ac:dyDescent="0.25">
      <c r="A23" s="31" t="s">
        <v>522</v>
      </c>
      <c r="B23" s="27" t="s">
        <v>482</v>
      </c>
      <c r="C23" s="27" t="s">
        <v>530</v>
      </c>
      <c r="D23" s="27" t="s">
        <v>523</v>
      </c>
      <c r="E23" s="27" t="s">
        <v>607</v>
      </c>
      <c r="F23" s="27" t="s">
        <v>617</v>
      </c>
      <c r="G23" s="27" t="s">
        <v>695</v>
      </c>
    </row>
    <row r="24" spans="1:15" ht="117.75" hidden="1" customHeight="1" x14ac:dyDescent="0.25">
      <c r="A24" s="31" t="s">
        <v>525</v>
      </c>
      <c r="B24" s="27" t="s">
        <v>526</v>
      </c>
      <c r="C24" s="27" t="s">
        <v>531</v>
      </c>
      <c r="D24" s="27" t="s">
        <v>527</v>
      </c>
    </row>
    <row r="25" spans="1:15" ht="117.75" hidden="1" customHeight="1" x14ac:dyDescent="0.25">
      <c r="A25" s="31" t="s">
        <v>528</v>
      </c>
      <c r="B25" s="27" t="s">
        <v>533</v>
      </c>
      <c r="C25" s="27" t="s">
        <v>531</v>
      </c>
      <c r="D25" s="27" t="s">
        <v>532</v>
      </c>
    </row>
    <row r="26" spans="1:15" ht="117.75" hidden="1" customHeight="1" x14ac:dyDescent="0.25">
      <c r="A26" s="31" t="s">
        <v>534</v>
      </c>
      <c r="B26" s="27" t="s">
        <v>535</v>
      </c>
      <c r="C26" s="27" t="s">
        <v>531</v>
      </c>
      <c r="D26" s="27" t="s">
        <v>487</v>
      </c>
      <c r="E26" s="27" t="s">
        <v>492</v>
      </c>
      <c r="F26" s="27" t="s">
        <v>536</v>
      </c>
      <c r="G26" s="27" t="s">
        <v>537</v>
      </c>
      <c r="H26" s="27" t="s">
        <v>538</v>
      </c>
    </row>
    <row r="27" spans="1:15" ht="117.75" customHeight="1" x14ac:dyDescent="0.25">
      <c r="A27" s="31" t="s">
        <v>539</v>
      </c>
      <c r="B27" s="27" t="s">
        <v>540</v>
      </c>
      <c r="C27" s="27" t="s">
        <v>530</v>
      </c>
      <c r="D27" s="27" t="s">
        <v>541</v>
      </c>
    </row>
    <row r="28" spans="1:15" ht="117.75" customHeight="1" x14ac:dyDescent="0.25">
      <c r="A28" s="31" t="s">
        <v>549</v>
      </c>
      <c r="B28" s="27" t="s">
        <v>550</v>
      </c>
      <c r="C28" s="27" t="s">
        <v>530</v>
      </c>
      <c r="D28" s="27" t="s">
        <v>551</v>
      </c>
    </row>
    <row r="29" spans="1:15" ht="117.75" customHeight="1" x14ac:dyDescent="0.25">
      <c r="A29" s="31" t="s">
        <v>552</v>
      </c>
      <c r="B29" s="27" t="s">
        <v>553</v>
      </c>
      <c r="C29" s="27" t="s">
        <v>530</v>
      </c>
      <c r="D29" s="27" t="s">
        <v>554</v>
      </c>
    </row>
    <row r="30" spans="1:15" ht="117.75" hidden="1" customHeight="1" x14ac:dyDescent="0.25">
      <c r="A30" s="31" t="s">
        <v>557</v>
      </c>
      <c r="B30" s="27" t="s">
        <v>558</v>
      </c>
      <c r="C30" s="27" t="s">
        <v>531</v>
      </c>
      <c r="D30" s="27" t="s">
        <v>559</v>
      </c>
    </row>
    <row r="31" spans="1:15" ht="117.75" customHeight="1" x14ac:dyDescent="0.25">
      <c r="A31" s="31" t="s">
        <v>560</v>
      </c>
      <c r="B31" s="27" t="s">
        <v>561</v>
      </c>
      <c r="C31" s="27" t="s">
        <v>530</v>
      </c>
      <c r="D31" s="27" t="s">
        <v>562</v>
      </c>
      <c r="E31" s="27" t="s">
        <v>483</v>
      </c>
      <c r="F31" s="27" t="s">
        <v>567</v>
      </c>
      <c r="G31" s="27" t="s">
        <v>594</v>
      </c>
      <c r="H31" s="27" t="s">
        <v>620</v>
      </c>
    </row>
    <row r="32" spans="1:15" ht="117.75" customHeight="1" x14ac:dyDescent="0.25">
      <c r="A32" s="31" t="s">
        <v>564</v>
      </c>
      <c r="B32" s="27" t="s">
        <v>565</v>
      </c>
      <c r="C32" s="27" t="s">
        <v>530</v>
      </c>
      <c r="D32" s="27" t="s">
        <v>467</v>
      </c>
      <c r="E32" s="27" t="s">
        <v>538</v>
      </c>
      <c r="F32" s="27" t="s">
        <v>566</v>
      </c>
    </row>
    <row r="33" spans="1:10" ht="117.75" customHeight="1" x14ac:dyDescent="0.25">
      <c r="A33" s="31" t="s">
        <v>568</v>
      </c>
      <c r="B33" s="27" t="s">
        <v>569</v>
      </c>
      <c r="C33" s="27" t="s">
        <v>530</v>
      </c>
      <c r="D33" s="27" t="s">
        <v>570</v>
      </c>
      <c r="E33" s="27" t="s">
        <v>583</v>
      </c>
      <c r="F33" s="27" t="s">
        <v>604</v>
      </c>
      <c r="G33" s="27" t="s">
        <v>475</v>
      </c>
      <c r="H33" s="27" t="s">
        <v>616</v>
      </c>
    </row>
    <row r="34" spans="1:10" ht="117.75" customHeight="1" x14ac:dyDescent="0.25">
      <c r="A34" s="31" t="s">
        <v>572</v>
      </c>
      <c r="B34" s="27" t="s">
        <v>573</v>
      </c>
      <c r="C34" s="27" t="s">
        <v>530</v>
      </c>
      <c r="D34" s="27" t="s">
        <v>489</v>
      </c>
      <c r="E34" s="27" t="s">
        <v>574</v>
      </c>
      <c r="F34" s="27" t="s">
        <v>575</v>
      </c>
    </row>
    <row r="35" spans="1:10" ht="117.75" customHeight="1" x14ac:dyDescent="0.25">
      <c r="A35" s="31" t="s">
        <v>576</v>
      </c>
      <c r="B35" s="27" t="s">
        <v>577</v>
      </c>
      <c r="C35" s="27" t="s">
        <v>530</v>
      </c>
      <c r="D35" s="27" t="s">
        <v>578</v>
      </c>
      <c r="E35" s="27" t="s">
        <v>620</v>
      </c>
      <c r="F35" s="27" t="s">
        <v>635</v>
      </c>
      <c r="G35" s="27" t="s">
        <v>685</v>
      </c>
      <c r="H35" s="27" t="s">
        <v>614</v>
      </c>
    </row>
    <row r="36" spans="1:10" ht="117.75" customHeight="1" x14ac:dyDescent="0.25">
      <c r="A36" s="31" t="s">
        <v>579</v>
      </c>
      <c r="B36" s="27" t="s">
        <v>580</v>
      </c>
      <c r="C36" s="27" t="s">
        <v>530</v>
      </c>
      <c r="D36" s="27" t="s">
        <v>581</v>
      </c>
      <c r="E36" s="27" t="s">
        <v>582</v>
      </c>
      <c r="F36" s="27" t="s">
        <v>723</v>
      </c>
    </row>
    <row r="37" spans="1:10" ht="117.75" customHeight="1" x14ac:dyDescent="0.25">
      <c r="A37" s="31" t="s">
        <v>587</v>
      </c>
      <c r="B37" s="27" t="s">
        <v>588</v>
      </c>
      <c r="C37" s="27" t="s">
        <v>530</v>
      </c>
      <c r="D37" s="27" t="s">
        <v>589</v>
      </c>
      <c r="E37" s="27" t="s">
        <v>661</v>
      </c>
    </row>
    <row r="38" spans="1:10" ht="117.75" customHeight="1" x14ac:dyDescent="0.25">
      <c r="A38" s="31" t="s">
        <v>591</v>
      </c>
      <c r="B38" s="27" t="s">
        <v>592</v>
      </c>
      <c r="C38" s="27" t="s">
        <v>530</v>
      </c>
      <c r="D38" s="27" t="s">
        <v>593</v>
      </c>
      <c r="E38" s="27" t="s">
        <v>759</v>
      </c>
    </row>
    <row r="39" spans="1:10" ht="117.75" hidden="1" customHeight="1" x14ac:dyDescent="0.25">
      <c r="A39" s="31" t="s">
        <v>595</v>
      </c>
      <c r="B39" s="27" t="s">
        <v>514</v>
      </c>
      <c r="C39" s="27" t="s">
        <v>531</v>
      </c>
      <c r="D39" s="27" t="s">
        <v>596</v>
      </c>
    </row>
    <row r="40" spans="1:10" ht="117.75" customHeight="1" x14ac:dyDescent="0.25">
      <c r="A40" s="31" t="s">
        <v>598</v>
      </c>
      <c r="B40" s="27" t="s">
        <v>599</v>
      </c>
      <c r="C40" s="27" t="s">
        <v>530</v>
      </c>
      <c r="D40" s="27" t="s">
        <v>600</v>
      </c>
      <c r="E40" s="27" t="s">
        <v>619</v>
      </c>
      <c r="F40" s="27" t="s">
        <v>652</v>
      </c>
    </row>
    <row r="41" spans="1:10" ht="117.75" hidden="1" customHeight="1" x14ac:dyDescent="0.25">
      <c r="A41" s="31" t="s">
        <v>601</v>
      </c>
      <c r="B41" s="27" t="s">
        <v>602</v>
      </c>
      <c r="C41" s="27" t="s">
        <v>531</v>
      </c>
      <c r="D41" s="27" t="s">
        <v>603</v>
      </c>
    </row>
    <row r="42" spans="1:10" ht="117.75" customHeight="1" x14ac:dyDescent="0.25">
      <c r="A42" s="31" t="s">
        <v>605</v>
      </c>
      <c r="B42" s="27" t="s">
        <v>561</v>
      </c>
      <c r="C42" s="27" t="s">
        <v>530</v>
      </c>
      <c r="D42" s="27" t="s">
        <v>606</v>
      </c>
    </row>
    <row r="43" spans="1:10" ht="117.75" hidden="1" customHeight="1" x14ac:dyDescent="0.25">
      <c r="A43" s="31" t="s">
        <v>609</v>
      </c>
      <c r="B43" s="27" t="s">
        <v>610</v>
      </c>
      <c r="C43" s="27" t="s">
        <v>531</v>
      </c>
      <c r="D43" s="27" t="s">
        <v>611</v>
      </c>
      <c r="E43" s="27" t="s">
        <v>612</v>
      </c>
      <c r="F43" s="27" t="s">
        <v>613</v>
      </c>
      <c r="G43" s="27" t="s">
        <v>614</v>
      </c>
      <c r="H43" s="27" t="s">
        <v>615</v>
      </c>
      <c r="I43" s="27" t="s">
        <v>616</v>
      </c>
      <c r="J43" s="27" t="s">
        <v>618</v>
      </c>
    </row>
    <row r="44" spans="1:10" ht="117.75" hidden="1" customHeight="1" x14ac:dyDescent="0.25">
      <c r="A44" s="31" t="s">
        <v>621</v>
      </c>
      <c r="B44" s="27" t="s">
        <v>459</v>
      </c>
      <c r="C44" s="27" t="s">
        <v>531</v>
      </c>
      <c r="D44" s="27" t="s">
        <v>616</v>
      </c>
      <c r="E44" s="27" t="s">
        <v>622</v>
      </c>
    </row>
    <row r="45" spans="1:10" ht="117.75" hidden="1" customHeight="1" x14ac:dyDescent="0.25">
      <c r="A45" s="31" t="s">
        <v>624</v>
      </c>
      <c r="B45" s="27" t="s">
        <v>625</v>
      </c>
      <c r="C45" s="27" t="s">
        <v>531</v>
      </c>
      <c r="D45" s="27" t="s">
        <v>626</v>
      </c>
    </row>
    <row r="46" spans="1:10" ht="117.75" customHeight="1" x14ac:dyDescent="0.25">
      <c r="A46" s="31" t="s">
        <v>627</v>
      </c>
      <c r="B46" s="27" t="s">
        <v>628</v>
      </c>
      <c r="C46" s="27" t="s">
        <v>530</v>
      </c>
      <c r="D46" s="27" t="s">
        <v>629</v>
      </c>
      <c r="E46" s="27" t="s">
        <v>640</v>
      </c>
    </row>
    <row r="47" spans="1:10" ht="117.75" hidden="1" customHeight="1" x14ac:dyDescent="0.25">
      <c r="A47" s="31" t="s">
        <v>630</v>
      </c>
      <c r="B47" s="27" t="s">
        <v>631</v>
      </c>
      <c r="C47" s="27" t="s">
        <v>531</v>
      </c>
      <c r="D47" s="27" t="s">
        <v>632</v>
      </c>
      <c r="E47" s="27" t="s">
        <v>633</v>
      </c>
    </row>
    <row r="48" spans="1:10" ht="117.75" hidden="1" customHeight="1" x14ac:dyDescent="0.25">
      <c r="A48" s="31" t="s">
        <v>639</v>
      </c>
      <c r="B48" s="27" t="s">
        <v>638</v>
      </c>
      <c r="C48" s="27" t="s">
        <v>531</v>
      </c>
      <c r="D48" s="27" t="s">
        <v>636</v>
      </c>
      <c r="E48" s="27" t="s">
        <v>637</v>
      </c>
      <c r="F48" s="27" t="s">
        <v>467</v>
      </c>
    </row>
    <row r="49" spans="1:7" ht="117.75" customHeight="1" x14ac:dyDescent="0.25">
      <c r="A49" s="31" t="s">
        <v>642</v>
      </c>
      <c r="B49" s="27" t="s">
        <v>643</v>
      </c>
      <c r="C49" s="27" t="s">
        <v>530</v>
      </c>
      <c r="D49" s="27" t="s">
        <v>644</v>
      </c>
      <c r="E49" s="27" t="s">
        <v>783</v>
      </c>
    </row>
    <row r="50" spans="1:7" ht="117.75" hidden="1" customHeight="1" x14ac:dyDescent="0.25">
      <c r="A50" s="31" t="s">
        <v>645</v>
      </c>
      <c r="B50" s="27" t="s">
        <v>647</v>
      </c>
      <c r="C50" s="27" t="s">
        <v>531</v>
      </c>
      <c r="D50" s="27" t="s">
        <v>646</v>
      </c>
    </row>
    <row r="51" spans="1:7" ht="117.75" hidden="1" customHeight="1" x14ac:dyDescent="0.25">
      <c r="A51" s="31" t="s">
        <v>648</v>
      </c>
      <c r="B51" s="27" t="s">
        <v>599</v>
      </c>
      <c r="C51" s="27" t="s">
        <v>531</v>
      </c>
      <c r="D51" s="27" t="s">
        <v>649</v>
      </c>
      <c r="E51" s="27" t="s">
        <v>616</v>
      </c>
      <c r="F51" s="27" t="s">
        <v>714</v>
      </c>
    </row>
    <row r="52" spans="1:7" ht="117.75" hidden="1" customHeight="1" x14ac:dyDescent="0.25">
      <c r="A52" s="31" t="s">
        <v>650</v>
      </c>
      <c r="B52" s="27" t="s">
        <v>510</v>
      </c>
      <c r="C52" s="27" t="s">
        <v>531</v>
      </c>
      <c r="D52" s="27" t="s">
        <v>651</v>
      </c>
    </row>
    <row r="53" spans="1:7" ht="117.75" customHeight="1" x14ac:dyDescent="0.25">
      <c r="A53" s="31" t="s">
        <v>653</v>
      </c>
      <c r="B53" s="27" t="s">
        <v>654</v>
      </c>
      <c r="C53" s="27" t="s">
        <v>530</v>
      </c>
      <c r="D53" s="27" t="s">
        <v>655</v>
      </c>
    </row>
    <row r="54" spans="1:7" ht="117.75" hidden="1" customHeight="1" x14ac:dyDescent="0.25">
      <c r="A54" s="31" t="s">
        <v>657</v>
      </c>
      <c r="B54" s="27" t="s">
        <v>658</v>
      </c>
      <c r="C54" s="27" t="s">
        <v>531</v>
      </c>
      <c r="D54" s="27" t="s">
        <v>616</v>
      </c>
      <c r="E54" s="27" t="s">
        <v>715</v>
      </c>
    </row>
    <row r="55" spans="1:7" ht="117.75" hidden="1" customHeight="1" x14ac:dyDescent="0.25">
      <c r="A55" s="31" t="s">
        <v>659</v>
      </c>
      <c r="B55" s="27" t="s">
        <v>625</v>
      </c>
      <c r="C55" s="27" t="s">
        <v>531</v>
      </c>
      <c r="D55" s="27" t="s">
        <v>660</v>
      </c>
    </row>
    <row r="56" spans="1:7" ht="117.75" hidden="1" customHeight="1" x14ac:dyDescent="0.25">
      <c r="A56" s="31" t="s">
        <v>664</v>
      </c>
      <c r="B56" s="27" t="s">
        <v>665</v>
      </c>
      <c r="C56" s="27" t="s">
        <v>531</v>
      </c>
      <c r="D56" s="27" t="s">
        <v>666</v>
      </c>
    </row>
    <row r="57" spans="1:7" ht="117.75" customHeight="1" x14ac:dyDescent="0.25">
      <c r="A57" s="31" t="s">
        <v>668</v>
      </c>
      <c r="B57" s="27" t="s">
        <v>647</v>
      </c>
      <c r="C57" s="27" t="s">
        <v>530</v>
      </c>
      <c r="D57" s="27" t="s">
        <v>669</v>
      </c>
    </row>
    <row r="58" spans="1:7" ht="117.75" customHeight="1" x14ac:dyDescent="0.25">
      <c r="A58" s="31" t="s">
        <v>671</v>
      </c>
      <c r="B58" s="27" t="s">
        <v>672</v>
      </c>
      <c r="C58" s="27" t="s">
        <v>530</v>
      </c>
      <c r="D58" s="27" t="s">
        <v>673</v>
      </c>
      <c r="E58" s="27" t="s">
        <v>727</v>
      </c>
    </row>
    <row r="59" spans="1:7" ht="117.75" hidden="1" customHeight="1" x14ac:dyDescent="0.25">
      <c r="A59" s="31" t="s">
        <v>675</v>
      </c>
      <c r="B59" s="27" t="s">
        <v>676</v>
      </c>
      <c r="C59" s="27" t="s">
        <v>531</v>
      </c>
      <c r="D59" s="27" t="s">
        <v>543</v>
      </c>
      <c r="E59" s="27" t="s">
        <v>593</v>
      </c>
    </row>
    <row r="60" spans="1:7" ht="117.75" hidden="1" customHeight="1" x14ac:dyDescent="0.25">
      <c r="A60" s="31" t="s">
        <v>677</v>
      </c>
      <c r="B60" s="27" t="s">
        <v>678</v>
      </c>
      <c r="C60" s="27" t="s">
        <v>531</v>
      </c>
      <c r="D60" s="27" t="s">
        <v>679</v>
      </c>
      <c r="E60" s="27" t="s">
        <v>680</v>
      </c>
    </row>
    <row r="61" spans="1:7" ht="117.75" hidden="1" customHeight="1" x14ac:dyDescent="0.25">
      <c r="A61" s="31" t="s">
        <v>681</v>
      </c>
      <c r="B61" s="27" t="s">
        <v>682</v>
      </c>
      <c r="C61" s="27" t="s">
        <v>531</v>
      </c>
      <c r="D61" s="27" t="s">
        <v>683</v>
      </c>
      <c r="E61" s="27" t="s">
        <v>684</v>
      </c>
    </row>
    <row r="62" spans="1:7" ht="63" hidden="1" x14ac:dyDescent="0.25">
      <c r="A62" s="31" t="s">
        <v>686</v>
      </c>
      <c r="B62" s="27" t="s">
        <v>631</v>
      </c>
      <c r="C62" s="27" t="s">
        <v>531</v>
      </c>
      <c r="D62" s="27" t="s">
        <v>687</v>
      </c>
      <c r="E62" s="27" t="s">
        <v>688</v>
      </c>
    </row>
    <row r="63" spans="1:7" ht="110.25" hidden="1" x14ac:dyDescent="0.25">
      <c r="A63" s="31" t="s">
        <v>689</v>
      </c>
      <c r="B63" s="27" t="s">
        <v>690</v>
      </c>
      <c r="C63" s="27" t="s">
        <v>531</v>
      </c>
      <c r="D63" s="27" t="s">
        <v>691</v>
      </c>
      <c r="E63" s="27" t="s">
        <v>696</v>
      </c>
      <c r="F63" s="27" t="s">
        <v>721</v>
      </c>
      <c r="G63" s="27" t="s">
        <v>722</v>
      </c>
    </row>
    <row r="64" spans="1:7" ht="63" hidden="1" x14ac:dyDescent="0.25">
      <c r="A64" s="31" t="s">
        <v>692</v>
      </c>
      <c r="B64" s="27" t="s">
        <v>693</v>
      </c>
      <c r="C64" s="27" t="s">
        <v>531</v>
      </c>
      <c r="D64" s="27" t="s">
        <v>694</v>
      </c>
    </row>
    <row r="65" spans="1:8" ht="94.5" hidden="1" x14ac:dyDescent="0.25">
      <c r="A65" s="31" t="s">
        <v>698</v>
      </c>
      <c r="B65" s="27" t="s">
        <v>699</v>
      </c>
      <c r="C65" s="27" t="s">
        <v>531</v>
      </c>
      <c r="D65" s="27" t="s">
        <v>467</v>
      </c>
    </row>
    <row r="66" spans="1:8" ht="63" hidden="1" x14ac:dyDescent="0.25">
      <c r="A66" s="31" t="s">
        <v>700</v>
      </c>
      <c r="B66" s="27" t="s">
        <v>701</v>
      </c>
      <c r="C66" s="27" t="s">
        <v>531</v>
      </c>
      <c r="D66" s="27" t="s">
        <v>702</v>
      </c>
    </row>
    <row r="67" spans="1:8" ht="47.25" hidden="1" x14ac:dyDescent="0.25">
      <c r="A67" s="31" t="s">
        <v>703</v>
      </c>
      <c r="B67" s="27" t="s">
        <v>704</v>
      </c>
      <c r="C67" s="27" t="s">
        <v>531</v>
      </c>
      <c r="D67" s="27" t="s">
        <v>705</v>
      </c>
      <c r="E67" s="27" t="s">
        <v>706</v>
      </c>
      <c r="F67" s="27" t="s">
        <v>707</v>
      </c>
      <c r="G67" s="27" t="s">
        <v>720</v>
      </c>
      <c r="H67" s="27" t="s">
        <v>755</v>
      </c>
    </row>
    <row r="68" spans="1:8" ht="78.75" hidden="1" x14ac:dyDescent="0.25">
      <c r="A68" s="31" t="s">
        <v>708</v>
      </c>
      <c r="B68" s="27" t="s">
        <v>709</v>
      </c>
      <c r="C68" s="27" t="s">
        <v>531</v>
      </c>
      <c r="D68" s="27" t="s">
        <v>710</v>
      </c>
    </row>
    <row r="69" spans="1:8" ht="78.75" hidden="1" x14ac:dyDescent="0.25">
      <c r="A69" s="31" t="s">
        <v>711</v>
      </c>
      <c r="B69" s="27" t="s">
        <v>712</v>
      </c>
      <c r="C69" s="27" t="s">
        <v>531</v>
      </c>
      <c r="D69" s="27" t="s">
        <v>713</v>
      </c>
    </row>
    <row r="70" spans="1:8" ht="110.25" hidden="1" x14ac:dyDescent="0.25">
      <c r="A70" s="31" t="s">
        <v>716</v>
      </c>
      <c r="B70" s="27" t="s">
        <v>510</v>
      </c>
      <c r="C70" s="27" t="s">
        <v>531</v>
      </c>
      <c r="D70" s="27" t="s">
        <v>717</v>
      </c>
      <c r="E70" s="27" t="s">
        <v>760</v>
      </c>
    </row>
    <row r="71" spans="1:8" ht="78.75" hidden="1" x14ac:dyDescent="0.25">
      <c r="A71" s="31" t="s">
        <v>718</v>
      </c>
      <c r="B71" s="27" t="s">
        <v>631</v>
      </c>
      <c r="C71" s="27" t="s">
        <v>531</v>
      </c>
      <c r="D71" s="27" t="s">
        <v>719</v>
      </c>
      <c r="E71" s="27" t="s">
        <v>787</v>
      </c>
    </row>
    <row r="72" spans="1:8" ht="94.5" hidden="1" x14ac:dyDescent="0.25">
      <c r="A72" s="31" t="s">
        <v>724</v>
      </c>
      <c r="B72" s="27" t="s">
        <v>725</v>
      </c>
      <c r="C72" s="27" t="s">
        <v>531</v>
      </c>
      <c r="D72" s="27" t="s">
        <v>726</v>
      </c>
      <c r="E72" s="27" t="s">
        <v>606</v>
      </c>
      <c r="F72" s="27" t="s">
        <v>731</v>
      </c>
    </row>
    <row r="73" spans="1:8" ht="63" x14ac:dyDescent="0.25">
      <c r="A73" s="31" t="s">
        <v>728</v>
      </c>
      <c r="B73" s="27" t="s">
        <v>729</v>
      </c>
      <c r="C73" s="27" t="s">
        <v>530</v>
      </c>
      <c r="D73" s="27" t="s">
        <v>730</v>
      </c>
      <c r="E73" s="27" t="s">
        <v>566</v>
      </c>
    </row>
    <row r="74" spans="1:8" ht="47.25" hidden="1" x14ac:dyDescent="0.25">
      <c r="A74" s="31" t="s">
        <v>732</v>
      </c>
      <c r="B74" s="27" t="s">
        <v>733</v>
      </c>
      <c r="C74" s="27" t="s">
        <v>531</v>
      </c>
      <c r="D74" s="27" t="s">
        <v>734</v>
      </c>
    </row>
    <row r="75" spans="1:8" ht="63" hidden="1" x14ac:dyDescent="0.25">
      <c r="A75" s="31" t="s">
        <v>735</v>
      </c>
      <c r="B75" s="27" t="s">
        <v>693</v>
      </c>
      <c r="C75" s="27" t="s">
        <v>531</v>
      </c>
      <c r="D75" s="27" t="s">
        <v>736</v>
      </c>
    </row>
    <row r="76" spans="1:8" ht="94.5" hidden="1" x14ac:dyDescent="0.25">
      <c r="A76" s="31" t="s">
        <v>737</v>
      </c>
      <c r="B76" s="27" t="s">
        <v>738</v>
      </c>
      <c r="C76" s="27" t="s">
        <v>531</v>
      </c>
      <c r="D76" s="27" t="s">
        <v>739</v>
      </c>
    </row>
    <row r="77" spans="1:8" ht="94.5" hidden="1" x14ac:dyDescent="0.25">
      <c r="A77" s="31" t="s">
        <v>740</v>
      </c>
      <c r="B77" s="27" t="s">
        <v>741</v>
      </c>
      <c r="C77" s="27" t="s">
        <v>531</v>
      </c>
      <c r="D77" s="27" t="s">
        <v>742</v>
      </c>
      <c r="E77" s="27" t="s">
        <v>743</v>
      </c>
    </row>
    <row r="78" spans="1:8" ht="47.25" hidden="1" x14ac:dyDescent="0.25">
      <c r="A78" s="31" t="s">
        <v>746</v>
      </c>
      <c r="B78" s="27" t="s">
        <v>693</v>
      </c>
      <c r="C78" s="27" t="s">
        <v>531</v>
      </c>
      <c r="D78" s="27" t="s">
        <v>730</v>
      </c>
    </row>
    <row r="79" spans="1:8" ht="94.5" x14ac:dyDescent="0.25">
      <c r="A79" s="31" t="s">
        <v>748</v>
      </c>
      <c r="B79" s="27" t="s">
        <v>749</v>
      </c>
      <c r="C79" s="27" t="s">
        <v>530</v>
      </c>
      <c r="D79" s="27" t="s">
        <v>467</v>
      </c>
    </row>
    <row r="80" spans="1:8" ht="47.25" hidden="1" x14ac:dyDescent="0.25">
      <c r="A80" s="31" t="s">
        <v>750</v>
      </c>
      <c r="B80" s="27" t="s">
        <v>561</v>
      </c>
      <c r="C80" s="27" t="s">
        <v>531</v>
      </c>
      <c r="D80" s="27" t="s">
        <v>751</v>
      </c>
    </row>
    <row r="81" spans="1:6" ht="63" hidden="1" x14ac:dyDescent="0.25">
      <c r="A81" s="31" t="s">
        <v>752</v>
      </c>
      <c r="B81" s="27" t="s">
        <v>588</v>
      </c>
      <c r="C81" s="27" t="s">
        <v>531</v>
      </c>
      <c r="D81" s="27" t="s">
        <v>753</v>
      </c>
    </row>
    <row r="82" spans="1:6" ht="31.5" hidden="1" x14ac:dyDescent="0.25">
      <c r="A82" s="31" t="s">
        <v>756</v>
      </c>
      <c r="B82" s="27" t="s">
        <v>757</v>
      </c>
      <c r="C82" s="27" t="s">
        <v>531</v>
      </c>
      <c r="D82" s="27" t="s">
        <v>758</v>
      </c>
    </row>
    <row r="83" spans="1:6" ht="47.25" hidden="1" x14ac:dyDescent="0.25">
      <c r="A83" s="31" t="s">
        <v>761</v>
      </c>
      <c r="B83" s="27" t="s">
        <v>625</v>
      </c>
      <c r="C83" s="27" t="s">
        <v>531</v>
      </c>
      <c r="D83" s="27" t="s">
        <v>762</v>
      </c>
    </row>
    <row r="84" spans="1:6" ht="110.25" hidden="1" x14ac:dyDescent="0.25">
      <c r="A84" s="31" t="s">
        <v>763</v>
      </c>
      <c r="B84" s="27" t="s">
        <v>625</v>
      </c>
      <c r="C84" s="27" t="s">
        <v>531</v>
      </c>
      <c r="D84" s="27" t="s">
        <v>764</v>
      </c>
    </row>
    <row r="85" spans="1:6" ht="78.75" hidden="1" x14ac:dyDescent="0.25">
      <c r="A85" s="31" t="s">
        <v>765</v>
      </c>
      <c r="B85" s="27" t="s">
        <v>766</v>
      </c>
      <c r="C85" s="27" t="s">
        <v>531</v>
      </c>
      <c r="D85" s="27" t="s">
        <v>767</v>
      </c>
    </row>
    <row r="86" spans="1:6" ht="78.75" hidden="1" x14ac:dyDescent="0.25">
      <c r="A86" s="31" t="s">
        <v>769</v>
      </c>
      <c r="B86" s="27" t="s">
        <v>770</v>
      </c>
      <c r="C86" s="27" t="s">
        <v>531</v>
      </c>
      <c r="D86" s="27" t="s">
        <v>771</v>
      </c>
    </row>
    <row r="87" spans="1:6" ht="78.75" hidden="1" x14ac:dyDescent="0.25">
      <c r="A87" s="31" t="s">
        <v>772</v>
      </c>
      <c r="B87" s="27" t="s">
        <v>773</v>
      </c>
      <c r="C87" s="27" t="s">
        <v>531</v>
      </c>
      <c r="D87" s="27" t="s">
        <v>774</v>
      </c>
    </row>
    <row r="88" spans="1:6" ht="78.75" hidden="1" x14ac:dyDescent="0.25">
      <c r="A88" s="31" t="s">
        <v>775</v>
      </c>
      <c r="B88" s="27" t="s">
        <v>776</v>
      </c>
      <c r="C88" s="27" t="s">
        <v>531</v>
      </c>
      <c r="D88" s="27" t="s">
        <v>713</v>
      </c>
    </row>
    <row r="89" spans="1:6" ht="63" hidden="1" x14ac:dyDescent="0.25">
      <c r="A89" s="31" t="s">
        <v>777</v>
      </c>
      <c r="B89" s="27" t="s">
        <v>778</v>
      </c>
      <c r="C89" s="27" t="s">
        <v>531</v>
      </c>
      <c r="D89" s="27" t="s">
        <v>779</v>
      </c>
    </row>
    <row r="90" spans="1:6" ht="63" hidden="1" x14ac:dyDescent="0.25">
      <c r="A90" s="31" t="s">
        <v>780</v>
      </c>
      <c r="B90" s="27" t="s">
        <v>482</v>
      </c>
      <c r="C90" s="27" t="s">
        <v>531</v>
      </c>
      <c r="D90" s="27" t="s">
        <v>781</v>
      </c>
      <c r="E90" s="27" t="s">
        <v>782</v>
      </c>
      <c r="F90" s="27" t="s">
        <v>511</v>
      </c>
    </row>
    <row r="91" spans="1:6" ht="78.75" hidden="1" x14ac:dyDescent="0.25">
      <c r="A91" s="31" t="s">
        <v>784</v>
      </c>
      <c r="B91" s="27" t="s">
        <v>785</v>
      </c>
      <c r="C91" s="27" t="s">
        <v>531</v>
      </c>
      <c r="D91" s="27" t="s">
        <v>786</v>
      </c>
      <c r="E91" s="27" t="s">
        <v>603</v>
      </c>
    </row>
    <row r="92" spans="1:6" ht="63" hidden="1" x14ac:dyDescent="0.25">
      <c r="A92" s="31" t="s">
        <v>788</v>
      </c>
      <c r="B92" s="27" t="s">
        <v>789</v>
      </c>
      <c r="C92" s="27" t="s">
        <v>531</v>
      </c>
      <c r="D92" s="27" t="s">
        <v>790</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10"/>
  <sheetViews>
    <sheetView topLeftCell="A22" workbookViewId="0">
      <selection activeCell="O10" sqref="O10"/>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847</v>
      </c>
      <c r="C2" s="3" t="s">
        <v>848</v>
      </c>
      <c r="D2" s="3" t="s">
        <v>1448</v>
      </c>
      <c r="E2" s="3" t="s">
        <v>1449</v>
      </c>
      <c r="F2" s="3" t="s">
        <v>135</v>
      </c>
      <c r="G2" s="3" t="s">
        <v>103</v>
      </c>
      <c r="H2" s="3" t="s">
        <v>100</v>
      </c>
      <c r="I2" s="3" t="s">
        <v>97</v>
      </c>
      <c r="J2" s="3" t="s">
        <v>98</v>
      </c>
      <c r="K2" s="3" t="s">
        <v>126</v>
      </c>
      <c r="L2" s="3" t="s">
        <v>1450</v>
      </c>
      <c r="M2" s="3" t="s">
        <v>124</v>
      </c>
      <c r="N2" s="3" t="s">
        <v>99</v>
      </c>
      <c r="O2" s="3" t="s">
        <v>127</v>
      </c>
      <c r="P2" s="3" t="s">
        <v>104</v>
      </c>
    </row>
    <row r="3" spans="1:16" ht="25.5" x14ac:dyDescent="0.25">
      <c r="A3" s="6" t="str">
        <f>Ueberblick[[#This Row],[Kürzel]]</f>
        <v>Ape12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177</v>
      </c>
    </row>
    <row r="4" spans="1:16" ht="25.5" x14ac:dyDescent="0.25">
      <c r="A4" s="6" t="str">
        <f>Ueberblick[[#This Row],[Kürzel]]</f>
        <v>Ary17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812</v>
      </c>
      <c r="P4" s="8" t="s">
        <v>811</v>
      </c>
    </row>
    <row r="5" spans="1:16" s="11" customFormat="1" ht="25.5" x14ac:dyDescent="0.25">
      <c r="A5" s="6" t="str">
        <f>Ueberblick[[#This Row],[Kürzel]]</f>
        <v>Blu13</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371</v>
      </c>
    </row>
    <row r="6" spans="1:16" s="11" customFormat="1" ht="25.5" x14ac:dyDescent="0.25">
      <c r="A6" s="6" t="str">
        <f>Ueberblick[[#This Row],[Kürzel]]</f>
        <v>Foc11</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300</v>
      </c>
      <c r="P6" s="8" t="s">
        <v>307</v>
      </c>
    </row>
    <row r="7" spans="1:16" s="11" customFormat="1" ht="102" x14ac:dyDescent="0.25">
      <c r="A7" s="6" t="str">
        <f>Ueberblick[[#This Row],[Kürzel]]</f>
        <v>Gil15</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237</v>
      </c>
      <c r="P7" s="8" t="s">
        <v>253</v>
      </c>
    </row>
    <row r="8" spans="1:16" s="11" customFormat="1" ht="51" x14ac:dyDescent="0.25">
      <c r="A8" s="6" t="str">
        <f>Ueberblick[[#This Row],[Kürzel]]</f>
        <v>Gob12</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153</v>
      </c>
      <c r="P8" s="17" t="s">
        <v>361</v>
      </c>
    </row>
    <row r="9" spans="1:16" ht="38.25" x14ac:dyDescent="0.25">
      <c r="A9" s="6" t="str">
        <f>Ueberblick[[#This Row],[Kürzel]]</f>
        <v>Gro13</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420</v>
      </c>
      <c r="P9" s="17" t="s">
        <v>353</v>
      </c>
    </row>
    <row r="10" spans="1:16" ht="25.5" x14ac:dyDescent="0.25">
      <c r="A10" s="6" t="str">
        <f>Ueberblick[[#This Row],[Kürzel]]</f>
        <v>Gru17</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279</v>
      </c>
      <c r="P10" s="8" t="s">
        <v>284</v>
      </c>
    </row>
    <row r="11" spans="1:16" s="11" customFormat="1" ht="89.25" x14ac:dyDescent="0.25">
      <c r="A11" s="6" t="str">
        <f>Ueberblick[[#This Row],[Kürzel]]</f>
        <v>Haa17</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396</v>
      </c>
      <c r="P11" s="8" t="s">
        <v>397</v>
      </c>
    </row>
    <row r="12" spans="1:16" s="11" customFormat="1" ht="25.5" x14ac:dyDescent="0.25">
      <c r="A12" s="6" t="str">
        <f>Ueberblick[[#This Row],[Kürzel]]</f>
        <v>Hen15</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389</v>
      </c>
      <c r="P12" s="22" t="s">
        <v>390</v>
      </c>
    </row>
    <row r="13" spans="1:16" ht="38.25" x14ac:dyDescent="0.25">
      <c r="A13" s="6" t="str">
        <f>Ueberblick[[#This Row],[Kürzel]]</f>
        <v>Klo09</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tr">
        <f>Ueberblick[[#This Row],[Kürzel]]</f>
        <v>Klo13</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tr">
        <f>Ueberblick[[#This Row],[Kürzel]]</f>
        <v>Krz13</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333</v>
      </c>
      <c r="P15" s="8" t="s">
        <v>321</v>
      </c>
    </row>
    <row r="16" spans="1:16" s="11" customFormat="1" ht="191.25" x14ac:dyDescent="0.25">
      <c r="A16" s="6" t="str">
        <f>Ueberblick[[#This Row],[Kürzel]]</f>
        <v>Lad18</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448</v>
      </c>
      <c r="P16" s="8" t="s">
        <v>445</v>
      </c>
    </row>
    <row r="17" spans="1:16" ht="51" x14ac:dyDescent="0.25">
      <c r="A17" s="6" t="str">
        <f>Ueberblick[[#This Row],[Kürzel]]</f>
        <v>Lan15</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236</v>
      </c>
      <c r="P17" s="8">
        <v>87</v>
      </c>
    </row>
    <row r="18" spans="1:16" s="11" customFormat="1" ht="114.75" x14ac:dyDescent="0.25">
      <c r="A18" s="6" t="str">
        <f>Ueberblick[[#This Row],[Kürzel]]</f>
        <v>Lie15</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333</v>
      </c>
      <c r="P18" s="8" t="s">
        <v>332</v>
      </c>
    </row>
    <row r="19" spans="1:16" ht="38.25" x14ac:dyDescent="0.25">
      <c r="A19" s="6" t="str">
        <f>Ueberblick[[#This Row],[Kürzel]]</f>
        <v>Mol10</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162</v>
      </c>
      <c r="P19" s="8" t="s">
        <v>163</v>
      </c>
    </row>
    <row r="20" spans="1:16" s="11" customFormat="1" ht="38.25" x14ac:dyDescent="0.25">
      <c r="A20" s="6" t="str">
        <f>Ueberblick[[#This Row],[Kürzel]]</f>
        <v>Pau11</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172</v>
      </c>
      <c r="P20" s="8">
        <v>434</v>
      </c>
    </row>
    <row r="21" spans="1:16" ht="165.75" x14ac:dyDescent="0.25">
      <c r="A21" s="6" t="str">
        <f>Ueberblick[[#This Row],[Kürzel]]</f>
        <v>Pel16</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269</v>
      </c>
      <c r="P21" s="8">
        <v>186</v>
      </c>
    </row>
    <row r="22" spans="1:16" s="11" customFormat="1" ht="25.5" x14ac:dyDescent="0.25">
      <c r="A22" s="6" t="str">
        <f>Ueberblick[[#This Row],[Kürzel]]</f>
        <v>r2b14</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198</v>
      </c>
      <c r="P22" s="8">
        <v>77</v>
      </c>
    </row>
    <row r="23" spans="1:16" ht="25.5" x14ac:dyDescent="0.25">
      <c r="A23" s="6" t="str">
        <f>Ueberblick[[#This Row],[Kürzel]]</f>
        <v>Roo10</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153</v>
      </c>
      <c r="P23" s="8">
        <v>14</v>
      </c>
    </row>
    <row r="24" spans="1:16" s="11" customFormat="1" ht="51" x14ac:dyDescent="0.25">
      <c r="A24" s="6" t="str">
        <f>Ueberblick[[#This Row],[Kürzel]]</f>
        <v>Sch14</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237</v>
      </c>
      <c r="P24" s="8" t="s">
        <v>235</v>
      </c>
    </row>
    <row r="25" spans="1:16" ht="178.5" x14ac:dyDescent="0.25">
      <c r="A25" s="6" t="str">
        <f>Ueberblick[[#This Row],[Kürzel]]</f>
        <v>Sta06</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tr">
        <f>Ueberblick[[#This Row],[Kürzel]]</f>
        <v>Ste17</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290</v>
      </c>
    </row>
    <row r="27" spans="1:16" s="11" customFormat="1" ht="63.75" x14ac:dyDescent="0.25">
      <c r="A27" s="6" t="str">
        <f>Ueberblick[[#This Row],[Kürzel]]</f>
        <v>Sty15</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248</v>
      </c>
      <c r="P27" s="8" t="s">
        <v>249</v>
      </c>
    </row>
    <row r="28" spans="1:16" s="11" customFormat="1" x14ac:dyDescent="0.25">
      <c r="A28" s="6" t="str">
        <f>Ueberblick[[#This Row],[Kürzel]]</f>
        <v>Aus18</v>
      </c>
      <c r="B28" s="17" t="str">
        <f>Ueberblick[[#This Row],[Bottom-Up-Abschätzung]]</f>
        <v>1</v>
      </c>
      <c r="C28" s="17">
        <f>Ueberblick[[#This Row],[Top-Down-Abschätzung]]</f>
        <v>1</v>
      </c>
      <c r="D28" s="17" t="str">
        <f>Ueberblick[[#This Row],[Bestimmung Kosten-Potenzial-Kurven]]</f>
        <v>0</v>
      </c>
      <c r="E28" s="17">
        <f>Ueberblick[[#This Row],[Analyse mehrerer Szenarien / Entwicklungen]]</f>
        <v>0</v>
      </c>
      <c r="F28" s="17" t="str">
        <f>Ueberblick[[#This Row],[Untersuchung von Fehlermaßen]]</f>
        <v>0,5</v>
      </c>
      <c r="G28" s="17" t="str">
        <f>Ueberblick[[#This Row],[Quellen Methodik]]</f>
        <v>1-45</v>
      </c>
      <c r="H28" s="17">
        <f>Ueberblick[[#This Row],[Literaturanalyse]]</f>
        <v>1</v>
      </c>
      <c r="I28" s="17">
        <f>Ueberblick[[#This Row],[Auswertung von Statistiken]]</f>
        <v>1</v>
      </c>
      <c r="J28" s="17">
        <f>Ueberblick[[#This Row],[Expertenabschätzungen]]</f>
        <v>1</v>
      </c>
      <c r="K28" s="17">
        <f>Ueberblick[[#This Row],[(Online-)Umfragen]]</f>
        <v>0</v>
      </c>
      <c r="L28" s="17">
        <f>Ueberblick[[#This Row],[Unternehmensbefragungen / Interviews]]</f>
        <v>1</v>
      </c>
      <c r="M28" s="17">
        <f>Ueberblick[[#This Row],[eigene Annahmen]]</f>
        <v>1</v>
      </c>
      <c r="N28" s="17" t="str">
        <f>Ueberblick[[#This Row],[eigene Erhebungen]]</f>
        <v>1</v>
      </c>
      <c r="O28" s="17"/>
      <c r="P28" s="17"/>
    </row>
    <row r="29" spans="1:16" s="11" customFormat="1" x14ac:dyDescent="0.25">
      <c r="A29" s="6" t="str">
        <f>Ueberblick[[#This Row],[Kürzel]]</f>
        <v>Hei21</v>
      </c>
      <c r="B29" s="17" t="str">
        <f>Ueberblick[[#This Row],[Bottom-Up-Abschätzung]]</f>
        <v>1</v>
      </c>
      <c r="C29" s="17">
        <f>Ueberblick[[#This Row],[Top-Down-Abschätzung]]</f>
        <v>1</v>
      </c>
      <c r="D29" s="17">
        <f>Ueberblick[[#This Row],[Bestimmung Kosten-Potenzial-Kurven]]</f>
        <v>1</v>
      </c>
      <c r="E29" s="17">
        <f>Ueberblick[[#This Row],[Analyse mehrerer Szenarien / Entwicklungen]]</f>
        <v>0</v>
      </c>
      <c r="F29" s="17">
        <f>Ueberblick[[#This Row],[Untersuchung von Fehlermaßen]]</f>
        <v>1</v>
      </c>
      <c r="G29" s="17" t="str">
        <f>Ueberblick[[#This Row],[Quellen Methodik]]</f>
        <v>100003-100008</v>
      </c>
      <c r="H29" s="17">
        <f>Ueberblick[[#This Row],[Literaturanalyse]]</f>
        <v>1</v>
      </c>
      <c r="I29" s="17">
        <f>Ueberblick[[#This Row],[Auswertung von Statistiken]]</f>
        <v>1</v>
      </c>
      <c r="J29" s="17">
        <f>Ueberblick[[#This Row],[Expertenabschätzungen]]</f>
        <v>0</v>
      </c>
      <c r="K29" s="17">
        <f>Ueberblick[[#This Row],[(Online-)Umfragen]]</f>
        <v>0</v>
      </c>
      <c r="L29" s="17">
        <f>Ueberblick[[#This Row],[Unternehmensbefragungen / Interviews]]</f>
        <v>0</v>
      </c>
      <c r="M29" s="17">
        <f>Ueberblick[[#This Row],[eigene Annahmen]]</f>
        <v>1</v>
      </c>
      <c r="N29" s="17">
        <f>Ueberblick[[#This Row],[eigene Erhebungen]]</f>
        <v>0</v>
      </c>
      <c r="O29" s="17"/>
      <c r="P29" s="17"/>
    </row>
    <row r="30" spans="1:16" s="11" customFormat="1" ht="51" x14ac:dyDescent="0.25">
      <c r="A30" s="6" t="str">
        <f>Ueberblick[[#This Row],[Kürzel]]</f>
        <v>Jet21</v>
      </c>
      <c r="B30" s="17">
        <f>Ueberblick[[#This Row],[Bottom-Up-Abschätzung]]</f>
        <v>1</v>
      </c>
      <c r="C30" s="17">
        <f>Ueberblick[[#This Row],[Top-Down-Abschätzung]]</f>
        <v>1</v>
      </c>
      <c r="D30" s="17">
        <f>Ueberblick[[#This Row],[Bestimmung Kosten-Potenzial-Kurven]]</f>
        <v>1</v>
      </c>
      <c r="E30" s="17">
        <f>Ueberblick[[#This Row],[Analyse mehrerer Szenarien / Entwicklungen]]</f>
        <v>1</v>
      </c>
      <c r="F30" s="17">
        <f>Ueberblick[[#This Row],[Untersuchung von Fehlermaßen]]</f>
        <v>0</v>
      </c>
      <c r="G30" s="17" t="str">
        <f>Ueberblick[[#This Row],[Quellen Methodik]]</f>
        <v>12-16</v>
      </c>
      <c r="H30" s="17">
        <f>Ueberblick[[#This Row],[Literaturanalyse]]</f>
        <v>1</v>
      </c>
      <c r="I30" s="17">
        <f>Ueberblick[[#This Row],[Auswertung von Statistiken]]</f>
        <v>1</v>
      </c>
      <c r="J30" s="17">
        <f>Ueberblick[[#This Row],[Expertenabschätzungen]]</f>
        <v>0</v>
      </c>
      <c r="K30" s="17">
        <f>Ueberblick[[#This Row],[(Online-)Umfragen]]</f>
        <v>0</v>
      </c>
      <c r="L30" s="17">
        <f>Ueberblick[[#This Row],[Unternehmensbefragungen / Interviews]]</f>
        <v>1</v>
      </c>
      <c r="M30" s="17" t="str">
        <f>Ueberblick[[#This Row],[eigene Annahmen]]</f>
        <v>0,5</v>
      </c>
      <c r="N30" s="17">
        <f>Ueberblick[[#This Row],[eigene Erhebungen]]</f>
        <v>1</v>
      </c>
      <c r="O30" s="17"/>
      <c r="P30" s="17"/>
    </row>
    <row r="31" spans="1:16" s="11" customFormat="1" x14ac:dyDescent="0.25">
      <c r="A31" s="6" t="str">
        <f>Ueberblick[[#This Row],[Kürzel]]</f>
        <v>Mae18</v>
      </c>
      <c r="B31" s="17">
        <f>Ueberblick[[#This Row],[Bottom-Up-Abschätzung]]</f>
        <v>1</v>
      </c>
      <c r="C31" s="17">
        <f>Ueberblick[[#This Row],[Top-Down-Abschätzung]]</f>
        <v>0</v>
      </c>
      <c r="D31" s="17">
        <f>Ueberblick[[#This Row],[Bestimmung Kosten-Potenzial-Kurven]]</f>
        <v>0</v>
      </c>
      <c r="E31" s="17">
        <f>Ueberblick[[#This Row],[Analyse mehrerer Szenarien / Entwicklungen]]</f>
        <v>0</v>
      </c>
      <c r="F31" s="17">
        <f>Ueberblick[[#This Row],[Untersuchung von Fehlermaßen]]</f>
        <v>0</v>
      </c>
      <c r="G31" s="17" t="str">
        <f>Ueberblick[[#This Row],[Quellen Methodik]]</f>
        <v>1291-1292</v>
      </c>
      <c r="H31" s="17">
        <f>Ueberblick[[#This Row],[Literaturanalyse]]</f>
        <v>1</v>
      </c>
      <c r="I31" s="17">
        <f>Ueberblick[[#This Row],[Auswertung von Statistiken]]</f>
        <v>0</v>
      </c>
      <c r="J31" s="17">
        <f>Ueberblick[[#This Row],[Expertenabschätzungen]]</f>
        <v>0</v>
      </c>
      <c r="K31" s="17">
        <f>Ueberblick[[#This Row],[(Online-)Umfragen]]</f>
        <v>0</v>
      </c>
      <c r="L31" s="17">
        <f>Ueberblick[[#This Row],[Unternehmensbefragungen / Interviews]]</f>
        <v>0</v>
      </c>
      <c r="M31" s="17">
        <f>Ueberblick[[#This Row],[eigene Annahmen]]</f>
        <v>0</v>
      </c>
      <c r="N31" s="17">
        <f>Ueberblick[[#This Row],[eigene Erhebungen]]</f>
        <v>0</v>
      </c>
      <c r="O31" s="17"/>
      <c r="P31" s="17"/>
    </row>
    <row r="32" spans="1:16" s="11" customFormat="1" ht="25.5" x14ac:dyDescent="0.25">
      <c r="A32" s="6" t="str">
        <f>Ueberblick[[#This Row],[Kürzel]]</f>
        <v>Mue19</v>
      </c>
      <c r="B32" s="17">
        <f>Ueberblick[[#This Row],[Bottom-Up-Abschätzung]]</f>
        <v>1</v>
      </c>
      <c r="C32" s="17">
        <f>Ueberblick[[#This Row],[Top-Down-Abschätzung]]</f>
        <v>1</v>
      </c>
      <c r="D32" s="17">
        <f>Ueberblick[[#This Row],[Bestimmung Kosten-Potenzial-Kurven]]</f>
        <v>0</v>
      </c>
      <c r="E32" s="17">
        <f>Ueberblick[[#This Row],[Analyse mehrerer Szenarien / Entwicklungen]]</f>
        <v>0</v>
      </c>
      <c r="F32" s="17">
        <f>Ueberblick[[#This Row],[Untersuchung von Fehlermaßen]]</f>
        <v>0</v>
      </c>
      <c r="G32" s="17" t="str">
        <f>Ueberblick[[#This Row],[Quellen Methodik]]</f>
        <v>2-9</v>
      </c>
      <c r="H32" s="17">
        <f>Ueberblick[[#This Row],[Literaturanalyse]]</f>
        <v>1</v>
      </c>
      <c r="I32" s="17">
        <f>Ueberblick[[#This Row],[Auswertung von Statistiken]]</f>
        <v>1</v>
      </c>
      <c r="J32" s="17">
        <f>Ueberblick[[#This Row],[Expertenabschätzungen]]</f>
        <v>0</v>
      </c>
      <c r="K32" s="17">
        <f>Ueberblick[[#This Row],[(Online-)Umfragen]]</f>
        <v>0</v>
      </c>
      <c r="L32" s="17">
        <f>Ueberblick[[#This Row],[Unternehmensbefragungen / Interviews]]</f>
        <v>0</v>
      </c>
      <c r="M32" s="17">
        <f>Ueberblick[[#This Row],[eigene Annahmen]]</f>
        <v>0</v>
      </c>
      <c r="N32" s="17">
        <f>Ueberblick[[#This Row],[eigene Erhebungen]]</f>
        <v>0</v>
      </c>
      <c r="O32" s="17"/>
      <c r="P32" s="17"/>
    </row>
    <row r="33" spans="1:16" s="11" customFormat="1" x14ac:dyDescent="0.25">
      <c r="A33" s="6" t="str">
        <f>Ueberblick[[#This Row],[Kürzel]]</f>
        <v>Sau19</v>
      </c>
      <c r="B33" s="17" t="str">
        <f>Ueberblick[[#This Row],[Bottom-Up-Abschätzung]]</f>
        <v>1</v>
      </c>
      <c r="C33" s="17" t="str">
        <f>Ueberblick[[#This Row],[Top-Down-Abschätzung]]</f>
        <v>0</v>
      </c>
      <c r="D33" s="17" t="str">
        <f>Ueberblick[[#This Row],[Bestimmung Kosten-Potenzial-Kurven]]</f>
        <v>0</v>
      </c>
      <c r="E33" s="17" t="str">
        <f>Ueberblick[[#This Row],[Analyse mehrerer Szenarien / Entwicklungen]]</f>
        <v>0</v>
      </c>
      <c r="F33" s="17" t="str">
        <f>Ueberblick[[#This Row],[Untersuchung von Fehlermaßen]]</f>
        <v>0,5</v>
      </c>
      <c r="G33" s="17" t="str">
        <f>Ueberblick[[#This Row],[Quellen Methodik]]</f>
        <v>421-446</v>
      </c>
      <c r="H33" s="17" t="str">
        <f>Ueberblick[[#This Row],[Literaturanalyse]]</f>
        <v>1</v>
      </c>
      <c r="I33" s="17" t="str">
        <f>Ueberblick[[#This Row],[Auswertung von Statistiken]]</f>
        <v>1</v>
      </c>
      <c r="J33" s="17" t="str">
        <f>Ueberblick[[#This Row],[Expertenabschätzungen]]</f>
        <v>1</v>
      </c>
      <c r="K33" s="17" t="str">
        <f>Ueberblick[[#This Row],[(Online-)Umfragen]]</f>
        <v>0</v>
      </c>
      <c r="L33" s="17" t="str">
        <f>Ueberblick[[#This Row],[Unternehmensbefragungen / Interviews]]</f>
        <v>1</v>
      </c>
      <c r="M33" s="17" t="str">
        <f>Ueberblick[[#This Row],[eigene Annahmen]]</f>
        <v>1</v>
      </c>
      <c r="N33" s="17" t="str">
        <f>Ueberblick[[#This Row],[eigene Erhebungen]]</f>
        <v>1</v>
      </c>
      <c r="O33" s="17"/>
      <c r="P33" s="17"/>
    </row>
    <row r="34" spans="1:16" s="11" customFormat="1" ht="25.5" x14ac:dyDescent="0.25">
      <c r="A34" s="6" t="str">
        <f>Ueberblick[[#This Row],[Kürzel]]</f>
        <v>Woh20</v>
      </c>
      <c r="B34" s="17">
        <f>Ueberblick[[#This Row],[Bottom-Up-Abschätzung]]</f>
        <v>1</v>
      </c>
      <c r="C34" s="17">
        <f>Ueberblick[[#This Row],[Top-Down-Abschätzung]]</f>
        <v>0</v>
      </c>
      <c r="D34" s="17">
        <f>Ueberblick[[#This Row],[Bestimmung Kosten-Potenzial-Kurven]]</f>
        <v>0</v>
      </c>
      <c r="E34" s="17">
        <f>Ueberblick[[#This Row],[Analyse mehrerer Szenarien / Entwicklungen]]</f>
        <v>0</v>
      </c>
      <c r="F34" s="17">
        <f>Ueberblick[[#This Row],[Untersuchung von Fehlermaßen]]</f>
        <v>0</v>
      </c>
      <c r="G34" s="17" t="str">
        <f>Ueberblick[[#This Row],[Quellen Methodik]]</f>
        <v>114091-114094</v>
      </c>
      <c r="H34" s="17">
        <f>Ueberblick[[#This Row],[Literaturanalyse]]</f>
        <v>1</v>
      </c>
      <c r="I34" s="17">
        <f>Ueberblick[[#This Row],[Auswertung von Statistiken]]</f>
        <v>1</v>
      </c>
      <c r="J34" s="17">
        <f>Ueberblick[[#This Row],[Expertenabschätzungen]]</f>
        <v>1</v>
      </c>
      <c r="K34" s="17">
        <f>Ueberblick[[#This Row],[(Online-)Umfragen]]</f>
        <v>1</v>
      </c>
      <c r="L34" s="17">
        <f>Ueberblick[[#This Row],[Unternehmensbefragungen / Interviews]]</f>
        <v>1</v>
      </c>
      <c r="M34" s="17">
        <f>Ueberblick[[#This Row],[eigene Annahmen]]</f>
        <v>0</v>
      </c>
      <c r="N34" s="17">
        <f>Ueberblick[[#This Row],[eigene Erhebungen]]</f>
        <v>1</v>
      </c>
      <c r="O34" s="17"/>
      <c r="P34" s="17"/>
    </row>
    <row r="35" spans="1:16" x14ac:dyDescent="0.25">
      <c r="A35" s="18" t="s">
        <v>853</v>
      </c>
      <c r="B35" s="17">
        <f>SUM(B3:B34)</f>
        <v>26</v>
      </c>
      <c r="C35" s="17">
        <f>SUM(C3:C34)</f>
        <v>29</v>
      </c>
      <c r="D35" s="17">
        <f>SUM(D3:D34)</f>
        <v>7</v>
      </c>
      <c r="E35" s="17">
        <f>SUM(E3:E34)</f>
        <v>12.5</v>
      </c>
      <c r="F35" s="17">
        <f>SUM(F3:F34)</f>
        <v>3</v>
      </c>
      <c r="G35" s="17"/>
      <c r="H35" s="17">
        <f>SUM(H3:H34)</f>
        <v>30</v>
      </c>
      <c r="I35" s="17">
        <f>SUM(I3:I34)</f>
        <v>23.5</v>
      </c>
      <c r="J35" s="17">
        <f>SUM(J3:J34)</f>
        <v>8</v>
      </c>
      <c r="K35" s="17">
        <f>SUM(K3:K34)</f>
        <v>4</v>
      </c>
      <c r="L35" s="17">
        <f>SUM(L3:L34)</f>
        <v>12.5</v>
      </c>
      <c r="M35" s="17">
        <f>SUM(M3:M34)</f>
        <v>21.5</v>
      </c>
      <c r="N35" s="17">
        <f>SUM(N3:N34)</f>
        <v>5.5</v>
      </c>
      <c r="O35" s="17"/>
      <c r="P35" s="17"/>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B3:F34 H3:N34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10"/>
  <sheetViews>
    <sheetView topLeftCell="A2" workbookViewId="0">
      <selection activeCell="A3" sqref="A3"/>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852</v>
      </c>
      <c r="B2" s="43" t="s">
        <v>847</v>
      </c>
      <c r="C2" s="43" t="s">
        <v>848</v>
      </c>
      <c r="D2" s="43" t="s">
        <v>1448</v>
      </c>
      <c r="E2" s="43" t="s">
        <v>1449</v>
      </c>
      <c r="F2" s="43" t="s">
        <v>135</v>
      </c>
      <c r="G2" s="43" t="s">
        <v>103</v>
      </c>
      <c r="H2" s="43" t="s">
        <v>100</v>
      </c>
      <c r="I2" s="43" t="s">
        <v>97</v>
      </c>
      <c r="J2" s="43" t="s">
        <v>98</v>
      </c>
      <c r="K2" s="43" t="s">
        <v>126</v>
      </c>
      <c r="L2" s="43" t="s">
        <v>1450</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177</v>
      </c>
    </row>
    <row r="4" spans="1:16" x14ac:dyDescent="0.25">
      <c r="A4" s="6" t="s">
        <v>346</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812</v>
      </c>
      <c r="P4" s="8" t="s">
        <v>811</v>
      </c>
    </row>
    <row r="5" spans="1:16" s="11" customFormat="1" x14ac:dyDescent="0.25">
      <c r="A5" s="6" t="s">
        <v>347</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371</v>
      </c>
    </row>
    <row r="6" spans="1:16" s="11" customFormat="1" x14ac:dyDescent="0.25">
      <c r="A6" s="6" t="s">
        <v>182</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300</v>
      </c>
      <c r="P6" s="8" t="s">
        <v>307</v>
      </c>
    </row>
    <row r="7" spans="1:16" s="11" customFormat="1" ht="25.5" x14ac:dyDescent="0.25">
      <c r="A7" s="6" t="s">
        <v>257</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237</v>
      </c>
      <c r="P7" s="8" t="s">
        <v>253</v>
      </c>
    </row>
    <row r="8" spans="1:16" s="11" customFormat="1" x14ac:dyDescent="0.25">
      <c r="A8" s="18" t="s">
        <v>354</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153</v>
      </c>
      <c r="P8" s="17" t="s">
        <v>361</v>
      </c>
    </row>
    <row r="9" spans="1:16" x14ac:dyDescent="0.25">
      <c r="A9" s="18" t="s">
        <v>430</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420</v>
      </c>
      <c r="P9" s="17" t="s">
        <v>353</v>
      </c>
    </row>
    <row r="10" spans="1:16" x14ac:dyDescent="0.25">
      <c r="A10" s="6" t="s">
        <v>409</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279</v>
      </c>
      <c r="P10" s="8" t="s">
        <v>284</v>
      </c>
    </row>
    <row r="11" spans="1:16" s="11" customFormat="1" x14ac:dyDescent="0.25">
      <c r="A11" s="6" t="s">
        <v>392</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396</v>
      </c>
      <c r="P11" s="8" t="s">
        <v>397</v>
      </c>
    </row>
    <row r="12" spans="1:16" s="11" customFormat="1" ht="25.5" x14ac:dyDescent="0.25">
      <c r="A12" s="21" t="s">
        <v>379</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389</v>
      </c>
      <c r="P12" s="22" t="s">
        <v>390</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1708</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178</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333</v>
      </c>
      <c r="P15" s="8" t="s">
        <v>321</v>
      </c>
    </row>
    <row r="16" spans="1:16" s="11" customFormat="1" ht="25.5" x14ac:dyDescent="0.25">
      <c r="A16" s="6" t="s">
        <v>340</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448</v>
      </c>
      <c r="P16" s="8" t="s">
        <v>445</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236</v>
      </c>
      <c r="P17" s="8">
        <v>87</v>
      </c>
    </row>
    <row r="18" spans="1:16" s="11" customFormat="1" x14ac:dyDescent="0.25">
      <c r="A18" s="6" t="s">
        <v>187</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333</v>
      </c>
      <c r="P18" s="8" t="s">
        <v>332</v>
      </c>
    </row>
    <row r="19" spans="1:16" ht="25.5" x14ac:dyDescent="0.25">
      <c r="A19" s="6" t="s">
        <v>132</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162</v>
      </c>
      <c r="P19" s="8" t="s">
        <v>163</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172</v>
      </c>
      <c r="P20" s="8">
        <v>434</v>
      </c>
    </row>
    <row r="21" spans="1:16" ht="38.25" x14ac:dyDescent="0.25">
      <c r="A21" s="6" t="s">
        <v>831</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269</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198</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153</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237</v>
      </c>
      <c r="P24" s="8" t="s">
        <v>235</v>
      </c>
    </row>
    <row r="25" spans="1:16" x14ac:dyDescent="0.25">
      <c r="A25" s="6" t="s">
        <v>337</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350</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290</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248</v>
      </c>
      <c r="P27" s="8" t="s">
        <v>249</v>
      </c>
    </row>
    <row r="28" spans="1:16" s="11" customFormat="1" x14ac:dyDescent="0.25">
      <c r="A28" s="18"/>
      <c r="B28" s="44" t="e">
        <f>VLOOKUP(Ueberblick4[[#This Row],[Bottom-Up-Abschätzung]],Dropdown!$A$2:$D$4,4,FALSE)</f>
        <v>#N/A</v>
      </c>
      <c r="C28" s="44" t="str">
        <f>VLOOKUP(Ueberblick4[[#This Row],[Top-Down-Abschätzung]],Dropdown!$A$2:$D$4,4,FALSE)</f>
        <v>X</v>
      </c>
      <c r="D28" s="44" t="e">
        <f>VLOOKUP(Ueberblick4[[#This Row],[Kosten-Potenzial-Kurven]],Dropdown!$A$2:$D$4,4,FALSE)</f>
        <v>#N/A</v>
      </c>
      <c r="E28" s="44" t="str">
        <f>VLOOKUP(Ueberblick4[[#This Row],[Analyse mehrerer Szenarien]],Dropdown!$A$2:$D$4,4,FALSE)</f>
        <v>-</v>
      </c>
      <c r="F28" s="44" t="e">
        <f>VLOOKUP(Ueberblick4[[#This Row],[Untersuchung von Fehlermaßen]],Dropdown!$A$2:$D$4,4,FALSE)</f>
        <v>#N/A</v>
      </c>
      <c r="G28" s="44" t="str">
        <f>Ueberblick[[#This Row],[Quellen Methodik]]</f>
        <v>1-45</v>
      </c>
      <c r="H28" s="44" t="str">
        <f>VLOOKUP(Ueberblick4[[#This Row],[Literaturanalyse]],Dropdown!$A$2:$D$4,4,FALSE)</f>
        <v>X</v>
      </c>
      <c r="I28" s="44" t="str">
        <f>VLOOKUP(Ueberblick4[[#This Row],[Auswertung von Statistiken]],Dropdown!$A$2:$D$4,4,FALSE)</f>
        <v>X</v>
      </c>
      <c r="J28" s="44" t="str">
        <f>VLOOKUP(Ueberblick4[[#This Row],[Expertenabschätzungen]],Dropdown!$A$2:$D$4,4,FALSE)</f>
        <v>X</v>
      </c>
      <c r="K28" s="44" t="str">
        <f>VLOOKUP(Ueberblick4[[#This Row],[(Online-)Umfragen]],Dropdown!$A$2:$D$4,4,FALSE)</f>
        <v>-</v>
      </c>
      <c r="L28" s="44" t="str">
        <f>VLOOKUP(Ueberblick4[[#This Row],[Unternehmensbefragungen]],Dropdown!$A$2:$D$4,4,FALSE)</f>
        <v>X</v>
      </c>
      <c r="M28" s="44" t="str">
        <f>VLOOKUP(Ueberblick4[[#This Row],[eigene Annahmen]],Dropdown!$A$2:$D$4,4,FALSE)</f>
        <v>X</v>
      </c>
      <c r="N28" s="44" t="e">
        <f>VLOOKUP(Ueberblick4[[#This Row],[eigene Erhebungen]],Dropdown!$A$2:$D$4,4,FALSE)</f>
        <v>#N/A</v>
      </c>
      <c r="O28" s="44"/>
      <c r="P28" s="17"/>
    </row>
    <row r="29" spans="1:16" s="11" customFormat="1" x14ac:dyDescent="0.25">
      <c r="A29" s="18"/>
      <c r="B29" s="44" t="e">
        <f>VLOOKUP(Ueberblick4[[#This Row],[Bottom-Up-Abschätzung]],Dropdown!$A$2:$D$4,4,FALSE)</f>
        <v>#N/A</v>
      </c>
      <c r="C29" s="44" t="str">
        <f>VLOOKUP(Ueberblick4[[#This Row],[Top-Down-Abschätzung]],Dropdown!$A$2:$D$4,4,FALSE)</f>
        <v>X</v>
      </c>
      <c r="D29" s="44" t="str">
        <f>VLOOKUP(Ueberblick4[[#This Row],[Kosten-Potenzial-Kurven]],Dropdown!$A$2:$D$4,4,FALSE)</f>
        <v>X</v>
      </c>
      <c r="E29" s="44" t="str">
        <f>VLOOKUP(Ueberblick4[[#This Row],[Analyse mehrerer Szenarien]],Dropdown!$A$2:$D$4,4,FALSE)</f>
        <v>-</v>
      </c>
      <c r="F29" s="44" t="str">
        <f>VLOOKUP(Ueberblick4[[#This Row],[Untersuchung von Fehlermaßen]],Dropdown!$A$2:$D$4,4,FALSE)</f>
        <v>X</v>
      </c>
      <c r="G29" s="44" t="str">
        <f>Ueberblick[[#This Row],[Quellen Methodik]]</f>
        <v>100003-100008</v>
      </c>
      <c r="H29" s="44" t="str">
        <f>VLOOKUP(Ueberblick4[[#This Row],[Literaturanalyse]],Dropdown!$A$2:$D$4,4,FALSE)</f>
        <v>X</v>
      </c>
      <c r="I29" s="44" t="str">
        <f>VLOOKUP(Ueberblick4[[#This Row],[Auswertung von Statistiken]],Dropdown!$A$2:$D$4,4,FALSE)</f>
        <v>X</v>
      </c>
      <c r="J29" s="44" t="str">
        <f>VLOOKUP(Ueberblick4[[#This Row],[Expertenabschätzungen]],Dropdown!$A$2:$D$4,4,FALSE)</f>
        <v>-</v>
      </c>
      <c r="K29" s="44" t="str">
        <f>VLOOKUP(Ueberblick4[[#This Row],[(Online-)Umfragen]],Dropdown!$A$2:$D$4,4,FALSE)</f>
        <v>-</v>
      </c>
      <c r="L29" s="44" t="str">
        <f>VLOOKUP(Ueberblick4[[#This Row],[Unternehmensbefragungen]],Dropdown!$A$2:$D$4,4,FALSE)</f>
        <v>-</v>
      </c>
      <c r="M29" s="44" t="str">
        <f>VLOOKUP(Ueberblick4[[#This Row],[eigene Annahmen]],Dropdown!$A$2:$D$4,4,FALSE)</f>
        <v>X</v>
      </c>
      <c r="N29" s="44" t="str">
        <f>VLOOKUP(Ueberblick4[[#This Row],[eigene Erhebungen]],Dropdown!$A$2:$D$4,4,FALSE)</f>
        <v>-</v>
      </c>
      <c r="O29" s="44"/>
      <c r="P29" s="17"/>
    </row>
    <row r="30" spans="1:16" s="11" customFormat="1" x14ac:dyDescent="0.25">
      <c r="A30" s="18"/>
      <c r="B30" s="44" t="str">
        <f>VLOOKUP(Ueberblick4[[#This Row],[Bottom-Up-Abschätzung]],Dropdown!$A$2:$D$4,4,FALSE)</f>
        <v>X</v>
      </c>
      <c r="C30" s="44" t="str">
        <f>VLOOKUP(Ueberblick4[[#This Row],[Top-Down-Abschätzung]],Dropdown!$A$2:$D$4,4,FALSE)</f>
        <v>X</v>
      </c>
      <c r="D30" s="44" t="str">
        <f>VLOOKUP(Ueberblick4[[#This Row],[Kosten-Potenzial-Kurven]],Dropdown!$A$2:$D$4,4,FALSE)</f>
        <v>X</v>
      </c>
      <c r="E30" s="44" t="str">
        <f>VLOOKUP(Ueberblick4[[#This Row],[Analyse mehrerer Szenarien]],Dropdown!$A$2:$D$4,4,FALSE)</f>
        <v>X</v>
      </c>
      <c r="F30" s="44" t="str">
        <f>VLOOKUP(Ueberblick4[[#This Row],[Untersuchung von Fehlermaßen]],Dropdown!$A$2:$D$4,4,FALSE)</f>
        <v>-</v>
      </c>
      <c r="G30" s="44" t="str">
        <f>Ueberblick[[#This Row],[Quellen Methodik]]</f>
        <v>12-16</v>
      </c>
      <c r="H30" s="44" t="str">
        <f>VLOOKUP(Ueberblick4[[#This Row],[Literaturanalyse]],Dropdown!$A$2:$D$4,4,FALSE)</f>
        <v>X</v>
      </c>
      <c r="I30" s="44" t="str">
        <f>VLOOKUP(Ueberblick4[[#This Row],[Auswertung von Statistiken]],Dropdown!$A$2:$D$4,4,FALSE)</f>
        <v>X</v>
      </c>
      <c r="J30" s="44" t="str">
        <f>VLOOKUP(Ueberblick4[[#This Row],[Expertenabschätzungen]],Dropdown!$A$2:$D$4,4,FALSE)</f>
        <v>-</v>
      </c>
      <c r="K30" s="44" t="str">
        <f>VLOOKUP(Ueberblick4[[#This Row],[(Online-)Umfragen]],Dropdown!$A$2:$D$4,4,FALSE)</f>
        <v>-</v>
      </c>
      <c r="L30" s="44" t="str">
        <f>VLOOKUP(Ueberblick4[[#This Row],[Unternehmensbefragungen]],Dropdown!$A$2:$D$4,4,FALSE)</f>
        <v>X</v>
      </c>
      <c r="M30" s="44" t="e">
        <f>VLOOKUP(Ueberblick4[[#This Row],[eigene Annahmen]],Dropdown!$A$2:$D$4,4,FALSE)</f>
        <v>#N/A</v>
      </c>
      <c r="N30" s="44" t="str">
        <f>VLOOKUP(Ueberblick4[[#This Row],[eigene Erhebungen]],Dropdown!$A$2:$D$4,4,FALSE)</f>
        <v>X</v>
      </c>
      <c r="O30" s="44"/>
      <c r="P30" s="17"/>
    </row>
    <row r="31" spans="1:16" s="11" customFormat="1" x14ac:dyDescent="0.25">
      <c r="A31" s="18"/>
      <c r="B31" s="44" t="str">
        <f>VLOOKUP(Ueberblick4[[#This Row],[Bottom-Up-Abschätzung]],Dropdown!$A$2:$D$4,4,FALSE)</f>
        <v>X</v>
      </c>
      <c r="C31" s="44" t="str">
        <f>VLOOKUP(Ueberblick4[[#This Row],[Top-Down-Abschätzung]],Dropdown!$A$2:$D$4,4,FALSE)</f>
        <v>-</v>
      </c>
      <c r="D31" s="44" t="str">
        <f>VLOOKUP(Ueberblick4[[#This Row],[Kosten-Potenzial-Kurven]],Dropdown!$A$2:$D$4,4,FALSE)</f>
        <v>-</v>
      </c>
      <c r="E31" s="44" t="str">
        <f>VLOOKUP(Ueberblick4[[#This Row],[Analyse mehrerer Szenarien]],Dropdown!$A$2:$D$4,4,FALSE)</f>
        <v>-</v>
      </c>
      <c r="F31" s="44" t="str">
        <f>VLOOKUP(Ueberblick4[[#This Row],[Untersuchung von Fehlermaßen]],Dropdown!$A$2:$D$4,4,FALSE)</f>
        <v>-</v>
      </c>
      <c r="G31" s="44" t="str">
        <f>Ueberblick[[#This Row],[Quellen Methodik]]</f>
        <v>1291-1292</v>
      </c>
      <c r="H31" s="44" t="str">
        <f>VLOOKUP(Ueberblick4[[#This Row],[Literaturanalyse]],Dropdown!$A$2:$D$4,4,FALSE)</f>
        <v>X</v>
      </c>
      <c r="I31" s="44" t="str">
        <f>VLOOKUP(Ueberblick4[[#This Row],[Auswertung von Statistiken]],Dropdown!$A$2:$D$4,4,FALSE)</f>
        <v>-</v>
      </c>
      <c r="J31" s="44" t="str">
        <f>VLOOKUP(Ueberblick4[[#This Row],[Expertenabschätzungen]],Dropdown!$A$2:$D$4,4,FALSE)</f>
        <v>-</v>
      </c>
      <c r="K31" s="44" t="str">
        <f>VLOOKUP(Ueberblick4[[#This Row],[(Online-)Umfragen]],Dropdown!$A$2:$D$4,4,FALSE)</f>
        <v>-</v>
      </c>
      <c r="L31" s="44" t="str">
        <f>VLOOKUP(Ueberblick4[[#This Row],[Unternehmensbefragungen]],Dropdown!$A$2:$D$4,4,FALSE)</f>
        <v>-</v>
      </c>
      <c r="M31" s="44" t="str">
        <f>VLOOKUP(Ueberblick4[[#This Row],[eigene Annahmen]],Dropdown!$A$2:$D$4,4,FALSE)</f>
        <v>-</v>
      </c>
      <c r="N31" s="44" t="str">
        <f>VLOOKUP(Ueberblick4[[#This Row],[eigene Erhebungen]],Dropdown!$A$2:$D$4,4,FALSE)</f>
        <v>-</v>
      </c>
      <c r="O31" s="44"/>
      <c r="P31" s="17"/>
    </row>
    <row r="32" spans="1:16" s="11" customFormat="1" x14ac:dyDescent="0.25">
      <c r="A32" s="18"/>
      <c r="B32" s="44" t="str">
        <f>VLOOKUP(Ueberblick4[[#This Row],[Bottom-Up-Abschätzung]],Dropdown!$A$2:$D$4,4,FALSE)</f>
        <v>X</v>
      </c>
      <c r="C32" s="44" t="str">
        <f>VLOOKUP(Ueberblick4[[#This Row],[Top-Down-Abschätzung]],Dropdown!$A$2:$D$4,4,FALSE)</f>
        <v>X</v>
      </c>
      <c r="D32" s="44" t="str">
        <f>VLOOKUP(Ueberblick4[[#This Row],[Kosten-Potenzial-Kurven]],Dropdown!$A$2:$D$4,4,FALSE)</f>
        <v>-</v>
      </c>
      <c r="E32" s="44" t="str">
        <f>VLOOKUP(Ueberblick4[[#This Row],[Analyse mehrerer Szenarien]],Dropdown!$A$2:$D$4,4,FALSE)</f>
        <v>-</v>
      </c>
      <c r="F32" s="44" t="str">
        <f>VLOOKUP(Ueberblick4[[#This Row],[Untersuchung von Fehlermaßen]],Dropdown!$A$2:$D$4,4,FALSE)</f>
        <v>-</v>
      </c>
      <c r="G32" s="44" t="str">
        <f>Ueberblick[[#This Row],[Quellen Methodik]]</f>
        <v>2-9</v>
      </c>
      <c r="H32" s="44" t="str">
        <f>VLOOKUP(Ueberblick4[[#This Row],[Literaturanalyse]],Dropdown!$A$2:$D$4,4,FALSE)</f>
        <v>X</v>
      </c>
      <c r="I32" s="44" t="str">
        <f>VLOOKUP(Ueberblick4[[#This Row],[Auswertung von Statistiken]],Dropdown!$A$2:$D$4,4,FALSE)</f>
        <v>X</v>
      </c>
      <c r="J32" s="44" t="str">
        <f>VLOOKUP(Ueberblick4[[#This Row],[Expertenabschätzungen]],Dropdown!$A$2:$D$4,4,FALSE)</f>
        <v>-</v>
      </c>
      <c r="K32" s="44" t="str">
        <f>VLOOKUP(Ueberblick4[[#This Row],[(Online-)Umfragen]],Dropdown!$A$2:$D$4,4,FALSE)</f>
        <v>-</v>
      </c>
      <c r="L32" s="44" t="str">
        <f>VLOOKUP(Ueberblick4[[#This Row],[Unternehmensbefragungen]],Dropdown!$A$2:$D$4,4,FALSE)</f>
        <v>-</v>
      </c>
      <c r="M32" s="44" t="str">
        <f>VLOOKUP(Ueberblick4[[#This Row],[eigene Annahmen]],Dropdown!$A$2:$D$4,4,FALSE)</f>
        <v>-</v>
      </c>
      <c r="N32" s="44" t="str">
        <f>VLOOKUP(Ueberblick4[[#This Row],[eigene Erhebungen]],Dropdown!$A$2:$D$4,4,FALSE)</f>
        <v>-</v>
      </c>
      <c r="O32" s="44"/>
      <c r="P32" s="17"/>
    </row>
    <row r="33" spans="1:16" s="11" customFormat="1" x14ac:dyDescent="0.25">
      <c r="A33" s="18"/>
      <c r="B33" s="44" t="e">
        <f>VLOOKUP(Ueberblick4[[#This Row],[Bottom-Up-Abschätzung]],Dropdown!$A$2:$D$4,4,FALSE)</f>
        <v>#N/A</v>
      </c>
      <c r="C33" s="44" t="e">
        <f>VLOOKUP(Ueberblick4[[#This Row],[Top-Down-Abschätzung]],Dropdown!$A$2:$D$4,4,FALSE)</f>
        <v>#N/A</v>
      </c>
      <c r="D33" s="44" t="e">
        <f>VLOOKUP(Ueberblick4[[#This Row],[Kosten-Potenzial-Kurven]],Dropdown!$A$2:$D$4,4,FALSE)</f>
        <v>#N/A</v>
      </c>
      <c r="E33" s="44" t="e">
        <f>VLOOKUP(Ueberblick4[[#This Row],[Analyse mehrerer Szenarien]],Dropdown!$A$2:$D$4,4,FALSE)</f>
        <v>#N/A</v>
      </c>
      <c r="F33" s="44" t="e">
        <f>VLOOKUP(Ueberblick4[[#This Row],[Untersuchung von Fehlermaßen]],Dropdown!$A$2:$D$4,4,FALSE)</f>
        <v>#N/A</v>
      </c>
      <c r="G33" s="44" t="str">
        <f>Ueberblick[[#This Row],[Quellen Methodik]]</f>
        <v>421-446</v>
      </c>
      <c r="H33" s="44" t="e">
        <f>VLOOKUP(Ueberblick4[[#This Row],[Literaturanalyse]],Dropdown!$A$2:$D$4,4,FALSE)</f>
        <v>#N/A</v>
      </c>
      <c r="I33" s="44" t="e">
        <f>VLOOKUP(Ueberblick4[[#This Row],[Auswertung von Statistiken]],Dropdown!$A$2:$D$4,4,FALSE)</f>
        <v>#N/A</v>
      </c>
      <c r="J33" s="44" t="e">
        <f>VLOOKUP(Ueberblick4[[#This Row],[Expertenabschätzungen]],Dropdown!$A$2:$D$4,4,FALSE)</f>
        <v>#N/A</v>
      </c>
      <c r="K33" s="44" t="e">
        <f>VLOOKUP(Ueberblick4[[#This Row],[(Online-)Umfragen]],Dropdown!$A$2:$D$4,4,FALSE)</f>
        <v>#N/A</v>
      </c>
      <c r="L33" s="44" t="e">
        <f>VLOOKUP(Ueberblick4[[#This Row],[Unternehmensbefragungen]],Dropdown!$A$2:$D$4,4,FALSE)</f>
        <v>#N/A</v>
      </c>
      <c r="M33" s="44" t="e">
        <f>VLOOKUP(Ueberblick4[[#This Row],[eigene Annahmen]],Dropdown!$A$2:$D$4,4,FALSE)</f>
        <v>#N/A</v>
      </c>
      <c r="N33" s="44" t="e">
        <f>VLOOKUP(Ueberblick4[[#This Row],[eigene Erhebungen]],Dropdown!$A$2:$D$4,4,FALSE)</f>
        <v>#N/A</v>
      </c>
      <c r="O33" s="44"/>
      <c r="P33" s="17"/>
    </row>
    <row r="34" spans="1:16" s="11" customFormat="1" x14ac:dyDescent="0.25">
      <c r="A34" s="18"/>
      <c r="B34" s="44" t="str">
        <f>VLOOKUP(Ueberblick4[[#This Row],[Bottom-Up-Abschätzung]],Dropdown!$A$2:$D$4,4,FALSE)</f>
        <v>X</v>
      </c>
      <c r="C34" s="44" t="str">
        <f>VLOOKUP(Ueberblick4[[#This Row],[Top-Down-Abschätzung]],Dropdown!$A$2:$D$4,4,FALSE)</f>
        <v>-</v>
      </c>
      <c r="D34" s="44" t="str">
        <f>VLOOKUP(Ueberblick4[[#This Row],[Kosten-Potenzial-Kurven]],Dropdown!$A$2:$D$4,4,FALSE)</f>
        <v>-</v>
      </c>
      <c r="E34" s="44" t="str">
        <f>VLOOKUP(Ueberblick4[[#This Row],[Analyse mehrerer Szenarien]],Dropdown!$A$2:$D$4,4,FALSE)</f>
        <v>-</v>
      </c>
      <c r="F34" s="44" t="str">
        <f>VLOOKUP(Ueberblick4[[#This Row],[Untersuchung von Fehlermaßen]],Dropdown!$A$2:$D$4,4,FALSE)</f>
        <v>-</v>
      </c>
      <c r="G34" s="44" t="str">
        <f>Ueberblick[[#This Row],[Quellen Methodik]]</f>
        <v>114091-114094</v>
      </c>
      <c r="H34" s="44" t="str">
        <f>VLOOKUP(Ueberblick4[[#This Row],[Literaturanalyse]],Dropdown!$A$2:$D$4,4,FALSE)</f>
        <v>X</v>
      </c>
      <c r="I34" s="44" t="str">
        <f>VLOOKUP(Ueberblick4[[#This Row],[Auswertung von Statistiken]],Dropdown!$A$2:$D$4,4,FALSE)</f>
        <v>X</v>
      </c>
      <c r="J34" s="44" t="str">
        <f>VLOOKUP(Ueberblick4[[#This Row],[Expertenabschätzungen]],Dropdown!$A$2:$D$4,4,FALSE)</f>
        <v>X</v>
      </c>
      <c r="K34" s="44" t="str">
        <f>VLOOKUP(Ueberblick4[[#This Row],[(Online-)Umfragen]],Dropdown!$A$2:$D$4,4,FALSE)</f>
        <v>X</v>
      </c>
      <c r="L34" s="44" t="str">
        <f>VLOOKUP(Ueberblick4[[#This Row],[Unternehmensbefragungen]],Dropdown!$A$2:$D$4,4,FALSE)</f>
        <v>X</v>
      </c>
      <c r="M34" s="44" t="str">
        <f>VLOOKUP(Ueberblick4[[#This Row],[eigene Annahmen]],Dropdown!$A$2:$D$4,4,FALSE)</f>
        <v>-</v>
      </c>
      <c r="N34" s="44" t="str">
        <f>VLOOKUP(Ueberblick4[[#This Row],[eigene Erhebungen]],Dropdown!$A$2:$D$4,4,FALSE)</f>
        <v>X</v>
      </c>
      <c r="O34" s="44"/>
      <c r="P34" s="17"/>
    </row>
    <row r="35" spans="1:16" x14ac:dyDescent="0.25">
      <c r="A35" s="18" t="s">
        <v>853</v>
      </c>
      <c r="B35" s="44">
        <f>Ueberblick4[[#Totals],[Bottom-Up-Abschätzung]]</f>
        <v>26</v>
      </c>
      <c r="C35" s="44">
        <f>Ueberblick4[[#Totals],[Top-Down-Abschätzung]]</f>
        <v>29</v>
      </c>
      <c r="D35" s="44">
        <f>Ueberblick4[[#Totals],[Kosten-Potenzial-Kurven]]</f>
        <v>7</v>
      </c>
      <c r="E35" s="44">
        <f>Ueberblick4[[#Totals],[Analyse mehrerer Szenarien]]</f>
        <v>12.5</v>
      </c>
      <c r="F35" s="44">
        <f>Ueberblick4[[#Totals],[Untersuchung von Fehlermaßen]]</f>
        <v>3</v>
      </c>
      <c r="G35" s="44"/>
      <c r="H35" s="44">
        <f>Ueberblick4[[#Totals],[Literaturanalyse]]</f>
        <v>30</v>
      </c>
      <c r="I35" s="44">
        <f>Ueberblick4[[#Totals],[Auswertung von Statistiken]]</f>
        <v>23.5</v>
      </c>
      <c r="J35" s="44">
        <f>Ueberblick4[[#Totals],[Expertenabschätzungen]]</f>
        <v>8</v>
      </c>
      <c r="K35" s="44">
        <f>Ueberblick4[[#Totals],[(Online-)Umfragen]]</f>
        <v>4</v>
      </c>
      <c r="L35" s="44">
        <f>Ueberblick4[[#Totals],[Unternehmensbefragungen]]</f>
        <v>12.5</v>
      </c>
      <c r="M35" s="44">
        <f>Ueberblick4[[#Totals],[eigene Annahmen]]</f>
        <v>21.5</v>
      </c>
      <c r="N35" s="44">
        <f>Ueberblick4[[#Totals],[eigene Erhebungen]]</f>
        <v>5.5</v>
      </c>
      <c r="O35" s="17"/>
      <c r="P35" s="17"/>
    </row>
    <row r="36" spans="1:16" x14ac:dyDescent="0.25">
      <c r="G36" s="7"/>
    </row>
    <row r="37" spans="1:16" x14ac:dyDescent="0.25">
      <c r="G37" s="7"/>
    </row>
    <row r="38" spans="1:16" x14ac:dyDescent="0.25">
      <c r="G38" s="7"/>
    </row>
    <row r="39" spans="1:16" x14ac:dyDescent="0.25">
      <c r="G39" s="7"/>
    </row>
    <row r="40" spans="1:16" x14ac:dyDescent="0.25">
      <c r="G40" s="7"/>
    </row>
    <row r="41" spans="1:16" x14ac:dyDescent="0.25">
      <c r="G41" s="7"/>
    </row>
    <row r="42" spans="1:16" x14ac:dyDescent="0.25">
      <c r="G42" s="7"/>
    </row>
    <row r="43" spans="1:16" x14ac:dyDescent="0.25">
      <c r="G43" s="7"/>
    </row>
    <row r="44" spans="1:16" x14ac:dyDescent="0.25">
      <c r="G44" s="7"/>
    </row>
    <row r="45" spans="1:16" x14ac:dyDescent="0.25">
      <c r="G45" s="7"/>
    </row>
    <row r="46" spans="1:16" x14ac:dyDescent="0.25">
      <c r="G46" s="7"/>
    </row>
    <row r="47" spans="1:16" x14ac:dyDescent="0.25">
      <c r="G47" s="7"/>
    </row>
    <row r="48" spans="1:16"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row r="104" spans="7:7" x14ac:dyDescent="0.25">
      <c r="G104" s="7"/>
    </row>
    <row r="105" spans="7:7" x14ac:dyDescent="0.25">
      <c r="G105" s="7"/>
    </row>
    <row r="106" spans="7:7" x14ac:dyDescent="0.25">
      <c r="G106" s="7"/>
    </row>
    <row r="107" spans="7:7" x14ac:dyDescent="0.25">
      <c r="G107" s="7"/>
    </row>
    <row r="108" spans="7:7" x14ac:dyDescent="0.25">
      <c r="G108" s="7"/>
    </row>
    <row r="109" spans="7:7" x14ac:dyDescent="0.25">
      <c r="G109" s="7"/>
    </row>
    <row r="110" spans="7:7" x14ac:dyDescent="0.25">
      <c r="G110"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856</v>
      </c>
      <c r="B1" s="2" t="s">
        <v>871</v>
      </c>
    </row>
    <row r="2" spans="1:2" x14ac:dyDescent="0.2">
      <c r="A2" s="1" t="s">
        <v>798</v>
      </c>
      <c r="B2" s="1">
        <v>1</v>
      </c>
    </row>
    <row r="3" spans="1:2" x14ac:dyDescent="0.2">
      <c r="A3" s="1" t="s">
        <v>962</v>
      </c>
      <c r="B3" s="1">
        <v>1</v>
      </c>
    </row>
    <row r="4" spans="1:2" x14ac:dyDescent="0.2">
      <c r="A4" s="1" t="s">
        <v>1027</v>
      </c>
      <c r="B4" s="1">
        <v>2</v>
      </c>
    </row>
    <row r="5" spans="1:2" x14ac:dyDescent="0.2">
      <c r="A5" s="1" t="s">
        <v>1032</v>
      </c>
      <c r="B5" s="1">
        <v>3</v>
      </c>
    </row>
    <row r="6" spans="1:2" x14ac:dyDescent="0.2">
      <c r="A6" s="1" t="s">
        <v>1025</v>
      </c>
      <c r="B6" s="1">
        <v>3</v>
      </c>
    </row>
    <row r="7" spans="1:2" x14ac:dyDescent="0.2">
      <c r="A7" s="1" t="s">
        <v>1036</v>
      </c>
      <c r="B7" s="1">
        <v>3</v>
      </c>
    </row>
    <row r="8" spans="1:2" x14ac:dyDescent="0.2">
      <c r="A8" s="1" t="s">
        <v>1020</v>
      </c>
      <c r="B8" s="1">
        <v>4</v>
      </c>
    </row>
    <row r="9" spans="1:2" x14ac:dyDescent="0.2">
      <c r="A9" s="1" t="s">
        <v>1029</v>
      </c>
      <c r="B9" s="1">
        <v>4</v>
      </c>
    </row>
    <row r="10" spans="1:2" x14ac:dyDescent="0.2">
      <c r="A10" s="1" t="s">
        <v>1033</v>
      </c>
      <c r="B10" s="1">
        <v>4</v>
      </c>
    </row>
    <row r="11" spans="1:2" x14ac:dyDescent="0.2">
      <c r="A11" s="1" t="s">
        <v>1034</v>
      </c>
      <c r="B11" s="1">
        <v>4</v>
      </c>
    </row>
    <row r="12" spans="1:2" x14ac:dyDescent="0.2">
      <c r="A12" s="1" t="s">
        <v>1024</v>
      </c>
      <c r="B12" s="1">
        <v>5</v>
      </c>
    </row>
    <row r="13" spans="1:2" x14ac:dyDescent="0.2">
      <c r="A13" s="1" t="s">
        <v>1023</v>
      </c>
      <c r="B13" s="1">
        <v>6</v>
      </c>
    </row>
    <row r="14" spans="1:2" x14ac:dyDescent="0.2">
      <c r="A14" s="1" t="s">
        <v>1039</v>
      </c>
      <c r="B14" s="1">
        <v>6</v>
      </c>
    </row>
    <row r="15" spans="1:2" x14ac:dyDescent="0.2">
      <c r="A15" s="1" t="s">
        <v>388</v>
      </c>
      <c r="B15" s="1">
        <v>7</v>
      </c>
    </row>
    <row r="16" spans="1:2" x14ac:dyDescent="0.2">
      <c r="A16" s="1" t="s">
        <v>1026</v>
      </c>
      <c r="B16" s="1">
        <v>8</v>
      </c>
    </row>
    <row r="17" spans="1:2" x14ac:dyDescent="0.2">
      <c r="A17" s="1" t="s">
        <v>930</v>
      </c>
      <c r="B17" s="1">
        <v>9</v>
      </c>
    </row>
    <row r="18" spans="1:2" x14ac:dyDescent="0.2">
      <c r="A18" s="1" t="s">
        <v>1038</v>
      </c>
      <c r="B18" s="1">
        <v>11</v>
      </c>
    </row>
    <row r="19" spans="1:2" x14ac:dyDescent="0.2">
      <c r="A19" s="1" t="s">
        <v>1022</v>
      </c>
      <c r="B19" s="1" t="s">
        <v>1042</v>
      </c>
    </row>
    <row r="20" spans="1:2" x14ac:dyDescent="0.2">
      <c r="A20" s="1" t="s">
        <v>1028</v>
      </c>
      <c r="B20" s="1" t="s">
        <v>1042</v>
      </c>
    </row>
    <row r="21" spans="1:2" x14ac:dyDescent="0.2">
      <c r="A21" s="1" t="s">
        <v>1035</v>
      </c>
      <c r="B21" s="1" t="s">
        <v>1042</v>
      </c>
    </row>
    <row r="22" spans="1:2" x14ac:dyDescent="0.2">
      <c r="A22" s="1" t="s">
        <v>1021</v>
      </c>
      <c r="B22" s="1" t="s">
        <v>1041</v>
      </c>
    </row>
    <row r="23" spans="1:2" x14ac:dyDescent="0.2">
      <c r="A23" s="1" t="s">
        <v>1030</v>
      </c>
      <c r="B23" s="1" t="s">
        <v>1041</v>
      </c>
    </row>
    <row r="24" spans="1:2" x14ac:dyDescent="0.2">
      <c r="A24" s="1" t="s">
        <v>1031</v>
      </c>
      <c r="B24" s="1" t="s">
        <v>1040</v>
      </c>
    </row>
    <row r="25" spans="1:2" x14ac:dyDescent="0.2">
      <c r="A25" s="1" t="s">
        <v>1037</v>
      </c>
      <c r="B25" s="1" t="s">
        <v>1040</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2024-01-27T11:04:22Z</dcterms:modified>
</cp:coreProperties>
</file>