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C8A8B779-F62B-43F8-9874-B0559FE41D33}" xr6:coauthVersionLast="36" xr6:coauthVersionMax="45" xr10:uidLastSave="{00000000-0000-0000-0000-000000000000}"/>
  <bookViews>
    <workbookView xWindow="-120" yWindow="-120" windowWidth="19440" windowHeight="15000" tabRatio="657" firstSheet="10" activeTab="1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2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3" i="60" l="1"/>
  <c r="V12" i="60"/>
  <c r="V11" i="60"/>
  <c r="V10" i="60"/>
  <c r="V14" i="60"/>
  <c r="V15" i="60"/>
  <c r="V16" i="60"/>
  <c r="V17" i="60"/>
  <c r="V9" i="60"/>
  <c r="V8" i="60"/>
  <c r="U17" i="60"/>
  <c r="U16" i="60"/>
  <c r="U15" i="60"/>
  <c r="U14" i="60"/>
  <c r="U13" i="60"/>
  <c r="U12" i="60"/>
  <c r="U11" i="60"/>
  <c r="U10" i="60"/>
  <c r="U9" i="60"/>
  <c r="U2" i="60"/>
  <c r="T12" i="60"/>
  <c r="T11" i="60"/>
  <c r="T10" i="60"/>
  <c r="T13" i="60"/>
  <c r="T14" i="60"/>
  <c r="T15" i="60"/>
  <c r="T16" i="60"/>
  <c r="T17" i="60"/>
  <c r="T9" i="60"/>
  <c r="S8" i="60"/>
  <c r="R13" i="60"/>
  <c r="R12" i="60"/>
  <c r="R11" i="60"/>
  <c r="T8" i="60"/>
  <c r="R8" i="60"/>
  <c r="R6" i="60"/>
  <c r="V7" i="60"/>
  <c r="U7" i="60"/>
  <c r="T7" i="60"/>
  <c r="S7" i="60"/>
  <c r="S6" i="60"/>
  <c r="N7" i="60"/>
  <c r="V6" i="60"/>
  <c r="U6" i="60"/>
  <c r="T6" i="60"/>
  <c r="S5" i="60"/>
  <c r="V5" i="60"/>
  <c r="U5" i="60"/>
  <c r="T5" i="60"/>
  <c r="N5" i="60"/>
  <c r="V2" i="60"/>
  <c r="V3" i="60"/>
  <c r="V4" i="60"/>
  <c r="U4" i="60"/>
  <c r="U3" i="60"/>
  <c r="T4" i="60"/>
  <c r="S4" i="60"/>
  <c r="R4" i="60"/>
  <c r="T3" i="60"/>
  <c r="T2" i="60"/>
  <c r="S2" i="60"/>
  <c r="R3" i="60"/>
  <c r="R2" i="60"/>
  <c r="O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M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<sst xmlns="http://schemas.openxmlformats.org/spreadsheetml/2006/main" count="19967" uniqueCount="1260">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</sst>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2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2" fontId="1" fillId="0" borderId="0" xfId="0" applyNumberFormat="1" applyFont="1" applyFill="1"/>
  </cellXfs>
  <cellStyles count="2">
    <cellStyle name="Prozent" xfId="1" builtinId="5"/>
    <cellStyle name="Standard" xfId="0" builtinId="0"/>
  </cellStyles>
  <dxfs count="19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sz val="10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20" dataDxfId="1919" tableBorderDxfId="1918">
  <autoFilter ref="A1:BP79" xr:uid="{00000000-0009-0000-0100-00000A000000}"/>
  <tableColumns count="68">
    <tableColumn id="1" xr3:uid="{00000000-0010-0000-0600-000001000000}" name="Prozess" dataDxfId="1917"/>
    <tableColumn id="47" xr3:uid="{00000000-0010-0000-0600-00002F000000}" name="Sektorenzuordnung" dataDxfId="1916"/>
    <tableColumn id="2" xr3:uid="{00000000-0010-0000-0600-000002000000}" name="Jahr" dataDxfId="1915"/>
    <tableColumn id="52" xr3:uid="{00000000-0010-0000-0600-000034000000}" name="Lastverschiebung" dataDxfId="1914"/>
    <tableColumn id="53" xr3:uid="{00000000-0010-0000-0600-000035000000}" name="Lastverzicht" dataDxfId="1913"/>
    <tableColumn id="79" xr3:uid="{00000000-0010-0000-0600-00004F000000}" name="Lasterhöhung" dataDxfId="1912"/>
    <tableColumn id="72" xr3:uid="{B20C2450-827E-4E13-B508-1E5560999F24}" name="jährliche Produktion kt" dataDxfId="1911"/>
    <tableColumn id="80" xr3:uid="{DFD6CD8B-0CA5-4FCC-87E6-3CFB7ABB390A}" name="spez. StV kWh/t min" dataDxfId="1910"/>
    <tableColumn id="85" xr3:uid="{D2B50151-4C2D-452C-9AA6-50848499803C}" name="spez. StV kWh/t" dataDxfId="1909"/>
    <tableColumn id="82" xr3:uid="{F9CC59E2-4EA8-4A85-A748-2DECF5E1243F}" name="spez. StV kWh/t max" dataDxfId="1908"/>
    <tableColumn id="84" xr3:uid="{4EBA232D-7458-44C1-9938-CA0F8B9C2D25}" name="Stromverbrauch in TWh" dataDxfId="1907"/>
    <tableColumn id="70" xr3:uid="{00000000-0010-0000-0600-000046000000}" name="Potenzial pos. Lastabwurf MW aus Teillast" dataDxfId="1906"/>
    <tableColumn id="69" xr3:uid="{00000000-0010-0000-0600-000045000000}" name="Potenzial pos. Lastverschiebung MW" dataDxfId="1905"/>
    <tableColumn id="75" xr3:uid="{00000000-0010-0000-0600-00004B000000}" name="Potenzial pos. Sommer MW" dataDxfId="1904"/>
    <tableColumn id="76" xr3:uid="{00000000-0010-0000-0600-00004C000000}" name="Potenzial pos. Winter MW" dataDxfId="1903"/>
    <tableColumn id="71" xr3:uid="{00000000-0010-0000-0600-000047000000}" name="Potenzial pos. Literatur MW" dataDxfId="1902"/>
    <tableColumn id="5" xr3:uid="{00000000-0010-0000-0600-000005000000}" name="Potenzial pos. max MW Lastverzicht" dataDxfId="1901"/>
    <tableColumn id="88" xr3:uid="{0116290E-AD3D-4C10-9D75-C27257168336}" name="Potenzial pos. max MW bei Vollauslastung Lastverzicht" dataDxfId="1900"/>
    <tableColumn id="73" xr3:uid="{00000000-0010-0000-0600-000049000000}" name="Potenzial neg. Lastverschiebung MW" dataDxfId="1899"/>
    <tableColumn id="50" xr3:uid="{00000000-0010-0000-0600-000032000000}" name="Potenzial neg. min MW" dataDxfId="1898"/>
    <tableColumn id="78" xr3:uid="{00000000-0010-0000-0600-00004E000000}" name="Potenzial neg. Sommer MW" dataDxfId="1897"/>
    <tableColumn id="77" xr3:uid="{00000000-0010-0000-0600-00004D000000}" name="Potenzial neg. Winter MW" dataDxfId="1896"/>
    <tableColumn id="74" xr3:uid="{00000000-0010-0000-0600-00004A000000}" name="Potenzial neg. Literatur MW" dataDxfId="1895"/>
    <tableColumn id="6" xr3:uid="{00000000-0010-0000-0600-000006000000}" name="Potenzial neg. max MW" dataDxfId="1894"/>
    <tableColumn id="7" xr3:uid="{00000000-0010-0000-0600-000007000000}" name="Mindestleistung MW" dataDxfId="1893"/>
    <tableColumn id="8" xr3:uid="{00000000-0010-0000-0600-000008000000}" name="Mindestauslastung" dataDxfId="1892" dataCellStyle="Prozent"/>
    <tableColumn id="86" xr3:uid="{51E77986-45AB-4F86-B8F7-3619215F5E7B}" name="Vollbenutzungsstunden h/a" dataDxfId="1891" dataCellStyle="Prozent"/>
    <tableColumn id="65" xr3:uid="{00000000-0010-0000-0600-000041000000}" name="Durchschnittsauslastung" dataDxfId="1890" dataCellStyle="Prozent"/>
    <tableColumn id="90" xr3:uid="{55ED8CB6-95BF-4607-9513-32CC667B409B}" name="Durchschnittsauslastung im Betriebszeitraum" dataDxfId="1889" dataCellStyle="Prozent"/>
    <tableColumn id="44" xr3:uid="{00000000-0010-0000-0600-00002C000000}" name="Durchschnittliche Leistung MW" dataDxfId="1888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887"/>
    <tableColumn id="92" xr3:uid="{ED84D14C-0AAC-4396-98E3-612BB7B8063E}" name="installierte Leistung MW min" dataDxfId="1886"/>
    <tableColumn id="91" xr3:uid="{4CCEE92F-967B-4215-8454-3B960F4FA6FB}" name="installierte Leistung MW max" dataDxfId="1885"/>
    <tableColumn id="68" xr3:uid="{00000000-0010-0000-0600-000044000000}" name="Aktivierungsdauer min (h)" dataDxfId="1884">
      <calculatedColumnFormula>0.01/60</calculatedColumnFormula>
    </tableColumn>
    <tableColumn id="67" xr3:uid="{00000000-0010-0000-0600-000043000000}" name="Aktivierungsdauer max (h)" dataDxfId="1883"/>
    <tableColumn id="11" xr3:uid="{00000000-0010-0000-0600-00000B000000}" name="Aktivierungsdauer (h)" dataDxfId="1882">
      <calculatedColumnFormula>0.1/60</calculatedColumnFormula>
    </tableColumn>
    <tableColumn id="94" xr3:uid="{5BD248D6-711B-4031-BA4A-E0D79C9A3F85}" name="Schaltdauer pos. min (h) Lastverzicht" dataDxfId="1881"/>
    <tableColumn id="93" xr3:uid="{64C7741E-23F4-4D9C-87A3-A1DBBCC978A0}" name="Schaltdauer pos. max (h) Lastverzicht" dataDxfId="1880"/>
    <tableColumn id="61" xr3:uid="{00000000-0010-0000-0600-00003D000000}" name="Schaltdauer pos. min (h)" dataDxfId="1879"/>
    <tableColumn id="60" xr3:uid="{00000000-0010-0000-0600-00003C000000}" name="Schaltdauer pos. max (h)" dataDxfId="1878"/>
    <tableColumn id="12" xr3:uid="{00000000-0010-0000-0600-00000C000000}" name="Schaltdauer pos. (h)" dataDxfId="1877"/>
    <tableColumn id="62" xr3:uid="{00000000-0010-0000-0600-00003E000000}" name="Schaltdauer neg. max (h)" dataDxfId="1876"/>
    <tableColumn id="51" xr3:uid="{00000000-0010-0000-0600-000033000000}" name="Schaltdauer neg. (h)" dataDxfId="1875"/>
    <tableColumn id="13" xr3:uid="{00000000-0010-0000-0600-00000D000000}" name="Verschiebedauer (h)" dataDxfId="1874"/>
    <tableColumn id="14" xr3:uid="{00000000-0010-0000-0600-00000E000000}" name="Regenerationsdauer (h)" dataDxfId="1873"/>
    <tableColumn id="15" xr3:uid="{00000000-0010-0000-0600-00000F000000}" name="Zeitverfügbarkeit?" dataDxfId="1872"/>
    <tableColumn id="16" xr3:uid="{00000000-0010-0000-0600-000010000000}" name="max. Abrufhäufigkeit pro Woche" dataDxfId="1871"/>
    <tableColumn id="40" xr3:uid="{00000000-0010-0000-0600-000028000000}" name="max. Abrufhäufigkeit pro Jahr Lastverschiebung" dataDxfId="1870"/>
    <tableColumn id="89" xr3:uid="{181B7AEA-F0FD-4284-AA00-65D9D8BA6197}" name="max. Abrufhäufigkeit pro Jahr Lastverzicht" dataDxfId="1869">
      <calculatedColumnFormula>Tabelle589711[[#This Row],[max. Abrufhäufigkeit pro Jahr Lastverschiebung]]/3</calculatedColumnFormula>
    </tableColumn>
    <tableColumn id="20" xr3:uid="{00000000-0010-0000-0600-000014000000}" name="Bemerkungen" dataDxfId="1868"/>
    <tableColumn id="55" xr3:uid="{00000000-0010-0000-0600-000037000000}" name="Fundstelle Lastverschiebung" dataDxfId="1867"/>
    <tableColumn id="54" xr3:uid="{00000000-0010-0000-0600-000036000000}" name="Fundstelle Lastverzicht" dataDxfId="1866"/>
    <tableColumn id="81" xr3:uid="{BFFF0E9D-5762-4501-9AED-3BE243495168}" name="Fundstelle Produktion" dataDxfId="1865"/>
    <tableColumn id="83" xr3:uid="{7C89B8C1-6B07-4858-BE2D-E0BB2B86EB93}" name="Fundstelle Stromverbrauch" dataDxfId="1864"/>
    <tableColumn id="21" xr3:uid="{00000000-0010-0000-0600-000015000000}" name="Fundstelle Potenzial pos." dataDxfId="1863"/>
    <tableColumn id="22" xr3:uid="{00000000-0010-0000-0600-000016000000}" name="Fundstelle Potenzial neg." dataDxfId="1862"/>
    <tableColumn id="23" xr3:uid="{00000000-0010-0000-0600-000017000000}" name="Fundstelle Mindestleistung" dataDxfId="1861"/>
    <tableColumn id="87" xr3:uid="{DBDEEC53-1C5F-4139-8131-941377563E46}" name="Fundstelle Vollbenutzungsstunden" dataDxfId="1860"/>
    <tableColumn id="66" xr3:uid="{00000000-0010-0000-0600-000042000000}" name="Fundstelle Durchschnittsauslastung" dataDxfId="1859"/>
    <tableColumn id="45" xr3:uid="{00000000-0010-0000-0600-00002D000000}" name="Fundstelle durchschnittliche Leistung" dataDxfId="1858"/>
    <tableColumn id="25" xr3:uid="{00000000-0010-0000-0600-000019000000}" name="Fundstelle installierte Leistung" dataDxfId="1857"/>
    <tableColumn id="39" xr3:uid="{00000000-0010-0000-0600-000027000000}" name="Fundstelle Aktivierungsdauer" dataDxfId="1856"/>
    <tableColumn id="26" xr3:uid="{00000000-0010-0000-0600-00001A000000}" name="Fundstelle Schaltdauer" dataDxfId="1855"/>
    <tableColumn id="27" xr3:uid="{00000000-0010-0000-0600-00001B000000}" name="Fundstelle Verschiebedauer" dataDxfId="1854"/>
    <tableColumn id="28" xr3:uid="{00000000-0010-0000-0600-00001C000000}" name="Fundstelle Regenerationsdauer" dataDxfId="1853"/>
    <tableColumn id="29" xr3:uid="{00000000-0010-0000-0600-00001D000000}" name="Fundstelle Zeitverfügbarkeit" dataDxfId="1852"/>
    <tableColumn id="30" xr3:uid="{00000000-0010-0000-0600-00001E000000}" name="Fundstelle max. Abrufhäufigkeit" dataDxfId="1851"/>
    <tableColumn id="34" xr3:uid="{00000000-0010-0000-0600-000022000000}" name="Fundstelle Bemerkungen" dataDxfId="185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49" dataDxfId="1848" tableBorderDxfId="1847">
  <autoFilter ref="A1:O26" xr:uid="{D9595355-F35D-476F-88E0-DDF6666BAFEC}"/>
  <tableColumns count="15">
    <tableColumn id="1" xr3:uid="{1DB65BD7-C349-4313-8114-97CF50D2120B}" name="Prozess" dataDxfId="1846"/>
    <tableColumn id="47" xr3:uid="{C673D246-BEEC-4DBF-B6C8-0AEDAF4B0374}" name="Sektorenzuordnung" dataDxfId="1845"/>
    <tableColumn id="73" xr3:uid="{9900630D-917D-4E8C-87D8-DC913EEE5229}" name="Verfahren" dataDxfId="1844"/>
    <tableColumn id="2" xr3:uid="{391D2FEF-8D39-4945-B643-AA03A27D3450}" name="Jahr" dataDxfId="1843"/>
    <tableColumn id="52" xr3:uid="{9038B23F-3082-4414-9F6A-4F82BFFB7F37}" name="Lastverschiebung" dataDxfId="1842"/>
    <tableColumn id="53" xr3:uid="{44A744D5-52D4-40F8-81E1-AED7DF94401E}" name="Lastverzicht" dataDxfId="1841"/>
    <tableColumn id="71" xr3:uid="{FC8E7E95-DF08-4B31-934D-448233AC6B12}" name="Lasterhöhung" dataDxfId="1840"/>
    <tableColumn id="83" xr3:uid="{207EA23E-EF17-4906-A72B-BAABC08705DA}" name="Stromverbrauch in TWh" dataDxfId="1839"/>
    <tableColumn id="36" xr3:uid="{CFD732D3-9733-426B-9471-8512DCB99E68}" name="flexibilisierbarer Anteil" dataDxfId="1838" dataCellStyle="Prozent"/>
    <tableColumn id="75" xr3:uid="{54746B05-5114-4818-9A4F-40E0D20D0391}" name="Verschiebedauer max bei Vorankündigung (h)" dataDxfId="1837"/>
    <tableColumn id="4" xr3:uid="{F4DEB5FD-5A13-48A2-9CE7-E56C8E64C9C9}" name="Verschiebedauer max sofortig (h)" dataDxfId="1836"/>
    <tableColumn id="20" xr3:uid="{D354AAFB-CCCA-46BE-A63F-D9934766476B}" name="Bemerkungen" dataDxfId="1835"/>
    <tableColumn id="79" xr3:uid="{6ED5E930-B960-4ABE-9067-89DDB3B0BCEF}" name="Fundstelle Stromverbrauch" dataDxfId="1834"/>
    <tableColumn id="43" xr3:uid="{623C2C61-0156-40E5-A1A0-AC04BD25A9A3}" name="Fundstelle flexibilisierbarer Anteil" dataDxfId="1833"/>
    <tableColumn id="27" xr3:uid="{2CC7CB04-D5F4-4B8C-A026-413DC67956B0}" name="Fundstelle Verschiebedauer" dataDxfId="183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31" dataDxfId="1830" tableBorderDxfId="1829">
  <autoFilter ref="A1:T8" xr:uid="{969830D3-1457-42BF-A753-56689B819B1C}"/>
  <tableColumns count="20">
    <tableColumn id="1" xr3:uid="{CA1E1AB6-62F6-470F-874C-55730E64F8A5}" name="Prozess" dataDxfId="1828"/>
    <tableColumn id="47" xr3:uid="{D548DFD0-6355-4B25-A3B6-02026427F3F7}" name="Sektorenzuordnung" dataDxfId="1827"/>
    <tableColumn id="2" xr3:uid="{5EDAA91A-A957-434E-8582-8F64AEBEA107}" name="Jahr" dataDxfId="1826"/>
    <tableColumn id="52" xr3:uid="{769C3597-9632-484A-8EA2-1E78DB2C8428}" name="Lastverschiebung" dataDxfId="1825"/>
    <tableColumn id="53" xr3:uid="{8776FB67-8AD2-48E3-A1B6-1068BBD3E779}" name="Lastverzicht" dataDxfId="1824"/>
    <tableColumn id="68" xr3:uid="{431FC835-40E1-4B90-9588-1637E1526982}" name="Lasterhöhung" dataDxfId="1823"/>
    <tableColumn id="71" xr3:uid="{37940876-B794-45F6-9504-4681C6441180}" name="Stromverbrauch in TWh" dataDxfId="1822">
      <calculatedColumnFormula>0.46+5.27</calculatedColumnFormula>
    </tableColumn>
    <tableColumn id="38" xr3:uid="{795AF7A2-926B-4CD0-B597-E280DD3E988D}" name="Potenzial pos. MW Durchschnitt" dataDxfId="1821"/>
    <tableColumn id="5" xr3:uid="{F41A3D94-8C4E-43AB-9A62-CE93B41B4355}" name="Potenzial pos. max MW" dataDxfId="1820"/>
    <tableColumn id="69" xr3:uid="{07DEF50B-B9AB-47FA-9DD6-49C7AD5F8FF2}" name="Potenzial pos. max GWh" dataDxfId="1819"/>
    <tableColumn id="41" xr3:uid="{65137A8C-1912-477A-A2DB-99FAE3720E3F}" name="Potenzial neg. MW Durchschnitt" dataDxfId="1818"/>
    <tableColumn id="70" xr3:uid="{2C851849-898B-4457-93EB-6EE7AE97A844}" name="Potenzial neg. max GWh" dataDxfId="1817"/>
    <tableColumn id="72" xr3:uid="{3727EDE4-0381-4D52-82E1-200098A11358}" name="Vollbenutzungsstunden h/a" dataDxfId="1816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15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14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13"/>
    <tableColumn id="20" xr3:uid="{FEEE429F-7BA9-4810-B4DE-44690B7A232C}" name="Bemerkungen" dataDxfId="1812"/>
    <tableColumn id="55" xr3:uid="{C3245C41-D352-4631-B970-BC757EC99548}" name="Fundstelle Lastverschiebung" dataDxfId="1811"/>
    <tableColumn id="54" xr3:uid="{5648B538-D8D3-4E48-92E9-907492676A43}" name="Fundstelle Lastverzicht" dataDxfId="1810"/>
    <tableColumn id="34" xr3:uid="{1AC244EC-C649-419D-AE30-293CED10C814}" name="Fundstelle Bemerkungen" dataDxfId="1809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08" dataDxfId="1807" tableBorderDxfId="1806">
  <autoFilter ref="A1:BO11" xr:uid="{00000000-0009-0000-0100-000017000000}"/>
  <tableColumns count="67">
    <tableColumn id="1" xr3:uid="{00000000-0010-0000-1300-000001000000}" name="Prozess" dataDxfId="1805"/>
    <tableColumn id="47" xr3:uid="{00000000-0010-0000-1300-00002F000000}" name="Sektorenzuordnung" dataDxfId="1804"/>
    <tableColumn id="2" xr3:uid="{00000000-0010-0000-1300-000002000000}" name="Jahr" dataDxfId="1803"/>
    <tableColumn id="52" xr3:uid="{00000000-0010-0000-1300-000034000000}" name="Lastverschiebung" dataDxfId="1802"/>
    <tableColumn id="53" xr3:uid="{00000000-0010-0000-1300-000035000000}" name="Lastverzicht" dataDxfId="1801"/>
    <tableColumn id="3" xr3:uid="{00000000-0010-0000-1300-000003000000}" name="Potenzial pos. min MW" dataDxfId="1800"/>
    <tableColumn id="38" xr3:uid="{00000000-0010-0000-1300-000026000000}" name="Potenzial pos. MW Durchschnitt" dataDxfId="1799"/>
    <tableColumn id="5" xr3:uid="{00000000-0010-0000-1300-000005000000}" name="Potenzial pos. max MW" dataDxfId="1798"/>
    <tableColumn id="37" xr3:uid="{00000000-0010-0000-1300-000025000000}" name="ausgewiesenes Pot. pos. MW (falls abweichend)" dataDxfId="1797"/>
    <tableColumn id="50" xr3:uid="{00000000-0010-0000-1300-000032000000}" name="Potenzial neg. min MW" dataDxfId="1796"/>
    <tableColumn id="41" xr3:uid="{00000000-0010-0000-1300-000029000000}" name="Potenzial neg. MW Durchschnitt" dataDxfId="1795"/>
    <tableColumn id="6" xr3:uid="{00000000-0010-0000-1300-000006000000}" name="Potenzial neg. max MW" dataDxfId="1794"/>
    <tableColumn id="7" xr3:uid="{00000000-0010-0000-1300-000007000000}" name="Mindestleistung MW" dataDxfId="1793"/>
    <tableColumn id="8" xr3:uid="{00000000-0010-0000-1300-000008000000}" name="Mindestauslastung" dataDxfId="1792" dataCellStyle="Prozent"/>
    <tableColumn id="36" xr3:uid="{00000000-0010-0000-1300-000024000000}" name="flexibilisierbarer Anteil" dataDxfId="1791" dataCellStyle="Prozent"/>
    <tableColumn id="67" xr3:uid="{00000000-0010-0000-1300-000043000000}" name="flexibilisierbarer Anteil an Durchschnittslast" dataDxfId="1790" dataCellStyle="Prozent"/>
    <tableColumn id="65" xr3:uid="{00000000-0010-0000-1300-000041000000}" name="Durchschnittsauslastung" dataDxfId="1789" dataCellStyle="Prozent"/>
    <tableColumn id="44" xr3:uid="{00000000-0010-0000-1300-00002C000000}" name="Durchschnittliche Leistung MW" dataDxfId="1788" dataCellStyle="Prozent"/>
    <tableColumn id="9" xr3:uid="{00000000-0010-0000-1300-000009000000}" name="Maximalleistung MW" dataDxfId="1787"/>
    <tableColumn id="46" xr3:uid="{00000000-0010-0000-1300-00002E000000}" name="Maximalauslastung" dataDxfId="1786" dataCellStyle="Prozent"/>
    <tableColumn id="10" xr3:uid="{00000000-0010-0000-1300-00000A000000}" name="installierte Leistung MW" dataDxfId="1785"/>
    <tableColumn id="11" xr3:uid="{00000000-0010-0000-1300-00000B000000}" name="Aktivierungsdauer (h)" dataDxfId="1784"/>
    <tableColumn id="61" xr3:uid="{00000000-0010-0000-1300-00003D000000}" name="Schaltdauer pos. Min (h)" dataDxfId="1783">
      <calculatedColumnFormula>5/60</calculatedColumnFormula>
    </tableColumn>
    <tableColumn id="60" xr3:uid="{00000000-0010-0000-1300-00003C000000}" name="Schaltdauer pos. max (h)" dataDxfId="1782">
      <calculatedColumnFormula>10/60</calculatedColumnFormula>
    </tableColumn>
    <tableColumn id="12" xr3:uid="{00000000-0010-0000-1300-00000C000000}" name="Schaltdauer pos. (h)" dataDxfId="1781"/>
    <tableColumn id="63" xr3:uid="{00000000-0010-0000-1300-00003F000000}" name="Schaltdauer neg min (h)" dataDxfId="1780"/>
    <tableColumn id="62" xr3:uid="{00000000-0010-0000-1300-00003E000000}" name="Schaltdauer neg. max (h)" dataDxfId="1779"/>
    <tableColumn id="51" xr3:uid="{00000000-0010-0000-1300-000033000000}" name="Schaltdauer neg. (h)" dataDxfId="1778"/>
    <tableColumn id="42" xr3:uid="{00000000-0010-0000-1300-00002A000000}" name="Verschiebedauer min. (h)" dataDxfId="1777"/>
    <tableColumn id="4" xr3:uid="{00000000-0010-0000-1300-000004000000}" name="Verschiebedauer max (h)" dataDxfId="1776"/>
    <tableColumn id="13" xr3:uid="{00000000-0010-0000-1300-00000D000000}" name="Verschiebedauer (h)" dataDxfId="1775"/>
    <tableColumn id="14" xr3:uid="{00000000-0010-0000-1300-00000E000000}" name="Regenerationsdauer (h)" dataDxfId="1774"/>
    <tableColumn id="15" xr3:uid="{00000000-0010-0000-1300-00000F000000}" name="Zeitverfügbarkeit?" dataDxfId="1773"/>
    <tableColumn id="16" xr3:uid="{00000000-0010-0000-1300-000010000000}" name="max. Abrufhäufigkeit pro Woche" dataDxfId="1772"/>
    <tableColumn id="40" xr3:uid="{00000000-0010-0000-1300-000028000000}" name="max. Abrufhäufigkeit pro Jahr" dataDxfId="1771"/>
    <tableColumn id="57" xr3:uid="{00000000-0010-0000-1300-000039000000}" name="min. Investitionsausgaben €_2018/kW" dataDxfId="1770"/>
    <tableColumn id="56" xr3:uid="{00000000-0010-0000-1300-000038000000}" name="max. Investitionsausgaben €_2018/kW" dataDxfId="1769"/>
    <tableColumn id="17" xr3:uid="{00000000-0010-0000-1300-000011000000}" name="Investitionsausgaben €_2018/kW" dataDxfId="1768"/>
    <tableColumn id="59" xr3:uid="{00000000-0010-0000-1300-00003B000000}" name="var. Kosten min. €_2018/MWh" dataDxfId="1767"/>
    <tableColumn id="58" xr3:uid="{00000000-0010-0000-1300-00003A000000}" name="var. Kosten max. €_2018/MWh" dataDxfId="1766"/>
    <tableColumn id="18" xr3:uid="{00000000-0010-0000-1300-000012000000}" name="variable Kosten €_2018/MWh" dataDxfId="1765"/>
    <tableColumn id="64" xr3:uid="{00000000-0010-0000-1300-000040000000}" name="fixe Kosten min. €_2018/kW*a" dataDxfId="1764"/>
    <tableColumn id="19" xr3:uid="{00000000-0010-0000-1300-000013000000}" name="fixe Kosten €_2018/kW*a" dataDxfId="1763"/>
    <tableColumn id="48" xr3:uid="{00000000-0010-0000-1300-000030000000}" name="Investitionsausgaben je Anschlusspunkt (€_2018)" dataDxfId="1762"/>
    <tableColumn id="20" xr3:uid="{00000000-0010-0000-1300-000014000000}" name="Bemerkungen" dataDxfId="1761"/>
    <tableColumn id="55" xr3:uid="{00000000-0010-0000-1300-000037000000}" name="Fundstelle Lastverschiebung" dataDxfId="1760"/>
    <tableColumn id="54" xr3:uid="{00000000-0010-0000-1300-000036000000}" name="Fundstelle Lastverzicht" dataDxfId="1759"/>
    <tableColumn id="21" xr3:uid="{00000000-0010-0000-1300-000015000000}" name="Fundstelle Potenzial pos." dataDxfId="1758"/>
    <tableColumn id="22" xr3:uid="{00000000-0010-0000-1300-000016000000}" name="Fundstelle Potenzial neg." dataDxfId="1757"/>
    <tableColumn id="23" xr3:uid="{00000000-0010-0000-1300-000017000000}" name="Fundstelle Mindestleistung" dataDxfId="1756"/>
    <tableColumn id="43" xr3:uid="{00000000-0010-0000-1300-00002B000000}" name="Funstelle flexibierbarer Anteil" dataDxfId="1755"/>
    <tableColumn id="66" xr3:uid="{00000000-0010-0000-1300-000042000000}" name="Fundstelle Durchschnittsauslastung" dataDxfId="1754"/>
    <tableColumn id="45" xr3:uid="{00000000-0010-0000-1300-00002D000000}" name="Fundstelle durchschnittliche Leistung" dataDxfId="1753"/>
    <tableColumn id="24" xr3:uid="{00000000-0010-0000-1300-000018000000}" name="Fundstelle Maximalleistung" dataDxfId="1752"/>
    <tableColumn id="25" xr3:uid="{00000000-0010-0000-1300-000019000000}" name="Fundstelle installierte Leistung" dataDxfId="1751"/>
    <tableColumn id="39" xr3:uid="{00000000-0010-0000-1300-000027000000}" name="Fundstelle Aktivierungsdauer" dataDxfId="1750"/>
    <tableColumn id="26" xr3:uid="{00000000-0010-0000-1300-00001A000000}" name="Fundstelle Schaltdauer" dataDxfId="1749"/>
    <tableColumn id="27" xr3:uid="{00000000-0010-0000-1300-00001B000000}" name="Fundstelle Verschiebedauer" dataDxfId="1748"/>
    <tableColumn id="28" xr3:uid="{00000000-0010-0000-1300-00001C000000}" name="Fundstelle Regenerationsdauer" dataDxfId="1747"/>
    <tableColumn id="29" xr3:uid="{00000000-0010-0000-1300-00001D000000}" name="Fundstelle Zeitverfügbarkeit" dataDxfId="1746"/>
    <tableColumn id="30" xr3:uid="{00000000-0010-0000-1300-00001E000000}" name="Fundstelle max. Abrufhäufigkeit" dataDxfId="1745"/>
    <tableColumn id="31" xr3:uid="{00000000-0010-0000-1300-00001F000000}" name="Fundstelle Invest" dataDxfId="1744"/>
    <tableColumn id="32" xr3:uid="{00000000-0010-0000-1300-000020000000}" name="Fundstelle var. Kosten" dataDxfId="1743"/>
    <tableColumn id="33" xr3:uid="{00000000-0010-0000-1300-000021000000}" name="Fundstelle fixe Kosten" dataDxfId="1742"/>
    <tableColumn id="49" xr3:uid="{00000000-0010-0000-1300-000031000000}" name="Fundstelle Investition je Anschlusspunkt" dataDxfId="1741"/>
    <tableColumn id="34" xr3:uid="{00000000-0010-0000-1300-000022000000}" name="Fundstelle Bemerkungen" dataDxfId="1740"/>
    <tableColumn id="35" xr3:uid="{00000000-0010-0000-1300-000023000000}" name="eigene Anmerkung" dataDxfId="173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38" dataDxfId="1737" tableBorderDxfId="1736">
  <autoFilter ref="A1:AY17" xr:uid="{00000000-0009-0000-0100-000019000000}"/>
  <tableColumns count="51">
    <tableColumn id="1" xr3:uid="{00000000-0010-0000-1500-000001000000}" name="Prozess" dataDxfId="1735"/>
    <tableColumn id="47" xr3:uid="{00000000-0010-0000-1500-00002F000000}" name="Sektorenzuordnung" dataDxfId="1734"/>
    <tableColumn id="2" xr3:uid="{00000000-0010-0000-1500-000002000000}" name="Jahr" dataDxfId="1733"/>
    <tableColumn id="52" xr3:uid="{00000000-0010-0000-1500-000034000000}" name="Lastverschiebung" dataDxfId="1732"/>
    <tableColumn id="53" xr3:uid="{00000000-0010-0000-1500-000035000000}" name="Lastverzicht" dataDxfId="1731"/>
    <tableColumn id="71" xr3:uid="{B0549F9B-39DF-4F07-A532-CDA720445671}" name="Lasterhöhung" dataDxfId="1730"/>
    <tableColumn id="68" xr3:uid="{BE290A01-8736-4086-BB9D-3CC006C49381}" name="Stromverbrauch in TWh" dataDxfId="1729"/>
    <tableColumn id="3" xr3:uid="{00000000-0010-0000-1500-000003000000}" name="Potenzial pos. min MW" dataDxfId="1728"/>
    <tableColumn id="38" xr3:uid="{00000000-0010-0000-1500-000026000000}" name="Potenzial pos. MW Durchschnitt" dataDxfId="1727"/>
    <tableColumn id="5" xr3:uid="{00000000-0010-0000-1500-000005000000}" name="Potenzial pos. max MW Literatur" dataDxfId="1726"/>
    <tableColumn id="72" xr3:uid="{9E398625-227B-4420-90C0-6CFD27B82CD5}" name="Potenzial pos. MW Hochrechnung" dataDxfId="1725"/>
    <tableColumn id="50" xr3:uid="{00000000-0010-0000-1500-000032000000}" name="Potenzial neg. min MW" dataDxfId="1724"/>
    <tableColumn id="41" xr3:uid="{00000000-0010-0000-1500-000029000000}" name="Potenzial neg. MW Durchschnitt" dataDxfId="1723"/>
    <tableColumn id="6" xr3:uid="{00000000-0010-0000-1500-000006000000}" name="Potenzial neg. max MW Literatur" dataDxfId="1722"/>
    <tableColumn id="73" xr3:uid="{B5739B0B-B767-4C04-84BD-5C54DDF639CC}" name="Potenzial neg. MW Hochrechnung" dataDxfId="1721"/>
    <tableColumn id="7" xr3:uid="{00000000-0010-0000-1500-000007000000}" name="Mindestleistung MW" dataDxfId="1720"/>
    <tableColumn id="8" xr3:uid="{00000000-0010-0000-1500-000008000000}" name="Mindestauslastung" dataDxfId="1719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18" dataCellStyle="Prozent"/>
    <tableColumn id="70" xr3:uid="{81E1AC3D-5DB5-46DC-94F6-8BEBD606700E}" name="flexibilisierbarer Anteil max" dataDxfId="1717" dataCellStyle="Prozent"/>
    <tableColumn id="65" xr3:uid="{00000000-0010-0000-1500-000041000000}" name="Durchschnittsauslastung Literatur" dataDxfId="1716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15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14" dataCellStyle="Prozent"/>
    <tableColumn id="75" xr3:uid="{F3EDB403-EA2D-4F04-B6A7-E769B991DBD1}" name="Durchschnittliche Leistung MW Hochrechnung" dataDxfId="1713" dataCellStyle="Prozent"/>
    <tableColumn id="9" xr3:uid="{00000000-0010-0000-1500-000009000000}" name="Maximalleistung MW Literatur" dataDxfId="1712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11"/>
    <tableColumn id="10" xr3:uid="{00000000-0010-0000-1500-00000A000000}" name="installierte Leistung MW Literatur" dataDxfId="1710">
      <calculatedColumnFormula>Tabelle5897111426[[#This Row],[Maximalleistung MW Literatur]]</calculatedColumnFormula>
    </tableColumn>
    <tableColumn id="78" xr3:uid="{07A9C1DA-5F07-4EE4-B709-237E6392DD0C}" name="installierte Leistung MW Hochrechnung" dataDxfId="1709"/>
    <tableColumn id="42" xr3:uid="{00000000-0010-0000-1500-00002A000000}" name="Verschiebedauer min. (h)" dataDxfId="1708"/>
    <tableColumn id="4" xr3:uid="{00000000-0010-0000-1500-000004000000}" name="Verschiebedauer max (h)" dataDxfId="1707"/>
    <tableColumn id="15" xr3:uid="{00000000-0010-0000-1500-00000F000000}" name="Zeitverfügbarkeit?" dataDxfId="1706"/>
    <tableColumn id="16" xr3:uid="{00000000-0010-0000-1500-000010000000}" name="max. Abrufhäufigkeit pro Woche" dataDxfId="1705"/>
    <tableColumn id="40" xr3:uid="{00000000-0010-0000-1500-000028000000}" name="max. Abrufhäufigkeit pro Jahr" dataDxfId="1704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703"/>
    <tableColumn id="58" xr3:uid="{00000000-0010-0000-1500-00003A000000}" name="var. Kosten max. €_2018/MWh" dataDxfId="1702"/>
    <tableColumn id="20" xr3:uid="{00000000-0010-0000-1500-000014000000}" name="Bemerkungen" dataDxfId="1701"/>
    <tableColumn id="55" xr3:uid="{00000000-0010-0000-1500-000037000000}" name="Fundstelle Lastverschiebung" dataDxfId="1700"/>
    <tableColumn id="54" xr3:uid="{00000000-0010-0000-1500-000036000000}" name="Fundstelle Lastverzicht" dataDxfId="1699"/>
    <tableColumn id="21" xr3:uid="{00000000-0010-0000-1500-000015000000}" name="Fundstelle Potenzial pos." dataDxfId="1698"/>
    <tableColumn id="22" xr3:uid="{00000000-0010-0000-1500-000016000000}" name="Fundstelle Potenzial neg." dataDxfId="1697"/>
    <tableColumn id="23" xr3:uid="{00000000-0010-0000-1500-000017000000}" name="Fundstelle Mindestleistung" dataDxfId="1696"/>
    <tableColumn id="43" xr3:uid="{00000000-0010-0000-1500-00002B000000}" name="Fundstelle flexibilisierbarer Anteil" dataDxfId="1695"/>
    <tableColumn id="66" xr3:uid="{00000000-0010-0000-1500-000042000000}" name="Fundstelle Durchschnittsauslastung" dataDxfId="1694"/>
    <tableColumn id="45" xr3:uid="{00000000-0010-0000-1500-00002D000000}" name="Fundstelle durchschnittliche Leistung" dataDxfId="1693"/>
    <tableColumn id="24" xr3:uid="{00000000-0010-0000-1500-000018000000}" name="Fundstelle Maximalleistung" dataDxfId="1692"/>
    <tableColumn id="25" xr3:uid="{00000000-0010-0000-1500-000019000000}" name="Fundstelle installierte Leistung" dataDxfId="1691"/>
    <tableColumn id="27" xr3:uid="{00000000-0010-0000-1500-00001B000000}" name="Fundstelle Verschiebedauer" dataDxfId="1690"/>
    <tableColumn id="28" xr3:uid="{00000000-0010-0000-1500-00001C000000}" name="Fundstelle Regenerationsdauer" dataDxfId="1689"/>
    <tableColumn id="29" xr3:uid="{00000000-0010-0000-1500-00001D000000}" name="Fundstelle Zeitverfügbarkeit" dataDxfId="1688"/>
    <tableColumn id="30" xr3:uid="{00000000-0010-0000-1500-00001E000000}" name="Fundstelle max. Abrufhäufigkeit" dataDxfId="1687"/>
    <tableColumn id="32" xr3:uid="{00000000-0010-0000-1500-000020000000}" name="Fundstelle var. Kosten" dataDxfId="1686"/>
    <tableColumn id="34" xr3:uid="{00000000-0010-0000-1500-000022000000}" name="Fundstelle Bemerkungen" dataDxfId="1685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84" dataDxfId="1683" tableBorderDxfId="1682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81"/>
    <tableColumn id="47" xr3:uid="{00000000-0010-0000-0900-00002F000000}" name="Sektorenzuordnung" dataDxfId="1680"/>
    <tableColumn id="76" xr3:uid="{00000000-0010-0000-0900-00004C000000}" name="Gruppenzuordnung" dataDxfId="1679">
      <calculatedColumnFormula>VLOOKUP(Tabelle58971115[[#This Row],[Prozess]],Tabelle22333[],3,FALSE)</calculatedColumnFormula>
    </tableColumn>
    <tableColumn id="2" xr3:uid="{00000000-0010-0000-0900-000002000000}" name="Jahr" dataDxfId="1678"/>
    <tableColumn id="52" xr3:uid="{00000000-0010-0000-0900-000034000000}" name="Lastverschiebung" dataDxfId="1677"/>
    <tableColumn id="53" xr3:uid="{00000000-0010-0000-0900-000035000000}" name="Lastverzicht" dataDxfId="1676"/>
    <tableColumn id="83" xr3:uid="{D00C9E1C-CA55-47FC-B1C2-2694ECF1425A}" name="Lasterhöhung" dataDxfId="1675"/>
    <tableColumn id="69" xr3:uid="{00000000-0010-0000-0900-000045000000}" name="vorziehen" dataDxfId="1674"/>
    <tableColumn id="68" xr3:uid="{00000000-0010-0000-0900-000044000000}" name="verzögern" dataDxfId="1673"/>
    <tableColumn id="67" xr3:uid="{00000000-0010-0000-0900-000043000000}" name="Stromverbrauch in TWh" dataDxfId="1672"/>
    <tableColumn id="87" xr3:uid="{73478AAB-DF67-4DD5-8616-D6123C8EA183}" name="jährliche Produktion kt" dataDxfId="1671"/>
    <tableColumn id="86" xr3:uid="{76404C21-E30C-4A04-8D9C-8FBB8F9F0DD5}" name="spez. StV kWh/t" dataDxfId="1670"/>
    <tableColumn id="3" xr3:uid="{00000000-0010-0000-0900-000003000000}" name="Potenzial pos. min MW" dataDxfId="1669"/>
    <tableColumn id="38" xr3:uid="{00000000-0010-0000-0900-000026000000}" name="Potenzial pos. MW Durchschnitt" dataDxfId="1668"/>
    <tableColumn id="89" xr3:uid="{CAA70E46-D84B-4E9B-9B59-614D4CF40AD1}" name="Potenzial pos. MW Durchschnitt Lastverzicht" dataDxfId="1667"/>
    <tableColumn id="41" xr3:uid="{00000000-0010-0000-0900-000029000000}" name="Potenzial neg. MW Durchschnitt" dataDxfId="1666"/>
    <tableColumn id="8" xr3:uid="{00000000-0010-0000-0900-000008000000}" name="Mindestauslastung" dataDxfId="1665" dataCellStyle="Prozent"/>
    <tableColumn id="72" xr3:uid="{00000000-0010-0000-0900-000048000000}" name="flex. Anteil pos." dataDxfId="1664" dataCellStyle="Prozent"/>
    <tableColumn id="71" xr3:uid="{00000000-0010-0000-0900-000047000000}" name="flex. Anteil neg." dataDxfId="1663" dataCellStyle="Prozent"/>
    <tableColumn id="65" xr3:uid="{00000000-0010-0000-0900-000041000000}" name="Durchschnittsauslastung im Betriebszeitraum" dataDxfId="1662" dataCellStyle="Prozent"/>
    <tableColumn id="85" xr3:uid="{F3E08D92-44E7-48C6-B894-FB6D6A5AE1E4}" name="Durchschnittsauslastung" dataDxfId="1661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60" dataCellStyle="Prozent"/>
    <tableColumn id="80" xr3:uid="{00000000-0010-0000-0900-000050000000}" name="Wirkungsgrad min. (%)" dataDxfId="1659"/>
    <tableColumn id="79" xr3:uid="{00000000-0010-0000-0900-00004F000000}" name="Wirkungsgrad max. (%)" dataDxfId="1658"/>
    <tableColumn id="77" xr3:uid="{00000000-0010-0000-0900-00004D000000}" name="Wirkungsgrad (%)" dataDxfId="1657"/>
    <tableColumn id="12" xr3:uid="{00000000-0010-0000-0900-00000C000000}" name="Schaltdauer pos. (h)" dataDxfId="1656"/>
    <tableColumn id="90" xr3:uid="{74DEA5F0-EEB6-4F9A-94D5-8A37F6BC374F}" name="Schaltdauer pos. (h) Lastverzicht" dataDxfId="1655"/>
    <tableColumn id="63" xr3:uid="{00000000-0010-0000-0900-00003F000000}" name="Schaltdauer neg min (h)" dataDxfId="1654"/>
    <tableColumn id="51" xr3:uid="{00000000-0010-0000-0900-000033000000}" name="Schaltdauer neg. (h)" dataDxfId="1653"/>
    <tableColumn id="42" xr3:uid="{00000000-0010-0000-0900-00002A000000}" name="Verschiebedauer min. (h)" dataDxfId="1652"/>
    <tableColumn id="4" xr3:uid="{00000000-0010-0000-0900-000004000000}" name="Verschiebedauer max (h)" dataDxfId="1651"/>
    <tableColumn id="13" xr3:uid="{00000000-0010-0000-0900-00000D000000}" name="Verschiebedauer (h)" dataDxfId="1650"/>
    <tableColumn id="14" xr3:uid="{00000000-0010-0000-0900-00000E000000}" name="Regenerationsdauer (h)" dataDxfId="1649"/>
    <tableColumn id="15" xr3:uid="{00000000-0010-0000-0900-00000F000000}" name="Zeitverfügbarkeit?" dataDxfId="1648"/>
    <tableColumn id="70" xr3:uid="{00000000-0010-0000-0900-000046000000}" name="Temperaturabhängigkeit?" dataDxfId="1647"/>
    <tableColumn id="82" xr3:uid="{00000000-0010-0000-0900-000052000000}" name="max. Abrufhäufigkeit pro Tag" dataDxfId="1646"/>
    <tableColumn id="40" xr3:uid="{00000000-0010-0000-0900-000028000000}" name="max. Abrufhäufigkeit pro Jahr" dataDxfId="1645"/>
    <tableColumn id="91" xr3:uid="{2C86A030-BC6C-45B8-8F3D-7C52D34E3116}" name="max. Abrufhäufigkeit pro Jahr Lastverzicht" dataDxfId="1644"/>
    <tableColumn id="17" xr3:uid="{00000000-0010-0000-0900-000011000000}" name="Investitionsausgaben €_2018/kW" dataDxfId="1643"/>
    <tableColumn id="18" xr3:uid="{00000000-0010-0000-0900-000012000000}" name="variable Kosten €_2018/MWh" dataDxfId="1642"/>
    <tableColumn id="88" xr3:uid="{0E1A3CC7-783F-4411-8606-CEAE4B49D0F5}" name="variable Kosten Lastverzicht €_2018/MWh" dataDxfId="1641">
      <calculatedColumnFormula>1*10^3*Umrechnungsfaktoren!$B$15/Umrechnungsfaktoren!$B$11</calculatedColumnFormula>
    </tableColumn>
    <tableColumn id="64" xr3:uid="{00000000-0010-0000-0900-000040000000}" name="fixe Kosten min. €_2018/kW*a" dataDxfId="1640"/>
    <tableColumn id="19" xr3:uid="{00000000-0010-0000-0900-000013000000}" name="fixe Kosten €_2018/kW*a" dataDxfId="1639"/>
    <tableColumn id="58" xr3:uid="{00000000-0010-0000-0900-00003A000000}" name="durchschnittliche Verfügbarkeit (% p.a.)" dataDxfId="1638"/>
    <tableColumn id="20" xr3:uid="{00000000-0010-0000-0900-000014000000}" name="Bemerkungen" dataDxfId="1637"/>
    <tableColumn id="55" xr3:uid="{00000000-0010-0000-0900-000037000000}" name="Fundstelle Lastverschiebung" dataDxfId="1636"/>
    <tableColumn id="54" xr3:uid="{00000000-0010-0000-0900-000036000000}" name="Fundstelle Lastverzicht" dataDxfId="1635"/>
    <tableColumn id="74" xr3:uid="{00000000-0010-0000-0900-00004A000000}" name="Fundstelle verzögern/vorziehen" dataDxfId="1634"/>
    <tableColumn id="73" xr3:uid="{00000000-0010-0000-0900-000049000000}" name="Fundstelle Stromverbrauch" dataDxfId="1633"/>
    <tableColumn id="21" xr3:uid="{00000000-0010-0000-0900-000015000000}" name="Fundstelle Potenzial pos." dataDxfId="1632"/>
    <tableColumn id="22" xr3:uid="{00000000-0010-0000-0900-000016000000}" name="Fundstelle Potenzial neg." dataDxfId="1631"/>
    <tableColumn id="75" xr3:uid="{00000000-0010-0000-0900-00004B000000}" name="Fundstelle Mindestauslastung" dataDxfId="1630"/>
    <tableColumn id="43" xr3:uid="{00000000-0010-0000-0900-00002B000000}" name="Fundstelle flexibilisierbarer Anteil" dataDxfId="1629"/>
    <tableColumn id="66" xr3:uid="{00000000-0010-0000-0900-000042000000}" name="Fundstelle Durchschnittsauslastung" dataDxfId="1628"/>
    <tableColumn id="78" xr3:uid="{00000000-0010-0000-0900-00004E000000}" name="Fundstelle Wirkungsgrad" dataDxfId="1627"/>
    <tableColumn id="26" xr3:uid="{00000000-0010-0000-0900-00001A000000}" name="Fundstelle Schaltdauer" dataDxfId="1626"/>
    <tableColumn id="27" xr3:uid="{00000000-0010-0000-0900-00001B000000}" name="Fundstelle Verschiebedauer" dataDxfId="1625"/>
    <tableColumn id="28" xr3:uid="{00000000-0010-0000-0900-00001C000000}" name="Fundstelle Regenerationsdauer" dataDxfId="1624"/>
    <tableColumn id="29" xr3:uid="{00000000-0010-0000-0900-00001D000000}" name="Fundstelle Zeitverfügbarkeit" dataDxfId="1623"/>
    <tableColumn id="30" xr3:uid="{00000000-0010-0000-0900-00001E000000}" name="Fundstelle max. Abrufhäufigkeit" dataDxfId="1622"/>
    <tableColumn id="31" xr3:uid="{00000000-0010-0000-0900-00001F000000}" name="Fundstelle Invest" dataDxfId="1621"/>
    <tableColumn id="32" xr3:uid="{00000000-0010-0000-0900-000020000000}" name="Fundstelle var. Kosten" dataDxfId="1620"/>
    <tableColumn id="33" xr3:uid="{00000000-0010-0000-0900-000021000000}" name="Fundstelle fixe Kosten" dataDxfId="1619"/>
    <tableColumn id="81" xr3:uid="{00000000-0010-0000-0900-000051000000}" name="Fundstelle durchschn. Verfügbarkeit" dataDxfId="1618"/>
    <tableColumn id="35" xr3:uid="{00000000-0010-0000-0900-000023000000}" name="eigene Anmerkung" dataDxfId="1617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16" dataDxfId="1615" tableBorderDxfId="1614">
  <autoFilter ref="A1:Y23" xr:uid="{7EAE93F4-011F-46D7-80B5-BF43F400E70A}"/>
  <tableColumns count="25">
    <tableColumn id="1" xr3:uid="{045C2232-272F-4C0E-A404-0DA4AF632BE0}" name="Prozess" dataDxfId="1613"/>
    <tableColumn id="47" xr3:uid="{8495DA7A-9A6F-4013-B722-627056C22C67}" name="Sektorenzuordnung" dataDxfId="1612"/>
    <tableColumn id="2" xr3:uid="{5F3BB2BF-0030-4870-8CE7-A6BCF3B5650A}" name="Jahr" dataDxfId="1611"/>
    <tableColumn id="52" xr3:uid="{AE97C1CB-42DB-4746-A36D-3FD73C4F33DA}" name="Lastverschiebung" dataDxfId="1610"/>
    <tableColumn id="53" xr3:uid="{F7B83E07-5B62-4092-A86A-1EBB0455F116}" name="Lastverzicht" dataDxfId="1609"/>
    <tableColumn id="69" xr3:uid="{C2AD5E8D-EA9D-4019-BED4-233E90018CAB}" name="Lasterhöhung" dataDxfId="1608"/>
    <tableColumn id="5" xr3:uid="{B21FD136-F085-438A-9924-CD0D51483B05}" name="Potenzial pos. max MW Referenz" dataDxfId="1607"/>
    <tableColumn id="70" xr3:uid="{AAE5CB0A-F53F-486F-AAE9-9F758DF761ED}" name="Potenzial pos. max MW optimistisch (Szenario 2)" dataDxfId="1606"/>
    <tableColumn id="6" xr3:uid="{D8F7CFB2-101F-441C-BB94-E7EFB9D8CDE4}" name="Potenzial neg. max MW Referenz" dataDxfId="1605"/>
    <tableColumn id="71" xr3:uid="{F33F00BC-C9E3-48CD-B3B7-38144677E60D}" name="Potenzial neg. max MW optimistisch (Szenario 2)" dataDxfId="1604"/>
    <tableColumn id="36" xr3:uid="{2B34BD4D-73F4-48A6-B584-962F72941DF5}" name="flexibilisierbarer Anteil Referenz" dataDxfId="1603" dataCellStyle="Prozent"/>
    <tableColumn id="72" xr3:uid="{7A6C2CC3-F7C2-4F9C-999E-51F05B5C59D1}" name="flexibilisierbarer Anteil optimistisch (Szenario 2)" dataDxfId="1602" dataCellStyle="Prozent"/>
    <tableColumn id="9" xr3:uid="{552A5609-B18E-41A4-8FFC-904789674D74}" name="Maximalleistung MW Referenz" dataDxfId="1601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00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599"/>
    <tableColumn id="4" xr3:uid="{D0BAC23A-A00A-4D26-8B9E-AE934026C61F}" name="Verschiebedauer max (h)" dataDxfId="1598"/>
    <tableColumn id="13" xr3:uid="{90AE4397-79B7-4FA1-AC6A-4B5B5DCD495C}" name="Verschiebedauer (h) Referenz" dataDxfId="1597"/>
    <tableColumn id="14" xr3:uid="{96F84580-8C22-4ACD-A1E1-DD512D98B5EA}" name="Verschiebedauer (h) optimistisch (Szenario 2)" dataDxfId="1596"/>
    <tableColumn id="55" xr3:uid="{BB4CF91F-7FC2-4EDA-AA87-F78DB28FCAB5}" name="Fundstelle Lastverschiebung" dataDxfId="1595"/>
    <tableColumn id="54" xr3:uid="{4CC1BC5F-41CB-4C93-A647-5360CB4E91B2}" name="Fundstelle Lastverzicht" dataDxfId="1594"/>
    <tableColumn id="21" xr3:uid="{A6AC0C1F-6B9A-4521-9413-31DE9AFA8D4C}" name="Fundstelle Potenzial pos." dataDxfId="1593"/>
    <tableColumn id="22" xr3:uid="{EF3F114A-DB07-4E45-AD14-B5EB9C568644}" name="Fundstelle Potenzial neg." dataDxfId="1592"/>
    <tableColumn id="43" xr3:uid="{354E5854-DE4C-4A4E-9DBD-0860038E3407}" name="Fundstelle flexibilisierbarer Anteil" dataDxfId="1591"/>
    <tableColumn id="24" xr3:uid="{F8FD73D7-2FFE-49F6-94A1-F63AB9F28A86}" name="Fundstelle Maximalleistung" dataDxfId="1590"/>
    <tableColumn id="27" xr3:uid="{11A34591-0037-4C25-B158-6FBF5F6A874A}" name="Fundstelle Verschiebedauer" dataDxfId="158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588" dataDxfId="1587" tableBorderDxfId="1586">
  <autoFilter ref="A1:N15" xr:uid="{F701B2EC-E2AD-4208-957E-2645E6882D66}"/>
  <tableColumns count="14">
    <tableColumn id="1" xr3:uid="{60D4FDA9-9997-4B0E-8D45-9838C956EF80}" name="Prozess" dataDxfId="1585"/>
    <tableColumn id="47" xr3:uid="{3231BF80-5E4F-4907-B3C3-2F56FD15997B}" name="Sektorenzuordnung" dataDxfId="1584"/>
    <tableColumn id="2" xr3:uid="{ECDD713F-C18D-429B-892D-DB72464D78C1}" name="Jahr" dataDxfId="1583"/>
    <tableColumn id="52" xr3:uid="{904721C5-89FE-4DA0-9791-F6CD7835911F}" name="Lastverschiebung" dataDxfId="1582"/>
    <tableColumn id="53" xr3:uid="{EEE37A9B-F349-4734-A8D3-9F403FCBEF68}" name="Lastverzicht" dataDxfId="1581"/>
    <tableColumn id="68" xr3:uid="{668C5A4A-EE00-401A-AAD5-5EB8A19598D4}" name="Lasterhöhung" dataDxfId="1580"/>
    <tableColumn id="75" xr3:uid="{30D504FD-89B3-4972-BDDD-1D0FDB03908D}" name="Potenzial pos. MW Durchschnitt" dataDxfId="1579"/>
    <tableColumn id="41" xr3:uid="{D059C1AC-18C1-4F8A-A018-145D4F0332AB}" name="Potenzial neg. MW Durchschnitt" dataDxfId="1578"/>
    <tableColumn id="13" xr3:uid="{2D701B35-5F44-4AF9-8800-0CF72DEE713D}" name="Verschiebedauer (h)" dataDxfId="1577"/>
    <tableColumn id="55" xr3:uid="{31D6DB02-4012-4AA2-91AB-D48F8329F0A2}" name="Fundstelle Lastverschiebung" dataDxfId="1576"/>
    <tableColumn id="54" xr3:uid="{B7C38E36-9CA7-4324-9229-28127122B928}" name="Fundstelle Lastverzicht" dataDxfId="1575"/>
    <tableColumn id="21" xr3:uid="{106BB4FE-66C5-4C8E-BFE9-E1C42C35EA3E}" name="Fundstelle Potenzial pos." dataDxfId="1574"/>
    <tableColumn id="22" xr3:uid="{50973332-0E8D-4999-8298-3549B8C2A2EC}" name="Fundstelle Potenzial neg." dataDxfId="1573"/>
    <tableColumn id="27" xr3:uid="{28956575-1520-4CC4-B4C5-9F516A0B6E5D}" name="Fundstelle Verschiebedauer" dataDxfId="1572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71" dataDxfId="1570" tableBorderDxfId="1569">
  <autoFilter ref="A1:AZ34" xr:uid="{00000000-0009-0000-0100-000013000000}"/>
  <tableColumns count="52">
    <tableColumn id="1" xr3:uid="{00000000-0010-0000-1100-000001000000}" name="Prozess" dataDxfId="1568"/>
    <tableColumn id="47" xr3:uid="{00000000-0010-0000-1100-00002F000000}" name="Sektorenzuordnung" dataDxfId="1567"/>
    <tableColumn id="2" xr3:uid="{00000000-0010-0000-1100-000002000000}" name="Jahr" dataDxfId="1566"/>
    <tableColumn id="52" xr3:uid="{00000000-0010-0000-1100-000034000000}" name="Lastverschiebung" dataDxfId="1565"/>
    <tableColumn id="53" xr3:uid="{00000000-0010-0000-1100-000035000000}" name="Lastverzicht" dataDxfId="1564"/>
    <tableColumn id="78" xr3:uid="{BB48C46C-C55A-4A5F-BB39-EAC2DD6DCCA5}" name="Lasterhöhung" dataDxfId="1563"/>
    <tableColumn id="67" xr3:uid="{00000000-0010-0000-1100-000043000000}" name="Stromverbrauch in TWh" dataDxfId="1562"/>
    <tableColumn id="38" xr3:uid="{00000000-0010-0000-1100-000026000000}" name="Potenzial pos. MW Durchschnitt" dataDxfId="1561"/>
    <tableColumn id="71" xr3:uid="{00000000-0010-0000-1100-000047000000}" name="Potenzial pos. max MW Lastverzicht" dataDxfId="1560"/>
    <tableColumn id="41" xr3:uid="{00000000-0010-0000-1100-000029000000}" name="Potenzial neg. MW Durchschnitt" dataDxfId="1559"/>
    <tableColumn id="36" xr3:uid="{00000000-0010-0000-1100-000024000000}" name="flexibilisierbarer Anteil pos. an Durchschnittsauslastung" dataDxfId="1558" dataCellStyle="Prozent"/>
    <tableColumn id="69" xr3:uid="{00000000-0010-0000-1100-000045000000}" name="flexibilisierbarer Anteil neg. an Durchschnittsauslastung" dataDxfId="1557" dataCellStyle="Prozent"/>
    <tableColumn id="70" xr3:uid="{00000000-0010-0000-1100-000046000000}" name="Betriebsstunden p.a." dataDxfId="1556" dataCellStyle="Prozent"/>
    <tableColumn id="44" xr3:uid="{00000000-0010-0000-1100-00002C000000}" name="Durchschnittliche Leistung MW" dataDxfId="1555" dataCellStyle="Prozent"/>
    <tableColumn id="11" xr3:uid="{00000000-0010-0000-1100-00000B000000}" name="Aktivierungsdauer (h)" dataDxfId="1554"/>
    <tableColumn id="61" xr3:uid="{00000000-0010-0000-1100-00003D000000}" name="Schaltdauer pos. min (h)" dataDxfId="1553">
      <calculatedColumnFormula>2/60</calculatedColumnFormula>
    </tableColumn>
    <tableColumn id="60" xr3:uid="{00000000-0010-0000-1100-00003C000000}" name="Schaltdauer pos. max (h)" dataDxfId="1552"/>
    <tableColumn id="81" xr3:uid="{24D4329C-6A8F-4D4B-B1E1-A0045511F0D3}" name="Schaltdauer pos. min (h) Lastverzicht" dataDxfId="1551"/>
    <tableColumn id="80" xr3:uid="{9849B2FC-C05C-403A-B551-F92D45AFDC85}" name="Schaltdauer pos. max (h) Lastverzicht" dataDxfId="1550"/>
    <tableColumn id="12" xr3:uid="{00000000-0010-0000-1100-00000C000000}" name="Schaltdauer pos. (h)" dataDxfId="1549"/>
    <tableColumn id="79" xr3:uid="{5AD04540-F962-44EE-9B0E-E72A2A85ED5B}" name="Schaltdauer pos. (h) Lastverzicht" dataDxfId="1548"/>
    <tableColumn id="63" xr3:uid="{00000000-0010-0000-1100-00003F000000}" name="Schaltdauer neg min (h)" dataDxfId="1547"/>
    <tableColumn id="62" xr3:uid="{00000000-0010-0000-1100-00003E000000}" name="Schaltdauer neg. max (h)" dataDxfId="1546"/>
    <tableColumn id="51" xr3:uid="{00000000-0010-0000-1100-000033000000}" name="Schaltdauer neg. (h)" dataDxfId="1545"/>
    <tableColumn id="14" xr3:uid="{00000000-0010-0000-1100-00000E000000}" name="Regenerationsdauer pos. (h)" dataDxfId="1544"/>
    <tableColumn id="76" xr3:uid="{00000000-0010-0000-1100-00004C000000}" name="Regenerationsdauer neg. (h)" dataDxfId="1543"/>
    <tableColumn id="40" xr3:uid="{00000000-0010-0000-1100-000028000000}" name="max. Abrufhäufigkeit pro Jahr" dataDxfId="1542"/>
    <tableColumn id="82" xr3:uid="{1361399C-7671-42F6-AE28-BA969E9A2C62}" name="max. Abrufhäufigkeit pro Jahr Lastverschiebung" dataDxfId="1541"/>
    <tableColumn id="57" xr3:uid="{00000000-0010-0000-1100-000039000000}" name="min. Investitionsausgaben €_2018/kW" dataDxfId="1540">
      <calculatedColumnFormula>0.2*Umrechnungsfaktoren!$B$15/Umrechnungsfaktoren!$B$14</calculatedColumnFormula>
    </tableColumn>
    <tableColumn id="56" xr3:uid="{00000000-0010-0000-1100-000038000000}" name="max. Investitionsausgaben €_2018/kW" dataDxfId="1539">
      <calculatedColumnFormula>0.9*Umrechnungsfaktoren!$B$15/Umrechnungsfaktoren!$B$14</calculatedColumnFormula>
    </tableColumn>
    <tableColumn id="17" xr3:uid="{00000000-0010-0000-1100-000011000000}" name="Investitionsausgaben €_2018/kW" dataDxfId="1538">
      <calculatedColumnFormula>0.5*Umrechnungsfaktoren!$B$15/Umrechnungsfaktoren!$B$14</calculatedColumnFormula>
    </tableColumn>
    <tableColumn id="18" xr3:uid="{00000000-0010-0000-1100-000012000000}" name="variable Kosten pos. €_2018/MWh" dataDxfId="1537">
      <calculatedColumnFormula>7.2*Umrechnungsfaktoren!$B$15/Umrechnungsfaktoren!$B$14</calculatedColumnFormula>
    </tableColumn>
    <tableColumn id="77" xr3:uid="{00000000-0010-0000-1100-00004D000000}" name="variable Kosten neg. €_2018/MWh" dataDxfId="1536">
      <calculatedColumnFormula>27.7*Umrechnungsfaktoren!$B$15/Umrechnungsfaktoren!$B$14</calculatedColumnFormula>
    </tableColumn>
    <tableColumn id="72" xr3:uid="{00000000-0010-0000-1100-000048000000}" name="variable Kosten Lastverzicht €_2018/MWh" dataDxfId="1535">
      <calculatedColumnFormula>96*Umrechnungsfaktoren!$B$15/Umrechnungsfaktoren!$B$14</calculatedColumnFormula>
    </tableColumn>
    <tableColumn id="19" xr3:uid="{00000000-0010-0000-1100-000013000000}" name="fixe Kosten €_2018/kW*a" dataDxfId="1534">
      <calculatedColumnFormula>0.05*Umrechnungsfaktoren!$B$15/Umrechnungsfaktoren!$B$14</calculatedColumnFormula>
    </tableColumn>
    <tableColumn id="48" xr3:uid="{00000000-0010-0000-1100-000030000000}" name="Investitionsausgaben je Anschlusspunkt (€_2018)" dataDxfId="1533">
      <calculatedColumnFormula>3000*Umrechnungsfaktoren!$B$15/Umrechnungsfaktoren!$B$14</calculatedColumnFormula>
    </tableColumn>
    <tableColumn id="73" xr3:uid="{00000000-0010-0000-1100-000049000000}" name="Wirkungsgrad pos." dataDxfId="1532"/>
    <tableColumn id="75" xr3:uid="{00000000-0010-0000-1100-00004B000000}" name="Wirkungsgrad neg." dataDxfId="1531"/>
    <tableColumn id="20" xr3:uid="{00000000-0010-0000-1100-000014000000}" name="Bemerkungen" dataDxfId="1530"/>
    <tableColumn id="68" xr3:uid="{00000000-0010-0000-1100-000044000000}" name="Fundstelle Stromverbrauch" dataDxfId="1529"/>
    <tableColumn id="21" xr3:uid="{00000000-0010-0000-1100-000015000000}" name="Fundstelle Potenzial pos." dataDxfId="1528"/>
    <tableColumn id="22" xr3:uid="{00000000-0010-0000-1100-000016000000}" name="Fundstelle Potenzial neg." dataDxfId="1527"/>
    <tableColumn id="43" xr3:uid="{00000000-0010-0000-1100-00002B000000}" name="Fundstelle flexibilisierbarer Anteil" dataDxfId="1526"/>
    <tableColumn id="45" xr3:uid="{00000000-0010-0000-1100-00002D000000}" name="Fundstelle durchschnittliche Leistung" dataDxfId="1525"/>
    <tableColumn id="39" xr3:uid="{00000000-0010-0000-1100-000027000000}" name="Fundstelle Aktivierungsdauer" dataDxfId="1524"/>
    <tableColumn id="26" xr3:uid="{00000000-0010-0000-1100-00001A000000}" name="Fundstelle Schaltdauer" dataDxfId="1523"/>
    <tableColumn id="28" xr3:uid="{00000000-0010-0000-1100-00001C000000}" name="Fundstelle Regenerationsdauer" dataDxfId="1522"/>
    <tableColumn id="30" xr3:uid="{00000000-0010-0000-1100-00001E000000}" name="Fundstelle max. Abrufhäufigkeit" dataDxfId="1521"/>
    <tableColumn id="31" xr3:uid="{00000000-0010-0000-1100-00001F000000}" name="Fundstelle Invest" dataDxfId="1520"/>
    <tableColumn id="32" xr3:uid="{00000000-0010-0000-1100-000020000000}" name="Fundstelle var. Kosten" dataDxfId="1519"/>
    <tableColumn id="33" xr3:uid="{00000000-0010-0000-1100-000021000000}" name="Fundstelle fixe Kosten" dataDxfId="1518"/>
    <tableColumn id="74" xr3:uid="{00000000-0010-0000-1100-00004A000000}" name="Fundstelle Wirkungsgrad" dataDxfId="1517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16" dataDxfId="1515" tableBorderDxfId="1514">
  <autoFilter ref="A1:Y12" xr:uid="{F701B2EC-E2AD-4208-957E-2645E6882D66}"/>
  <tableColumns count="25">
    <tableColumn id="1" xr3:uid="{DC6BC179-EF4B-4362-85B7-F94DCFF1400E}" name="Prozess" dataDxfId="1513"/>
    <tableColumn id="47" xr3:uid="{1E562F7D-0294-4D8A-8E3A-1A8AC50C13C5}" name="Sektorenzuordnung" dataDxfId="1512"/>
    <tableColumn id="2" xr3:uid="{557A65FD-3A5C-463A-97EE-0E6CF65B4C27}" name="Jahr" dataDxfId="1511"/>
    <tableColumn id="52" xr3:uid="{59337E75-E973-46A2-85CD-5E4C30936482}" name="Lastverschiebung" dataDxfId="1510"/>
    <tableColumn id="53" xr3:uid="{47DDB4D2-154C-4604-86E0-D2ECD974853B}" name="Lastverzicht" dataDxfId="1509"/>
    <tableColumn id="68" xr3:uid="{B5CE66E4-D69D-4D9B-BE03-A44C94AEECD6}" name="Lasterhöhung" dataDxfId="1508"/>
    <tableColumn id="76" xr3:uid="{CD72026E-AAC6-4DC5-BEBD-38776B6EC245}" name="Stromverbrauch von TWh" dataDxfId="1507"/>
    <tableColumn id="69" xr3:uid="{397FF19B-0798-4828-AE6C-0781813F0841}" name="Stromverbrauch bis TWh" dataDxfId="1506"/>
    <tableColumn id="75" xr3:uid="{86F5F6FB-3FE5-4447-8E6F-28626C87AB9E}" name="Potenzial pos. MW Durchschnitt Winter" dataDxfId="1505"/>
    <tableColumn id="38" xr3:uid="{34B8C0F8-29BC-4993-AD7C-89E8CFEFD0DA}" name="Potenzial pos. MW Durchschnitt Sommer" dataDxfId="1504"/>
    <tableColumn id="5" xr3:uid="{C9FBA385-3319-410C-9E95-D75ADAF90F00}" name="Potenzial pos. max MW" dataDxfId="1503"/>
    <tableColumn id="41" xr3:uid="{F6BCC037-E74A-46E2-A7BB-951C2F3F046C}" name="Potenzial neg. MW Durchschnitt Winter" dataDxfId="1502"/>
    <tableColumn id="74" xr3:uid="{7501D560-A540-4CF0-9493-781F98A90DBE}" name="Potenzial neg. MW Durchschnitt Sommer" dataDxfId="1501"/>
    <tableColumn id="6" xr3:uid="{BA722911-42F2-4D14-915F-A100E95C2268}" name="Potenzial neg. max MW" dataDxfId="1500"/>
    <tableColumn id="36" xr3:uid="{7021F6C5-608E-4A20-9686-037C7C0EE956}" name="flexibilisierbarer Anteil pos." dataDxfId="1499" dataCellStyle="Prozent"/>
    <tableColumn id="73" xr3:uid="{116DBAF6-360B-41D4-AFF4-2B005B4105BE}" name="flexibilisierbarer Anteil neg." dataDxfId="1498" dataCellStyle="Prozent"/>
    <tableColumn id="9" xr3:uid="{F1FC41B8-1308-4099-9233-0D4F701AC58B}" name="Maximalleistung MW" dataDxfId="1497"/>
    <tableColumn id="70" xr3:uid="{2FE6B4A1-7D5C-423E-B5D0-6DD8C39E40FA}" name="Betriebskosten €_2018/kW*a" dataDxfId="1496">
      <calculatedColumnFormula>2.43*Umrechnungsfaktoren!$B$15/Umrechnungsfaktoren!$B$7</calculatedColumnFormula>
    </tableColumn>
    <tableColumn id="20" xr3:uid="{A15C4103-9178-4ADD-A090-ECAC24C99A7C}" name="Bemerkungen" dataDxfId="1495"/>
    <tableColumn id="77" xr3:uid="{B8DB8FCD-1760-4661-9C41-1B90392388F2}" name="Fundstelle Stromverbrauch" dataDxfId="1494"/>
    <tableColumn id="21" xr3:uid="{D199A964-2A23-4A9C-9953-6C8672990CBB}" name="Fundstelle Potenzial pos." dataDxfId="1493"/>
    <tableColumn id="22" xr3:uid="{DD4DA05A-F4A6-4604-9694-92DA6E401C4B}" name="Fundstelle Potenzial neg." dataDxfId="1492"/>
    <tableColumn id="43" xr3:uid="{1E167E9E-CEFD-4CFA-B585-1E08BFEA0D2B}" name="Fundstelle flexibilisierbarer Anteil" dataDxfId="1491"/>
    <tableColumn id="24" xr3:uid="{4C5D21DA-3386-479F-BA98-D4AE50E16868}" name="Fundstelle Maximalleistung" dataDxfId="1490"/>
    <tableColumn id="72" xr3:uid="{931407FA-5243-49A1-9BD0-1031DBA7B183}" name="Fundstelle Betriebskosten" dataDxfId="1489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488" dataDxfId="1487" tableBorderDxfId="1486">
  <autoFilter ref="A1:AM31" xr:uid="{00000000-0009-0000-0100-00000A000000}"/>
  <tableColumns count="39">
    <tableColumn id="1" xr3:uid="{9BEA42D4-2EF2-41EA-9518-BE34A51B6F34}" name="Prozess" dataDxfId="1485"/>
    <tableColumn id="47" xr3:uid="{C08C1B11-814C-4D0C-97A2-781DD12C0F2D}" name="Sektorenzuordnung" dataDxfId="1484"/>
    <tableColumn id="2" xr3:uid="{BCB6F9B1-0AE5-413C-AC12-35F36864EFE3}" name="Jahr" dataDxfId="1483"/>
    <tableColumn id="52" xr3:uid="{0106CB6B-E3B0-4692-8C80-38757DD9542D}" name="Lastverschiebung" dataDxfId="1482"/>
    <tableColumn id="53" xr3:uid="{61F179E0-4148-45AC-8605-2CB624AEA339}" name="Lastverzicht" dataDxfId="1481"/>
    <tableColumn id="79" xr3:uid="{DE94320C-CAC1-4011-B462-A4FAD773F3A0}" name="Lasterhöhung" dataDxfId="1480"/>
    <tableColumn id="84" xr3:uid="{B81FCAD3-28B5-40CB-A5D9-D3EEC1391FFF}" name="Stromverbrauch in TWh" dataDxfId="1479"/>
    <tableColumn id="11" xr3:uid="{7E756253-6AE1-492B-8DF7-2826EB2DD91A}" name="Stromverbrauch in TWh errechnet" dataDxfId="1478"/>
    <tableColumn id="69" xr3:uid="{1A147A1B-FEA4-49D6-AAB4-324FFB9D75F0}" name="Potenzial pos. Lastverschiebung MW" dataDxfId="1477"/>
    <tableColumn id="14" xr3:uid="{C6784EE0-CDC2-42A7-9732-0ACE0E5C308B}" name="Potenzial pos. min MW" dataDxfId="1476"/>
    <tableColumn id="12" xr3:uid="{AC43B148-ABE9-45F6-B3A5-36CC332142A4}" name="Potenzial pos. max MW" dataDxfId="1475"/>
    <tableColumn id="73" xr3:uid="{2E26CE25-10F4-42B4-8D4A-A0244F49AF69}" name="Potenzial neg. Lastverschiebung MW" dataDxfId="1474"/>
    <tableColumn id="50" xr3:uid="{455645D8-B6ED-44DF-917C-3878B5C20E6E}" name="Potenzial neg. min MW" dataDxfId="1473"/>
    <tableColumn id="78" xr3:uid="{2B4A884B-12BA-4345-895F-1F3B25E3597B}" name="Potenzial neg. max MW" dataDxfId="1472"/>
    <tableColumn id="17" xr3:uid="{869B572D-D6EE-4BEA-AE9C-1F6ABC49CB1A}" name="installierte Leistung MW" dataDxfId="1471"/>
    <tableColumn id="7" xr3:uid="{4A644916-0C78-497F-A0CE-BEC2292C4326}" name="Mindestleistung MW" dataDxfId="1470"/>
    <tableColumn id="18" xr3:uid="{49E89E89-CF45-43A9-9065-C588E4948E64}" name="Maximalleistung MW" dataDxfId="1469"/>
    <tableColumn id="8" xr3:uid="{DDF8383F-6B63-40BD-AAB0-C47D873BD960}" name="Mindestauslastung" dataDxfId="1468" dataCellStyle="Prozent"/>
    <tableColumn id="3" xr3:uid="{E0C7BBDA-4865-454A-8F09-DB8A82CE6921}" name="Maximalauslastung" dataDxfId="1467" dataCellStyle="Prozent"/>
    <tableColumn id="4" xr3:uid="{036D0E72-ED58-47F4-AD36-8017DE18F4D6}" name="flexibilisierbarer Anteil an installierter Leistung" dataDxfId="1466" dataCellStyle="Prozent"/>
    <tableColumn id="13" xr3:uid="{2DE4F162-BCD1-4BEA-BA50-36C5B0CC9C4B}" name="Verschiebedauer (h)" dataDxfId="1465"/>
    <tableColumn id="15" xr3:uid="{50EE543D-3C82-400A-A79C-64F697242FDB}" name="Zeitverfügbarkeit?" dataDxfId="1464"/>
    <tableColumn id="89" xr3:uid="{F9EE2269-04CC-4F93-A3CC-191AF640F8FA}" name="Investitionsausgaben €_2018/kW" dataDxfId="1463"/>
    <tableColumn id="10" xr3:uid="{B96CF8EC-2416-415B-B9EB-A03C70EE6A83}" name="variable Kosten €_2018/MWh" dataDxfId="1462"/>
    <tableColumn id="9" xr3:uid="{7EC1AC58-F7F2-4CCC-B32C-830F756D1E91}" name="fixe Kosten €_2018/kW*a" dataDxfId="1461"/>
    <tableColumn id="20" xr3:uid="{1EE6D910-AACC-4FF9-BC23-DD8EE6774AC1}" name="Bemerkungen" dataDxfId="1460"/>
    <tableColumn id="55" xr3:uid="{AC6E994A-9A5E-4E07-82F5-B03EAB73D957}" name="Fundstelle Lastverschiebung" dataDxfId="1459"/>
    <tableColumn id="54" xr3:uid="{5661A07C-C6D3-4992-98D4-B646E82208B8}" name="Fundstelle Lastverzicht" dataDxfId="1458"/>
    <tableColumn id="83" xr3:uid="{5BF37C88-B135-4EA6-B59D-76E9D4F796DA}" name="Fundstelle Stromverbrauch" dataDxfId="1457"/>
    <tableColumn id="21" xr3:uid="{95C58A8D-2335-44E7-BA0B-E8F31C7039A9}" name="Fundstelle Potenzial pos." dataDxfId="1456"/>
    <tableColumn id="22" xr3:uid="{F1EE5E8F-AD0E-495E-8374-13CBB0B5BE92}" name="Fundstelle Potenzial neg." dataDxfId="1455"/>
    <tableColumn id="23" xr3:uid="{F7275A52-188B-462A-A931-6AF93FC790C6}" name="Fundstelle Mindestleistung" dataDxfId="1454"/>
    <tableColumn id="87" xr3:uid="{535FBF6F-2DA8-4D0B-A0A2-108D3631A8E4}" name="Fundstelle Maximalleistung" dataDxfId="1453"/>
    <tableColumn id="19" xr3:uid="{13D456B7-8BE3-47CA-B8BD-A8378D02C324}" name="Fundstelle Maximalauslastung" dataDxfId="1452"/>
    <tableColumn id="66" xr3:uid="{CEEC9F0C-F71E-45B9-AC82-0D8BD8B0BD19}" name="Fundstelle flexibilisierbarer Anteil" dataDxfId="1451"/>
    <tableColumn id="25" xr3:uid="{9298F3C5-E1DF-4359-AE7E-926B13598CC8}" name="Fundstelle installierte Leistung" dataDxfId="1450"/>
    <tableColumn id="27" xr3:uid="{DB091A7C-5C90-4358-91DE-63815B2C2073}" name="Fundstelle Verschiebedauer" dataDxfId="1449"/>
    <tableColumn id="29" xr3:uid="{F03E711E-D7A9-42FF-B283-F9103D47B8FA}" name="Fundstelle Zeitverfügbarkeit" dataDxfId="1448"/>
    <tableColumn id="34" xr3:uid="{FA0B6F4A-1963-484F-8A5B-5CD5D652341E}" name="Fundstelle Bemerkungen" dataDxfId="1447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46" dataDxfId="1445" tableBorderDxfId="1444">
  <autoFilter ref="A1:AF7" xr:uid="{AE11E327-A0B3-4E98-A3F3-1BDD32A06945}"/>
  <tableColumns count="32">
    <tableColumn id="1" xr3:uid="{1B6C1A63-9A69-45F9-8F63-0C1CCD81B33F}" name="Prozess" dataDxfId="1443"/>
    <tableColumn id="47" xr3:uid="{DD252FB6-A304-4598-9F7B-E9C47270DF1F}" name="Sektorenzuordnung" dataDxfId="1442"/>
    <tableColumn id="2" xr3:uid="{166090E1-D564-44D6-9E47-5CC8D4CAB587}" name="Jahr" dataDxfId="1441"/>
    <tableColumn id="52" xr3:uid="{78681D84-5EBB-413A-A252-15B395CF771F}" name="Lastverschiebung" dataDxfId="1440"/>
    <tableColumn id="53" xr3:uid="{F96A7A76-11EE-443F-8727-346CF40F0D46}" name="Lastverzicht" dataDxfId="1439"/>
    <tableColumn id="68" xr3:uid="{3F4677B5-D8D2-4AA4-8039-6C8F6E4D935E}" name="Lasterhöhung" dataDxfId="1438"/>
    <tableColumn id="5" xr3:uid="{1D9C9BAF-69D5-414A-BABA-D73F3772627A}" name="Potenzial pos. max MW" dataDxfId="1437"/>
    <tableColumn id="6" xr3:uid="{542E41EB-2424-468B-A6AB-A29A7ED9EF8C}" name="Potenzial neg. max MW" dataDxfId="1436"/>
    <tableColumn id="65" xr3:uid="{0EEFB969-ECD7-40FB-B2E0-1AFDEB243AC9}" name="Durchschnittsauslastung" dataDxfId="1435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34" dataCellStyle="Prozent"/>
    <tableColumn id="44" xr3:uid="{9D342217-0BA8-4BA0-968F-27651EB3D823}" name="Durchschnittliche Leistung MW" dataDxfId="1433" dataCellStyle="Prozent"/>
    <tableColumn id="9" xr3:uid="{83877863-389D-4EB9-809C-D57ED1124005}" name="Maximalleistung MW" dataDxfId="1432"/>
    <tableColumn id="11" xr3:uid="{AFE627B7-F2B2-4D99-958E-9558063501E2}" name="Aktivierungsdauer (h)" dataDxfId="1431">
      <calculatedColumnFormula>60/3600</calculatedColumnFormula>
    </tableColumn>
    <tableColumn id="13" xr3:uid="{6D352065-FCB4-4073-A8C1-A29BDB3DB40E}" name="Verschiebedauer (h)" dataDxfId="1430"/>
    <tableColumn id="16" xr3:uid="{E041B129-E315-4420-8E19-A0F40B389798}" name="max. Abrufhäufigkeit pro Woche" dataDxfId="1429">
      <calculatedColumnFormula>7</calculatedColumnFormula>
    </tableColumn>
    <tableColumn id="57" xr3:uid="{63811DD0-9579-4F52-B31C-DAC28FEB5628}" name="min. Investitionsausgaben €_2018/kW" dataDxfId="1428">
      <calculatedColumnFormula>0</calculatedColumnFormula>
    </tableColumn>
    <tableColumn id="56" xr3:uid="{EB322A90-3156-4958-A962-44A0D3ABE274}" name="max. Investitionsausgaben €_2018/kW" dataDxfId="1427">
      <calculatedColumnFormula>100*Umrechnungsfaktoren!$B$15/Umrechnungsfaktoren!$B$12</calculatedColumnFormula>
    </tableColumn>
    <tableColumn id="70" xr3:uid="{2A27CBA6-227A-4C0E-A88C-BC7CFE0576F6}" name="zus. Betriebskosten p.a. min. (€)" dataDxfId="1426">
      <calculatedColumnFormula>10*Umrechnungsfaktoren!$B$15/Umrechnungsfaktoren!$B$12</calculatedColumnFormula>
    </tableColumn>
    <tableColumn id="69" xr3:uid="{BEE68730-C882-4535-9344-E0220DD4467C}" name="zus. Betriebskosten p.a. max. (€)" dataDxfId="1425">
      <calculatedColumnFormula>10</calculatedColumnFormula>
    </tableColumn>
    <tableColumn id="19" xr3:uid="{8F50806E-FFB1-43D1-812E-5D7AAA75EF88}" name="fixe Kosten €_2018/kW*a" dataDxfId="1424">
      <calculatedColumnFormula>10*Umrechnungsfaktoren!$B$15/Umrechnungsfaktoren!$B$12</calculatedColumnFormula>
    </tableColumn>
    <tableColumn id="55" xr3:uid="{67896037-C30A-448B-B01F-5651610E7263}" name="Fundstelle Lastverschiebung" dataDxfId="1423"/>
    <tableColumn id="21" xr3:uid="{B2A11AAA-EF31-44EC-962D-A3EF057CC02E}" name="Fundstelle Potenzial pos." dataDxfId="1422"/>
    <tableColumn id="22" xr3:uid="{46D3FC14-1E62-4B6A-93E0-EA54A57D30C3}" name="Fundstelle Potenzial neg." dataDxfId="1421"/>
    <tableColumn id="66" xr3:uid="{C0399ECB-FD3A-4F0E-913E-412EDA197D96}" name="Fundstelle Durchschnittsauslastung" dataDxfId="1420"/>
    <tableColumn id="45" xr3:uid="{CCAD7132-2CCC-47BE-853B-8E8CEA6B2B46}" name="Fundstelle durchschnittliche Leistung" dataDxfId="1419"/>
    <tableColumn id="24" xr3:uid="{BBD85B9D-122D-405D-B2EF-EA28AADE45DA}" name="Fundstelle Maximalleistung" dataDxfId="1418"/>
    <tableColumn id="39" xr3:uid="{1F0D4C5A-13F6-40B4-81C8-BC51805E38E5}" name="Fundstelle Aktivierungsdauer" dataDxfId="1417"/>
    <tableColumn id="27" xr3:uid="{058434D0-4C28-446F-AE30-225302A314DD}" name="Fundstelle Verschiebedauer" dataDxfId="1416"/>
    <tableColumn id="30" xr3:uid="{4B166F0A-394A-4BFD-9BC2-2662AFEEEF76}" name="Fundstelle max. Abrufhäufigkeit" dataDxfId="1415"/>
    <tableColumn id="31" xr3:uid="{76303978-F198-4D18-BAB9-16C145518465}" name="Fundstelle Invest" dataDxfId="1414"/>
    <tableColumn id="72" xr3:uid="{A495F14A-EF03-4EBF-A509-5E28149924C6}" name="Fundstelle Betriebskosten" dataDxfId="1413"/>
    <tableColumn id="33" xr3:uid="{EC86EA94-5314-4CA8-8171-76927E856A81}" name="Fundstelle fixe Kosten" dataDxfId="1412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L17" totalsRowShown="0" headerRowDxfId="38" dataDxfId="37" tableBorderDxfId="36">
  <autoFilter ref="A1:AL17" xr:uid="{00000000-0009-0000-0100-000005000000}"/>
  <tableColumns count="38">
    <tableColumn id="1" xr3:uid="{FFC90C93-33FD-47A1-B64D-8DB528C3475C}" name="Prozess" dataDxfId="35"/>
    <tableColumn id="47" xr3:uid="{B17CBC92-C1C0-4DA3-B865-13DA078AAA6D}" name="Sektorenzuordnung" dataDxfId="34"/>
    <tableColumn id="2" xr3:uid="{D18B465F-7A9C-47FE-AF73-F83296713B73}" name="Jahr" dataDxfId="33"/>
    <tableColumn id="51" xr3:uid="{7C5E405E-BFD3-4E1F-873B-333DEDAB35BB}" name="Lastverschiebung" dataDxfId="32"/>
    <tableColumn id="52" xr3:uid="{644774FC-88FA-436E-96C5-5D274596EF61}" name="Lastverzicht" dataDxfId="31"/>
    <tableColumn id="4" xr3:uid="{AB89944B-4E46-4EF5-BD5F-702AB9BC4C6D}" name="Lasterhöhung" dataDxfId="30"/>
    <tableColumn id="42" xr3:uid="{29D23DBF-0E08-48A4-BF60-E34BC543579A}" name="Stromverbrauch in TWh" dataDxfId="29"/>
    <tableColumn id="11" xr3:uid="{DD6A822E-ED97-42F0-A14A-3770FD62D8EC}" name="installierte Leistung MW" dataDxfId="13"/>
    <tableColumn id="15" xr3:uid="{E870E8AA-0CD2-4D83-8978-C631D291777B}" name="jährliche Produktion kt" dataDxfId="12"/>
    <tableColumn id="38" xr3:uid="{7F09EC0D-71D6-498B-AA21-380AC0639EF7}" name="Vollbenutzungsstunden h/a" dataDxfId="1"/>
    <tableColumn id="36" xr3:uid="{497A01B1-EFD3-48B8-A229-FD7D62F6A9D7}" name="flexibilisierbarer Anteil" dataDxfId="28" dataCellStyle="Prozent"/>
    <tableColumn id="17" xr3:uid="{CD015777-97AB-4A8C-8C03-A401C78A19EF}" name="flexibilisierbarer Anteil Lastreduktion" dataDxfId="11" dataCellStyle="Prozent"/>
    <tableColumn id="16" xr3:uid="{70338E25-1927-4A8E-938F-E812A85D809F}" name="flexibilisierbarer Anteil Lastverzicht" dataDxfId="5" dataCellStyle="Prozent"/>
    <tableColumn id="58" xr3:uid="{1DBF7067-F935-4084-B1E2-3EF36A029975}" name="Schaltdauer pos. (h) Lastverzicht" dataDxfId="3"/>
    <tableColumn id="13" xr3:uid="{8AE7638C-87D5-47CD-BC3C-30D80791750D}" name="Verschiebedauer (h)" dataDxfId="4"/>
    <tableColumn id="14" xr3:uid="{9BB1B3FD-4BA6-41C1-B765-89320F8CC361}" name="Regenerationsdauer (h)" dataDxfId="27"/>
    <tableColumn id="40" xr3:uid="{E2D30A2E-5A01-43EB-A39D-4AD04CB368D8}" name="max. Abrufhäufigkeit pro Jahr" dataDxfId="10"/>
    <tableColumn id="31" xr3:uid="{DEC6139F-93AA-487C-9934-C244A862C7A0}" name="var. Kosten Lastverschiebung €_2018/MWh" dataDxfId="9"/>
    <tableColumn id="29" xr3:uid="{DC078A4F-53BE-4F4F-84DF-9BBBFAADBB6B}" name="var. Kosten Lastverzicht €_2018/MWh min" dataDxfId="8">
      <calculatedColumnFormula>461/Umrechnungsfaktoren!$B$16/Umrechnungsfaktoren!$B$17</calculatedColumnFormula>
    </tableColumn>
    <tableColumn id="19" xr3:uid="{8178311D-EDDC-4F67-B995-F5B059ED5501}" name="var. Kosten Lastverzicht €_2018/MWh max" dataDxfId="7"/>
    <tableColumn id="18" xr3:uid="{76146F68-5ABF-450C-8F65-22C85A1BCA20}" name="Investitionsausgaben €_2018/kW" dataDxfId="2">
      <calculatedColumnFormula>2.3/Umrechnungsfaktoren!$B$16/Umrechnungsfaktoren!$B$17</calculatedColumnFormula>
    </tableColumn>
    <tableColumn id="32" xr3:uid="{FD27ED20-944F-4083-A405-38E6EF1F4FD8}" name="fixe Kosten €_2018/kW*a" dataDxfId="6">
      <calculatedColumnFormula>2/Umrechnungsfaktoren!$B$16/Umrechnungsfaktoren!$B$17</calculatedColumnFormula>
    </tableColumn>
    <tableColumn id="20" xr3:uid="{C6119E3F-CA0B-4C2E-8DFC-0DA81B1C4BC0}" name="Bemerkungen" dataDxfId="26"/>
    <tableColumn id="54" xr3:uid="{7930F405-CE76-4D55-BD96-FF7979E2D2D1}" name="Fundstelle Lastverschiebung" dataDxfId="25"/>
    <tableColumn id="53" xr3:uid="{DB72F530-E7E1-4931-94BF-27E60F7681C0}" name="Fundstelle Lastverzicht" dataDxfId="24"/>
    <tableColumn id="55" xr3:uid="{5CBF49A2-A9F4-449E-886F-EE1AED514EEA}" name="Fundstelle Stromverbrauch" dataDxfId="23"/>
    <tableColumn id="39" xr3:uid="{D4A378A3-7E21-4EEB-82A3-F090EB1DA2C8}" name="Fundstelle Vollbenutzungsstunden" dataDxfId="0"/>
    <tableColumn id="43" xr3:uid="{F66B27DE-0570-46C9-AEF4-DDD66B787FBA}" name="Fundstelle flexibilisierbarer Anteil" dataDxfId="22"/>
    <tableColumn id="25" xr3:uid="{E0D5435F-3EB7-4B84-A193-B6C3BFCD5A7B}" name="Fundstelle installierte Leistung" dataDxfId="21"/>
    <tableColumn id="26" xr3:uid="{836FA7BC-7C19-44FF-A1CE-03E99FAB4EDD}" name="Fundstelle Schaltdauer" dataDxfId="20"/>
    <tableColumn id="27" xr3:uid="{B393F5A6-E324-453B-9879-88CBCB0289B2}" name="Fundstelle Verschiebedauer" dataDxfId="19"/>
    <tableColumn id="28" xr3:uid="{BDECFF06-4C52-4C72-9592-5F6FEA23FF00}" name="Fundstelle Regenerationsdauer" dataDxfId="18"/>
    <tableColumn id="30" xr3:uid="{6C580842-0D12-428A-B2B7-59A05F5FB31C}" name="Fundstelle max. Abrufhäufigkeit" dataDxfId="17"/>
    <tableColumn id="49" xr3:uid="{C7FC4624-9D83-4505-979F-86969C9510FC}" name="Fundstelle Invest" dataDxfId="16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5"/>
    <tableColumn id="35" xr3:uid="{F0CADE1C-6453-40C3-AF45-4A390DB20ED9}" name="eigene Anmerkung" dataDxfId="14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411" dataDxfId="1410" tableBorderDxfId="1409">
  <autoFilter ref="A1:AU65" xr:uid="{00000000-0009-0000-0100-000005000000}"/>
  <tableColumns count="47">
    <tableColumn id="1" xr3:uid="{00000000-0010-0000-0000-000001000000}" name="Prozess" dataDxfId="1408"/>
    <tableColumn id="47" xr3:uid="{00000000-0010-0000-0000-00002F000000}" name="Sektorenzuordnung" dataDxfId="1407"/>
    <tableColumn id="2" xr3:uid="{00000000-0010-0000-0000-000002000000}" name="Jahr" dataDxfId="1406"/>
    <tableColumn id="51" xr3:uid="{00000000-0010-0000-0000-000033000000}" name="Lastverschiebung" dataDxfId="1405"/>
    <tableColumn id="52" xr3:uid="{00000000-0010-0000-0000-000034000000}" name="Lastverzicht" dataDxfId="1404"/>
    <tableColumn id="4" xr3:uid="{D0856174-3D23-4F02-ADDE-B692295B8697}" name="Lasterhöhung" dataDxfId="1403"/>
    <tableColumn id="42" xr3:uid="{00000000-0010-0000-0000-00002A000000}" name="Stromverbrauch in TWh" dataDxfId="1402"/>
    <tableColumn id="3" xr3:uid="{00000000-0010-0000-0000-000003000000}" name="Potenzial pos. min MW" dataDxfId="1401"/>
    <tableColumn id="5" xr3:uid="{00000000-0010-0000-0000-000005000000}" name="Potenzial pos. MW Durchschnitt" dataDxfId="1400"/>
    <tableColumn id="56" xr3:uid="{5D8BF37C-B6DA-4DAE-85EF-97EDCAB29827}" name="Potenzial pos. max MW" dataDxfId="1399"/>
    <tableColumn id="57" xr3:uid="{3F62AF89-957C-4C53-9BD5-87186AEE5FE0}" name="Potenzial pos. MW Lastverzicht" dataDxfId="1398"/>
    <tableColumn id="37" xr3:uid="{00000000-0010-0000-0000-000025000000}" name="ausgewiesenes Pot. pos. MW (falls abweichend)" dataDxfId="1397"/>
    <tableColumn id="50" xr3:uid="{00000000-0010-0000-0000-000032000000}" name="Potenzial neg. min MW" dataDxfId="1396"/>
    <tableColumn id="41" xr3:uid="{00000000-0010-0000-0000-000029000000}" name="Potenzial neg. MW Durchschnitt" dataDxfId="1395">
      <calculatedColumnFormula>Tabelle5[[#This Row],[Potenzial pos. MW Durchschnitt]]</calculatedColumnFormula>
    </tableColumn>
    <tableColumn id="6" xr3:uid="{00000000-0010-0000-0000-000006000000}" name="Potenzial neg. max MW" dataDxfId="1394">
      <calculatedColumnFormula>Tabelle5[[#This Row],[Potenzial pos. max MW]]</calculatedColumnFormula>
    </tableColumn>
    <tableColumn id="7" xr3:uid="{00000000-0010-0000-0000-000007000000}" name="Mindestleistung MW" dataDxfId="1393"/>
    <tableColumn id="8" xr3:uid="{00000000-0010-0000-0000-000008000000}" name="Mindestauslastung" dataDxfId="1392" dataCellStyle="Prozent"/>
    <tableColumn id="36" xr3:uid="{00000000-0010-0000-0000-000024000000}" name="flexibilisierbarer Anteil an installierter Leistung" dataDxfId="1391" dataCellStyle="Prozent">
      <calculatedColumnFormula>(1-Tabelle5[[#This Row],[Mindestauslastung]])</calculatedColumnFormula>
    </tableColumn>
    <tableColumn id="44" xr3:uid="{00000000-0010-0000-0000-00002C000000}" name="Durchschnittliche Leistung MW" dataDxfId="1390" dataCellStyle="Prozent"/>
    <tableColumn id="9" xr3:uid="{00000000-0010-0000-0000-000009000000}" name="Maximalleistung MW" dataDxfId="1389">
      <calculatedColumnFormula>Tabelle5[[#This Row],[Potenzial pos. MW Durchschnitt]]*0.95</calculatedColumnFormula>
    </tableColumn>
    <tableColumn id="46" xr3:uid="{00000000-0010-0000-0000-00002E000000}" name="Maximalauslastung" dataDxfId="1388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87"/>
    <tableColumn id="12" xr3:uid="{00000000-0010-0000-0000-00000C000000}" name="Schaltdauer pos. (h)" dataDxfId="1386"/>
    <tableColumn id="58" xr3:uid="{C34DB603-C3DF-483E-9871-B4D242E37733}" name="Schaltdauer pos. (h) Lastverzicht" dataDxfId="1385"/>
    <tableColumn id="13" xr3:uid="{00000000-0010-0000-0000-00000D000000}" name="Verschiebedauer (h)" dataDxfId="1384"/>
    <tableColumn id="14" xr3:uid="{00000000-0010-0000-0000-00000E000000}" name="Regenerationsdauer (h)" dataDxfId="1383"/>
    <tableColumn id="40" xr3:uid="{00000000-0010-0000-0000-000028000000}" name="max. Abrufhäufigkeit pro Jahr" dataDxfId="1382"/>
    <tableColumn id="59" xr3:uid="{AD737D38-5C2B-4AC5-A4FE-E51446E5D338}" name="max. Abrufhäufigkeit pro Jahr Lastverzicht" dataDxfId="1381"/>
    <tableColumn id="20" xr3:uid="{00000000-0010-0000-0000-000014000000}" name="Bemerkungen" dataDxfId="1380"/>
    <tableColumn id="38" xr3:uid="{9EAA064E-6572-4AF4-B302-841704B9BCF9}" name="Bemerkungen 2" dataDxfId="1379"/>
    <tableColumn id="54" xr3:uid="{00000000-0010-0000-0000-000036000000}" name="Fundstelle Lastverschiebung" dataDxfId="1378"/>
    <tableColumn id="53" xr3:uid="{00000000-0010-0000-0000-000035000000}" name="Fundstelle Lastverzicht" dataDxfId="1377"/>
    <tableColumn id="55" xr3:uid="{00000000-0010-0000-0000-000037000000}" name="Fundstelle Stromverbrauch" dataDxfId="1376"/>
    <tableColumn id="21" xr3:uid="{00000000-0010-0000-0000-000015000000}" name="Fundstelle Potenzial pos." dataDxfId="1375"/>
    <tableColumn id="22" xr3:uid="{00000000-0010-0000-0000-000016000000}" name="Fundstelle Potenzial neg." dataDxfId="1374"/>
    <tableColumn id="23" xr3:uid="{00000000-0010-0000-0000-000017000000}" name="Fundstelle Mindestleistung" dataDxfId="1373"/>
    <tableColumn id="43" xr3:uid="{00000000-0010-0000-0000-00002B000000}" name="Fundstelle flexibilisierbarer Anteil" dataDxfId="1372"/>
    <tableColumn id="45" xr3:uid="{00000000-0010-0000-0000-00002D000000}" name="Fundstelle durchschnittliche Leistung" dataDxfId="1371"/>
    <tableColumn id="24" xr3:uid="{00000000-0010-0000-0000-000018000000}" name="Fundstelle Maximalleistung" dataDxfId="1370"/>
    <tableColumn id="25" xr3:uid="{00000000-0010-0000-0000-000019000000}" name="Fundstelle installierte Leistung" dataDxfId="1369"/>
    <tableColumn id="26" xr3:uid="{00000000-0010-0000-0000-00001A000000}" name="Fundstelle Schaltdauer" dataDxfId="1368"/>
    <tableColumn id="27" xr3:uid="{00000000-0010-0000-0000-00001B000000}" name="Fundstelle Verschiebedauer" dataDxfId="1367"/>
    <tableColumn id="28" xr3:uid="{00000000-0010-0000-0000-00001C000000}" name="Fundstelle Regenerationsdauer" dataDxfId="1366"/>
    <tableColumn id="30" xr3:uid="{00000000-0010-0000-0000-00001E000000}" name="Fundstelle max. Abrufhäufigkeit" dataDxfId="1365"/>
    <tableColumn id="49" xr3:uid="{00000000-0010-0000-0000-000031000000}" name="Fundstelle Investition je Anschlusspunkt" dataDxfId="1364"/>
    <tableColumn id="34" xr3:uid="{00000000-0010-0000-0000-000022000000}" name="Fundstelle Bemerkungen" dataDxfId="1363"/>
    <tableColumn id="35" xr3:uid="{00000000-0010-0000-0000-000023000000}" name="eigene Anmerkung" dataDxfId="1362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61" dataDxfId="1360">
  <autoFilter ref="A1:Q13" xr:uid="{00000000-0009-0000-0100-000004000000}"/>
  <tableColumns count="17">
    <tableColumn id="1" xr3:uid="{00000000-0010-0000-0100-000001000000}" name="Prozess" dataDxfId="1359"/>
    <tableColumn id="8" xr3:uid="{00000000-0010-0000-0100-000008000000}" name="Verfahrenstyp" dataDxfId="1358"/>
    <tableColumn id="2" xr3:uid="{00000000-0010-0000-0100-000002000000}" name="Jahr" dataDxfId="1357"/>
    <tableColumn id="3" xr3:uid="{00000000-0010-0000-0100-000003000000}" name="Stromverbrauch (TWh)" dataDxfId="1356"/>
    <tableColumn id="4" xr3:uid="{00000000-0010-0000-0100-000004000000}" name="Vollbenutzungsstunden" dataDxfId="1355">
      <calculatedColumnFormula>Tabelle25[[#This Row],[durchschnittliche Auslastung]]*8760</calculatedColumnFormula>
    </tableColumn>
    <tableColumn id="9" xr3:uid="{00000000-0010-0000-0100-000009000000}" name="Nennleistung (MW)" dataDxfId="1354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53"/>
    <tableColumn id="14" xr3:uid="{00000000-0010-0000-0100-00000E000000}" name="Nennleistung max (MW)" dataDxfId="1352"/>
    <tableColumn id="10" xr3:uid="{00000000-0010-0000-0100-00000A000000}" name="durchschnittliche Auslastung" dataDxfId="1351"/>
    <tableColumn id="11" xr3:uid="{00000000-0010-0000-0100-00000B000000}" name="durchschnittliche Leistung (MW)" dataDxfId="1350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49"/>
    <tableColumn id="17" xr3:uid="{00000000-0010-0000-0100-000011000000}" name="Mindestleistung" dataDxfId="1348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47"/>
    <tableColumn id="13" xr3:uid="{00000000-0010-0000-0100-00000D000000}" name="flexible Leistung min (MW)" dataDxfId="1346"/>
    <tableColumn id="12" xr3:uid="{00000000-0010-0000-0100-00000C000000}" name="flexible Leistung max (MW)" dataDxfId="1345"/>
    <tableColumn id="7" xr3:uid="{00000000-0010-0000-0100-000007000000}" name="Quelle" dataDxfId="1344"/>
    <tableColumn id="18" xr3:uid="{00000000-0010-0000-0100-000012000000}" name="Kommentar" dataDxfId="1343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42" dataDxfId="1341" tableBorderDxfId="1340">
  <autoFilter ref="A1:AS13" xr:uid="{00000000-0009-0000-0100-00000C000000}"/>
  <tableColumns count="45">
    <tableColumn id="1" xr3:uid="{00000000-0010-0000-0700-000001000000}" name="Prozess" dataDxfId="1339"/>
    <tableColumn id="47" xr3:uid="{00000000-0010-0000-0700-00002F000000}" name="Sektorenzuordnung" dataDxfId="1338"/>
    <tableColumn id="2" xr3:uid="{00000000-0010-0000-0700-000002000000}" name="Jahr" dataDxfId="1337"/>
    <tableColumn id="52" xr3:uid="{00000000-0010-0000-0700-000034000000}" name="Lastverschiebung" dataDxfId="1336"/>
    <tableColumn id="53" xr3:uid="{00000000-0010-0000-0700-000035000000}" name="Lastverzicht" dataDxfId="1335"/>
    <tableColumn id="67" xr3:uid="{7E3C871E-20C5-4135-84BD-2810B287A8FE}" name="Lasterhöhung" dataDxfId="1334"/>
    <tableColumn id="3" xr3:uid="{00000000-0010-0000-0700-000003000000}" name="Potenzial pos. min MW" dataDxfId="1333"/>
    <tableColumn id="5" xr3:uid="{00000000-0010-0000-0700-000005000000}" name="Potenzial pos. max MW" dataDxfId="1332"/>
    <tableColumn id="71" xr3:uid="{67DA03BE-7279-49D8-8270-B2CE5E348AB5}" name="Potenzial pos. max MW Lastverschiebung" dataDxfId="1331"/>
    <tableColumn id="50" xr3:uid="{00000000-0010-0000-0700-000032000000}" name="Potenzial neg. min MW" dataDxfId="1330"/>
    <tableColumn id="6" xr3:uid="{00000000-0010-0000-0700-000006000000}" name="Potenzial neg. max MW" dataDxfId="1329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328" dataCellStyle="Prozent"/>
    <tableColumn id="70" xr3:uid="{A0775093-56D8-4011-AB3D-D2AA82C07830}" name="Vollbenutzungsstunden min" dataDxfId="1327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326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325" dataCellStyle="Prozent"/>
    <tableColumn id="65" xr3:uid="{00000000-0010-0000-0700-000041000000}" name="Durchschnittsauslastung max" dataDxfId="1324" dataCellStyle="Prozent">
      <calculatedColumnFormula>AVERAGE(5000,6000)/8760</calculatedColumnFormula>
    </tableColumn>
    <tableColumn id="44" xr3:uid="{00000000-0010-0000-0700-00002C000000}" name="Durchschnittliche Leistung MW" dataDxfId="1323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322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321"/>
    <tableColumn id="61" xr3:uid="{00000000-0010-0000-0700-00003D000000}" name="Schaltdauer pos. min (h)" dataDxfId="1320"/>
    <tableColumn id="60" xr3:uid="{00000000-0010-0000-0700-00003C000000}" name="Schaltdauer pos. max (h)" dataDxfId="1319"/>
    <tableColumn id="12" xr3:uid="{00000000-0010-0000-0700-00000C000000}" name="Schaltdauer pos. (h)" dataDxfId="1318"/>
    <tableColumn id="72" xr3:uid="{5782252A-21B2-4AF1-9AAC-0100BD811400}" name="Schaltdauer pos. (h) Lastverzicht" dataDxfId="1317"/>
    <tableColumn id="63" xr3:uid="{00000000-0010-0000-0700-00003F000000}" name="Schaltdauer neg min (h)" dataDxfId="1316"/>
    <tableColumn id="62" xr3:uid="{00000000-0010-0000-0700-00003E000000}" name="Schaltdauer neg. max (h)" dataDxfId="1315"/>
    <tableColumn id="4" xr3:uid="{00000000-0010-0000-0700-000004000000}" name="Verschiebedauer max (h)" dataDxfId="1314"/>
    <tableColumn id="15" xr3:uid="{00000000-0010-0000-0700-00000F000000}" name="Zeitverfügbarkeit?" dataDxfId="1313"/>
    <tableColumn id="40" xr3:uid="{00000000-0010-0000-0700-000028000000}" name="max. Abrufhäufigkeit pro Jahr" dataDxfId="1312"/>
    <tableColumn id="59" xr3:uid="{00000000-0010-0000-0700-00003B000000}" name="var. Kosten min. €_2018/MWh" dataDxfId="1311">
      <calculatedColumnFormula>40/Umrechnungsfaktoren!$B$10</calculatedColumnFormula>
    </tableColumn>
    <tableColumn id="58" xr3:uid="{00000000-0010-0000-0700-00003A000000}" name="var. Kosten max. €_2018/MWh" dataDxfId="1310">
      <calculatedColumnFormula>800/Umrechnungsfaktoren!$B$10</calculatedColumnFormula>
    </tableColumn>
    <tableColumn id="20" xr3:uid="{00000000-0010-0000-0700-000014000000}" name="Bemerkungen" dataDxfId="1309"/>
    <tableColumn id="55" xr3:uid="{00000000-0010-0000-0700-000037000000}" name="Fundstelle Lastverschiebung" dataDxfId="1308"/>
    <tableColumn id="54" xr3:uid="{00000000-0010-0000-0700-000036000000}" name="Fundstelle Lastverzicht" dataDxfId="1307"/>
    <tableColumn id="21" xr3:uid="{00000000-0010-0000-0700-000015000000}" name="Fundstelle Potenzial pos." dataDxfId="1306"/>
    <tableColumn id="22" xr3:uid="{00000000-0010-0000-0700-000016000000}" name="Fundstelle Potenzial neg." dataDxfId="1305"/>
    <tableColumn id="43" xr3:uid="{00000000-0010-0000-0700-00002B000000}" name="Fundstelle flexibilisierbarer Anteil" dataDxfId="1304"/>
    <tableColumn id="66" xr3:uid="{00000000-0010-0000-0700-000042000000}" name="Fundstelle Durchschnittsauslastung" dataDxfId="1303"/>
    <tableColumn id="25" xr3:uid="{00000000-0010-0000-0700-000019000000}" name="Fundstelle installierte Leistung" dataDxfId="1302"/>
    <tableColumn id="39" xr3:uid="{00000000-0010-0000-0700-000027000000}" name="Fundstelle Aktivierungsdauer" dataDxfId="1301"/>
    <tableColumn id="26" xr3:uid="{00000000-0010-0000-0700-00001A000000}" name="Fundstelle Schaltdauer" dataDxfId="1300"/>
    <tableColumn id="27" xr3:uid="{00000000-0010-0000-0700-00001B000000}" name="Fundstelle Verschiebedauer" dataDxfId="1299"/>
    <tableColumn id="29" xr3:uid="{00000000-0010-0000-0700-00001D000000}" name="Fundstelle Zeitverfügbarkeit" dataDxfId="1298"/>
    <tableColumn id="30" xr3:uid="{00000000-0010-0000-0700-00001E000000}" name="Fundstelle max. Abrufhäufigkeit" dataDxfId="1297"/>
    <tableColumn id="32" xr3:uid="{00000000-0010-0000-0700-000020000000}" name="Fundstelle var. Kosten" dataDxfId="1296"/>
    <tableColumn id="34" xr3:uid="{00000000-0010-0000-0700-000022000000}" name="Fundstelle Bemerkungen" dataDxfId="1295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94" dataDxfId="1293" tableBorderDxfId="1292">
  <autoFilter ref="A1:AB8" xr:uid="{00000000-0009-0000-0100-00001C000000}"/>
  <tableColumns count="28">
    <tableColumn id="1" xr3:uid="{00000000-0010-0000-1800-000001000000}" name="Prozess" dataDxfId="1291"/>
    <tableColumn id="47" xr3:uid="{00000000-0010-0000-1800-00002F000000}" name="Sektorenzuordnung" dataDxfId="1290"/>
    <tableColumn id="2" xr3:uid="{00000000-0010-0000-1800-000002000000}" name="Jahr" dataDxfId="1289"/>
    <tableColumn id="52" xr3:uid="{00000000-0010-0000-1800-000034000000}" name="Lastverschiebung" dataDxfId="1288"/>
    <tableColumn id="53" xr3:uid="{00000000-0010-0000-1800-000035000000}" name="Lastverzicht" dataDxfId="1287"/>
    <tableColumn id="68" xr3:uid="{BFD80C3E-C998-4C98-87FB-0CEC1922FF68}" name="Lasterhöhung" dataDxfId="1286"/>
    <tableColumn id="3" xr3:uid="{00000000-0010-0000-1800-000003000000}" name="Potenzial pos. min MW" dataDxfId="1285"/>
    <tableColumn id="38" xr3:uid="{00000000-0010-0000-1800-000026000000}" name="Potenzial pos. MW Durchschnitt" dataDxfId="1284"/>
    <tableColumn id="5" xr3:uid="{00000000-0010-0000-1800-000005000000}" name="Potenzial pos. max MW" dataDxfId="1283"/>
    <tableColumn id="50" xr3:uid="{00000000-0010-0000-1800-000032000000}" name="Potenzial neg. min MW" dataDxfId="1282"/>
    <tableColumn id="41" xr3:uid="{00000000-0010-0000-1800-000029000000}" name="Potenzial neg. MW Durchschnitt" dataDxfId="1281"/>
    <tableColumn id="6" xr3:uid="{00000000-0010-0000-1800-000006000000}" name="Potenzial neg. max MW" dataDxfId="1280"/>
    <tableColumn id="12" xr3:uid="{00000000-0010-0000-1800-00000C000000}" name="Schaltdauer pos. (h)" dataDxfId="1279"/>
    <tableColumn id="42" xr3:uid="{00000000-0010-0000-1800-00002A000000}" name="Verschiebedauer min. (h)" dataDxfId="1278"/>
    <tableColumn id="4" xr3:uid="{00000000-0010-0000-1800-000004000000}" name="Verschiebedauer max (h)" dataDxfId="1277"/>
    <tableColumn id="13" xr3:uid="{00000000-0010-0000-1800-00000D000000}" name="Verschiebedauer (h)" dataDxfId="1276"/>
    <tableColumn id="15" xr3:uid="{00000000-0010-0000-1800-00000F000000}" name="Zeitverfügbarkeit?" dataDxfId="1275"/>
    <tableColumn id="16" xr3:uid="{00000000-0010-0000-1800-000010000000}" name="max. Abrufhäufigkeit pro Woche" dataDxfId="1274">
      <calculatedColumnFormula>3*7</calculatedColumnFormula>
    </tableColumn>
    <tableColumn id="59" xr3:uid="{00000000-0010-0000-1800-00003B000000}" name="var. Kosten min. €_2018/MWh" dataDxfId="1273"/>
    <tableColumn id="58" xr3:uid="{00000000-0010-0000-1800-00003A000000}" name="var. Kosten max. €_2018/MWh" dataDxfId="1272"/>
    <tableColumn id="20" xr3:uid="{00000000-0010-0000-1800-000014000000}" name="Bemerkungen" dataDxfId="1271"/>
    <tableColumn id="55" xr3:uid="{00000000-0010-0000-1800-000037000000}" name="Fundstelle Lastverschiebung" dataDxfId="1270"/>
    <tableColumn id="21" xr3:uid="{00000000-0010-0000-1800-000015000000}" name="Fundstelle Potenzial pos." dataDxfId="1269"/>
    <tableColumn id="22" xr3:uid="{00000000-0010-0000-1800-000016000000}" name="Fundstelle Potenzial neg." dataDxfId="1268"/>
    <tableColumn id="27" xr3:uid="{00000000-0010-0000-1800-00001B000000}" name="Fundstelle Verschiebedauer" dataDxfId="1267"/>
    <tableColumn id="29" xr3:uid="{00000000-0010-0000-1800-00001D000000}" name="Fundstelle Zeitverfügbarkeit" dataDxfId="1266"/>
    <tableColumn id="30" xr3:uid="{00000000-0010-0000-1800-00001E000000}" name="Fundstelle max. Abrufhäufigkeit" dataDxfId="1265"/>
    <tableColumn id="32" xr3:uid="{00000000-0010-0000-1800-000020000000}" name="Fundstelle var. Kosten" dataDxfId="1264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63" dataDxfId="1262" tableBorderDxfId="1261">
  <autoFilter ref="A1:BX40" xr:uid="{11FA0E04-AD3F-4F3C-A80A-B460C250FC3A}"/>
  <tableColumns count="76">
    <tableColumn id="1" xr3:uid="{330BD996-3DF4-4A90-922D-88C6272D7578}" name="Prozess" dataDxfId="1260"/>
    <tableColumn id="47" xr3:uid="{7360FF1C-B3C8-480F-8FD4-DFB7A94415A1}" name="Sektorenzuordnung" dataDxfId="1259"/>
    <tableColumn id="2" xr3:uid="{9C47BB46-2B80-4A5B-8257-A95D74B26F32}" name="Jahr" dataDxfId="1258"/>
    <tableColumn id="52" xr3:uid="{C2E33395-9EE1-4F9A-8D21-534EEA8C98F2}" name="Lastverschiebung" dataDxfId="1257"/>
    <tableColumn id="53" xr3:uid="{1620E2EE-1E95-49BE-A2DC-1FD5744882DD}" name="Lastverzicht" dataDxfId="1256"/>
    <tableColumn id="71" xr3:uid="{A1AC92C0-5609-421B-BF17-6BE89143EF85}" name="Lasterhöhung" dataDxfId="1255"/>
    <tableColumn id="81" xr3:uid="{1CA549A9-64B3-4D35-81DC-BB393DDE4A4F}" name="jährliche Produktion kt MIN" dataDxfId="1254"/>
    <tableColumn id="75" xr3:uid="{01E9973C-341E-4E28-AC50-AC916F939C0C}" name="jährliche Produktion kt REF" dataDxfId="1253"/>
    <tableColumn id="82" xr3:uid="{2D1CE77F-06AB-4ECA-BD87-3CE2BDE290E1}" name="jährliche Produktion kt MAX" dataDxfId="1252"/>
    <tableColumn id="74" xr3:uid="{55CEDEF4-BB34-4E76-93DD-93CC0C389D3E}" name="spez. StV kWh/t" dataDxfId="1251"/>
    <tableColumn id="87" xr3:uid="{D7C5D6DF-3E9E-4479-AE88-9588C57C6231}" name="Anzahl Anlangen MIN (Tsd.)" dataDxfId="1250"/>
    <tableColumn id="86" xr3:uid="{FC0A952F-5E70-46DE-B339-31233B0DDD14}" name="Anzahl Anlangen REF (Tsd.)" dataDxfId="1249"/>
    <tableColumn id="85" xr3:uid="{DC8F1F72-5249-4FDF-82ED-9E1B7E71C55B}" name="Anzahl Anlangen MAX (Tsd.)" dataDxfId="1248"/>
    <tableColumn id="90" xr3:uid="{A146E8DE-84B9-41DC-AEF9-9B0B48737AE8}" name="Entwicklungsfaktor MIN (1)" dataDxfId="1247"/>
    <tableColumn id="89" xr3:uid="{44BAAD1C-A667-4129-8405-3B4848FB7D09}" name="Entwicklungsfaktor REF (1)" dataDxfId="1246"/>
    <tableColumn id="88" xr3:uid="{5098B4A4-1052-4817-BA27-162C98BC0B77}" name="Entwicklungsfaktor MAX (1)" dataDxfId="1245"/>
    <tableColumn id="83" xr3:uid="{00C18B6E-39C9-456E-AAB4-D592F9DC8E0F}" name="Stromverbrauch in TWh MIN" dataDxfId="1244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43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42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41"/>
    <tableColumn id="38" xr3:uid="{30F94A31-97C9-4179-8B51-5DC510EC1E83}" name="Potenzial pos. MW Durchschnitt" dataDxfId="1240"/>
    <tableColumn id="5" xr3:uid="{A3112E28-FC7D-4D58-B71E-6E6AD8E17C59}" name="Potenzial pos. max MW" dataDxfId="1239"/>
    <tableColumn id="99" xr3:uid="{78D427C0-111D-4733-9C4A-BF51EFCD7BB9}" name="Potenzial pos. min MW Lastverzicht" dataDxfId="1238"/>
    <tableColumn id="98" xr3:uid="{8B3F0AD7-56FD-4FFE-B068-F2BC0CBB3E4A}" name="Potenzial pos. MW Durchschnitt Lastverzicht" dataDxfId="1237"/>
    <tableColumn id="97" xr3:uid="{EC5A94EE-C17F-4ABC-B91A-C35E90983B52}" name="Potenzial pos. max MW Lastverzicht" dataDxfId="1236"/>
    <tableColumn id="37" xr3:uid="{4E9AE63F-2B90-4AE0-941C-9DCAA11AEE5A}" name="Pot. pos. MW errechnet" dataDxfId="1235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234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233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232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231"/>
    <tableColumn id="8" xr3:uid="{84C577C6-DD02-409F-815F-B95A11A8D523}" name="Mindestauslastung" dataDxfId="1230" dataCellStyle="Prozent"/>
    <tableColumn id="36" xr3:uid="{9C946CF5-66F9-4633-BF74-225B42FB82D1}" name="flexibilisierbarer Anteil" dataDxfId="1229" dataCellStyle="Prozent"/>
    <tableColumn id="76" xr3:uid="{4E37DE7E-9E87-40A0-80CF-1C549DD9856F}" name="Vollbenutzungsstunden h/a" dataDxfId="1228" dataCellStyle="Prozent"/>
    <tableColumn id="65" xr3:uid="{5C620EF5-72FC-4224-9697-807212E3DD22}" name="Durchschnittsauslastung" dataDxfId="1227" dataCellStyle="Prozent"/>
    <tableColumn id="44" xr3:uid="{0F626CD0-07E4-4B2D-A692-F5951CF6EAC0}" name="Durchschnittliche Leistung MW" dataDxfId="1226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225"/>
    <tableColumn id="12" xr3:uid="{023FE4D3-AEC6-42FE-BD6B-F64C1D0AEB7B}" name="Schaltdauer pos. (h)" dataDxfId="1224"/>
    <tableColumn id="100" xr3:uid="{1EE5B372-909C-4ACB-A1EB-77E627DC15BA}" name="Schaltdauer pos. (h) Lastverzicht" dataDxfId="1223"/>
    <tableColumn id="51" xr3:uid="{AB3BF90C-AD4E-4291-A1B5-004B897A3651}" name="Schaltdauer neg. (h)" dataDxfId="1222"/>
    <tableColumn id="13" xr3:uid="{A5BF1C84-409B-4FC0-AA7B-2C2599DD973B}" name="Verschiebedauer (h)" dataDxfId="1221"/>
    <tableColumn id="15" xr3:uid="{D073107E-FE3B-4D1D-8ED2-7683F3868CBD}" name="Zeitverfügbarkeit?" dataDxfId="1220"/>
    <tableColumn id="16" xr3:uid="{4C30F895-B88F-40AA-86B8-9A3671A3E510}" name="max. Abrufhäufigkeit pro Woche" dataDxfId="1219">
      <calculatedColumnFormula>8*7</calculatedColumnFormula>
    </tableColumn>
    <tableColumn id="40" xr3:uid="{AE8EDB87-710C-462E-B560-0B1FC869E928}" name="max. Abrufhäufigkeit pro Jahr" dataDxfId="1218"/>
    <tableColumn id="101" xr3:uid="{85480CAD-B3E6-4B39-B73E-4C3E1BCFAADC}" name="max. Abrufhäufigkeit pro Jahr Lastverzicht" dataDxfId="1217"/>
    <tableColumn id="57" xr3:uid="{7255E844-506A-4911-A4CF-29AF358AA7E8}" name="min. Investitionsausgaben €_2018/kW" dataDxfId="1216"/>
    <tableColumn id="56" xr3:uid="{EBCAB75B-49A2-4012-8BBE-124F8713F461}" name="max. Investitionsausgaben €_2018/kW" dataDxfId="1215"/>
    <tableColumn id="59" xr3:uid="{9E5364FB-AF84-4E36-889E-99B58E409873}" name="var. Kosten min. €_2018/MWh" dataDxfId="1214"/>
    <tableColumn id="58" xr3:uid="{B584FA5A-49D9-4B48-8247-83E6017A85B8}" name="var. Kosten max. €_2018/MWh" dataDxfId="1213"/>
    <tableColumn id="96" xr3:uid="{D73E3E41-7EF2-42BC-A4AF-E8E091999BED}" name="var. Kosten min. Lastverzicht €_2018/MWh" dataDxfId="1212"/>
    <tableColumn id="73" xr3:uid="{DEB250B8-F08F-497E-B603-2F6536A1DA25}" name="var. Kosten max. Lastverzicht €_2018/MWh" dataDxfId="1211"/>
    <tableColumn id="64" xr3:uid="{F28FF53E-B758-4473-8A9B-D5EBA19E2393}" name="fixe Kosten min. €_2018/kW*a" dataDxfId="1210"/>
    <tableColumn id="72" xr3:uid="{4F6D732C-A17D-43D6-8AE3-BD5784A7F882}" name="fixe Kosten max. €_2018/kW*a" dataDxfId="1209"/>
    <tableColumn id="93" xr3:uid="{DCA6D5C7-4FE9-4DC2-8F7C-11F9B66B4A4D}" name="Aktivierungskosten [€_2018/MW(h)]" dataDxfId="1208"/>
    <tableColumn id="20" xr3:uid="{898AD356-3433-4464-B6E7-CD6DF0315DCA}" name="Bemerkungen" dataDxfId="1207"/>
    <tableColumn id="95" xr3:uid="{7A9946D4-103B-45EE-B129-30040DCE29C6}" name="Bemerkungen 2" dataDxfId="1206"/>
    <tableColumn id="55" xr3:uid="{5FF7CAB9-793F-443F-9144-5EAFA4780A33}" name="Fundstelle Lastverschiebung" dataDxfId="1205"/>
    <tableColumn id="54" xr3:uid="{40F2E025-66CF-4961-B144-1B44200CEE27}" name="Fundstelle Lastverzicht" dataDxfId="1204"/>
    <tableColumn id="80" xr3:uid="{3DB32C26-F864-4EBB-997D-EF0E68C0FE8C}" name="Fundstelle Produktion" dataDxfId="1203"/>
    <tableColumn id="91" xr3:uid="{AD943CC5-E12F-4792-BD74-638B106FBA0A}" name="Fundstelle Anzahl Anlagen" dataDxfId="1202"/>
    <tableColumn id="92" xr3:uid="{2B7422F7-15B5-4254-986E-64861FDBB9C7}" name="Fundstelle Entwicklungsfaktor" dataDxfId="1201"/>
    <tableColumn id="79" xr3:uid="{A93366D9-A263-4DB9-9EAB-81C8F373AB16}" name="Fundstelle Stromverbrauch" dataDxfId="1200"/>
    <tableColumn id="78" xr3:uid="{A85675BA-DD41-4588-8EEF-2D0E2D911A73}" name="Fundstelle Vollbenutzungsstunden" dataDxfId="1199"/>
    <tableColumn id="21" xr3:uid="{60D31C67-6CE1-4C1C-88C2-896BD904BF58}" name="Fundstelle Potenzial pos." dataDxfId="1198"/>
    <tableColumn id="23" xr3:uid="{4679FC11-5617-4729-A517-0487987FE2B9}" name="Fundstelle Mindestleistung" dataDxfId="1197"/>
    <tableColumn id="43" xr3:uid="{27EF346A-70E2-44AE-94EF-21F7B5D68E5C}" name="Fundstelle flexibilisierbarer Anteil" dataDxfId="1196"/>
    <tableColumn id="66" xr3:uid="{DFD4A929-8238-4107-9C2C-116B549F6A03}" name="Fundstelle Durchschnittsauslastung" dataDxfId="1195"/>
    <tableColumn id="25" xr3:uid="{646BAD38-AEBF-42EB-A927-3871230D5C7B}" name="Fundstelle installierte Leistung" dataDxfId="1194"/>
    <tableColumn id="26" xr3:uid="{7EC7FF35-8998-4DE4-BF25-BFB8853E7EC9}" name="Fundstelle Schaltdauer" dataDxfId="1193"/>
    <tableColumn id="27" xr3:uid="{90448203-67FE-4708-A39E-E327B75983DA}" name="Fundstelle Verschiebedauer" dataDxfId="1192"/>
    <tableColumn id="29" xr3:uid="{157EA1CE-B55A-4445-9713-74F2210BAA65}" name="Fundstelle Zeitverfügbarkeit" dataDxfId="1191"/>
    <tableColumn id="30" xr3:uid="{A7C248FD-A3D3-48D8-B20B-9542C876489E}" name="Fundstelle max. Abrufhäufigkeit" dataDxfId="1190"/>
    <tableColumn id="31" xr3:uid="{AEBF4069-855E-48D8-9498-FB5BB0B32F77}" name="Fundstelle Invest" dataDxfId="1189"/>
    <tableColumn id="32" xr3:uid="{FBD5F82E-ED1F-4889-BB90-248DEEFA1DF2}" name="Fundstelle var. Kosten" dataDxfId="1188"/>
    <tableColumn id="33" xr3:uid="{A76B44E7-4AC7-41C3-BADF-9BA66793E795}" name="Fundstelle fixe Kosten" dataDxfId="1187"/>
    <tableColumn id="94" xr3:uid="{8877AA02-6EAE-483F-A3F0-BC3B7D057B66}" name="Fundstelle Aktivierungskosten" dataDxfId="1186"/>
    <tableColumn id="34" xr3:uid="{4BAEB2EE-B816-46B4-96C9-77A60E3A7D64}" name="Fundstelle Bemerkungen" dataDxfId="1185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84" dataDxfId="1183" tableBorderDxfId="1182">
  <autoFilter ref="A1:BI6" xr:uid="{00000000-0009-0000-0100-00000F000000}"/>
  <tableColumns count="61">
    <tableColumn id="1" xr3:uid="{00000000-0010-0000-0D00-000001000000}" name="Prozess" dataDxfId="1181"/>
    <tableColumn id="47" xr3:uid="{00000000-0010-0000-0D00-00002F000000}" name="Sektorenzuordnung" dataDxfId="1180"/>
    <tableColumn id="2" xr3:uid="{00000000-0010-0000-0D00-000002000000}" name="Jahr" dataDxfId="1179"/>
    <tableColumn id="52" xr3:uid="{00000000-0010-0000-0D00-000034000000}" name="Lastverschiebung" dataDxfId="1178"/>
    <tableColumn id="53" xr3:uid="{00000000-0010-0000-0D00-000035000000}" name="Lastverzicht" dataDxfId="1177"/>
    <tableColumn id="77" xr3:uid="{8AE41C03-1F02-4151-B136-B78FAAFF4B94}" name="Lasterhöhung" dataDxfId="1176"/>
    <tableColumn id="71" xr3:uid="{00000000-0010-0000-0D00-000047000000}" name="soziotech. Pot. pos. min (MW)" dataDxfId="1175"/>
    <tableColumn id="70" xr3:uid="{00000000-0010-0000-0D00-000046000000}" name="soziotech. Pot. pos. max (MW)" dataDxfId="1174"/>
    <tableColumn id="5" xr3:uid="{00000000-0010-0000-0D00-000005000000}" name="Potenzial pos. max MW Lastverzicht" dataDxfId="1173"/>
    <tableColumn id="74" xr3:uid="{00000000-0010-0000-0D00-00004A000000}" name="soziotech. Pot. neg. min (MW)" dataDxfId="1172"/>
    <tableColumn id="73" xr3:uid="{00000000-0010-0000-0D00-000049000000}" name="soziotech. Pot. neg. max (MW)" dataDxfId="1171"/>
    <tableColumn id="72" xr3:uid="{00000000-0010-0000-0D00-000048000000}" name="soziotech. Pot. neg. (MW)" dataDxfId="1170"/>
    <tableColumn id="7" xr3:uid="{00000000-0010-0000-0D00-000007000000}" name="Mindestleistung MW" dataDxfId="1169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68" dataCellStyle="Prozent"/>
    <tableColumn id="78" xr3:uid="{9FD20C5E-D9A9-45D0-84F6-9044D7CB8E47}" name="Vollbenutzungsstunden h/a" dataDxfId="1167" dataCellStyle="Prozent"/>
    <tableColumn id="79" xr3:uid="{925F433D-FBD9-4C70-880C-A02398A38F90}" name="Betriebsstunden p.a." dataDxfId="1166" dataCellStyle="Prozent"/>
    <tableColumn id="80" xr3:uid="{87D06D7F-2CE1-45A6-8DA5-7A2F6E035F47}" name="Durchschnittsauslastung im Betriebszeitraum" dataDxfId="1165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64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63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62"/>
    <tableColumn id="68" xr3:uid="{00000000-0010-0000-0D00-000044000000}" name="Aktivierungsdauer min (h)" dataDxfId="1161"/>
    <tableColumn id="67" xr3:uid="{00000000-0010-0000-0D00-000043000000}" name="Aktivierungsdauer max (h)" dataDxfId="1160"/>
    <tableColumn id="11" xr3:uid="{00000000-0010-0000-0D00-00000B000000}" name="Aktivierungsdauer (h)" dataDxfId="1159"/>
    <tableColumn id="61" xr3:uid="{00000000-0010-0000-0D00-00003D000000}" name="Schaltdauer pos. min (h)" dataDxfId="1158"/>
    <tableColumn id="60" xr3:uid="{00000000-0010-0000-0D00-00003C000000}" name="Schaltdauer pos. max (h)" dataDxfId="1157"/>
    <tableColumn id="12" xr3:uid="{00000000-0010-0000-0D00-00000C000000}" name="Schaltdauer pos. (h)" dataDxfId="1156"/>
    <tableColumn id="82" xr3:uid="{D4D42EB5-9E6D-47EE-83DB-A24E7380222D}" name="Schaltdauer pos. (h) Lastverzicht" dataDxfId="1155"/>
    <tableColumn id="63" xr3:uid="{00000000-0010-0000-0D00-00003F000000}" name="Schaltdauer neg min (h)" dataDxfId="1154"/>
    <tableColumn id="62" xr3:uid="{00000000-0010-0000-0D00-00003E000000}" name="Schaltdauer neg. max (h)" dataDxfId="1153"/>
    <tableColumn id="51" xr3:uid="{00000000-0010-0000-0D00-000033000000}" name="Schaltdauer neg. (h)" dataDxfId="1152"/>
    <tableColumn id="15" xr3:uid="{00000000-0010-0000-0D00-00000F000000}" name="Zeitverfügbarkeit?" dataDxfId="1151"/>
    <tableColumn id="40" xr3:uid="{00000000-0010-0000-0D00-000028000000}" name="max. Abrufhäufigkeit pro Jahr" dataDxfId="1150"/>
    <tableColumn id="57" xr3:uid="{00000000-0010-0000-0D00-000039000000}" name="min. Investitionsausgaben €_2018/kW" dataDxfId="1149"/>
    <tableColumn id="56" xr3:uid="{00000000-0010-0000-0D00-000038000000}" name="max. Investitionsausgaben €_2018/kW" dataDxfId="1148">
      <calculatedColumnFormula>10101/10^3*Umrechnungsfaktoren!$B$15/Umrechnungsfaktoren!$B$12</calculatedColumnFormula>
    </tableColumn>
    <tableColumn id="17" xr3:uid="{00000000-0010-0000-0D00-000011000000}" name="Investitionsausgaben €_2018/kW" dataDxfId="1147">
      <calculatedColumnFormula>4387/10^3*Umrechnungsfaktoren!$B$15/Umrechnungsfaktoren!$B$12</calculatedColumnFormula>
    </tableColumn>
    <tableColumn id="59" xr3:uid="{00000000-0010-0000-0D00-00003B000000}" name="var. Kosten min. €_2018/MWh" dataDxfId="1146"/>
    <tableColumn id="81" xr3:uid="{A1042AC9-A968-4730-9269-47811CE354A8}" name="var. Kosten Lastverzicht €_2018/MWh" dataDxfId="1145">
      <calculatedColumnFormula>316*Umrechnungsfaktoren!$B$15/Umrechnungsfaktoren!$B$12</calculatedColumnFormula>
    </tableColumn>
    <tableColumn id="64" xr3:uid="{00000000-0010-0000-0D00-000040000000}" name="fixe Kosten min. €_2018/kW*a" dataDxfId="1144">
      <calculatedColumnFormula>0/10^3*Umrechnungsfaktoren!$B$15/Umrechnungsfaktoren!$B$12</calculatedColumnFormula>
    </tableColumn>
    <tableColumn id="75" xr3:uid="{00000000-0010-0000-0D00-00004B000000}" name="fixe Kosten max €_2018/kW*a" dataDxfId="1143"/>
    <tableColumn id="19" xr3:uid="{00000000-0010-0000-0D00-000013000000}" name="fixe Kosten €_2018/kW*a" dataDxfId="1142">
      <calculatedColumnFormula>869/10^3*Umrechnungsfaktoren!$B$15/Umrechnungsfaktoren!$B$12</calculatedColumnFormula>
    </tableColumn>
    <tableColumn id="20" xr3:uid="{00000000-0010-0000-0D00-000014000000}" name="Bemerkungen" dataDxfId="1141"/>
    <tableColumn id="69" xr3:uid="{00000000-0010-0000-0D00-000045000000}" name="Ausblick Zukunft" dataDxfId="1140"/>
    <tableColumn id="55" xr3:uid="{00000000-0010-0000-0D00-000037000000}" name="Fundstelle Lastverschiebung" dataDxfId="1139"/>
    <tableColumn id="54" xr3:uid="{00000000-0010-0000-0D00-000036000000}" name="Fundstelle Lastverzicht" dataDxfId="1138"/>
    <tableColumn id="21" xr3:uid="{00000000-0010-0000-0D00-000015000000}" name="Fundstelle Potenzial pos." dataDxfId="1137"/>
    <tableColumn id="22" xr3:uid="{00000000-0010-0000-0D00-000016000000}" name="Fundstelle Potenzial neg." dataDxfId="1136"/>
    <tableColumn id="23" xr3:uid="{00000000-0010-0000-0D00-000017000000}" name="Fundstelle Mindestleistung" dataDxfId="1135"/>
    <tableColumn id="66" xr3:uid="{00000000-0010-0000-0D00-000042000000}" name="Fundstelle Durchschnittsauslastung" dataDxfId="1134"/>
    <tableColumn id="45" xr3:uid="{00000000-0010-0000-0D00-00002D000000}" name="Fundstelle durchschnittliche Leistung" dataDxfId="1133"/>
    <tableColumn id="25" xr3:uid="{00000000-0010-0000-0D00-000019000000}" name="Fundstelle installierte Leistung" dataDxfId="1132"/>
    <tableColumn id="39" xr3:uid="{00000000-0010-0000-0D00-000027000000}" name="Fundstelle Aktivierungsdauer" dataDxfId="1131"/>
    <tableColumn id="26" xr3:uid="{00000000-0010-0000-0D00-00001A000000}" name="Fundstelle Schaltdauer" dataDxfId="1130"/>
    <tableColumn id="29" xr3:uid="{00000000-0010-0000-0D00-00001D000000}" name="Fundstelle Zeitverfügbarkeit" dataDxfId="1129"/>
    <tableColumn id="30" xr3:uid="{00000000-0010-0000-0D00-00001E000000}" name="Fundstelle max. Abrufhäufigkeit" dataDxfId="1128"/>
    <tableColumn id="31" xr3:uid="{00000000-0010-0000-0D00-00001F000000}" name="Fundstelle Invest" dataDxfId="1127"/>
    <tableColumn id="32" xr3:uid="{00000000-0010-0000-0D00-000020000000}" name="Fundstelle var. Kosten" dataDxfId="1126"/>
    <tableColumn id="33" xr3:uid="{00000000-0010-0000-0D00-000021000000}" name="Fundstelle fixe Kosten" dataDxfId="1125"/>
    <tableColumn id="49" xr3:uid="{00000000-0010-0000-0D00-000031000000}" name="Fundstelle Investition je Anschlusspunkt" dataDxfId="1124"/>
    <tableColumn id="34" xr3:uid="{00000000-0010-0000-0D00-000022000000}" name="Fundstelle Bemerkungen" dataDxfId="1123"/>
    <tableColumn id="76" xr3:uid="{00000000-0010-0000-0D00-00004C000000}" name="Fundstelle Ausblick" dataDxfId="1122"/>
    <tableColumn id="35" xr3:uid="{00000000-0010-0000-0D00-000023000000}" name="eigene Anmerkung" dataDxfId="1121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120" dataDxfId="1119" tableBorderDxfId="1118">
  <autoFilter ref="A1:S7" xr:uid="{00000000-0009-0000-0100-00001D000000}"/>
  <tableColumns count="19">
    <tableColumn id="1" xr3:uid="{00000000-0010-0000-1900-000001000000}" name="Prozess" dataDxfId="1117"/>
    <tableColumn id="47" xr3:uid="{00000000-0010-0000-1900-00002F000000}" name="Sektorenzuordnung" dataDxfId="1116"/>
    <tableColumn id="2" xr3:uid="{00000000-0010-0000-1900-000002000000}" name="Jahr" dataDxfId="1115"/>
    <tableColumn id="52" xr3:uid="{00000000-0010-0000-1900-000034000000}" name="Lastverschiebung" dataDxfId="1114"/>
    <tableColumn id="53" xr3:uid="{00000000-0010-0000-1900-000035000000}" name="Lastverzicht" dataDxfId="1113"/>
    <tableColumn id="69" xr3:uid="{5699CFC7-3A38-4AF2-B262-AFAF175FCD49}" name="Lasterhöhung" dataDxfId="1112"/>
    <tableColumn id="68" xr3:uid="{C3310578-7DCB-41E8-ADBB-B2A6C2FC6147}" name="Stromverbrauch in TWh" dataDxfId="1111"/>
    <tableColumn id="3" xr3:uid="{00000000-0010-0000-1900-000003000000}" name="Potenzial pos. min MW" dataDxfId="1110"/>
    <tableColumn id="5" xr3:uid="{00000000-0010-0000-1900-000005000000}" name="Potenzial pos. max MW" dataDxfId="1109"/>
    <tableColumn id="50" xr3:uid="{00000000-0010-0000-1900-000032000000}" name="Potenzial neg. min MW" dataDxfId="1108">
      <calculatedColumnFormula>44+29</calculatedColumnFormula>
    </tableColumn>
    <tableColumn id="6" xr3:uid="{00000000-0010-0000-1900-000006000000}" name="Potenzial neg. max MW" dataDxfId="1107">
      <calculatedColumnFormula>197+190</calculatedColumnFormula>
    </tableColumn>
    <tableColumn id="61" xr3:uid="{00000000-0010-0000-1900-00003D000000}" name="Schaltdauer pos. min (h)" dataDxfId="1106"/>
    <tableColumn id="60" xr3:uid="{00000000-0010-0000-1900-00003C000000}" name="Schaltdauer pos. max (h)" dataDxfId="1105"/>
    <tableColumn id="15" xr3:uid="{00000000-0010-0000-1900-00000F000000}" name="Zeitverfügbarkeit?" dataDxfId="1104"/>
    <tableColumn id="55" xr3:uid="{00000000-0010-0000-1900-000037000000}" name="Fundstelle Lastverschiebung" dataDxfId="1103"/>
    <tableColumn id="21" xr3:uid="{00000000-0010-0000-1900-000015000000}" name="Fundstelle Potenzial pos." dataDxfId="1102"/>
    <tableColumn id="22" xr3:uid="{00000000-0010-0000-1900-000016000000}" name="Fundstelle Potenzial neg." dataDxfId="1101"/>
    <tableColumn id="26" xr3:uid="{00000000-0010-0000-1900-00001A000000}" name="Fundstelle Schaltdauer" dataDxfId="1100"/>
    <tableColumn id="29" xr3:uid="{00000000-0010-0000-1900-00001D000000}" name="Fundstelle Zeitverfügbarkeit" dataDxfId="1099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98" dataDxfId="1097" tableBorderDxfId="1096">
  <autoFilter ref="A1:Y5" xr:uid="{00000000-0009-0000-0100-000008000000}"/>
  <tableColumns count="25">
    <tableColumn id="1" xr3:uid="{1F2E5634-7E3C-4CA1-9187-5AADC8391078}" name="Prozess" dataDxfId="1095"/>
    <tableColumn id="47" xr3:uid="{2162D906-36FB-4B4D-91ED-6BDC80CC7F55}" name="Sektorenzuordnung" dataDxfId="1094"/>
    <tableColumn id="2" xr3:uid="{F413B6BB-FFF1-443A-8FE2-0F91E11505D2}" name="Jahr" dataDxfId="1093"/>
    <tableColumn id="52" xr3:uid="{F182208F-CF3E-4849-ACF3-61FBBE32F748}" name="Lastverschiebung" dataDxfId="1092"/>
    <tableColumn id="53" xr3:uid="{38FA4E07-BEC0-4237-AF6F-266F15264C7F}" name="Lastverzicht" dataDxfId="1091"/>
    <tableColumn id="65" xr3:uid="{7B229578-AFB8-4887-ACDA-CA7A44988CB3}" name="Lasterhöhung" dataDxfId="1090"/>
    <tableColumn id="38" xr3:uid="{7F9D8F2B-1653-476B-9EF8-2FA37B8ED30A}" name="Potenzial pos. min MW" dataDxfId="1089"/>
    <tableColumn id="5" xr3:uid="{3E49DCA5-B722-42F2-974D-3D7A8F2D5218}" name="Potenzial pos. MW Durchschnitt" dataDxfId="1088"/>
    <tableColumn id="10" xr3:uid="{CDDA0BAA-F909-4EB7-90A8-F4684463C07F}" name="Potenzial pos. max MW" dataDxfId="1087"/>
    <tableColumn id="8" xr3:uid="{C988DE00-1AC3-4645-A74D-0F60309E29A2}" name="Potenzial neg. min MW" dataDxfId="1086"/>
    <tableColumn id="9" xr3:uid="{2DC5601A-3F50-4C9C-B047-DFF5E7D5C524}" name="Potenzial neg. MW Durchschnitt" dataDxfId="1085"/>
    <tableColumn id="7" xr3:uid="{C2603B98-5288-4874-8E60-EE6912AAEC97}" name="Potenzial neg. max MW" dataDxfId="1084"/>
    <tableColumn id="4" xr3:uid="{72A69AF3-ED16-41DF-95BC-74BCE5EE9111}" name="Verschiebedauer min. (h)" dataDxfId="1083"/>
    <tableColumn id="6" xr3:uid="{BBB77D28-176A-49EA-AFF0-0BEFD530050C}" name="Verschiebedauer (h)" dataDxfId="1082"/>
    <tableColumn id="13" xr3:uid="{E669D0D9-73AB-4F12-A8CD-42FB4E2A3B56}" name="Verschiebedauer max (h)" dataDxfId="1081"/>
    <tableColumn id="15" xr3:uid="{8C9C1734-56A1-4298-9AD6-18657FE80328}" name="Zeitverfügbarkeit?" dataDxfId="1080"/>
    <tableColumn id="20" xr3:uid="{A9918604-04DA-4EC4-9077-6D9C5243DF7A}" name="Bemerkungen" dataDxfId="1079"/>
    <tableColumn id="55" xr3:uid="{7B263F6E-10EB-44E7-9C12-F3DA1836263D}" name="Fundstelle Lastverschiebung" dataDxfId="1078"/>
    <tableColumn id="54" xr3:uid="{B8333A4E-FE0A-450F-B569-648003DBB4B0}" name="Fundstelle Lastverzicht" dataDxfId="1077"/>
    <tableColumn id="21" xr3:uid="{A17E3A0A-3125-4895-860D-BB510F6EDB91}" name="Fundstelle Potenzial pos." dataDxfId="1076"/>
    <tableColumn id="22" xr3:uid="{BA4C810F-8713-4628-BFD0-5C359714DF9B}" name="Fundstelle Potenzial neg." dataDxfId="1075"/>
    <tableColumn id="27" xr3:uid="{8615EFB8-97D7-4F97-ACEA-18ACE551E7F6}" name="Fundstelle Verschiebedauer" dataDxfId="1074"/>
    <tableColumn id="29" xr3:uid="{7F9B6EFD-16BC-45AB-9B7D-CDCBF7EFB69D}" name="Fundstelle Zeitverfügbarkeit" dataDxfId="1073"/>
    <tableColumn id="34" xr3:uid="{1BC1F0E4-0DC4-4CA9-ACC6-B23F062B3696}" name="Fundstelle Bemerkungen" dataDxfId="1072"/>
    <tableColumn id="35" xr3:uid="{0361C93F-E1E1-4F4F-BF5E-B98B0299352C}" name="eigene Anmerkung" dataDxfId="1071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70" dataDxfId="1069" tableBorderDxfId="1068">
  <autoFilter ref="A1:BB45" xr:uid="{00000000-0009-0000-0100-000008000000}"/>
  <tableColumns count="54">
    <tableColumn id="1" xr3:uid="{00000000-0010-0000-0200-000001000000}" name="Prozess" dataDxfId="1067"/>
    <tableColumn id="47" xr3:uid="{00000000-0010-0000-0200-00002F000000}" name="Sektorenzuordnung" dataDxfId="1066"/>
    <tableColumn id="2" xr3:uid="{00000000-0010-0000-0200-000002000000}" name="Jahr" dataDxfId="1065"/>
    <tableColumn id="52" xr3:uid="{00000000-0010-0000-0200-000034000000}" name="Lastverschiebung" dataDxfId="1064"/>
    <tableColumn id="53" xr3:uid="{00000000-0010-0000-0200-000035000000}" name="Lastverzicht" dataDxfId="1063"/>
    <tableColumn id="65" xr3:uid="{01A49C9E-5CCD-4A95-B6BA-9289767BCF33}" name="Lasterhöhung" dataDxfId="1062"/>
    <tableColumn id="38" xr3:uid="{00000000-0010-0000-0200-000026000000}" name="Potenzial pos. MW Durchschnitt" dataDxfId="1061"/>
    <tableColumn id="5" xr3:uid="{00000000-0010-0000-0200-000005000000}" name="Potenzial pos. max MW" dataDxfId="1060"/>
    <tableColumn id="67" xr3:uid="{C28A0071-673B-4973-A656-756516FDB1AC}" name="Potenzial pos. max MW Lastverzicht" dataDxfId="1059"/>
    <tableColumn id="37" xr3:uid="{00000000-0010-0000-0200-000025000000}" name="ausgewiesenes Pot. pos. MW (falls abweichend)" dataDxfId="1058"/>
    <tableColumn id="41" xr3:uid="{00000000-0010-0000-0200-000029000000}" name="Potenzial neg. MW Durchschnitt" dataDxfId="1057"/>
    <tableColumn id="6" xr3:uid="{00000000-0010-0000-0200-000006000000}" name="Potenzial neg. max MW" dataDxfId="1056"/>
    <tableColumn id="66" xr3:uid="{27719410-D0A9-4C52-BFB6-CDC339A61A1E}" name="flexibilisierbarer Anteil min" dataDxfId="1055" dataCellStyle="Prozent"/>
    <tableColumn id="36" xr3:uid="{00000000-0010-0000-0200-000024000000}" name="flexibilisierbarer Anteil an installierter Leistung" dataDxfId="1054" dataCellStyle="Prozent"/>
    <tableColumn id="10" xr3:uid="{00000000-0010-0000-0200-00000A000000}" name="installierte Leistung MW" dataDxfId="1053"/>
    <tableColumn id="11" xr3:uid="{00000000-0010-0000-0200-00000B000000}" name="Aktivierungsdauer (h)" dataDxfId="1052">
      <calculatedColumnFormula>7.5/60</calculatedColumnFormula>
    </tableColumn>
    <tableColumn id="61" xr3:uid="{00000000-0010-0000-0200-00003D000000}" name="Schaltdauer pos. min (h)" dataDxfId="1051"/>
    <tableColumn id="60" xr3:uid="{00000000-0010-0000-0200-00003C000000}" name="Schaltdauer pos. max (h)" dataDxfId="1050"/>
    <tableColumn id="12" xr3:uid="{00000000-0010-0000-0200-00000C000000}" name="Schaltdauer pos. (h)" dataDxfId="1049"/>
    <tableColumn id="70" xr3:uid="{329A6B05-D931-44C1-91AD-97F23AA9C1A2}" name="Schaltdauer pos. min (h) Lastverzicht" dataDxfId="1048"/>
    <tableColumn id="69" xr3:uid="{FE9C188D-32F6-404A-A7A6-CF047C81A609}" name="Schaltdauer pos. max (h) Lastverzicht" dataDxfId="1047"/>
    <tableColumn id="63" xr3:uid="{00000000-0010-0000-0200-00003F000000}" name="Schaltdauer neg min (h)" dataDxfId="1046"/>
    <tableColumn id="62" xr3:uid="{00000000-0010-0000-0200-00003E000000}" name="Schaltdauer neg. max (h)" dataDxfId="1045"/>
    <tableColumn id="51" xr3:uid="{00000000-0010-0000-0200-000033000000}" name="Schaltdauer neg. (h)" dataDxfId="1044"/>
    <tableColumn id="42" xr3:uid="{00000000-0010-0000-0200-00002A000000}" name="Verschiebedauer min. (h)" dataDxfId="1043"/>
    <tableColumn id="4" xr3:uid="{00000000-0010-0000-0200-000004000000}" name="Verschiebedauer max (h)" dataDxfId="1042"/>
    <tableColumn id="13" xr3:uid="{00000000-0010-0000-0200-00000D000000}" name="Verschiebedauer (h)" dataDxfId="1041"/>
    <tableColumn id="15" xr3:uid="{00000000-0010-0000-0200-00000F000000}" name="Zeitverfügbarkeit?" dataDxfId="1040"/>
    <tableColumn id="40" xr3:uid="{00000000-0010-0000-0200-000028000000}" name="max. Abrufhäufigkeit pro Jahr" dataDxfId="1039"/>
    <tableColumn id="57" xr3:uid="{00000000-0010-0000-0200-000039000000}" name="min. Investitionsausgaben €_2018/kW" dataDxfId="1038"/>
    <tableColumn id="56" xr3:uid="{00000000-0010-0000-0200-000038000000}" name="max. Investitionsausgaben €_2018/kW" dataDxfId="1037"/>
    <tableColumn id="17" xr3:uid="{00000000-0010-0000-0200-000011000000}" name="Investitionsausgaben €_2018/kW" dataDxfId="1036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1035"/>
    <tableColumn id="58" xr3:uid="{00000000-0010-0000-0200-00003A000000}" name="var. Kosten max. Lastverschiebung €_2018/MWh" dataDxfId="1034"/>
    <tableColumn id="18" xr3:uid="{00000000-0010-0000-0200-000012000000}" name="variable Kosten €_2018/MWh" dataDxfId="1033">
      <calculatedColumnFormula>1*Umrechnungsfaktoren!$B$15/Umrechnungsfaktoren!$B$7</calculatedColumnFormula>
    </tableColumn>
    <tableColumn id="64" xr3:uid="{00000000-0010-0000-0200-000040000000}" name="fixe Kosten min. €_2018/kW*a" dataDxfId="1032"/>
    <tableColumn id="19" xr3:uid="{00000000-0010-0000-0200-000013000000}" name="fixe Kosten €_2018/kW*a" dataDxfId="1031">
      <calculatedColumnFormula>1*Umrechnungsfaktoren!$B$15/Umrechnungsfaktoren!$B$7</calculatedColumnFormula>
    </tableColumn>
    <tableColumn id="20" xr3:uid="{00000000-0010-0000-0200-000014000000}" name="Bemerkungen" dataDxfId="1030"/>
    <tableColumn id="55" xr3:uid="{00000000-0010-0000-0200-000037000000}" name="Fundstelle Lastverschiebung" dataDxfId="1029"/>
    <tableColumn id="54" xr3:uid="{00000000-0010-0000-0200-000036000000}" name="Fundstelle Lastverzicht" dataDxfId="1028"/>
    <tableColumn id="21" xr3:uid="{00000000-0010-0000-0200-000015000000}" name="Fundstelle Potenzial pos." dataDxfId="1027"/>
    <tableColumn id="22" xr3:uid="{00000000-0010-0000-0200-000016000000}" name="Fundstelle Potenzial neg." dataDxfId="1026"/>
    <tableColumn id="43" xr3:uid="{00000000-0010-0000-0200-00002B000000}" name="Fundstelle flexibilisierbarer Anteil" dataDxfId="1025"/>
    <tableColumn id="25" xr3:uid="{00000000-0010-0000-0200-000019000000}" name="Fundstelle installierte Leistung" dataDxfId="1024"/>
    <tableColumn id="39" xr3:uid="{00000000-0010-0000-0200-000027000000}" name="Fundstelle Aktivierungsdauer" dataDxfId="1023"/>
    <tableColumn id="26" xr3:uid="{00000000-0010-0000-0200-00001A000000}" name="Fundstelle Schaltdauer" dataDxfId="1022"/>
    <tableColumn id="27" xr3:uid="{00000000-0010-0000-0200-00001B000000}" name="Fundstelle Verschiebedauer" dataDxfId="1021"/>
    <tableColumn id="29" xr3:uid="{00000000-0010-0000-0200-00001D000000}" name="Fundstelle Zeitverfügbarkeit" dataDxfId="1020"/>
    <tableColumn id="30" xr3:uid="{00000000-0010-0000-0200-00001E000000}" name="Fundstelle max. Abrufhäufigkeit" dataDxfId="1019"/>
    <tableColumn id="31" xr3:uid="{00000000-0010-0000-0200-00001F000000}" name="Fundstelle Invest" dataDxfId="1018"/>
    <tableColumn id="32" xr3:uid="{00000000-0010-0000-0200-000020000000}" name="Fundstelle var. Kosten" dataDxfId="1017"/>
    <tableColumn id="33" xr3:uid="{00000000-0010-0000-0200-000021000000}" name="Fundstelle fixe Kosten" dataDxfId="1016"/>
    <tableColumn id="34" xr3:uid="{00000000-0010-0000-0200-000022000000}" name="Fundstelle Bemerkungen" dataDxfId="1015"/>
    <tableColumn id="35" xr3:uid="{00000000-0010-0000-0200-000023000000}" name="eigene Anmerkung" dataDxfId="1014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1013" dataDxfId="1012" tableBorderDxfId="1011">
  <autoFilter ref="A1:AE3" xr:uid="{00000000-0009-0000-0100-000008000000}"/>
  <tableColumns count="31">
    <tableColumn id="1" xr3:uid="{62C78A68-965D-4011-9570-96BCB4E4A4E4}" name="Prozess" dataDxfId="1010"/>
    <tableColumn id="47" xr3:uid="{833231AD-9033-4D3D-A9D1-760ADCA5F542}" name="Sektorenzuordnung" dataDxfId="1009"/>
    <tableColumn id="2" xr3:uid="{400294DA-4395-465B-A9A8-7A5915CFECBF}" name="Jahr" dataDxfId="1008"/>
    <tableColumn id="52" xr3:uid="{C5D07F64-A983-4BA3-A1EC-033C36FEA238}" name="Lastverschiebung" dataDxfId="1007"/>
    <tableColumn id="53" xr3:uid="{6ADBA562-517B-4C31-A7DE-F7762F05228E}" name="Lastverzicht" dataDxfId="1006"/>
    <tableColumn id="65" xr3:uid="{819C9115-9EFF-4BD0-A66A-B8EFFB925A19}" name="Lasterhöhung" dataDxfId="1005"/>
    <tableColumn id="38" xr3:uid="{34EDBD43-D7C0-463E-9CA3-33400E16D8CF}" name="Potenzial pos. MW Tag 4 h" dataDxfId="1004"/>
    <tableColumn id="3" xr3:uid="{DF6354EA-7C13-4A59-B709-A631163E3486}" name="Potenzial pos. MW Tag 2 h" dataDxfId="1003"/>
    <tableColumn id="9" xr3:uid="{D144B93A-1A53-4154-978C-9C2F8CCFA7E0}" name="Potenzial pos. MW Tag 30 min" dataDxfId="1002"/>
    <tableColumn id="8" xr3:uid="{696BBDF3-3279-494F-A674-CF57DB8104E0}" name="Potenzial pos. MW Tag 15 min" dataDxfId="1001"/>
    <tableColumn id="5" xr3:uid="{FE716F4B-03A4-40E6-A18A-26FED522B2F8}" name="Potenzial pos. MW Nacht 4 h" dataDxfId="1000"/>
    <tableColumn id="41" xr3:uid="{7C1A6787-7F21-4B46-AC8E-AA45EE0C7659}" name="Potenzial pos. MW Nacht 2 h" dataDxfId="999"/>
    <tableColumn id="6" xr3:uid="{B7DCE629-1D6C-44B6-9C5C-531E3D6E2655}" name="Potenzial pos. MW Nacht 30 min" dataDxfId="998"/>
    <tableColumn id="7" xr3:uid="{4F03168C-DB05-4635-A12E-F7C59F4BA0CE}" name="Potenzial pos. MW Nacht 15 min" dataDxfId="997"/>
    <tableColumn id="29" xr3:uid="{2790587B-81E3-4A6C-A659-80BBCA77F117}" name="Potenzial neg. MW Tag 4 h" dataDxfId="996"/>
    <tableColumn id="28" xr3:uid="{EF16949B-33F5-423D-B30D-4C0951DADC66}" name="Potenzial neg. MW Tag 2 h" dataDxfId="995"/>
    <tableColumn id="27" xr3:uid="{B6B59C50-DD18-47B7-AA0C-13E2A5E3188C}" name="Potenzial neg. MW Tag 30 min" dataDxfId="994"/>
    <tableColumn id="26" xr3:uid="{F2599F28-D9A4-4A3D-A638-F36A93963B1F}" name="Potenzial neg. MW Tag 15 min" dataDxfId="993"/>
    <tableColumn id="25" xr3:uid="{85DC8580-2282-4B87-BBA9-465B56B3C887}" name="Potenzial neg. MW Nacht 4 h" dataDxfId="992"/>
    <tableColumn id="24" xr3:uid="{9DFE26FC-567E-45D7-A2CB-308B3D075732}" name="Potenzial neg. MW Nacht 2 h" dataDxfId="991"/>
    <tableColumn id="23" xr3:uid="{F18E34AC-4999-4E86-A292-1B6BD2A6B9AB}" name="Potenzial neg. MW Nacht 30 min" dataDxfId="990"/>
    <tableColumn id="19" xr3:uid="{60D67637-CC49-408D-900D-A925717DB1D9}" name="Potenzial neg. MW Nacht 15 min" dataDxfId="989"/>
    <tableColumn id="42" xr3:uid="{0443D4F8-4CDD-4F44-A01C-D7021C82B545}" name="Verschiebedauer min. (h)" dataDxfId="988"/>
    <tableColumn id="4" xr3:uid="{5D0071E5-8697-4855-AD94-2503B3542AFE}" name="Verschiebedauer max (h)" dataDxfId="987"/>
    <tableColumn id="13" xr3:uid="{CB1B7C4B-3711-4FC5-84E5-2FEB43FFC682}" name="Verschiebedauer (h)" dataDxfId="986"/>
    <tableColumn id="20" xr3:uid="{182FDFFB-90D2-4A8A-9B79-75BEC7B75104}" name="Bemerkungen" dataDxfId="985"/>
    <tableColumn id="55" xr3:uid="{8B699E3C-2992-4330-81D8-2B4C07302C39}" name="Fundstelle Lastverschiebung" dataDxfId="984"/>
    <tableColumn id="54" xr3:uid="{ABDF3BF5-2390-4F13-82DA-C0E4F41AFF82}" name="Fundstelle Lastverzicht" dataDxfId="983"/>
    <tableColumn id="21" xr3:uid="{F4D7B06E-F307-4926-A262-8AEECB593D55}" name="Fundstelle Potenzial pos." dataDxfId="982"/>
    <tableColumn id="22" xr3:uid="{3C9925C5-05E6-464C-B4C8-352BCFE58BFE}" name="Fundstelle Potenzial neg." dataDxfId="981"/>
    <tableColumn id="35" xr3:uid="{5458730B-2ADB-4539-892C-356038815B2C}" name="eigene Anmerkung" dataDxfId="980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79" dataDxfId="978">
  <autoFilter ref="A1:D8" xr:uid="{00000000-0009-0000-0100-000003000000}"/>
  <tableColumns count="4">
    <tableColumn id="1" xr3:uid="{00000000-0010-0000-0300-000001000000}" name="Industrieprozess" totalsRowLabel="Summe" dataDxfId="977" totalsRowDxfId="976"/>
    <tableColumn id="3" xr3:uid="{00000000-0010-0000-0300-000003000000}" name="Spezifizierung" dataDxfId="975" totalsRowDxfId="974"/>
    <tableColumn id="2" xr3:uid="{00000000-0010-0000-0300-000002000000}" name="Werte pos. Potenzial aus Tabelle (S. 425) in MW" totalsRowFunction="sum" dataDxfId="973" totalsRowDxfId="972"/>
    <tableColumn id="4" xr3:uid="{00000000-0010-0000-0300-000004000000}" name="Werte pos. Potenzial aus Tabelle (S. 525) in MW" totalsRowFunction="sum" dataDxfId="971" totalsRowDxfId="970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69" dataDxfId="968" tableBorderDxfId="967">
  <autoFilter ref="A1:AQ11" xr:uid="{00000000-0009-0000-0100-000006000000}"/>
  <tableColumns count="43">
    <tableColumn id="1" xr3:uid="{00000000-0010-0000-0500-000001000000}" name="Prozess" dataDxfId="966"/>
    <tableColumn id="47" xr3:uid="{00000000-0010-0000-0500-00002F000000}" name="Sektorenzuordnung" dataDxfId="965"/>
    <tableColumn id="2" xr3:uid="{00000000-0010-0000-0500-000002000000}" name="Jahr" dataDxfId="964"/>
    <tableColumn id="52" xr3:uid="{00000000-0010-0000-0500-000034000000}" name="Lastverschiebung" dataDxfId="963"/>
    <tableColumn id="53" xr3:uid="{00000000-0010-0000-0500-000035000000}" name="Lastverzicht" dataDxfId="962"/>
    <tableColumn id="67" xr3:uid="{FA08C4CE-FFC8-41A5-870D-C7D7670D735C}" name="Lasterhöhung" dataDxfId="961"/>
    <tableColumn id="38" xr3:uid="{00000000-0010-0000-0500-000026000000}" name="Potenzial pos. MW Durchschnitt" dataDxfId="960"/>
    <tableColumn id="5" xr3:uid="{00000000-0010-0000-0500-000005000000}" name="Potenzial pos. max MW" dataDxfId="959"/>
    <tableColumn id="69" xr3:uid="{26D9287D-BEEB-4694-BF97-1F2C96F62615}" name="Potenzial pos. max MW Lastverzicht" dataDxfId="958"/>
    <tableColumn id="41" xr3:uid="{00000000-0010-0000-0500-000029000000}" name="Potenzial neg. MW Durchschnitt" dataDxfId="957"/>
    <tableColumn id="8" xr3:uid="{00000000-0010-0000-0500-000008000000}" name="Mindestauslastung" dataDxfId="956" dataCellStyle="Prozent"/>
    <tableColumn id="36" xr3:uid="{00000000-0010-0000-0500-000024000000}" name="flexibilisierbarer Anteil an installierter Leistung" dataDxfId="955" dataCellStyle="Prozent"/>
    <tableColumn id="65" xr3:uid="{00000000-0010-0000-0500-000041000000}" name="Durchschnittsauslastung" dataDxfId="954" dataCellStyle="Prozent"/>
    <tableColumn id="44" xr3:uid="{00000000-0010-0000-0500-00002C000000}" name="Durchschnittliche Leistung MW" dataDxfId="953" dataCellStyle="Prozent"/>
    <tableColumn id="46" xr3:uid="{00000000-0010-0000-0500-00002E000000}" name="Maximalauslastung" dataDxfId="952" dataCellStyle="Prozent"/>
    <tableColumn id="10" xr3:uid="{00000000-0010-0000-0500-00000A000000}" name="installierte Leistung MW" dataDxfId="951"/>
    <tableColumn id="11" xr3:uid="{00000000-0010-0000-0500-00000B000000}" name="Aktivierungsdauer (h)" dataDxfId="950">
      <calculatedColumnFormula>7.5/60</calculatedColumnFormula>
    </tableColumn>
    <tableColumn id="70" xr3:uid="{39D052D7-EC80-4268-8669-5DAE0541F34D}" name="Schaltdauer pos. (h) Lastverzicht" dataDxfId="949"/>
    <tableColumn id="42" xr3:uid="{00000000-0010-0000-0500-00002A000000}" name="Verschiebedauer min. (h)" dataDxfId="948"/>
    <tableColumn id="57" xr3:uid="{00000000-0010-0000-0500-000039000000}" name="min. Investitionsausgaben €_2018/kW" dataDxfId="947">
      <calculatedColumnFormula>15*Umrechnungsfaktoren!$B$15/Umrechnungsfaktoren!$B$7</calculatedColumnFormula>
    </tableColumn>
    <tableColumn id="56" xr3:uid="{00000000-0010-0000-0500-000038000000}" name="max. Investitionsausgaben €_2018/kW" dataDxfId="946">
      <calculatedColumnFormula>18*Umrechnungsfaktoren!$B$15/Umrechnungsfaktoren!$B$7</calculatedColumnFormula>
    </tableColumn>
    <tableColumn id="17" xr3:uid="{00000000-0010-0000-0500-000011000000}" name="Investitionsausgaben €_2018/kW" dataDxfId="945">
      <calculatedColumnFormula>1*Umrechnungsfaktoren!$B$15/Umrechnungsfaktoren!$B$7</calculatedColumnFormula>
    </tableColumn>
    <tableColumn id="59" xr3:uid="{00000000-0010-0000-0500-00003B000000}" name="var. Kosten min. Lastverzicht €_2018/MWh" dataDxfId="944">
      <calculatedColumnFormula>500*Umrechnungsfaktoren!$B$15/Umrechnungsfaktoren!$B$7</calculatedColumnFormula>
    </tableColumn>
    <tableColumn id="58" xr3:uid="{00000000-0010-0000-0500-00003A000000}" name="var. Kosten max. Lastverzicht €_2018/MWh" dataDxfId="943">
      <calculatedColumnFormula>1500*Umrechnungsfaktoren!$B$15/Umrechnungsfaktoren!$B$7</calculatedColumnFormula>
    </tableColumn>
    <tableColumn id="68" xr3:uid="{C9E11D93-8CB1-45AF-8EF5-B6D7822B689E}" name="variable Kosten €_2018/MWh" dataDxfId="942">
      <calculatedColumnFormula>10*Umrechnungsfaktoren!$B$15/Umrechnungsfaktoren!$B$7</calculatedColumnFormula>
    </tableColumn>
    <tableColumn id="18" xr3:uid="{00000000-0010-0000-0500-000012000000}" name="variable Kosten Lastverzicht €_2018/MWh" dataDxfId="941">
      <calculatedColumnFormula>100*Umrechnungsfaktoren!$B$15/Umrechnungsfaktoren!$B$7</calculatedColumnFormula>
    </tableColumn>
    <tableColumn id="64" xr3:uid="{00000000-0010-0000-0500-000040000000}" name="fixe Kosten min. €_2018/kW*a" dataDxfId="940">
      <calculatedColumnFormula>0*Umrechnungsfaktoren!$B$15/Umrechnungsfaktoren!$B$7</calculatedColumnFormula>
    </tableColumn>
    <tableColumn id="20" xr3:uid="{00000000-0010-0000-0500-000014000000}" name="Bemerkungen" dataDxfId="939"/>
    <tableColumn id="55" xr3:uid="{00000000-0010-0000-0500-000037000000}" name="Fundstelle Lastverschiebung" dataDxfId="938"/>
    <tableColumn id="54" xr3:uid="{00000000-0010-0000-0500-000036000000}" name="Fundstelle Lastverzicht" dataDxfId="937"/>
    <tableColumn id="21" xr3:uid="{00000000-0010-0000-0500-000015000000}" name="Fundstelle Potenzial pos." dataDxfId="936"/>
    <tableColumn id="22" xr3:uid="{00000000-0010-0000-0500-000016000000}" name="Fundstelle Potenzial neg." dataDxfId="935"/>
    <tableColumn id="23" xr3:uid="{00000000-0010-0000-0500-000017000000}" name="Fundstelle Mindestleistung" dataDxfId="934"/>
    <tableColumn id="43" xr3:uid="{00000000-0010-0000-0500-00002B000000}" name="Fundstelle flexibilisierbarer Anteil" dataDxfId="933"/>
    <tableColumn id="66" xr3:uid="{00000000-0010-0000-0500-000042000000}" name="Fundstelle Durchschnittsauslastung" dataDxfId="932"/>
    <tableColumn id="24" xr3:uid="{00000000-0010-0000-0500-000018000000}" name="Fundstelle Maximalleistung" dataDxfId="931"/>
    <tableColumn id="25" xr3:uid="{00000000-0010-0000-0500-000019000000}" name="Fundstelle installierte Leistung" dataDxfId="930"/>
    <tableColumn id="39" xr3:uid="{00000000-0010-0000-0500-000027000000}" name="Fundstelle Aktivierungsdauer" dataDxfId="929"/>
    <tableColumn id="26" xr3:uid="{00000000-0010-0000-0500-00001A000000}" name="Fundstelle Schaltdauer" dataDxfId="928"/>
    <tableColumn id="27" xr3:uid="{00000000-0010-0000-0500-00001B000000}" name="Fundstelle Verschiebedauer" dataDxfId="927"/>
    <tableColumn id="31" xr3:uid="{00000000-0010-0000-0500-00001F000000}" name="Fundstelle Invest" dataDxfId="926"/>
    <tableColumn id="32" xr3:uid="{00000000-0010-0000-0500-000020000000}" name="Fundstelle var. Kosten" dataDxfId="925"/>
    <tableColumn id="33" xr3:uid="{00000000-0010-0000-0500-000021000000}" name="Fundstelle fixe Kosten" dataDxfId="924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923" dataDxfId="922" tableBorderDxfId="921">
  <autoFilter ref="A1:BN64" xr:uid="{00000000-0009-0000-0100-000012000000}"/>
  <tableColumns count="66">
    <tableColumn id="1" xr3:uid="{00000000-0010-0000-0F00-000001000000}" name="Prozess" dataDxfId="920"/>
    <tableColumn id="47" xr3:uid="{00000000-0010-0000-0F00-00002F000000}" name="Sektorenzuordnung" dataDxfId="919"/>
    <tableColumn id="2" xr3:uid="{00000000-0010-0000-0F00-000002000000}" name="Jahr" dataDxfId="918"/>
    <tableColumn id="52" xr3:uid="{00000000-0010-0000-0F00-000034000000}" name="Lastverschiebung" dataDxfId="917"/>
    <tableColumn id="53" xr3:uid="{00000000-0010-0000-0F00-000035000000}" name="Lastverzicht" dataDxfId="916"/>
    <tableColumn id="73" xr3:uid="{366B448B-5578-4AD3-946A-78C89BAD4435}" name="Lasterhöhung" dataDxfId="915"/>
    <tableColumn id="69" xr3:uid="{00000000-0010-0000-0F00-000045000000}" name="Stromverbrauch von TWh" dataDxfId="914"/>
    <tableColumn id="68" xr3:uid="{00000000-0010-0000-0F00-000044000000}" name="Stromverbrauch bis TWh" dataDxfId="913"/>
    <tableColumn id="67" xr3:uid="{00000000-0010-0000-0F00-000043000000}" name="Stromverbrauch in TWh" dataDxfId="912"/>
    <tableColumn id="3" xr3:uid="{00000000-0010-0000-0F00-000003000000}" name="Potenzial pos. min MW" dataDxfId="911"/>
    <tableColumn id="72" xr3:uid="{00000000-0010-0000-0F00-000048000000}" name="Potenzial pos. min wärmster Tag MW" dataDxfId="910"/>
    <tableColumn id="5" xr3:uid="{00000000-0010-0000-0F00-000005000000}" name="Potenzial pos. max MW" dataDxfId="909"/>
    <tableColumn id="83" xr3:uid="{00000000-0010-0000-0F00-000053000000}" name="Potenzial pos. max MW Lastverzicht" dataDxfId="908"/>
    <tableColumn id="74" xr3:uid="{00000000-0010-0000-0F00-00004A000000}" name="Potenzial pos. max wärmster Tag MW" dataDxfId="907"/>
    <tableColumn id="50" xr3:uid="{00000000-0010-0000-0F00-000032000000}" name="Potenzial neg. min MW" dataDxfId="906"/>
    <tableColumn id="75" xr3:uid="{00000000-0010-0000-0F00-00004B000000}" name="Potenzial neg. min wärmster Tag MW" dataDxfId="905"/>
    <tableColumn id="6" xr3:uid="{00000000-0010-0000-0F00-000006000000}" name="Potenzial neg. max MW" dataDxfId="904"/>
    <tableColumn id="76" xr3:uid="{00000000-0010-0000-0F00-00004C000000}" name="Potenzial neg. max wärmster Tag MW" dataDxfId="903"/>
    <tableColumn id="36" xr3:uid="{00000000-0010-0000-0F00-000024000000}" name="flexibilisierbarer Anteil" dataDxfId="902" dataCellStyle="Prozent"/>
    <tableColumn id="65" xr3:uid="{00000000-0010-0000-0F00-000041000000}" name="Durchschnittsauslastung" dataDxfId="901" dataCellStyle="Prozent">
      <calculatedColumnFormula>600/8760</calculatedColumnFormula>
    </tableColumn>
    <tableColumn id="79" xr3:uid="{00000000-0010-0000-0F00-00004F000000}" name="Betriebsstunden p.a." dataDxfId="900" dataCellStyle="Prozent"/>
    <tableColumn id="44" xr3:uid="{00000000-0010-0000-0F00-00002C000000}" name="Durchschnittliche Leistung MW" dataDxfId="899" dataCellStyle="Prozent"/>
    <tableColumn id="77" xr3:uid="{00000000-0010-0000-0F00-00004D000000}" name="Wirkungsgrad (%)" dataDxfId="898" dataCellStyle="Prozent"/>
    <tableColumn id="11" xr3:uid="{00000000-0010-0000-0F00-00000B000000}" name="Aktivierungsdauer (h)" dataDxfId="897">
      <calculatedColumnFormula>5/60</calculatedColumnFormula>
    </tableColumn>
    <tableColumn id="61" xr3:uid="{00000000-0010-0000-0F00-00003D000000}" name="Schaltdauer pos. min (h)" dataDxfId="896"/>
    <tableColumn id="60" xr3:uid="{00000000-0010-0000-0F00-00003C000000}" name="Schaltdauer pos. max (h)" dataDxfId="895"/>
    <tableColumn id="12" xr3:uid="{00000000-0010-0000-0F00-00000C000000}" name="Schaltdauer pos. (h)" dataDxfId="894"/>
    <tableColumn id="85" xr3:uid="{EEC62F72-53E0-41CA-BEC2-68E0E53F4490}" name="Schaltdauer pos. min (h) Lastverzicht" dataDxfId="893"/>
    <tableColumn id="84" xr3:uid="{BC25BCEB-C414-4481-9949-83A7EBFE638F}" name="Schaltdauer pos. (h) Lastverzicht" dataDxfId="892"/>
    <tableColumn id="63" xr3:uid="{00000000-0010-0000-0F00-00003F000000}" name="Schaltdauer neg min (h)" dataDxfId="891"/>
    <tableColumn id="62" xr3:uid="{00000000-0010-0000-0F00-00003E000000}" name="Schaltdauer neg. max (h)" dataDxfId="890"/>
    <tableColumn id="51" xr3:uid="{00000000-0010-0000-0F00-000033000000}" name="Schaltdauer neg. (h)" dataDxfId="889"/>
    <tableColumn id="42" xr3:uid="{00000000-0010-0000-0F00-00002A000000}" name="Verschiebedauer min. (h)" dataDxfId="888"/>
    <tableColumn id="4" xr3:uid="{00000000-0010-0000-0F00-000004000000}" name="Verschiebedauer max (h)" dataDxfId="887"/>
    <tableColumn id="13" xr3:uid="{00000000-0010-0000-0F00-00000D000000}" name="Verschiebedauer (h)" dataDxfId="886"/>
    <tableColumn id="15" xr3:uid="{00000000-0010-0000-0F00-00000F000000}" name="Zeitverfügbarkeit?" dataDxfId="885"/>
    <tableColumn id="82" xr3:uid="{00000000-0010-0000-0F00-000052000000}" name="max. Abrufhäufigkeit min. pro Jahr" dataDxfId="884"/>
    <tableColumn id="81" xr3:uid="{00000000-0010-0000-0F00-000051000000}" name="max. Abrufhäufigkeit max. pro Jahr" dataDxfId="883"/>
    <tableColumn id="40" xr3:uid="{00000000-0010-0000-0F00-000028000000}" name="max. Abrufhäufigkeit min. pro Jahr Lastverzicht" dataDxfId="882"/>
    <tableColumn id="86" xr3:uid="{1969DFC6-A590-463D-A44A-18304C6A8B66}" name="max. Abrufhäufigkeit max. pro Jahr Lastverzicht" dataDxfId="881"/>
    <tableColumn id="17" xr3:uid="{00000000-0010-0000-0F00-000011000000}" name="Investitionsausgaben €_2018/kW" dataDxfId="880">
      <calculatedColumnFormula>0.05*Umrechnungsfaktoren!$B$15/Umrechnungsfaktoren!$B$13</calculatedColumnFormula>
    </tableColumn>
    <tableColumn id="59" xr3:uid="{00000000-0010-0000-0F00-00003B000000}" name="var. Kosten min. €_2018/MWh" dataDxfId="879"/>
    <tableColumn id="58" xr3:uid="{00000000-0010-0000-0F00-00003A000000}" name="var. Kosten max. Lastverzicht €_2018/MWh" dataDxfId="878">
      <calculatedColumnFormula>164*Umrechnungsfaktoren!$B$15/Umrechnungsfaktoren!$B$13</calculatedColumnFormula>
    </tableColumn>
    <tableColumn id="19" xr3:uid="{00000000-0010-0000-0F00-000013000000}" name="fixe Kosten €_2018/kW*a" dataDxfId="877">
      <calculatedColumnFormula>0.05*Umrechnungsfaktoren!$B$15/Umrechnungsfaktoren!$B$13</calculatedColumnFormula>
    </tableColumn>
    <tableColumn id="71" xr3:uid="{00000000-0010-0000-0F00-000047000000}" name="fixe Kosten €_2018/a" dataDxfId="876">
      <calculatedColumnFormula>220*Umrechnungsfaktoren!$B$15/Umrechnungsfaktoren!$B$13</calculatedColumnFormula>
    </tableColumn>
    <tableColumn id="48" xr3:uid="{00000000-0010-0000-0F00-000030000000}" name="Investitionsausgaben je Anschlusspunkt (€_2018)" dataDxfId="875">
      <calculatedColumnFormula>220*Umrechnungsfaktoren!$B$15/Umrechnungsfaktoren!$B$13</calculatedColumnFormula>
    </tableColumn>
    <tableColumn id="20" xr3:uid="{00000000-0010-0000-0F00-000014000000}" name="Bemerkungen" dataDxfId="874"/>
    <tableColumn id="55" xr3:uid="{00000000-0010-0000-0F00-000037000000}" name="Fundstelle Lastverschiebung" dataDxfId="873"/>
    <tableColumn id="54" xr3:uid="{00000000-0010-0000-0F00-000036000000}" name="Fundstelle Lastverzicht" dataDxfId="872"/>
    <tableColumn id="70" xr3:uid="{00000000-0010-0000-0F00-000046000000}" name="Fundstelle Stromverbrauch" dataDxfId="871"/>
    <tableColumn id="21" xr3:uid="{00000000-0010-0000-0F00-000015000000}" name="Fundstelle Potenzial pos." dataDxfId="870"/>
    <tableColumn id="22" xr3:uid="{00000000-0010-0000-0F00-000016000000}" name="Fundstelle Potenzial neg." dataDxfId="869"/>
    <tableColumn id="43" xr3:uid="{00000000-0010-0000-0F00-00002B000000}" name="Fundstelle flexibilisierbarer Anteil" dataDxfId="868"/>
    <tableColumn id="66" xr3:uid="{00000000-0010-0000-0F00-000042000000}" name="Fundstelle Durchschnittsauslastung" dataDxfId="867"/>
    <tableColumn id="80" xr3:uid="{00000000-0010-0000-0F00-000050000000}" name="Fundstelle Betriebsstunden" dataDxfId="866"/>
    <tableColumn id="45" xr3:uid="{00000000-0010-0000-0F00-00002D000000}" name="Fundstelle durchschnittliche Leistung" dataDxfId="865"/>
    <tableColumn id="78" xr3:uid="{00000000-0010-0000-0F00-00004E000000}" name="Fundstelle Wirkungsgrad" dataDxfId="864"/>
    <tableColumn id="39" xr3:uid="{00000000-0010-0000-0F00-000027000000}" name="Fundstelle Aktivierungsdauer" dataDxfId="863"/>
    <tableColumn id="26" xr3:uid="{00000000-0010-0000-0F00-00001A000000}" name="Fundstelle Schaltdauer" dataDxfId="862"/>
    <tableColumn id="27" xr3:uid="{00000000-0010-0000-0F00-00001B000000}" name="Fundstelle Verschiebedauer" dataDxfId="861"/>
    <tableColumn id="29" xr3:uid="{00000000-0010-0000-0F00-00001D000000}" name="Fundstelle Zeitverfügbarkeit" dataDxfId="860"/>
    <tableColumn id="30" xr3:uid="{00000000-0010-0000-0F00-00001E000000}" name="Fundstelle max. Abrufhäufigkeit" dataDxfId="859"/>
    <tableColumn id="31" xr3:uid="{00000000-0010-0000-0F00-00001F000000}" name="Fundstelle Invest" dataDxfId="858"/>
    <tableColumn id="32" xr3:uid="{00000000-0010-0000-0F00-000020000000}" name="Fundstelle var. Kosten" dataDxfId="857"/>
    <tableColumn id="33" xr3:uid="{00000000-0010-0000-0F00-000021000000}" name="Fundstelle fixe Kosten" dataDxfId="856"/>
    <tableColumn id="49" xr3:uid="{00000000-0010-0000-0F00-000031000000}" name="Fundstelle Investition je Anschlusspunkt" dataDxfId="855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54" dataDxfId="853" tableBorderDxfId="852">
  <autoFilter ref="A1:N6" xr:uid="{00000000-0009-0000-0100-00000D000000}"/>
  <tableColumns count="14">
    <tableColumn id="1" xr3:uid="{00000000-0010-0000-0800-000001000000}" name="Prozess" dataDxfId="851"/>
    <tableColumn id="47" xr3:uid="{00000000-0010-0000-0800-00002F000000}" name="Sektorenzuordnung" dataDxfId="850"/>
    <tableColumn id="2" xr3:uid="{00000000-0010-0000-0800-000002000000}" name="Jahr" dataDxfId="849"/>
    <tableColumn id="52" xr3:uid="{00000000-0010-0000-0800-000034000000}" name="Lastverschiebung" dataDxfId="848"/>
    <tableColumn id="53" xr3:uid="{00000000-0010-0000-0800-000035000000}" name="Lastverzicht" dataDxfId="847"/>
    <tableColumn id="36" xr3:uid="{D0502EC0-C6B2-43EE-B675-33E4B2F87D80}" name="Lasterhöhung" dataDxfId="846"/>
    <tableColumn id="38" xr3:uid="{00000000-0010-0000-0800-000026000000}" name="Potenzial pos. MW Lastverzicht" dataDxfId="845"/>
    <tableColumn id="67" xr3:uid="{00000000-0010-0000-0800-000043000000}" name="flexibilisierbarer Anteil an Durchschnittslast" dataDxfId="844" dataCellStyle="Prozent"/>
    <tableColumn id="44" xr3:uid="{00000000-0010-0000-0800-00002C000000}" name="Durchschnittliche Leistung MW" dataDxfId="843" dataCellStyle="Prozent"/>
    <tableColumn id="55" xr3:uid="{00000000-0010-0000-0800-000037000000}" name="Fundstelle Lastverschiebung" dataDxfId="842"/>
    <tableColumn id="54" xr3:uid="{00000000-0010-0000-0800-000036000000}" name="Fundstelle Lastverzicht" dataDxfId="841"/>
    <tableColumn id="21" xr3:uid="{00000000-0010-0000-0800-000015000000}" name="Fundstelle Potenzial pos." dataDxfId="840"/>
    <tableColumn id="43" xr3:uid="{00000000-0010-0000-0800-00002B000000}" name="Fundstelle flexibilisierbarer Anteil" dataDxfId="839"/>
    <tableColumn id="45" xr3:uid="{00000000-0010-0000-0800-00002D000000}" name="Fundstelle durchschnittliche Leistung" dataDxfId="838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837" dataDxfId="836" tableBorderDxfId="835">
  <autoFilter ref="A1:L9" xr:uid="{00000000-0009-0000-0100-000001000000}"/>
  <tableColumns count="12">
    <tableColumn id="1" xr3:uid="{00000000-0010-0000-0400-000001000000}" name="Prozess" dataDxfId="834"/>
    <tableColumn id="47" xr3:uid="{00000000-0010-0000-0400-00002F000000}" name="Sektorenzuordnung" dataDxfId="833"/>
    <tableColumn id="2" xr3:uid="{00000000-0010-0000-0400-000002000000}" name="Jahr" dataDxfId="832"/>
    <tableColumn id="52" xr3:uid="{00000000-0010-0000-0400-000034000000}" name="Lastverschiebung" dataDxfId="831"/>
    <tableColumn id="53" xr3:uid="{00000000-0010-0000-0400-000035000000}" name="Lastverzicht" dataDxfId="830"/>
    <tableColumn id="4" xr3:uid="{BB3E4F2A-1D63-40E4-B0CE-BA0238116541}" name="Lasterhöhung" dataDxfId="829"/>
    <tableColumn id="5" xr3:uid="{00000000-0010-0000-0400-000005000000}" name="Potenzial pos. max MW Lastverzicht" dataDxfId="828"/>
    <tableColumn id="12" xr3:uid="{00000000-0010-0000-0400-00000C000000}" name="Schaltdauer pos. (h) Lastverzicht" dataDxfId="827"/>
    <tableColumn id="20" xr3:uid="{00000000-0010-0000-0400-000014000000}" name="Bemerkungen" dataDxfId="826"/>
    <tableColumn id="21" xr3:uid="{00000000-0010-0000-0400-000015000000}" name="Fundstelle Potenzial pos." dataDxfId="825"/>
    <tableColumn id="26" xr3:uid="{00000000-0010-0000-0400-00001A000000}" name="Fundstelle Schaltdauer" dataDxfId="824"/>
    <tableColumn id="35" xr3:uid="{00000000-0010-0000-0400-000023000000}" name="eigene Anmerkung" dataDxfId="823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822">
  <autoFilter ref="A1:O77" xr:uid="{00000000-0009-0000-0100-000016000000}"/>
  <tableColumns count="15">
    <tableColumn id="1" xr3:uid="{00000000-0010-0000-0B00-000001000000}" name="Prozess" dataDxfId="821"/>
    <tableColumn id="13" xr3:uid="{00000000-0010-0000-0B00-00000D000000}" name="Sektorenzuordnung" dataDxfId="820"/>
    <tableColumn id="2" xr3:uid="{00000000-0010-0000-0B00-000002000000}" name="Jahr" dataDxfId="819"/>
    <tableColumn id="12" xr3:uid="{00000000-0010-0000-0B00-00000C000000}" name="StV (TWh)" dataDxfId="818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817"/>
    <tableColumn id="10" xr3:uid="{00000000-0010-0000-0B00-00000A000000}" name="Produktionskapazität Mt" dataDxfId="816"/>
    <tableColumn id="8" xr3:uid="{00000000-0010-0000-0B00-000008000000}" name="Änderung des spez. Verbrauchs (% p.a.)" dataDxfId="815"/>
    <tableColumn id="9" xr3:uid="{00000000-0010-0000-0B00-000009000000}" name="Änderung der Produktionskapazität (% p.a.)" dataDxfId="814"/>
    <tableColumn id="14" xr3:uid="{00000000-0010-0000-0B00-00000E000000}" name="Anteil am sektoralen Verbrauch (%)" dataDxfId="813"/>
    <tableColumn id="15" xr3:uid="{00000000-0010-0000-0B00-00000F000000}" name="Änderung gg. 2010"/>
    <tableColumn id="3" xr3:uid="{00000000-0010-0000-0B00-000003000000}" name="Stromverbrauch" dataDxfId="812"/>
    <tableColumn id="4" xr3:uid="{00000000-0010-0000-0B00-000004000000}" name="Vollbenutzungsstunden" dataDxfId="811"/>
    <tableColumn id="5" xr3:uid="{00000000-0010-0000-0B00-000005000000}" name="Mindestleistung" dataDxfId="810"/>
    <tableColumn id="6" xr3:uid="{00000000-0010-0000-0B00-000006000000}" name="flexible Leistung" dataDxfId="809"/>
    <tableColumn id="7" xr3:uid="{00000000-0010-0000-0B00-000007000000}" name="Quelle" dataDxfId="808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807" dataDxfId="806">
  <autoFilter ref="A1:M41" xr:uid="{00000000-0009-0000-0100-000021000000}"/>
  <tableColumns count="13">
    <tableColumn id="1" xr3:uid="{00000000-0010-0000-0C00-000001000000}" name="Prozess" dataDxfId="805"/>
    <tableColumn id="13" xr3:uid="{00000000-0010-0000-0C00-00000D000000}" name="Sektorenzuordnung" dataDxfId="804"/>
    <tableColumn id="2" xr3:uid="{00000000-0010-0000-0C00-000002000000}" name="Jahr" dataDxfId="803"/>
    <tableColumn id="8" xr3:uid="{00000000-0010-0000-0C00-000008000000}" name="Anzahl Haushalte (Mio.)" dataDxfId="802"/>
    <tableColumn id="3" xr3:uid="{00000000-0010-0000-0C00-000003000000}" name="Stromverbrauch gesamt (TWh)" dataDxfId="801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800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99"/>
    <tableColumn id="9" xr3:uid="{00000000-0010-0000-0C00-000009000000}" name="Ausstattungsraten" dataDxfId="798"/>
    <tableColumn id="10" xr3:uid="{00000000-0010-0000-0C00-00000A000000}" name="Stromverbrauch je Einheit (kWh)" dataDxfId="797"/>
    <tableColumn id="11" xr3:uid="{00000000-0010-0000-0C00-00000B000000}" name="Leistung je Einheit (kW)" dataDxfId="796"/>
    <tableColumn id="5" xr3:uid="{00000000-0010-0000-0C00-000005000000}" name="flex. Leistung pos." dataDxfId="795"/>
    <tableColumn id="6" xr3:uid="{00000000-0010-0000-0C00-000006000000}" name="flex. Leistung neg." dataDxfId="794"/>
    <tableColumn id="7" xr3:uid="{00000000-0010-0000-0C00-000007000000}" name="Quelle" dataDxfId="793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92" dataDxfId="791" tableBorderDxfId="790">
  <autoFilter ref="A1:AN8" xr:uid="{00000000-0009-0000-0100-000001000000}"/>
  <tableColumns count="40">
    <tableColumn id="1" xr3:uid="{74318614-3872-4C49-B5AB-91A10EC81951}" name="Prozess" dataDxfId="789"/>
    <tableColumn id="47" xr3:uid="{ACFC561B-85FA-4877-8A47-C333291C10C9}" name="Sektorenzuordnung" dataDxfId="788"/>
    <tableColumn id="2" xr3:uid="{B4279754-7302-4D23-94F2-CB3A8109391C}" name="Jahr" dataDxfId="787"/>
    <tableColumn id="52" xr3:uid="{2ECB1DC7-E87A-4F6A-BAE7-70C240A15B5B}" name="Lastverschiebung" dataDxfId="786"/>
    <tableColumn id="53" xr3:uid="{06A31AD4-98A4-4CD2-BADA-DDED4D39F0EE}" name="Lastverzicht" dataDxfId="785"/>
    <tableColumn id="4" xr3:uid="{97EC98CC-A63F-490D-830C-92B327179B05}" name="Lasterhöhung" dataDxfId="784"/>
    <tableColumn id="3" xr3:uid="{A4D6E17C-5F42-4B0C-99DA-28A7289A2A32}" name="installierte Leistung MW" dataDxfId="783">
      <calculatedColumnFormula>1388+443+215</calculatedColumnFormula>
    </tableColumn>
    <tableColumn id="5" xr3:uid="{07ECD613-6BC4-45E8-9ECF-D5CD32084812}" name="Potenzial pos. max MW Lastverzicht" dataDxfId="782">
      <calculatedColumnFormula>520</calculatedColumnFormula>
    </tableColumn>
    <tableColumn id="24" xr3:uid="{D6F41151-A5FF-42F7-A6DB-8DA8D127E215}" name="Potenzial pos. min MW" dataDxfId="781"/>
    <tableColumn id="14" xr3:uid="{11D4BE38-BFEE-4B8E-B990-BC35D478378E}" name="Potenzial pos. max MW"/>
    <tableColumn id="33" xr3:uid="{197723B8-BEB5-4AEC-B54D-5830FB55EC93}" name="Potenzial pos. MW Durchschnitt" dataDxfId="780"/>
    <tableColumn id="25" xr3:uid="{B859DF17-75F3-4138-856D-B8E51A909D56}" name="Potenzial neg. min MW" dataDxfId="779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78"/>
    <tableColumn id="12" xr3:uid="{EEC9B773-55B4-4D56-89BF-50F87DBAB6D5}" name="Schaltdauer pos. (h) Lastverzicht" dataDxfId="777">
      <calculatedColumnFormula>5/60</calculatedColumnFormula>
    </tableColumn>
    <tableColumn id="9" xr3:uid="{9E787519-BE71-49FD-8026-FE41A9AFE627}" name="Schaltdauer pos. (h)" dataDxfId="776"/>
    <tableColumn id="17" xr3:uid="{84A4A1A9-1B5D-48F7-B144-883A5BA065C2}" name="Verschiebedauer (h)"/>
    <tableColumn id="29" xr3:uid="{EFAEFA1E-12F0-43BF-88F3-7A37AF99C999}" name="Verschiebedauer min. (h)" dataDxfId="775"/>
    <tableColumn id="30" xr3:uid="{B22A0D14-D895-4219-AF05-89BB60BD4816}" name="Verschiebedauer max (h)" dataDxfId="774"/>
    <tableColumn id="16" xr3:uid="{805F043F-5A6B-45E8-B84B-BCE86F3088E9}" name="Regenerationsdauer (h)" dataDxfId="773"/>
    <tableColumn id="22" xr3:uid="{1DD7ECEE-554D-4A6C-92A3-9B450E947767}" name="var. Kosten min. Lastverzicht €_2018/MWh" dataDxfId="772">
      <calculatedColumnFormula>230/Umrechnungsfaktoren!B11</calculatedColumnFormula>
    </tableColumn>
    <tableColumn id="19" xr3:uid="{5B4195B5-8523-47A4-8AEA-45361754F5F8}" name="var. Kosten max. Lastverzicht €_2018/MWh" dataDxfId="771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770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69"/>
    <tableColumn id="20" xr3:uid="{285EB927-E66C-47FA-98FB-183B9E16B18A}" name="Bemerkungen" dataDxfId="768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67"/>
    <tableColumn id="21" xr3:uid="{29C73016-3DF3-4669-AA70-6301FF556980}" name="Fundstelle Potenzial pos." dataDxfId="766"/>
    <tableColumn id="27" xr3:uid="{C74BE52F-F8E2-403E-B12D-D52BBFD48C47}" name="Fundstelle Potenzial neg." dataDxfId="765"/>
    <tableColumn id="26" xr3:uid="{5ED3AA97-864E-4E3D-AE36-A37FC25D9A56}" name="Fundstelle Schaltdauer" dataDxfId="764"/>
    <tableColumn id="18" xr3:uid="{ADA08282-5F69-4691-9FC6-887DEAEDDF7D}" name="Fundstelle Verschiebedauer" dataDxfId="763"/>
    <tableColumn id="28" xr3:uid="{AACCEEA2-B605-4737-A936-2AF7BEB9EF4B}" name="Fundstelle Regenerationsdauer" dataDxfId="762"/>
    <tableColumn id="39" xr3:uid="{539EC66D-49AD-47BC-BC88-C069EFBE981F}" name="Fundstelle Abrufhäufigkeit" dataDxfId="761"/>
    <tableColumn id="23" xr3:uid="{2BEFA12F-2E6C-49FC-A001-8023CF433481}" name="Fundstelle var. Kosten" dataDxfId="760"/>
    <tableColumn id="37" xr3:uid="{BB7E6236-2AB5-4E61-8158-7E6BAF7C72E2}" name="Fundstelle Investitionsausgaben" dataDxfId="759"/>
    <tableColumn id="8" xr3:uid="{B904380A-305A-410D-AE7C-716A1E1A8F30}" name="Fundstelle Zeitverfügbarkeit"/>
    <tableColumn id="35" xr3:uid="{7115E2B5-6072-4019-8B26-2C975E47C588}" name="eigene Anmerkung" dataDxfId="758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57" dataDxfId="756" tableBorderDxfId="755">
  <autoFilter ref="A1:AK13" xr:uid="{EF824A0A-FCB1-4B4D-8B84-B5CBCDF90F5A}"/>
  <tableColumns count="37">
    <tableColumn id="1" xr3:uid="{73E4E8A4-9121-40AA-9D70-E52CBAD233D3}" name="Prozess" dataDxfId="754"/>
    <tableColumn id="47" xr3:uid="{046FAEBD-C643-4F10-8C72-95335CF764E9}" name="Sektorenzuordnung" dataDxfId="753"/>
    <tableColumn id="73" xr3:uid="{31BE2D6D-EFE0-495C-8E24-69EB45CEBEE2}" name="Verfahren" dataDxfId="752"/>
    <tableColumn id="2" xr3:uid="{E0A212EF-0C37-46A8-AB11-8C68B0C32EEF}" name="Jahr" dataDxfId="751"/>
    <tableColumn id="52" xr3:uid="{4EE926E1-48CF-4635-BF6B-D56704BD661E}" name="Lastverschiebung" dataDxfId="750"/>
    <tableColumn id="53" xr3:uid="{E4F6AA95-A268-4BA7-8169-6C116C77E471}" name="Lastverzicht" dataDxfId="749"/>
    <tableColumn id="71" xr3:uid="{AE9C0C6E-CA88-4509-8527-5DF3FC5666D7}" name="Lasterhöhung" dataDxfId="748"/>
    <tableColumn id="98" xr3:uid="{A4CAE3E6-EB19-4955-B807-0E74BD7C6EB1}" name="spez. StV min in kWh/m^2 * a" dataDxfId="747"/>
    <tableColumn id="97" xr3:uid="{DBACE8B5-5910-4204-9E6C-105BB12E5FBA}" name="spez. StV max in kWh/m^2 * a" dataDxfId="746"/>
    <tableColumn id="86" xr3:uid="{86F5C658-1B1D-44EE-95DC-A77C8F7F03EF}" name="Anzahl Anlangen (Tsd.)" dataDxfId="745"/>
    <tableColumn id="77" xr3:uid="{9000E535-F153-4E71-91E2-748ABCC0DADC}" name="Stromverbrauch in TWh" dataDxfId="744"/>
    <tableColumn id="99" xr3:uid="{6A6FF0E3-B6FA-4272-944D-0005D2D35524}" name="Verschiebepotenzial in TWh"/>
    <tableColumn id="3" xr3:uid="{8B0BA8BB-C5B6-4800-A4F3-560AC5BE98A4}" name="Potenzial pos. min MW" dataDxfId="743"/>
    <tableColumn id="38" xr3:uid="{9499159D-69F8-4C00-A67E-28149A7FBE65}" name="Potenzial pos. MW Durchschnitt" dataDxfId="742"/>
    <tableColumn id="5" xr3:uid="{9C9A3F3D-81E4-43F2-98D6-94E012155B13}" name="Potenzial pos. max MW" dataDxfId="741"/>
    <tableColumn id="50" xr3:uid="{53C6093F-86CA-4202-A30A-CEC89A3AD87F}" name="Potenzial neg. min MW" dataDxfId="740"/>
    <tableColumn id="41" xr3:uid="{053DFA16-260D-4D99-8E85-13BE438E1C39}" name="Potenzial neg. MW Durchschnitt" dataDxfId="739"/>
    <tableColumn id="6" xr3:uid="{F0FFDA6F-DBCA-494A-A728-CCAC809DD5C2}" name="Potenzial neg. max MW" dataDxfId="738">
      <calculatedColumnFormula>10000+16000</calculatedColumnFormula>
    </tableColumn>
    <tableColumn id="44" xr3:uid="{2B8F214A-E0A7-498A-ADCB-F780E1A14AC8}" name="Durchschnittliche Leistung MW" dataDxfId="737" dataCellStyle="Prozent"/>
    <tableColumn id="9" xr3:uid="{C530A2E5-D828-48A0-A36E-B5526930CA7D}" name="Maximalleistung MW" dataDxfId="736"/>
    <tableColumn id="10" xr3:uid="{FB2BC636-E13C-4BC7-86BF-AF59CD7F24BB}" name="installierte Leistung MW" dataDxfId="735"/>
    <tableColumn id="61" xr3:uid="{4C143164-C629-44E7-AD04-C31AB1771E11}" name="Schaltdauer pos. min (h)" dataDxfId="734"/>
    <tableColumn id="60" xr3:uid="{44ABF66B-143A-4729-ADBC-56E79660204E}" name="Schaltdauer pos. max (h)" dataDxfId="733"/>
    <tableColumn id="12" xr3:uid="{678271B2-1318-4AA5-AC81-3E4379BB2DA6}" name="Schaltdauer pos. (h)" dataDxfId="732"/>
    <tableColumn id="63" xr3:uid="{AA6D0971-593D-44AE-92B7-834C873D3165}" name="Schaltdauer neg min (h)" dataDxfId="731">
      <calculatedColumnFormula>10/60</calculatedColumnFormula>
    </tableColumn>
    <tableColumn id="62" xr3:uid="{5B6B0358-706E-43F3-8BAA-828D5DE21578}" name="Schaltdauer neg. max (h)" dataDxfId="730"/>
    <tableColumn id="51" xr3:uid="{C3079BE9-0695-4361-92AA-52DC4DC2FD8D}" name="Schaltdauer neg. (h)" dataDxfId="729"/>
    <tableColumn id="42" xr3:uid="{492CA3BF-F47C-4C83-AD50-8E36348BA327}" name="Verschiebedauer min. (h)" dataDxfId="728"/>
    <tableColumn id="54" xr3:uid="{EA328A29-EDC1-41A0-B9DD-226FD2D8E7C6}" name="Fundstelle Lastverzicht" dataDxfId="727"/>
    <tableColumn id="91" xr3:uid="{D835AF24-EE46-451F-A286-D5456F048C57}" name="Fundstelle Anzahl Anlagen" dataDxfId="726"/>
    <tableColumn id="79" xr3:uid="{AF42CC6F-AB9E-4AD0-BFFD-AF0F2E006091}" name="Fundstelle Stromverbrauch" dataDxfId="725"/>
    <tableColumn id="100" xr3:uid="{6372E1FF-B4C5-4F5D-82E8-787EAC91DE30}" name="Fundstelle verschiebbare Energiemenge" dataDxfId="724"/>
    <tableColumn id="21" xr3:uid="{A710D17C-8707-42E0-9EA3-E3CA964C4A0F}" name="Fundstelle Potenzial pos." dataDxfId="723"/>
    <tableColumn id="22" xr3:uid="{9149776E-A7ED-448F-9784-98CB61735F29}" name="Fundstelle Potenzial neg." dataDxfId="722"/>
    <tableColumn id="24" xr3:uid="{B5B68248-AD63-486F-981F-BA2B196C083A}" name="Fundstelle Maximalleistung" dataDxfId="721"/>
    <tableColumn id="25" xr3:uid="{E55243C9-23D1-4019-AA9D-25E209456733}" name="Fundstelle installierte Leistung" dataDxfId="720"/>
    <tableColumn id="26" xr3:uid="{7060A2C8-5AAC-4487-BBDF-8C17ED1D6C98}" name="Fundstelle Schaltdauer" dataDxfId="719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718" dataDxfId="717" tableBorderDxfId="716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715"/>
    <tableColumn id="139" xr3:uid="{00000000-0010-0000-1200-00008B000000}" name="Ursprüngliche Prozessbezeichnung" dataDxfId="714"/>
    <tableColumn id="12" xr3:uid="{00000000-0010-0000-1200-00000C000000}" name="Branche" dataDxfId="713"/>
    <tableColumn id="67" xr3:uid="{00000000-0010-0000-1200-000043000000}" name="Kürzel" dataDxfId="712"/>
    <tableColumn id="47" xr3:uid="{00000000-0010-0000-1200-00002F000000}" name="Sektorenzuordnung" dataDxfId="711"/>
    <tableColumn id="10" xr3:uid="{00000000-0010-0000-1200-00000A000000}" name="temporäre Sortierung" dataDxfId="710"/>
    <tableColumn id="2" xr3:uid="{00000000-0010-0000-1200-000002000000}" name="Jahr" dataDxfId="709"/>
    <tableColumn id="52" xr3:uid="{00000000-0010-0000-1200-000034000000}" name="Lastverschiebung" dataDxfId="708"/>
    <tableColumn id="53" xr3:uid="{00000000-0010-0000-1200-000035000000}" name="Lastverzicht" dataDxfId="707"/>
    <tableColumn id="137" xr3:uid="{00000000-0010-0000-1200-000089000000}" name="Lasterhöhung" dataDxfId="706"/>
    <tableColumn id="3" xr3:uid="{00000000-0010-0000-1200-000003000000}" name="Potenzial pos. MW Durchschnitt min" dataDxfId="705"/>
    <tableColumn id="38" xr3:uid="{00000000-0010-0000-1200-000026000000}" name="Potenzial pos. MW Durchschnitt" dataDxfId="704"/>
    <tableColumn id="5" xr3:uid="{00000000-0010-0000-1200-000005000000}" name="Potenzial pos. MW Durchschnitt max" dataDxfId="703"/>
    <tableColumn id="79" xr3:uid="{96ACD8D3-C56E-4BE0-A899-B547FDFD0BD2}" name="Potenzial pos. MW Durchschnitt min Lastverzicht" dataDxfId="702"/>
    <tableColumn id="76" xr3:uid="{F9A08C69-7BFD-4192-AEEE-6746DB526D95}" name="Potenzial pos. MW Durchschnitt Lastverzicht" dataDxfId="701"/>
    <tableColumn id="69" xr3:uid="{8BE92F16-0A38-4386-9871-0F6106C3CEF9}" name="Potenzial pos. MW Durchschnitt max Lastverzicht" dataDxfId="700"/>
    <tableColumn id="193" xr3:uid="{00000000-0010-0000-1200-0000C1000000}" name="Potenzial pos. MW Sommer WTT" dataDxfId="699"/>
    <tableColumn id="192" xr3:uid="{00000000-0010-0000-1200-0000C0000000}" name="Potenzial pos. MW min Sommer WTT" dataDxfId="698"/>
    <tableColumn id="191" xr3:uid="{00000000-0010-0000-1200-0000BF000000}" name="Potenzial pos. MW max Sommer WTT" dataDxfId="697"/>
    <tableColumn id="220" xr3:uid="{6E159611-20E1-499C-9AA8-00079C5F15C3}" name="Potenzial pos. MW Sommer WTT Lastverzicht" dataDxfId="696"/>
    <tableColumn id="219" xr3:uid="{EA90C893-FFD4-4ADC-BDD3-A2A6A983824D}" name="Potenzial pos. MW min Sommer WTT Lastverzicht" dataDxfId="695"/>
    <tableColumn id="218" xr3:uid="{380ADB4E-7E5D-44E0-A90E-6F37B97C3501}" name="Potenzial pos. MW max Sommer WTT Lastverzicht" dataDxfId="694"/>
    <tableColumn id="190" xr3:uid="{00000000-0010-0000-1200-0000BE000000}" name="Potenzial neg. MW Sommer WTT" dataDxfId="693"/>
    <tableColumn id="189" xr3:uid="{00000000-0010-0000-1200-0000BD000000}" name="Potenzial neg. MW min Sommer WTT" dataDxfId="692"/>
    <tableColumn id="188" xr3:uid="{00000000-0010-0000-1200-0000BC000000}" name="Potenzial neg. MW max Sommer WTT" dataDxfId="691"/>
    <tableColumn id="187" xr3:uid="{00000000-0010-0000-1200-0000BB000000}" name="Potenzial pos. MW Sommer SaT" dataDxfId="690"/>
    <tableColumn id="186" xr3:uid="{00000000-0010-0000-1200-0000BA000000}" name="Potenzial pos. MW min Sommer SaT" dataDxfId="689"/>
    <tableColumn id="185" xr3:uid="{00000000-0010-0000-1200-0000B9000000}" name="Potenzial pos. MW max Sommer SaT" dataDxfId="688"/>
    <tableColumn id="217" xr3:uid="{DC97E75F-B044-418A-B465-26F105BC9836}" name="Potenzial pos. MW Sommer SaT Lastverzicht" dataDxfId="687"/>
    <tableColumn id="216" xr3:uid="{4C36BD90-57EB-479E-AE87-7A857D88A3BF}" name="Potenzial pos. MW min Sommer SaT Lastverzicht" dataDxfId="686"/>
    <tableColumn id="215" xr3:uid="{AAA0D9DF-74A6-48DA-800A-D12274024200}" name="Potenzial pos. MW max Sommer SaT Lastverzicht" dataDxfId="685"/>
    <tableColumn id="184" xr3:uid="{00000000-0010-0000-1200-0000B8000000}" name="Potenzial neg. MW Sommer SaT" dataDxfId="684"/>
    <tableColumn id="183" xr3:uid="{00000000-0010-0000-1200-0000B7000000}" name="Potenzial neg. MW min Sommer SaT" dataDxfId="683"/>
    <tableColumn id="182" xr3:uid="{00000000-0010-0000-1200-0000B6000000}" name="Potenzial neg. MW max Sommer SaT" dataDxfId="682"/>
    <tableColumn id="181" xr3:uid="{00000000-0010-0000-1200-0000B5000000}" name="Potenzial pos. MW Sommer SFN" dataDxfId="681"/>
    <tableColumn id="180" xr3:uid="{00000000-0010-0000-1200-0000B4000000}" name="Potenzial pos. MW min Sommer SFN" dataDxfId="680"/>
    <tableColumn id="179" xr3:uid="{00000000-0010-0000-1200-0000B3000000}" name="Potenzial pos. MW max Sommer SFN" dataDxfId="679"/>
    <tableColumn id="178" xr3:uid="{00000000-0010-0000-1200-0000B2000000}" name="Potenzial neg. MW Sommer SFN" dataDxfId="678"/>
    <tableColumn id="177" xr3:uid="{00000000-0010-0000-1200-0000B1000000}" name="Potenzial neg. MW min Sommer SFN" dataDxfId="677"/>
    <tableColumn id="176" xr3:uid="{00000000-0010-0000-1200-0000B0000000}" name="Potenzial neg. MW max Sommer SFN" dataDxfId="676"/>
    <tableColumn id="175" xr3:uid="{00000000-0010-0000-1200-0000AF000000}" name="Potenzial pos. MW Übergangszeit WTT" dataDxfId="675"/>
    <tableColumn id="174" xr3:uid="{00000000-0010-0000-1200-0000AE000000}" name="Potenzial pos. MW min Übergangszeit WTT" dataDxfId="674"/>
    <tableColumn id="173" xr3:uid="{00000000-0010-0000-1200-0000AD000000}" name="Potenzial pos. MW max Übergangszeit WTT" dataDxfId="673"/>
    <tableColumn id="214" xr3:uid="{EE82445C-DD13-466A-B0FE-C133B47AF9D1}" name="Potenzial pos. MW Übergangszeit WTT Lastverzicht" dataDxfId="672"/>
    <tableColumn id="213" xr3:uid="{160085CA-F6DC-4092-B474-FFBBB87975AB}" name="Potenzial pos. MW min Übergangszeit WTT Lastverzicht" dataDxfId="671"/>
    <tableColumn id="212" xr3:uid="{71CF3E03-EFE3-488F-BBBF-0647076C0F98}" name="Potenzial pos. MW max Übergangszeit WTT Lastverzicht" dataDxfId="670"/>
    <tableColumn id="172" xr3:uid="{00000000-0010-0000-1200-0000AC000000}" name="Potenzial neg. MW Übergangszeit WTT" dataDxfId="669"/>
    <tableColumn id="171" xr3:uid="{00000000-0010-0000-1200-0000AB000000}" name="Potenzial neg. MW min Übergangszeit WTT" dataDxfId="668"/>
    <tableColumn id="170" xr3:uid="{00000000-0010-0000-1200-0000AA000000}" name="Potenzial neg. MW max Übergangszeit WTT" dataDxfId="667"/>
    <tableColumn id="169" xr3:uid="{00000000-0010-0000-1200-0000A9000000}" name="Potenzial pos. MW Übergangszeit SaT" dataDxfId="666"/>
    <tableColumn id="168" xr3:uid="{00000000-0010-0000-1200-0000A8000000}" name="Potenzial pos. MW min Übergangszeit SaT" dataDxfId="665"/>
    <tableColumn id="167" xr3:uid="{00000000-0010-0000-1200-0000A7000000}" name="Potenzial pos. MW max Übergangszeit SaT" dataDxfId="664"/>
    <tableColumn id="211" xr3:uid="{19955774-DB26-4217-81AF-7B47BB2B0D9D}" name="Potenzial pos. MW Übergangszeit SaT Lastverzicht" dataDxfId="663"/>
    <tableColumn id="210" xr3:uid="{AC831447-9F62-4797-B27A-8509261CB625}" name="Potenzial pos. MW min Übergangszeit SaT Lastverzicht" dataDxfId="662"/>
    <tableColumn id="209" xr3:uid="{39F674E7-5D2C-4B29-8233-41C90C9E87C9}" name="Potenzial pos. MW max Übergangszeit SaT Lastverzicht" dataDxfId="661"/>
    <tableColumn id="166" xr3:uid="{00000000-0010-0000-1200-0000A6000000}" name="Potenzial neg. MW Übergangszeit SaT" dataDxfId="660"/>
    <tableColumn id="165" xr3:uid="{00000000-0010-0000-1200-0000A5000000}" name="Potenzial neg. MW min Übergangszeit SaT" dataDxfId="659"/>
    <tableColumn id="164" xr3:uid="{00000000-0010-0000-1200-0000A4000000}" name="Potenzial neg. MW max Übergangszeit SaT" dataDxfId="658"/>
    <tableColumn id="163" xr3:uid="{00000000-0010-0000-1200-0000A3000000}" name="Potenzial pos. MW Übergangszeit SFN" dataDxfId="657"/>
    <tableColumn id="162" xr3:uid="{00000000-0010-0000-1200-0000A2000000}" name="Potenzial pos. MW min Übergangszeit SFN" dataDxfId="656"/>
    <tableColumn id="161" xr3:uid="{00000000-0010-0000-1200-0000A1000000}" name="Potenzial pos. MW max Übergangszeit SFN" dataDxfId="655"/>
    <tableColumn id="208" xr3:uid="{FE8DCBEE-C5C1-4508-8CE0-80B99D73046D}" name="Potenzial pos. MW Übergangszeit SFN Lastverzicht" dataDxfId="654"/>
    <tableColumn id="207" xr3:uid="{77D577D3-8EC9-4141-B65E-5A36FDA79998}" name="Potenzial pos. MW min Übergangszeit SFN Lastverzicht" dataDxfId="653"/>
    <tableColumn id="206" xr3:uid="{DD41F955-B4B6-404A-9A50-28B98C1B35ED}" name="Potenzial pos. MW max Übergangszeit SFN Lastverzicht" dataDxfId="652"/>
    <tableColumn id="160" xr3:uid="{00000000-0010-0000-1200-0000A0000000}" name="Potenzial neg. MW Übergangszeit SFN" dataDxfId="651"/>
    <tableColumn id="159" xr3:uid="{00000000-0010-0000-1200-00009F000000}" name="Potenzial neg. MW min Übergangszeit SFN" dataDxfId="650"/>
    <tableColumn id="158" xr3:uid="{00000000-0010-0000-1200-00009E000000}" name="Potenzial neg. MW max Übergangszeit SFN" dataDxfId="649"/>
    <tableColumn id="157" xr3:uid="{00000000-0010-0000-1200-00009D000000}" name="Potenzial pos. MW Winter WTT" dataDxfId="648"/>
    <tableColumn id="156" xr3:uid="{00000000-0010-0000-1200-00009C000000}" name="Potenzial pos. MW min Winter WTT" dataDxfId="647"/>
    <tableColumn id="155" xr3:uid="{00000000-0010-0000-1200-00009B000000}" name="Potenzial pos. MW max Winter WTT" dataDxfId="646"/>
    <tableColumn id="205" xr3:uid="{7E76ABC4-3904-4D4A-AE96-9A6546D7CA14}" name="Potenzial pos. MW Winter WTT Lastverzicht" dataDxfId="645"/>
    <tableColumn id="204" xr3:uid="{D1907E86-3B52-444C-A383-DB60E4B83299}" name="Potenzial pos. MW min Winter WTT Lastverzicht" dataDxfId="644"/>
    <tableColumn id="203" xr3:uid="{BEAC8CD6-B033-4683-9B03-81F61344BE49}" name="Potenzial pos. MW max Winter WTT Lastverzicht" dataDxfId="643"/>
    <tableColumn id="154" xr3:uid="{00000000-0010-0000-1200-00009A000000}" name="Potenzial neg. MW Winter WTT" dataDxfId="642"/>
    <tableColumn id="153" xr3:uid="{00000000-0010-0000-1200-000099000000}" name="Potenzial neg. MW min Winter WTT" dataDxfId="641"/>
    <tableColumn id="152" xr3:uid="{00000000-0010-0000-1200-000098000000}" name="Potenzial neg. MW max Winter WTT" dataDxfId="640"/>
    <tableColumn id="151" xr3:uid="{00000000-0010-0000-1200-000097000000}" name="Potenzial pos. MW Winter SaT" dataDxfId="639"/>
    <tableColumn id="150" xr3:uid="{00000000-0010-0000-1200-000096000000}" name="Potenzial pos. MW min Winter SaT" dataDxfId="638"/>
    <tableColumn id="149" xr3:uid="{00000000-0010-0000-1200-000095000000}" name="Potenzial pos. MW max Winter SaT" dataDxfId="637"/>
    <tableColumn id="202" xr3:uid="{B0B3D8E1-D836-4942-841D-EE5EECFAFDDE}" name="Potenzial pos. MW Winter SaT Lastverzicht" dataDxfId="636"/>
    <tableColumn id="201" xr3:uid="{5A2F33F9-F1AA-47D6-83B6-6D322CCD250F}" name="Potenzial pos. MW min Winter SaT Lastverzicht" dataDxfId="635"/>
    <tableColumn id="200" xr3:uid="{F964704A-6F9D-4460-ABDE-6348110D8E03}" name="Potenzial pos. MW max Winter SaT Lastverzicht" dataDxfId="634"/>
    <tableColumn id="148" xr3:uid="{00000000-0010-0000-1200-000094000000}" name="Potenzial neg. MW Winter SaT" dataDxfId="633"/>
    <tableColumn id="147" xr3:uid="{00000000-0010-0000-1200-000093000000}" name="Potenzial neg. MW min Winter SaT" dataDxfId="632"/>
    <tableColumn id="146" xr3:uid="{00000000-0010-0000-1200-000092000000}" name="Potenzial neg. MW max Winter SaT" dataDxfId="631"/>
    <tableColumn id="145" xr3:uid="{00000000-0010-0000-1200-000091000000}" name="Potenzial pos. MW Winter SFN" dataDxfId="630"/>
    <tableColumn id="144" xr3:uid="{00000000-0010-0000-1200-000090000000}" name="Potenzial pos. MW min Winter SFN" dataDxfId="629"/>
    <tableColumn id="143" xr3:uid="{00000000-0010-0000-1200-00008F000000}" name="Potenzial pos. MW max Winter SFN" dataDxfId="628"/>
    <tableColumn id="199" xr3:uid="{0D6AB32F-127F-4144-83D0-AA5B3D7DE432}" name="Potenzial pos. MW Winter SFN Lastzverzicht" dataDxfId="627"/>
    <tableColumn id="198" xr3:uid="{45BBF18A-9412-46E2-B23C-2B0F4E462411}" name="Potenzial pos. MW min Winter SFN Lastzverzicht" dataDxfId="626"/>
    <tableColumn id="197" xr3:uid="{2BC5145B-B3AF-457B-8897-C613087F0C7C}" name="Potenzial pos. MW max Winter SFN Lastzverzicht" dataDxfId="625"/>
    <tableColumn id="142" xr3:uid="{00000000-0010-0000-1200-00008E000000}" name="Potenzial neg. MW Winter SFN" dataDxfId="624"/>
    <tableColumn id="141" xr3:uid="{00000000-0010-0000-1200-00008D000000}" name="Potenzial neg. MW min Winter SFN" dataDxfId="623"/>
    <tableColumn id="140" xr3:uid="{00000000-0010-0000-1200-00008C000000}" name="Potenzial neg. MW max Winter SFN" dataDxfId="622"/>
    <tableColumn id="37" xr3:uid="{00000000-0010-0000-1200-000025000000}" name="ausgewiesenes Pot. pos. MW (falls abweichend)" dataDxfId="621"/>
    <tableColumn id="50" xr3:uid="{00000000-0010-0000-1200-000032000000}" name="Potenzial neg. MW Durchschnitt min" dataDxfId="620"/>
    <tableColumn id="41" xr3:uid="{00000000-0010-0000-1200-000029000000}" name="Potenzial neg. MW Durchschnitt" dataDxfId="619"/>
    <tableColumn id="6" xr3:uid="{00000000-0010-0000-1200-000006000000}" name="Potenzial neg. MW Durchschnitt max" dataDxfId="618"/>
    <tableColumn id="195" xr3:uid="{C3613415-B0F6-4BB3-B20A-C980548137E7}" name="Mindestleistung MW durch" dataDxfId="617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616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615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614" dataCellStyle="Prozent"/>
    <tableColumn id="8" xr3:uid="{00000000-0010-0000-1200-000008000000}" name="Mindestauslastung min" dataDxfId="613" dataCellStyle="Prozent"/>
    <tableColumn id="68" xr3:uid="{00000000-0010-0000-1200-000044000000}" name="Mindestauslastung max" dataDxfId="612" dataCellStyle="Prozent"/>
    <tableColumn id="36" xr3:uid="{00000000-0010-0000-1200-000024000000}" name="flexibilisierbarer Anteil" dataDxfId="611" dataCellStyle="Prozent"/>
    <tableColumn id="116" xr3:uid="{00000000-0010-0000-1200-000074000000}" name="Durchschnittsauslastung durch Sommer WTT" dataDxfId="610" dataCellStyle="Prozent"/>
    <tableColumn id="117" xr3:uid="{00000000-0010-0000-1200-000075000000}" name="Durchschnittsauslastung min Sommer WTT" dataDxfId="609" dataCellStyle="Prozent"/>
    <tableColumn id="118" xr3:uid="{00000000-0010-0000-1200-000076000000}" name="Durchschnittsauslastung max Sommer WTT" dataDxfId="608" dataCellStyle="Prozent"/>
    <tableColumn id="113" xr3:uid="{00000000-0010-0000-1200-000071000000}" name="Durchschnittsauslastung durch Sommer SaT" dataDxfId="607" dataCellStyle="Prozent"/>
    <tableColumn id="114" xr3:uid="{00000000-0010-0000-1200-000072000000}" name="Durchschnittsauslastung min Sommer SaT" dataDxfId="606" dataCellStyle="Prozent"/>
    <tableColumn id="115" xr3:uid="{00000000-0010-0000-1200-000073000000}" name="Durchschnittsauslastung max Sommer SaT" dataDxfId="605" dataCellStyle="Prozent"/>
    <tableColumn id="51" xr3:uid="{00000000-0010-0000-1200-000033000000}" name="Durchschnittsauslastung durch Sommer SFN" dataDxfId="604" dataCellStyle="Prozent"/>
    <tableColumn id="65" xr3:uid="{00000000-0010-0000-1200-000041000000}" name="Durchschnittsauslastung min Sommer SFN" dataDxfId="603" dataCellStyle="Prozent"/>
    <tableColumn id="74" xr3:uid="{00000000-0010-0000-1200-00004A000000}" name="Durchschnittsauslastung max Sommer SFN" dataDxfId="602" dataCellStyle="Prozent"/>
    <tableColumn id="136" xr3:uid="{00000000-0010-0000-1200-000088000000}" name="Durchschnittsauslastung durch Übergangszeit WTT" dataDxfId="601" dataCellStyle="Prozent"/>
    <tableColumn id="135" xr3:uid="{00000000-0010-0000-1200-000087000000}" name="Durchschnittsauslastung min Übergangszeit WTT" dataDxfId="600" dataCellStyle="Prozent"/>
    <tableColumn id="134" xr3:uid="{00000000-0010-0000-1200-000086000000}" name="Durchschnittsauslastung max Übergangszeit WTT" dataDxfId="599" dataCellStyle="Prozent"/>
    <tableColumn id="133" xr3:uid="{00000000-0010-0000-1200-000085000000}" name="Durchschnittsauslastung durch Übergangszeit SaT" dataDxfId="598" dataCellStyle="Prozent"/>
    <tableColumn id="132" xr3:uid="{00000000-0010-0000-1200-000084000000}" name="Durchschnittsauslastung min Übergangszeit SaT" dataDxfId="597" dataCellStyle="Prozent"/>
    <tableColumn id="131" xr3:uid="{00000000-0010-0000-1200-000083000000}" name="Durchschnittsauslastung max Übergangszeit SaT" dataDxfId="596" dataCellStyle="Prozent"/>
    <tableColumn id="130" xr3:uid="{00000000-0010-0000-1200-000082000000}" name="Durchschnittsauslastung durch Übergangszeit SFN" dataDxfId="595" dataCellStyle="Prozent"/>
    <tableColumn id="129" xr3:uid="{00000000-0010-0000-1200-000081000000}" name="Durchschnittsauslastung min Übergangszeit SFN" dataDxfId="594" dataCellStyle="Prozent"/>
    <tableColumn id="128" xr3:uid="{00000000-0010-0000-1200-000080000000}" name="Durchschnittsauslastung max Übergangszeit SFN" dataDxfId="593" dataCellStyle="Prozent"/>
    <tableColumn id="127" xr3:uid="{00000000-0010-0000-1200-00007F000000}" name="Durchschnittsauslastung durch Winter WTT" dataDxfId="592" dataCellStyle="Prozent"/>
    <tableColumn id="126" xr3:uid="{00000000-0010-0000-1200-00007E000000}" name="Durchschnittsauslastung min Winter WTT" dataDxfId="591" dataCellStyle="Prozent"/>
    <tableColumn id="125" xr3:uid="{00000000-0010-0000-1200-00007D000000}" name="Durchschnittsauslastung max Winter WTT" dataDxfId="590" dataCellStyle="Prozent"/>
    <tableColumn id="124" xr3:uid="{00000000-0010-0000-1200-00007C000000}" name="Durchschnittsauslastung durch Winter SaT" dataDxfId="589" dataCellStyle="Prozent"/>
    <tableColumn id="123" xr3:uid="{00000000-0010-0000-1200-00007B000000}" name="Durchschnittsauslastung min Winter SaT" dataDxfId="588" dataCellStyle="Prozent"/>
    <tableColumn id="122" xr3:uid="{00000000-0010-0000-1200-00007A000000}" name="Durchschnittsauslastung max Winter SaT" dataDxfId="587" dataCellStyle="Prozent"/>
    <tableColumn id="121" xr3:uid="{00000000-0010-0000-1200-000079000000}" name="Durchschnittsauslastung durch Winter SFN" dataDxfId="586" dataCellStyle="Prozent"/>
    <tableColumn id="120" xr3:uid="{00000000-0010-0000-1200-000078000000}" name="Durchschnittsauslastung min Winter SFN" dataDxfId="585" dataCellStyle="Prozent"/>
    <tableColumn id="119" xr3:uid="{00000000-0010-0000-1200-000077000000}" name="Durchschnittsauslastung max Winter SFN" dataDxfId="584" dataCellStyle="Prozent"/>
    <tableColumn id="78" xr3:uid="{00000000-0010-0000-1200-00004E000000}" name="Durchschnittsauslastung min" dataDxfId="583" dataCellStyle="Prozent"/>
    <tableColumn id="70" xr3:uid="{00000000-0010-0000-1200-000046000000}" name="Durchschnittsauslastung durch" dataDxfId="582" dataCellStyle="Prozent"/>
    <tableColumn id="71" xr3:uid="{00000000-0010-0000-1200-000047000000}" name="Durchschnittsauslastung max" dataDxfId="581" dataCellStyle="Prozent"/>
    <tableColumn id="80" xr3:uid="{00000000-0010-0000-1200-000050000000}" name="Durchschnittliche Leistung MW min" dataDxfId="580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79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78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77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76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75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74"/>
    <tableColumn id="196" xr3:uid="{3D8C49AD-BA64-4B61-AD02-C4220A8D0DE3}" name="Maximalauslastung min" dataDxfId="573" dataCellStyle="Prozent"/>
    <tableColumn id="46" xr3:uid="{00000000-0010-0000-1200-00002E000000}" name="Maximalauslastung max" dataDxfId="572" dataCellStyle="Prozent"/>
    <tableColumn id="17" xr3:uid="{00000000-0010-0000-1200-000011000000}" name="installierte Leistung MW durch" dataDxfId="571" dataCellStyle="Prozent"/>
    <tableColumn id="72" xr3:uid="{00000000-0010-0000-1200-000048000000}" name="installierte Leistung MW min" dataDxfId="570" dataCellStyle="Prozent"/>
    <tableColumn id="73" xr3:uid="{00000000-0010-0000-1200-000049000000}" name="installierte Leistung MW max" dataDxfId="569"/>
    <tableColumn id="85" xr3:uid="{00000000-0010-0000-1200-000055000000}" name="Aktivierungsdauer (h) pos durch" dataDxfId="568"/>
    <tableColumn id="84" xr3:uid="{00000000-0010-0000-1200-000054000000}" name="Aktivierungsdauer (h) pos min" dataDxfId="567"/>
    <tableColumn id="11" xr3:uid="{00000000-0010-0000-1200-00000B000000}" name="Aktivierungsdauer (h) pos max" dataDxfId="566"/>
    <tableColumn id="89" xr3:uid="{00000000-0010-0000-1200-000059000000}" name="Aktivierungsdauer (h) neg durch" dataDxfId="565"/>
    <tableColumn id="88" xr3:uid="{00000000-0010-0000-1200-000058000000}" name="Aktivierungsdauer (h) neg min" dataDxfId="564"/>
    <tableColumn id="87" xr3:uid="{00000000-0010-0000-1200-000057000000}" name="Aktivierungsdauer (h) neg max" dataDxfId="563"/>
    <tableColumn id="86" xr3:uid="{00000000-0010-0000-1200-000056000000}" name="Schaltdauer pos. (h)" dataDxfId="562"/>
    <tableColumn id="61" xr3:uid="{00000000-0010-0000-1200-00003D000000}" name="Schaltdauer pos. min (h)" dataDxfId="561"/>
    <tableColumn id="60" xr3:uid="{00000000-0010-0000-1200-00003C000000}" name="Schaltdauer pos. max (h)" dataDxfId="560"/>
    <tableColumn id="223" xr3:uid="{11693F19-F266-4578-83D3-E6DC795DA1E7}" name="Schaltdauer pos. (h) Lastverzicht" dataDxfId="559"/>
    <tableColumn id="222" xr3:uid="{3CE157AB-01EA-4F5B-913D-D5D326F07AEC}" name="Schaltdauer pos. min (h) Lastverzicht" dataDxfId="558"/>
    <tableColumn id="221" xr3:uid="{95FB7958-DB36-47E1-990A-BADA3585EEAF}" name="Schaltdauer pos. max (h) Lastverzicht" dataDxfId="557"/>
    <tableColumn id="90" xr3:uid="{00000000-0010-0000-1200-00005A000000}" name="Schaltdauer neg. (h)" dataDxfId="556"/>
    <tableColumn id="63" xr3:uid="{00000000-0010-0000-1200-00003F000000}" name="Schaltdauer neg min (h)" dataDxfId="555"/>
    <tableColumn id="62" xr3:uid="{00000000-0010-0000-1200-00003E000000}" name="Schaltdauer neg. max (h)" dataDxfId="554"/>
    <tableColumn id="91" xr3:uid="{00000000-0010-0000-1200-00005B000000}" name="Verschiebedauer (h)" dataDxfId="553"/>
    <tableColumn id="42" xr3:uid="{00000000-0010-0000-1200-00002A000000}" name="Verschiebedauer min. (h)" dataDxfId="552"/>
    <tableColumn id="4" xr3:uid="{00000000-0010-0000-1200-000004000000}" name="Verschiebedauer max (h)" dataDxfId="551"/>
    <tableColumn id="13" xr3:uid="{00000000-0010-0000-1200-00000D000000}" name="Verschiebedauer bei sofortiger Kompensation (h)" dataDxfId="550"/>
    <tableColumn id="93" xr3:uid="{00000000-0010-0000-1200-00005D000000}" name="Verschiebedauer bei sofortiger Kompensation (h) min" dataDxfId="549"/>
    <tableColumn id="92" xr3:uid="{00000000-0010-0000-1200-00005C000000}" name="Verschiebedauer bei sofortiger Kompensation (h) max" dataDxfId="548"/>
    <tableColumn id="14" xr3:uid="{00000000-0010-0000-1200-00000E000000}" name="Regenerationsdauer (h)" dataDxfId="547"/>
    <tableColumn id="15" xr3:uid="{00000000-0010-0000-1200-00000F000000}" name="Zeitverfügbarkeit?" dataDxfId="546"/>
    <tableColumn id="16" xr3:uid="{00000000-0010-0000-1200-000010000000}" name="max. Abrufhäufigkeit pro Woche" dataDxfId="545"/>
    <tableColumn id="40" xr3:uid="{00000000-0010-0000-1200-000028000000}" name="max. Abrufhäufigkeit pro Jahr pos durch" dataDxfId="544"/>
    <tableColumn id="95" xr3:uid="{00000000-0010-0000-1200-00005F000000}" name="max. Abrufhäufigkeit pro Jahr pos min" dataDxfId="543"/>
    <tableColumn id="94" xr3:uid="{00000000-0010-0000-1200-00005E000000}" name="max. Abrufhäufigkeit pro Jahr pos max" dataDxfId="542"/>
    <tableColumn id="96" xr3:uid="{00000000-0010-0000-1200-000060000000}" name="max. Abrufhäufigkeit pro Jahr pos Lastverzicht durch" dataDxfId="541"/>
    <tableColumn id="97" xr3:uid="{00000000-0010-0000-1200-000061000000}" name="max. Abrufhäufigkeit pro Jahr pos Lastverzicht min" dataDxfId="540"/>
    <tableColumn id="98" xr3:uid="{00000000-0010-0000-1200-000062000000}" name="max. Abrufhäufigkeit pro Jahr pos Lastverzicht max" dataDxfId="539"/>
    <tableColumn id="99" xr3:uid="{00000000-0010-0000-1200-000063000000}" name="max. Abrufhäufigkeit pro Jahr neg durch" dataDxfId="538"/>
    <tableColumn id="100" xr3:uid="{00000000-0010-0000-1200-000064000000}" name="max. Abrufhäufigkeit pro Jahr neg min" dataDxfId="537"/>
    <tableColumn id="101" xr3:uid="{00000000-0010-0000-1200-000065000000}" name="max. Abrufhäufigkeit pro Jahr neg max" dataDxfId="536"/>
    <tableColumn id="102" xr3:uid="{00000000-0010-0000-1200-000066000000}" name="Investitionsausgaben €_2018/kW" dataDxfId="535"/>
    <tableColumn id="57" xr3:uid="{00000000-0010-0000-1200-000039000000}" name="min. Investitionsausgaben €_2018/kW" dataDxfId="534"/>
    <tableColumn id="56" xr3:uid="{00000000-0010-0000-1200-000038000000}" name="max. Investitionsausgaben €_2018/kW" dataDxfId="533"/>
    <tableColumn id="104" xr3:uid="{00000000-0010-0000-1200-000068000000}" name="var. Kosten Lastverschiebung €_2018/MWh" dataDxfId="532"/>
    <tableColumn id="59" xr3:uid="{00000000-0010-0000-1200-00003B000000}" name="var. Kosten Lastverschiebung €_2018/MWh min" dataDxfId="531"/>
    <tableColumn id="58" xr3:uid="{00000000-0010-0000-1200-00003A000000}" name="var. Kosten Lastverschiebung €_2018/MWh max" dataDxfId="530"/>
    <tableColumn id="107" xr3:uid="{00000000-0010-0000-1200-00006B000000}" name="var. Kosten Lastverzicht €_2018/MWh" dataDxfId="529"/>
    <tableColumn id="106" xr3:uid="{00000000-0010-0000-1200-00006A000000}" name="var. Kosten Lastverzicht €_2018/MWh min" dataDxfId="528"/>
    <tableColumn id="105" xr3:uid="{00000000-0010-0000-1200-000069000000}" name="var. Kosten Lastverzicht €_2018/MWh max" dataDxfId="527"/>
    <tableColumn id="112" xr3:uid="{00000000-0010-0000-1200-000070000000}" name="c_Ber_RL_pos durch €/MW*d" dataDxfId="526"/>
    <tableColumn id="111" xr3:uid="{00000000-0010-0000-1200-00006F000000}" name="c_Ber_RL_pos €/MW*d min" dataDxfId="525"/>
    <tableColumn id="110" xr3:uid="{00000000-0010-0000-1200-00006E000000}" name="c_Ber_RL_pos €/MW*d max" dataDxfId="524"/>
    <tableColumn id="109" xr3:uid="{00000000-0010-0000-1200-00006D000000}" name="c_Ber_RL_neg €/MW*d" dataDxfId="523"/>
    <tableColumn id="108" xr3:uid="{00000000-0010-0000-1200-00006C000000}" name="c_Ber_RL_neg €/MW*d min" dataDxfId="522"/>
    <tableColumn id="18" xr3:uid="{00000000-0010-0000-1200-000012000000}" name="c_Ber_RL_neg €/MW*d max" dataDxfId="521"/>
    <tableColumn id="103" xr3:uid="{00000000-0010-0000-1200-000067000000}" name="fixe Kosten €_2018/kW*a" dataDxfId="520"/>
    <tableColumn id="64" xr3:uid="{00000000-0010-0000-1200-000040000000}" name="fixe Kosten €_2018/kW*a min" dataDxfId="519"/>
    <tableColumn id="19" xr3:uid="{00000000-0010-0000-1200-000013000000}" name="fixe Kosten €_2018/kW*a max" dataDxfId="518"/>
    <tableColumn id="48" xr3:uid="{00000000-0010-0000-1200-000030000000}" name="Investitionsausgaben je Anschlusspunkt (€_2018)" dataDxfId="517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516"/>
    <tableColumn id="55" xr3:uid="{00000000-0010-0000-1200-000037000000}" name="Fundstelle Lastverschiebung" dataDxfId="515"/>
    <tableColumn id="54" xr3:uid="{00000000-0010-0000-1200-000036000000}" name="Fundstelle Lastverzicht" dataDxfId="514"/>
    <tableColumn id="138" xr3:uid="{00000000-0010-0000-1200-00008A000000}" name="Fundstelle Lasterhöhung" dataDxfId="513"/>
    <tableColumn id="21" xr3:uid="{00000000-0010-0000-1200-000015000000}" name="Fundstelle Potenzial pos." dataDxfId="512"/>
    <tableColumn id="22" xr3:uid="{00000000-0010-0000-1200-000016000000}" name="Fundstelle Potenzial neg." dataDxfId="511"/>
    <tableColumn id="23" xr3:uid="{00000000-0010-0000-1200-000017000000}" name="Fundstelle Mindestleistung" dataDxfId="510"/>
    <tableColumn id="43" xr3:uid="{00000000-0010-0000-1200-00002B000000}" name="Fundstelle flexibilisierbarer Anteil" dataDxfId="509"/>
    <tableColumn id="66" xr3:uid="{00000000-0010-0000-1200-000042000000}" name="Fundstelle Durchschnittsauslastung" dataDxfId="508"/>
    <tableColumn id="45" xr3:uid="{00000000-0010-0000-1200-00002D000000}" name="Fundstelle durchschnittliche Leistung" dataDxfId="507"/>
    <tableColumn id="24" xr3:uid="{00000000-0010-0000-1200-000018000000}" name="Fundstelle Maximalleistung" dataDxfId="506"/>
    <tableColumn id="25" xr3:uid="{00000000-0010-0000-1200-000019000000}" name="Fundstelle installierte Leistung" dataDxfId="505"/>
    <tableColumn id="39" xr3:uid="{00000000-0010-0000-1200-000027000000}" name="Fundstelle Aktivierungsdauer" dataDxfId="504"/>
    <tableColumn id="26" xr3:uid="{00000000-0010-0000-1200-00001A000000}" name="Fundstelle Schaltdauer" dataDxfId="503"/>
    <tableColumn id="27" xr3:uid="{00000000-0010-0000-1200-00001B000000}" name="Fundstelle Verschiebedauer" dataDxfId="502"/>
    <tableColumn id="28" xr3:uid="{00000000-0010-0000-1200-00001C000000}" name="Fundstelle Regenerationsdauer" dataDxfId="501"/>
    <tableColumn id="29" xr3:uid="{00000000-0010-0000-1200-00001D000000}" name="Fundstelle Zeitverfügbarkeit" dataDxfId="500"/>
    <tableColumn id="30" xr3:uid="{00000000-0010-0000-1200-00001E000000}" name="Fundstelle max. Abrufhäufigkeit" dataDxfId="499"/>
    <tableColumn id="31" xr3:uid="{00000000-0010-0000-1200-00001F000000}" name="Fundstelle Invest" dataDxfId="498"/>
    <tableColumn id="32" xr3:uid="{00000000-0010-0000-1200-000020000000}" name="Fundstelle var. Kosten" dataDxfId="497"/>
    <tableColumn id="33" xr3:uid="{00000000-0010-0000-1200-000021000000}" name="Fundstelle fixe Kosten" dataDxfId="496"/>
    <tableColumn id="49" xr3:uid="{00000000-0010-0000-1200-000031000000}" name="Fundstelle Investition je Anschlusspunkt" dataDxfId="495"/>
    <tableColumn id="34" xr3:uid="{00000000-0010-0000-1200-000022000000}" name="Fundstelle Bemerkungen" dataDxfId="494"/>
    <tableColumn id="35" xr3:uid="{00000000-0010-0000-1200-000023000000}" name="eigene Anmerkung" dataDxfId="493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92" dataDxfId="491" tableBorderDxfId="490">
  <autoFilter ref="A1:BR55" xr:uid="{00000000-0009-0000-0100-00001E000000}"/>
  <tableColumns count="70">
    <tableColumn id="1" xr3:uid="{00000000-0010-0000-1A00-000001000000}" name="Prozess" dataDxfId="489"/>
    <tableColumn id="47" xr3:uid="{00000000-0010-0000-1A00-00002F000000}" name="Sektorenzuordnung" dataDxfId="488"/>
    <tableColumn id="2" xr3:uid="{00000000-0010-0000-1A00-000002000000}" name="Jahr" dataDxfId="487"/>
    <tableColumn id="52" xr3:uid="{00000000-0010-0000-1A00-000034000000}" name="Lastverschiebung" dataDxfId="486"/>
    <tableColumn id="53" xr3:uid="{00000000-0010-0000-1A00-000035000000}" name="Lastverzicht" dataDxfId="485"/>
    <tableColumn id="3" xr3:uid="{00000000-0010-0000-1A00-000003000000}" name="Potenzial pos. min MW" dataDxfId="484"/>
    <tableColumn id="38" xr3:uid="{00000000-0010-0000-1A00-000026000000}" name="Potenzial pos. MW Durchschnitt" dataDxfId="483"/>
    <tableColumn id="5" xr3:uid="{00000000-0010-0000-1A00-000005000000}" name="Potenzial pos. Sommer MW" dataDxfId="482"/>
    <tableColumn id="68" xr3:uid="{88EA48BC-D464-4E06-B82C-963723BA6B98}" name="Potenzial pos. Winter MW" dataDxfId="481"/>
    <tableColumn id="70" xr3:uid="{447AD4C7-8E89-478E-B97D-DCEE39EBEDFD}" name="Potenzial neg. Sommer MW" dataDxfId="480"/>
    <tableColumn id="69" xr3:uid="{C288EE63-BCB8-4D75-8A73-A3BC4D47AF08}" name="Potenzial neg. Winter MW" dataDxfId="479"/>
    <tableColumn id="37" xr3:uid="{00000000-0010-0000-1A00-000025000000}" name="ausgewiesenes Pot. pos. MW (falls abweichend)" dataDxfId="478"/>
    <tableColumn id="50" xr3:uid="{00000000-0010-0000-1A00-000032000000}" name="Potenzial neg. min MW" dataDxfId="477"/>
    <tableColumn id="41" xr3:uid="{00000000-0010-0000-1A00-000029000000}" name="Potenzial neg. MW Durchschnitt" dataDxfId="476"/>
    <tableColumn id="6" xr3:uid="{00000000-0010-0000-1A00-000006000000}" name="Potenzial neg. max MW" dataDxfId="475"/>
    <tableColumn id="7" xr3:uid="{00000000-0010-0000-1A00-000007000000}" name="Mindestleistung MW" dataDxfId="474"/>
    <tableColumn id="8" xr3:uid="{00000000-0010-0000-1A00-000008000000}" name="Mindestauslastung" dataDxfId="473" dataCellStyle="Prozent"/>
    <tableColumn id="36" xr3:uid="{00000000-0010-0000-1A00-000024000000}" name="flexibilisierbarer Anteil" dataDxfId="472" dataCellStyle="Prozent"/>
    <tableColumn id="67" xr3:uid="{00000000-0010-0000-1A00-000043000000}" name="flexibilisierbarer Anteil an Durchschnittslast" dataDxfId="471" dataCellStyle="Prozent"/>
    <tableColumn id="65" xr3:uid="{00000000-0010-0000-1A00-000041000000}" name="Durchschnittsauslastung" dataDxfId="470" dataCellStyle="Prozent"/>
    <tableColumn id="44" xr3:uid="{00000000-0010-0000-1A00-00002C000000}" name="Durchschnittliche Leistung MW" dataDxfId="469" dataCellStyle="Prozent"/>
    <tableColumn id="9" xr3:uid="{00000000-0010-0000-1A00-000009000000}" name="Maximalleistung MW" dataDxfId="468"/>
    <tableColumn id="46" xr3:uid="{00000000-0010-0000-1A00-00002E000000}" name="Maximalauslastung" dataDxfId="467" dataCellStyle="Prozent"/>
    <tableColumn id="10" xr3:uid="{00000000-0010-0000-1A00-00000A000000}" name="installierte Leistung MW" dataDxfId="466"/>
    <tableColumn id="11" xr3:uid="{00000000-0010-0000-1A00-00000B000000}" name="Aktivierungsdauer (h)" dataDxfId="465"/>
    <tableColumn id="61" xr3:uid="{00000000-0010-0000-1A00-00003D000000}" name="Schaltdauer pos. Min (h)" dataDxfId="464"/>
    <tableColumn id="60" xr3:uid="{00000000-0010-0000-1A00-00003C000000}" name="Schaltdauer pos. max (h)" dataDxfId="463"/>
    <tableColumn id="12" xr3:uid="{00000000-0010-0000-1A00-00000C000000}" name="Schaltdauer pos. (h)" dataDxfId="462"/>
    <tableColumn id="63" xr3:uid="{00000000-0010-0000-1A00-00003F000000}" name="Schaltdauer neg min (h)" dataDxfId="461"/>
    <tableColumn id="62" xr3:uid="{00000000-0010-0000-1A00-00003E000000}" name="Schaltdauer neg. max (h)" dataDxfId="460"/>
    <tableColumn id="51" xr3:uid="{00000000-0010-0000-1A00-000033000000}" name="Schaltdauer neg. (h)" dataDxfId="459"/>
    <tableColumn id="42" xr3:uid="{00000000-0010-0000-1A00-00002A000000}" name="Verschiebedauer min. (h)" dataDxfId="458"/>
    <tableColumn id="4" xr3:uid="{00000000-0010-0000-1A00-000004000000}" name="Verschiebedauer max (h)" dataDxfId="457"/>
    <tableColumn id="13" xr3:uid="{00000000-0010-0000-1A00-00000D000000}" name="Verschiebedauer (h)" dataDxfId="456"/>
    <tableColumn id="14" xr3:uid="{00000000-0010-0000-1A00-00000E000000}" name="Regenerationsdauer (h)" dataDxfId="455"/>
    <tableColumn id="15" xr3:uid="{00000000-0010-0000-1A00-00000F000000}" name="Zeitverfügbarkeit?" dataDxfId="454"/>
    <tableColumn id="16" xr3:uid="{00000000-0010-0000-1A00-000010000000}" name="max. Abrufhäufigkeit pro Woche" dataDxfId="453"/>
    <tableColumn id="40" xr3:uid="{00000000-0010-0000-1A00-000028000000}" name="max. Abrufhäufigkeit pro Jahr" dataDxfId="452"/>
    <tableColumn id="57" xr3:uid="{00000000-0010-0000-1A00-000039000000}" name="min. Investitionsausgaben €_2018/kW" dataDxfId="451"/>
    <tableColumn id="56" xr3:uid="{00000000-0010-0000-1A00-000038000000}" name="max. Investitionsausgaben €_2018/kW" dataDxfId="450"/>
    <tableColumn id="17" xr3:uid="{00000000-0010-0000-1A00-000011000000}" name="Investitionsausgaben €_2018/kW" dataDxfId="449"/>
    <tableColumn id="59" xr3:uid="{00000000-0010-0000-1A00-00003B000000}" name="var. Kosten min. €_2018/MWh" dataDxfId="448"/>
    <tableColumn id="58" xr3:uid="{00000000-0010-0000-1A00-00003A000000}" name="var. Kosten max. €_2018/MWh" dataDxfId="447"/>
    <tableColumn id="18" xr3:uid="{00000000-0010-0000-1A00-000012000000}" name="variable Kosten €_2018/MWh" dataDxfId="446"/>
    <tableColumn id="64" xr3:uid="{00000000-0010-0000-1A00-000040000000}" name="fixe Kosten min. €_2018/kW*a" dataDxfId="445"/>
    <tableColumn id="19" xr3:uid="{00000000-0010-0000-1A00-000013000000}" name="fixe Kosten €_2018/kW*a" dataDxfId="444"/>
    <tableColumn id="48" xr3:uid="{00000000-0010-0000-1A00-000030000000}" name="Investitionsausgaben je Anschlusspunkt (€_2018)" dataDxfId="443"/>
    <tableColumn id="20" xr3:uid="{00000000-0010-0000-1A00-000014000000}" name="Bemerkungen" dataDxfId="442"/>
    <tableColumn id="55" xr3:uid="{00000000-0010-0000-1A00-000037000000}" name="Fundstelle Lastverschiebung" dataDxfId="441"/>
    <tableColumn id="54" xr3:uid="{00000000-0010-0000-1A00-000036000000}" name="Fundstelle Lastverzicht" dataDxfId="440"/>
    <tableColumn id="21" xr3:uid="{00000000-0010-0000-1A00-000015000000}" name="Fundstelle Potenzial pos." dataDxfId="439"/>
    <tableColumn id="22" xr3:uid="{00000000-0010-0000-1A00-000016000000}" name="Fundstelle Potenzial neg." dataDxfId="438"/>
    <tableColumn id="23" xr3:uid="{00000000-0010-0000-1A00-000017000000}" name="Fundstelle Mindestleistung" dataDxfId="437"/>
    <tableColumn id="43" xr3:uid="{00000000-0010-0000-1A00-00002B000000}" name="Funstelle flexibierbarer Anteil" dataDxfId="436"/>
    <tableColumn id="66" xr3:uid="{00000000-0010-0000-1A00-000042000000}" name="Fundstelle Durchschnittsauslastung" dataDxfId="435"/>
    <tableColumn id="45" xr3:uid="{00000000-0010-0000-1A00-00002D000000}" name="Fundstelle durchschnittliche Leistung" dataDxfId="434"/>
    <tableColumn id="24" xr3:uid="{00000000-0010-0000-1A00-000018000000}" name="Fundstelle Maximalleistung" dataDxfId="433"/>
    <tableColumn id="25" xr3:uid="{00000000-0010-0000-1A00-000019000000}" name="Fundstelle installierte Leistung" dataDxfId="432"/>
    <tableColumn id="39" xr3:uid="{00000000-0010-0000-1A00-000027000000}" name="Fundstelle Aktivierungsdauer" dataDxfId="431"/>
    <tableColumn id="26" xr3:uid="{00000000-0010-0000-1A00-00001A000000}" name="Fundstelle Schaltdauer" dataDxfId="430"/>
    <tableColumn id="27" xr3:uid="{00000000-0010-0000-1A00-00001B000000}" name="Fundstelle Verschiebedauer" dataDxfId="429"/>
    <tableColumn id="28" xr3:uid="{00000000-0010-0000-1A00-00001C000000}" name="Fundstelle Regenerationsdauer" dataDxfId="428"/>
    <tableColumn id="29" xr3:uid="{00000000-0010-0000-1A00-00001D000000}" name="Fundstelle Zeitverfügbarkeit" dataDxfId="427"/>
    <tableColumn id="30" xr3:uid="{00000000-0010-0000-1A00-00001E000000}" name="Fundstelle max. Abrufhäufigkeit" dataDxfId="426"/>
    <tableColumn id="31" xr3:uid="{00000000-0010-0000-1A00-00001F000000}" name="Fundstelle Invest" dataDxfId="425"/>
    <tableColumn id="32" xr3:uid="{00000000-0010-0000-1A00-000020000000}" name="Fundstelle var. Kosten" dataDxfId="424"/>
    <tableColumn id="33" xr3:uid="{00000000-0010-0000-1A00-000021000000}" name="Fundstelle fixe Kosten" dataDxfId="423"/>
    <tableColumn id="49" xr3:uid="{00000000-0010-0000-1A00-000031000000}" name="Fundstelle Investition je Anschlusspunkt" dataDxfId="422"/>
    <tableColumn id="34" xr3:uid="{00000000-0010-0000-1A00-000022000000}" name="Fundstelle Bemerkungen" dataDxfId="421"/>
    <tableColumn id="35" xr3:uid="{00000000-0010-0000-1A00-000023000000}" name="eigene Anmerkung" dataDxfId="420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419" dataDxfId="418" tableBorderDxfId="417">
  <autoFilter ref="A1:AR34" xr:uid="{00000000-0009-0000-0100-000010000000}"/>
  <tableColumns count="44">
    <tableColumn id="1" xr3:uid="{00000000-0010-0000-0E00-000001000000}" name="Prozess" dataDxfId="416"/>
    <tableColumn id="47" xr3:uid="{00000000-0010-0000-0E00-00002F000000}" name="Sektorenzuordnung" dataDxfId="415"/>
    <tableColumn id="2" xr3:uid="{00000000-0010-0000-0E00-000002000000}" name="Jahr" dataDxfId="414"/>
    <tableColumn id="52" xr3:uid="{00000000-0010-0000-0E00-000034000000}" name="Lastverschiebung" dataDxfId="413"/>
    <tableColumn id="53" xr3:uid="{00000000-0010-0000-0E00-000035000000}" name="Lastverzicht" dataDxfId="412"/>
    <tableColumn id="68" xr3:uid="{00000000-0010-0000-0E00-000044000000}" name="Lasterhöhung" dataDxfId="411"/>
    <tableColumn id="3" xr3:uid="{00000000-0010-0000-0E00-000003000000}" name="Potenzial pos. min MW" dataDxfId="410"/>
    <tableColumn id="5" xr3:uid="{00000000-0010-0000-0E00-000005000000}" name="Potenzial pos. max MW" dataDxfId="409"/>
    <tableColumn id="69" xr3:uid="{CED58257-C9CB-465E-B244-9ADF50F967B9}" name="Potenzial pos. min MW Lastverzicht" dataDxfId="408"/>
    <tableColumn id="37" xr3:uid="{00000000-0010-0000-0E00-000025000000}" name="Potenzial pos. max MW Lastverzicht" dataDxfId="407"/>
    <tableColumn id="50" xr3:uid="{00000000-0010-0000-0E00-000032000000}" name="Potenzial neg. min MW" dataDxfId="406"/>
    <tableColumn id="6" xr3:uid="{00000000-0010-0000-0E00-000006000000}" name="Potenzial neg. max MW" dataDxfId="405"/>
    <tableColumn id="65" xr3:uid="{00000000-0010-0000-0E00-000041000000}" name="Durchschnittsauslastung" dataDxfId="404" dataCellStyle="Prozent">
      <calculatedColumnFormula>2920/8760</calculatedColumnFormula>
    </tableColumn>
    <tableColumn id="44" xr3:uid="{00000000-0010-0000-0E00-00002C000000}" name="Durchschnittliche Leistung MW" dataDxfId="403" dataCellStyle="Prozent"/>
    <tableColumn id="9" xr3:uid="{00000000-0010-0000-0E00-000009000000}" name="Maximalleistung MW" dataDxfId="402"/>
    <tableColumn id="42" xr3:uid="{00000000-0010-0000-0E00-00002A000000}" name="Verschiebedauer min. (h)" dataDxfId="401"/>
    <tableColumn id="4" xr3:uid="{00000000-0010-0000-0E00-000004000000}" name="Verschiebedauer max (h)" dataDxfId="400"/>
    <tableColumn id="13" xr3:uid="{00000000-0010-0000-0E00-00000D000000}" name="Verschiebedauer (h)" dataDxfId="399"/>
    <tableColumn id="15" xr3:uid="{00000000-0010-0000-0E00-00000F000000}" name="Zeitverfügbarkeit?" dataDxfId="398"/>
    <tableColumn id="16" xr3:uid="{00000000-0010-0000-0E00-000010000000}" name="max. Abrufhäufigkeit pro Woche" dataDxfId="397">
      <calculatedColumnFormula>24*7</calculatedColumnFormula>
    </tableColumn>
    <tableColumn id="40" xr3:uid="{00000000-0010-0000-0E00-000028000000}" name="max. Abrufhäufigkeit pro Jahr" dataDxfId="396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95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94">
      <calculatedColumnFormula>30*Umrechnungsfaktoren!$B$15/Umrechnungsfaktoren!$B$10</calculatedColumnFormula>
    </tableColumn>
    <tableColumn id="56" xr3:uid="{00000000-0010-0000-0E00-000038000000}" name="max. Investitionsausgaben €_2018/kW" dataDxfId="393">
      <calculatedColumnFormula>130*Umrechnungsfaktoren!$B$15/Umrechnungsfaktoren!$B$10</calculatedColumnFormula>
    </tableColumn>
    <tableColumn id="17" xr3:uid="{00000000-0010-0000-0E00-000011000000}" name="Investitionsausgaben €_2018/kW" dataDxfId="392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91">
      <calculatedColumnFormula>0*Umrechnungsfaktoren!$B$15/Umrechnungsfaktoren!$B$10</calculatedColumnFormula>
    </tableColumn>
    <tableColumn id="58" xr3:uid="{00000000-0010-0000-0E00-00003A000000}" name="var. Kosten max. €_2018/MWh" dataDxfId="390">
      <calculatedColumnFormula>0*Umrechnungsfaktoren!$B$15/Umrechnungsfaktoren!$B$10</calculatedColumnFormula>
    </tableColumn>
    <tableColumn id="18" xr3:uid="{00000000-0010-0000-0E00-000012000000}" name="variable Kosten €_2018/MWh" dataDxfId="389">
      <calculatedColumnFormula>0*Umrechnungsfaktoren!$B$15/Umrechnungsfaktoren!$B$10</calculatedColumnFormula>
    </tableColumn>
    <tableColumn id="64" xr3:uid="{00000000-0010-0000-0E00-000040000000}" name="fixe Kosten min. €_2018/kW*a" dataDxfId="388">
      <calculatedColumnFormula>2*Umrechnungsfaktoren!$B$15/Umrechnungsfaktoren!$B$10</calculatedColumnFormula>
    </tableColumn>
    <tableColumn id="67" xr3:uid="{00000000-0010-0000-0E00-000043000000}" name="fixe Kosten max. €_2018/kW*a" dataDxfId="387">
      <calculatedColumnFormula>9*Umrechnungsfaktoren!$B$15/Umrechnungsfaktoren!$B$10</calculatedColumnFormula>
    </tableColumn>
    <tableColumn id="19" xr3:uid="{00000000-0010-0000-0E00-000013000000}" name="fixe Kosten €_2018/kW*a" dataDxfId="386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85"/>
    <tableColumn id="54" xr3:uid="{00000000-0010-0000-0E00-000036000000}" name="Fundstelle Lastverzicht" dataDxfId="384"/>
    <tableColumn id="21" xr3:uid="{00000000-0010-0000-0E00-000015000000}" name="Fundstelle Potenzial pos." dataDxfId="383"/>
    <tableColumn id="22" xr3:uid="{00000000-0010-0000-0E00-000016000000}" name="Fundstelle Potenzial neg." dataDxfId="382"/>
    <tableColumn id="66" xr3:uid="{00000000-0010-0000-0E00-000042000000}" name="Fundstelle Durchschnittsauslastung" dataDxfId="381"/>
    <tableColumn id="45" xr3:uid="{00000000-0010-0000-0E00-00002D000000}" name="Fundstelle durchschnittliche Leistung" dataDxfId="380"/>
    <tableColumn id="24" xr3:uid="{00000000-0010-0000-0E00-000018000000}" name="Fundstelle Maximalleistung" dataDxfId="379"/>
    <tableColumn id="27" xr3:uid="{00000000-0010-0000-0E00-00001B000000}" name="Fundstelle Verschiebedauer" dataDxfId="378"/>
    <tableColumn id="29" xr3:uid="{00000000-0010-0000-0E00-00001D000000}" name="Fundstelle Zeitverfügbarkeit" dataDxfId="377"/>
    <tableColumn id="30" xr3:uid="{00000000-0010-0000-0E00-00001E000000}" name="Fundstelle max. Abrufhäufigkeit" dataDxfId="376"/>
    <tableColumn id="31" xr3:uid="{00000000-0010-0000-0E00-00001F000000}" name="Fundstelle Invest" dataDxfId="375"/>
    <tableColumn id="32" xr3:uid="{00000000-0010-0000-0E00-000020000000}" name="Fundstelle var. Kosten" dataDxfId="374"/>
    <tableColumn id="33" xr3:uid="{00000000-0010-0000-0E00-000021000000}" name="Fundstelle fixe Kosten" dataDxfId="373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72" dataDxfId="371">
  <autoFilter ref="A1:H22" xr:uid="{00000000-0009-0000-0100-000011000000}"/>
  <tableColumns count="8">
    <tableColumn id="1" xr3:uid="{00000000-0010-0000-1000-000001000000}" name="Prozess" dataDxfId="370"/>
    <tableColumn id="13" xr3:uid="{00000000-0010-0000-1000-00000D000000}" name="Sektorenzuordnung" dataDxfId="369"/>
    <tableColumn id="2" xr3:uid="{00000000-0010-0000-1000-000002000000}" name="Jahr" dataDxfId="368"/>
    <tableColumn id="4" xr3:uid="{00000000-0010-0000-1000-000004000000}" name="Anteil Potenzial pos. (an Wert von 2012)" dataDxfId="367" dataCellStyle="Prozent"/>
    <tableColumn id="5" xr3:uid="{00000000-0010-0000-1000-000005000000}" name="Anteil Potenzial neg. (an Wert von 2012)" dataDxfId="366"/>
    <tableColumn id="8" xr3:uid="{00000000-0010-0000-1000-000008000000}" name="Außentemperatur (°C)" dataDxfId="365"/>
    <tableColumn id="3" xr3:uid="{00000000-0010-0000-1000-000003000000}" name="Schaltdauer pos. (h)" dataDxfId="364">
      <calculatedColumnFormula>#REF!*Tabelle23418[[#This Row],[Außentemperatur (°C)]]*#REF!</calculatedColumnFormula>
    </tableColumn>
    <tableColumn id="7" xr3:uid="{00000000-0010-0000-1000-000007000000}" name="Quelle" dataDxfId="363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62" dataDxfId="361" tableBorderDxfId="360">
  <autoFilter ref="A1:GK433" xr:uid="{00000000-0009-0000-0100-000014000000}"/>
  <tableColumns count="193">
    <tableColumn id="1" xr3:uid="{96C1A4D3-6A1F-4A7D-B109-C343F82DBD09}" name="Prozess" dataDxfId="359"/>
    <tableColumn id="139" xr3:uid="{77CD41DB-B587-4BAF-97B3-88399F981AA7}" name="Ursprüngliche Prozessbezeichnung" dataDxfId="358"/>
    <tableColumn id="12" xr3:uid="{F9711526-A687-4C68-9238-E50FBB7E4798}" name="Branche" dataDxfId="357"/>
    <tableColumn id="67" xr3:uid="{69DD47C0-6589-45D7-9337-A472B1981A37}" name="Kürzel" dataDxfId="356"/>
    <tableColumn id="47" xr3:uid="{65C6DEFD-C9CC-4894-9C0C-1219AA9DAB5E}" name="Sektorenzuordnung" dataDxfId="355"/>
    <tableColumn id="10" xr3:uid="{8DF53305-4960-4546-A388-C53031162E35}" name="temporäre Sortierung" dataDxfId="354"/>
    <tableColumn id="2" xr3:uid="{F00BC4C5-2A15-496F-AD98-E7D87B5DD9BA}" name="Jahr" dataDxfId="353"/>
    <tableColumn id="52" xr3:uid="{E3DE3731-72D7-46DD-A2CF-D768E3786F0D}" name="Lastverschiebung" dataDxfId="352"/>
    <tableColumn id="53" xr3:uid="{1A556B2A-1BE1-401E-AD2B-67EC908CB56D}" name="Lastverzicht" dataDxfId="351"/>
    <tableColumn id="137" xr3:uid="{6C82D155-B7D6-4693-829B-960417F8AD0F}" name="Lasterhöhung" dataDxfId="350"/>
    <tableColumn id="3" xr3:uid="{1F81FAF9-2A40-41DF-AE77-5F7FC6639B46}" name="Potenzial pos. MW Durchschnitt min" dataDxfId="349"/>
    <tableColumn id="38" xr3:uid="{1AD52BDD-466A-465B-97B1-F4F6355914BB}" name="Potenzial pos. MW Durchschnitt" dataDxfId="348"/>
    <tableColumn id="5" xr3:uid="{303BE270-A0CE-4807-9C5E-52A46633F3E0}" name="Potenzial pos. MW Durchschnitt max" dataDxfId="347"/>
    <tableColumn id="193" xr3:uid="{AE4860A8-2767-4BE7-A97C-E2CDD13CE759}" name="Potenzial pos. MW Sommer WTT" dataDxfId="346"/>
    <tableColumn id="192" xr3:uid="{97C59C6D-94F0-4BA6-9402-5BD3E7F6E1EA}" name="Potenzial pos. MW min Sommer WTT" dataDxfId="345"/>
    <tableColumn id="191" xr3:uid="{D9014202-F95B-49BA-83E7-724BE38869A5}" name="Potenzial pos. MW max Sommer WTT" dataDxfId="344"/>
    <tableColumn id="190" xr3:uid="{EE352C57-82F2-4521-99D1-6170DAEDCD4A}" name="Potenzial neg. MW Sommer WTT" dataDxfId="343"/>
    <tableColumn id="189" xr3:uid="{D13B44B0-E05B-4E9D-B72F-C30EF58B4650}" name="Potenzial neg. MW min Sommer WTT" dataDxfId="342"/>
    <tableColumn id="188" xr3:uid="{38183D2C-57FC-4036-8C96-0504E688A664}" name="Potenzial neg. MW max Sommer WTT" dataDxfId="341"/>
    <tableColumn id="187" xr3:uid="{797DED71-5BF0-4800-A1BE-C10296E948E2}" name="Potenzial pos. MW Sommer SaT" dataDxfId="340"/>
    <tableColumn id="186" xr3:uid="{1BE44931-BE08-4FDE-8A27-94655EB4E4AF}" name="Potenzial pos. MW min Sommer SaT" dataDxfId="339"/>
    <tableColumn id="185" xr3:uid="{71C92766-354D-4609-BA27-105CCFC36D68}" name="Potenzial pos. MW max Sommer SaT" dataDxfId="338"/>
    <tableColumn id="184" xr3:uid="{4D15777C-6AD9-4924-B47E-FCB1FEBBFD32}" name="Potenzial neg. MW Sommer SaT" dataDxfId="337"/>
    <tableColumn id="183" xr3:uid="{E14ABB7E-ADFD-4080-98A4-51D3B7503856}" name="Potenzial neg. MW min Sommer SaT" dataDxfId="336"/>
    <tableColumn id="182" xr3:uid="{E2662B89-7FDE-4889-8DFB-3678D5BBBCFC}" name="Potenzial neg. MW max Sommer SaT" dataDxfId="335"/>
    <tableColumn id="181" xr3:uid="{DA71B415-7EAE-4732-99C0-6E8D1F00A89A}" name="Potenzial pos. MW Sommer SFN" dataDxfId="334"/>
    <tableColumn id="180" xr3:uid="{FE22F607-7542-40B0-A5F3-59A5EFA92A4C}" name="Potenzial pos. MW min Sommer SFN" dataDxfId="333"/>
    <tableColumn id="179" xr3:uid="{8FA68B8C-5829-4099-8FE5-4EFDCFEC8CB1}" name="Potenzial pos. MW max Sommer SFN" dataDxfId="332"/>
    <tableColumn id="178" xr3:uid="{5DAC66EB-F449-47EC-A7BA-8D631B4F1142}" name="Potenzial neg. MW Sommer SFN" dataDxfId="331"/>
    <tableColumn id="177" xr3:uid="{12609058-7223-4D0B-B034-EFEF5B64E08F}" name="Potenzial neg. MW min Sommer SFN" dataDxfId="330"/>
    <tableColumn id="176" xr3:uid="{2C3F3BBE-1450-447C-A989-2661491562D9}" name="Potenzial neg. MW max Sommer SFN" dataDxfId="329"/>
    <tableColumn id="175" xr3:uid="{D56AB454-0FF1-42AB-8830-B57D84F4D5FA}" name="Potenzial pos. MW Übergangszeit WTT" dataDxfId="328"/>
    <tableColumn id="174" xr3:uid="{B85729C1-6B11-4153-BFC8-C347E7644F5B}" name="Potenzial pos. MW min Übergangszeit WTT" dataDxfId="327"/>
    <tableColumn id="173" xr3:uid="{9E8A7C74-80B5-426B-8EF9-B8915DADE172}" name="Potenzial pos. MW max Übergangszeit WTT" dataDxfId="326"/>
    <tableColumn id="172" xr3:uid="{2207DCE5-B895-4D96-A013-AA9B880474AE}" name="Potenzial neg. MW Übergangszeit WTT" dataDxfId="325"/>
    <tableColumn id="171" xr3:uid="{8E01EEA4-05F1-4D1D-9AE8-AF0076E9A7A4}" name="Potenzial neg. MW min Übergangszeit WTT" dataDxfId="324"/>
    <tableColumn id="170" xr3:uid="{1B6600B5-5C08-4F22-9CBC-D3A6AF136EAF}" name="Potenzial neg. MW max Übergangszeit WTT" dataDxfId="323"/>
    <tableColumn id="169" xr3:uid="{FDBCB040-E87B-4F1A-8309-2409E3CB0249}" name="Potenzial pos. MW Übergangszeit SaT" dataDxfId="322"/>
    <tableColumn id="168" xr3:uid="{B99B39A9-8ED3-493D-917B-2B2EA666AA33}" name="Potenzial pos. MW min Übergangszeit SaT" dataDxfId="321"/>
    <tableColumn id="167" xr3:uid="{F915CEC5-EF4B-46C6-AD03-94D6DE377E2B}" name="Potenzial pos. MW max Übergangszeit SaT" dataDxfId="320"/>
    <tableColumn id="166" xr3:uid="{3C8C7952-5499-4E5A-8590-0A0B90AC8C66}" name="Potenzial neg. MW Übergangszeit SaT" dataDxfId="319"/>
    <tableColumn id="165" xr3:uid="{34BB7003-5064-4993-AA2D-06E1A261150B}" name="Potenzial neg. MW min Übergangszeit SaT" dataDxfId="318"/>
    <tableColumn id="164" xr3:uid="{FC59FC1A-7AA9-4D64-9B8F-7E9C4D270096}" name="Potenzial neg. MW max Übergangszeit SaT" dataDxfId="317"/>
    <tableColumn id="163" xr3:uid="{0E600C4F-260A-4E0A-A212-8DFC4BC7C5C6}" name="Potenzial pos. MW Übergangszeit SFN" dataDxfId="316"/>
    <tableColumn id="162" xr3:uid="{E8AC8775-51AA-4A99-ACB4-73D5E000BC7D}" name="Potenzial pos. MW min Übergangszeit SFN" dataDxfId="315"/>
    <tableColumn id="161" xr3:uid="{3246D209-1395-4FEA-B0F5-E923BCAD4F0C}" name="Potenzial pos. MW max Übergangszeit SFN" dataDxfId="314"/>
    <tableColumn id="160" xr3:uid="{F1B14430-1C38-425C-82A9-16A1BD0DCA64}" name="Potenzial neg. MW Übergangszeit SFN" dataDxfId="313"/>
    <tableColumn id="159" xr3:uid="{B67A209A-031F-411E-97C7-3B28987D97AC}" name="Potenzial neg. MW min Übergangszeit SFN" dataDxfId="312"/>
    <tableColumn id="158" xr3:uid="{35D96867-E3C6-422C-B776-016D1AEB2D93}" name="Potenzial neg. MW max Übergangszeit SFN" dataDxfId="311"/>
    <tableColumn id="157" xr3:uid="{B1E432A3-F533-4305-A414-82E382762A30}" name="Potenzial pos. MW Winter WTT" dataDxfId="310"/>
    <tableColumn id="156" xr3:uid="{FFAE15D9-86ED-4C54-A3F8-0D6FA9C91193}" name="Potenzial pos. MW min Winter WTT" dataDxfId="309"/>
    <tableColumn id="155" xr3:uid="{3A72A55A-AAA9-4401-BC22-1C70E8644AF0}" name="Potenzial pos. MW max Winter WTT" dataDxfId="308"/>
    <tableColumn id="154" xr3:uid="{C92F0B53-27F5-4E7B-B589-B568BADCDB04}" name="Potenzial neg. MW Winter WTT" dataDxfId="307"/>
    <tableColumn id="153" xr3:uid="{3FEB7A3B-ED38-4682-93A4-A9584C984EDF}" name="Potenzial neg. MW min Winter WTT" dataDxfId="306"/>
    <tableColumn id="152" xr3:uid="{DC8B61C1-274C-4E61-B131-6997470160DB}" name="Potenzial neg. MW max Winter WTT" dataDxfId="305"/>
    <tableColumn id="151" xr3:uid="{7E13294E-12F7-44A8-8A84-3CFA0A6B06AC}" name="Potenzial pos. MW Winter SaT" dataDxfId="304"/>
    <tableColumn id="150" xr3:uid="{4D2B1338-B3AA-4B2C-ADC4-117A173B5B09}" name="Potenzial pos. MW min Winter SaT" dataDxfId="303"/>
    <tableColumn id="149" xr3:uid="{131D79BB-3014-4466-AF58-3CFA7B2E7D9A}" name="Potenzial pos. MW max Winter SaT" dataDxfId="302"/>
    <tableColumn id="148" xr3:uid="{E1701B5C-4444-414B-AD88-B5502BED5AF5}" name="Potenzial neg. MW Winter SaT" dataDxfId="301"/>
    <tableColumn id="147" xr3:uid="{2B71BA37-9727-43BD-9A78-992A4FE579CD}" name="Potenzial neg. MW min Winter SaT" dataDxfId="300"/>
    <tableColumn id="146" xr3:uid="{309C7A8C-0AA5-4736-85A0-0AB029E1EDEF}" name="Potenzial neg. MW max Winter SaT" dataDxfId="299"/>
    <tableColumn id="145" xr3:uid="{585444E5-2424-447D-9082-498E9CA3886D}" name="Potenzial pos. MW Winter SFN" dataDxfId="298"/>
    <tableColumn id="144" xr3:uid="{F4A3C6DD-7E3D-4C4C-B1AA-417FA6CE59FE}" name="Potenzial pos. MW min Winter SFN" dataDxfId="297"/>
    <tableColumn id="143" xr3:uid="{62FCBA83-EE49-46A2-B0CA-9FC18615C803}" name="Potenzial pos. MW max Winter SFN" dataDxfId="296"/>
    <tableColumn id="142" xr3:uid="{C39B9B78-B6E5-47D3-96E8-28F0913D6947}" name="Potenzial neg. MW Winter SFN" dataDxfId="295"/>
    <tableColumn id="141" xr3:uid="{34A41BDE-76D0-4296-A456-D28D7122B56A}" name="Potenzial neg. MW min Winter SFN" dataDxfId="294"/>
    <tableColumn id="140" xr3:uid="{4463438D-F9FF-4DB9-AC72-E25649445308}" name="Potenzial neg. MW max Winter SFN" dataDxfId="293"/>
    <tableColumn id="37" xr3:uid="{3E8D265B-CD13-4EBF-AAED-53C0E5294CE2}" name="ausgewiesenes Pot. pos. MW (falls abweichend)" dataDxfId="292"/>
    <tableColumn id="50" xr3:uid="{FCA03C0D-8E63-4E97-98CD-55CDBCA86AFA}" name="Potenzial neg. MW Durchschnitt min" dataDxfId="291"/>
    <tableColumn id="41" xr3:uid="{BC0E3B8B-A8FC-41FD-A335-18F2EFFFD66F}" name="Potenzial neg. MW Durchschnitt" dataDxfId="290"/>
    <tableColumn id="6" xr3:uid="{647C1D17-07D8-4497-8317-9813F38B058C}" name="Potenzial neg. MW Durchschnitt max" dataDxfId="289"/>
    <tableColumn id="77" xr3:uid="{38977BE2-050B-4CC9-BE90-4DAE1A404035}" name="Mindestleistung MW min" dataDxfId="288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87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86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85" dataCellStyle="Prozent"/>
    <tableColumn id="69" xr3:uid="{1D8D0F31-3B58-43CA-87EA-C5285FEB484A}" name="Mindestauslastung durch" dataDxfId="284" dataCellStyle="Prozent"/>
    <tableColumn id="68" xr3:uid="{71A77A65-BD78-4E29-905D-E6FDEFCA9BF2}" name="Mindestauslastung max" dataDxfId="283" dataCellStyle="Prozent"/>
    <tableColumn id="36" xr3:uid="{46F9D17C-B74D-401D-A454-943C83672A89}" name="flexibilisierbarer Anteil" dataDxfId="282" dataCellStyle="Prozent"/>
    <tableColumn id="116" xr3:uid="{8362C7F5-5CDB-406E-8E93-DE43C59A98DA}" name="Durchschnittsauslastung durch Sommer WTT" dataDxfId="281" dataCellStyle="Prozent"/>
    <tableColumn id="117" xr3:uid="{B07582F7-DF1E-4B8B-A9E9-72D08D283DB4}" name="Durchschnittsauslastung min Sommer WTT" dataDxfId="280" dataCellStyle="Prozent"/>
    <tableColumn id="118" xr3:uid="{01B869B4-6A21-473E-8337-8CE0F32CCF8C}" name="Durchschnittsauslastung max Sommer WTT" dataDxfId="279" dataCellStyle="Prozent"/>
    <tableColumn id="113" xr3:uid="{78386D00-162E-402B-859C-37B1ED5C8EA4}" name="Durchschnittsauslastung durch Sommer SaT" dataDxfId="278" dataCellStyle="Prozent"/>
    <tableColumn id="114" xr3:uid="{A3837996-D6BC-4E1B-BF32-13FAA7408812}" name="Durchschnittsauslastung min Sommer SaT" dataDxfId="277" dataCellStyle="Prozent"/>
    <tableColumn id="115" xr3:uid="{D65DD912-0E9D-47A6-8802-D33CEFA142CE}" name="Durchschnittsauslastung max Sommer SaT" dataDxfId="276" dataCellStyle="Prozent"/>
    <tableColumn id="51" xr3:uid="{E3BEFBDF-1CC5-43A0-BF79-991D856A170B}" name="Durchschnittsauslastung durch Sommer SFN" dataDxfId="275" dataCellStyle="Prozent"/>
    <tableColumn id="65" xr3:uid="{0EDFF339-B594-45BC-AA94-A3C96A3E1053}" name="Durchschnittsauslastung min Sommer SFN" dataDxfId="274" dataCellStyle="Prozent"/>
    <tableColumn id="74" xr3:uid="{99342E1F-5558-405E-B844-10AAB3487349}" name="Durchschnittsauslastung max Sommer SFN" dataDxfId="273" dataCellStyle="Prozent"/>
    <tableColumn id="136" xr3:uid="{F1EC9C7C-7F19-42CB-9E62-C257A5826E42}" name="Durchschnittsauslastung durch Übergangszeit WTT" dataDxfId="272" dataCellStyle="Prozent"/>
    <tableColumn id="135" xr3:uid="{7642A2E3-B342-4D68-9ABC-C8A9B852DCBF}" name="Durchschnittsauslastung min Übergangszeit WTT" dataDxfId="271" dataCellStyle="Prozent"/>
    <tableColumn id="134" xr3:uid="{1C601534-90C4-4380-8649-1AF684159A32}" name="Durchschnittsauslastung max Übergangszeit WTT" dataDxfId="270" dataCellStyle="Prozent"/>
    <tableColumn id="133" xr3:uid="{2F6FF9FB-E8C1-4DEC-BDA8-A7DFA431E327}" name="Durchschnittsauslastung durch Übergangszeit SaT" dataDxfId="269" dataCellStyle="Prozent"/>
    <tableColumn id="132" xr3:uid="{00E82B3C-28F5-40C4-93A4-853537DEE257}" name="Durchschnittsauslastung min Übergangszeit SaT" dataDxfId="268" dataCellStyle="Prozent"/>
    <tableColumn id="131" xr3:uid="{44741019-BE35-45C4-8199-C13583E6E824}" name="Durchschnittsauslastung max Übergangszeit SaT" dataDxfId="267" dataCellStyle="Prozent"/>
    <tableColumn id="130" xr3:uid="{7A0E8767-D004-4024-933D-72401F24A2D7}" name="Durchschnittsauslastung durch Übergangszeit SFN" dataDxfId="266" dataCellStyle="Prozent"/>
    <tableColumn id="129" xr3:uid="{316704A6-29D3-4579-8613-EFF9A7B0A6BB}" name="Durchschnittsauslastung min Übergangszeit SFN" dataDxfId="265" dataCellStyle="Prozent"/>
    <tableColumn id="128" xr3:uid="{49B36A64-1113-4C32-B404-62D94FE6359B}" name="Durchschnittsauslastung max Übergangszeit SFN" dataDxfId="264" dataCellStyle="Prozent"/>
    <tableColumn id="127" xr3:uid="{5BAD3DB5-3262-4341-A16E-563D839D0507}" name="Durchschnittsauslastung durch Winter WTT" dataDxfId="263" dataCellStyle="Prozent"/>
    <tableColumn id="126" xr3:uid="{BE193C46-FAE8-4357-ACB6-2DE1B826EF20}" name="Durchschnittsauslastung min Winter WTT" dataDxfId="262" dataCellStyle="Prozent"/>
    <tableColumn id="125" xr3:uid="{D10C1DEC-FB41-461B-8234-4ACC83B23FA2}" name="Durchschnittsauslastung max Winter WTT" dataDxfId="261" dataCellStyle="Prozent"/>
    <tableColumn id="124" xr3:uid="{A940F8A0-8421-4061-B0DF-E9F03604224D}" name="Durchschnittsauslastung durch Winter SaT" dataDxfId="260" dataCellStyle="Prozent"/>
    <tableColumn id="123" xr3:uid="{ACF1A946-9DA1-44DC-B403-03F6CB39993F}" name="Durchschnittsauslastung min Winter SaT" dataDxfId="259" dataCellStyle="Prozent"/>
    <tableColumn id="122" xr3:uid="{67502B37-D509-4BE3-A2D8-BF84CD4303E4}" name="Durchschnittsauslastung max Winter SaT" dataDxfId="258" dataCellStyle="Prozent"/>
    <tableColumn id="121" xr3:uid="{D4B8CEA1-C449-46C5-9ED5-5A9770D21AC3}" name="Durchschnittsauslastung durch Winter SFN" dataDxfId="257" dataCellStyle="Prozent"/>
    <tableColumn id="120" xr3:uid="{4509EA9A-F06D-4081-B047-A47312D359A5}" name="Durchschnittsauslastung min Winter SFN" dataDxfId="256" dataCellStyle="Prozent"/>
    <tableColumn id="119" xr3:uid="{F0A27C97-608E-40EC-9F31-C549EF968EAE}" name="Durchschnittsauslastung max Winter SFN" dataDxfId="255" dataCellStyle="Prozent"/>
    <tableColumn id="78" xr3:uid="{9721A768-6569-4D7F-8443-A114D563D41D}" name="Durchschnittsauslastung min" dataDxfId="254" dataCellStyle="Prozent"/>
    <tableColumn id="70" xr3:uid="{D4A32855-AD9B-4155-A520-4FF71C41E17C}" name="Durchschnittsauslastung durch" dataDxfId="253" dataCellStyle="Prozent"/>
    <tableColumn id="71" xr3:uid="{1DC245D0-7EEE-4C52-A40B-2E7D27EEE5F0}" name="Durchschnittsauslastung max" dataDxfId="252" dataCellStyle="Prozent"/>
    <tableColumn id="80" xr3:uid="{20FCE5C2-79F3-4F83-91C5-5EB1A99E5FBA}" name="Durchschnittliche Leistung MW min" dataDxfId="251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50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49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48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47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46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45"/>
    <tableColumn id="75" xr3:uid="{A6F36E54-E942-4956-A970-AC47F9645B91}" name="Maximalauslastung durch" dataDxfId="244"/>
    <tableColumn id="46" xr3:uid="{567368D0-55E8-40E2-A588-1CB5D70C5BA4}" name="Maximalauslastung max" dataDxfId="243" dataCellStyle="Prozent"/>
    <tableColumn id="17" xr3:uid="{CFD87AFD-9CA7-43B2-9F26-C6291946EDB9}" name="installierte Leistung MW durch" dataDxfId="242" dataCellStyle="Prozent"/>
    <tableColumn id="72" xr3:uid="{6208E59A-3998-44CB-9166-A8DA677DA3D2}" name="installierte Leistung MW min" dataDxfId="241" dataCellStyle="Prozent"/>
    <tableColumn id="73" xr3:uid="{F5840475-D9D8-48B1-86FA-F6FCD9C3D3A0}" name="installierte Leistung MW max" dataDxfId="240"/>
    <tableColumn id="85" xr3:uid="{6D39EBD3-F34C-445D-8AE1-8CA06AEEA18D}" name="Aktivierungsdauer (h) pos durch" dataDxfId="239"/>
    <tableColumn id="84" xr3:uid="{6D671022-658E-4C72-A1D9-057C6BC37BCB}" name="Aktivierungsdauer (h) pos min" dataDxfId="238"/>
    <tableColumn id="11" xr3:uid="{1BD25A5A-95C2-4301-8734-EE02772AAFBE}" name="Aktivierungsdauer (h) pos max" dataDxfId="237"/>
    <tableColumn id="89" xr3:uid="{395C442F-F8CB-4002-AABD-EBBE68158BD5}" name="Aktivierungsdauer (h) neg durch" dataDxfId="236"/>
    <tableColumn id="88" xr3:uid="{DA0C4FD3-7572-4D01-9F2A-0A8616840F25}" name="Aktivierungsdauer (h) neg min" dataDxfId="235"/>
    <tableColumn id="87" xr3:uid="{98AD8273-37FC-424F-AB3F-0A2DD855A304}" name="Aktivierungsdauer (h) neg max" dataDxfId="234"/>
    <tableColumn id="86" xr3:uid="{3FF1DA92-A7EA-4CF9-8E46-B0393AA8D1B5}" name="Schaltdauer pos. (h)" dataDxfId="233"/>
    <tableColumn id="61" xr3:uid="{4EC98DC2-3B24-4F8D-9B15-ED60B8ED031A}" name="Schaltdauer pos. min (h)" dataDxfId="232"/>
    <tableColumn id="60" xr3:uid="{B238AD60-97A6-439B-8144-B606870B962F}" name="Schaltdauer pos. max (h)" dataDxfId="231"/>
    <tableColumn id="90" xr3:uid="{CE57C603-4401-4E7B-933E-389ADC198EEF}" name="Schaltdauer neg. (h)" dataDxfId="230"/>
    <tableColumn id="63" xr3:uid="{E862A055-D738-465E-AE25-4783B8AB818B}" name="Schaltdauer neg min (h)" dataDxfId="229"/>
    <tableColumn id="62" xr3:uid="{9AD5177D-9B5B-4A39-84C6-AC66C0B54E9E}" name="Schaltdauer neg. max (h)" dataDxfId="228"/>
    <tableColumn id="91" xr3:uid="{ED2F4282-7F14-4B80-9E55-C564730FD51C}" name="Verschiebedauer (h)" dataDxfId="227"/>
    <tableColumn id="42" xr3:uid="{867F55B9-CF06-43B9-B5D6-E3445C1D6AD6}" name="Verschiebedauer min. (h)" dataDxfId="226"/>
    <tableColumn id="4" xr3:uid="{45B28C7B-EE73-4CB9-9261-B2141A75A061}" name="Verschiebedauer max (h)" dataDxfId="225"/>
    <tableColumn id="13" xr3:uid="{262CD2DE-0921-4AF3-93EC-66207555112C}" name="Verschiebedauer bei sofortiger Kompensation (h)" dataDxfId="224"/>
    <tableColumn id="93" xr3:uid="{EFD7F299-BD86-4DF3-87D2-EBF8891D8AAA}" name="Verschiebedauer bei sofortiger Kompensation (h) min" dataDxfId="223"/>
    <tableColumn id="92" xr3:uid="{570ADB21-7B8F-43EB-816D-A3C5E247BEEC}" name="Verschiebedauer bei sofortiger Kompensation (h) max" dataDxfId="222"/>
    <tableColumn id="14" xr3:uid="{A0708214-E90D-4D38-8089-67C518B5F01F}" name="Regenerationsdauer (h)" dataDxfId="221"/>
    <tableColumn id="15" xr3:uid="{6AB4E7E6-1BED-4AFE-BDD0-AFBC661251DB}" name="Zeitverfügbarkeit?" dataDxfId="220"/>
    <tableColumn id="16" xr3:uid="{2166F127-9A1B-4FB6-9B54-83603DFA3EDB}" name="max. Abrufhäufigkeit pro Woche" dataDxfId="219"/>
    <tableColumn id="40" xr3:uid="{AA3187DD-25D4-4FD6-A0B9-4357059EC5D7}" name="max. Abrufhäufigkeit pro Jahr pos durch" dataDxfId="218"/>
    <tableColumn id="95" xr3:uid="{3CFCBD6A-123B-46B5-9316-FC67C0CEBC0B}" name="max. Abrufhäufigkeit pro Jahr pos min" dataDxfId="217"/>
    <tableColumn id="94" xr3:uid="{500F092D-C9F3-40B1-A5F8-5FA51617F38A}" name="max. Abrufhäufigkeit pro Jahr pos max" dataDxfId="216"/>
    <tableColumn id="96" xr3:uid="{4BB4FBD3-DF47-4526-8B0A-97A3EEB64CDC}" name="max. Abrufhäufigkeit pro Jahr pos Lastverzicht durch" dataDxfId="215"/>
    <tableColumn id="97" xr3:uid="{AE1B6893-1271-4BBB-9C42-3EBCE52462C0}" name="max. Abrufhäufigkeit pro Jahr pos Lastverzicht min" dataDxfId="214"/>
    <tableColumn id="98" xr3:uid="{B9717376-50B1-43B3-A9A4-E4EE3EAA15FE}" name="max. Abrufhäufigkeit pro Jahr pos Lastverzicht max" dataDxfId="213"/>
    <tableColumn id="99" xr3:uid="{CB3E25D7-559F-4121-8D9A-0061EF4C9301}" name="max. Abrufhäufigkeit pro Jahr neg durch" dataDxfId="212"/>
    <tableColumn id="100" xr3:uid="{442EC75B-33FB-42DE-B012-B9D985E9F5D8}" name="max. Abrufhäufigkeit pro Jahr neg min" dataDxfId="211"/>
    <tableColumn id="101" xr3:uid="{6244B367-2E83-41F9-9430-60162E7A5AD3}" name="max. Abrufhäufigkeit pro Jahr neg max" dataDxfId="210"/>
    <tableColumn id="102" xr3:uid="{72C47A40-5F40-434C-BD0A-F2189C5EF273}" name="Investitionsausgaben €_2018/kW" dataDxfId="209"/>
    <tableColumn id="57" xr3:uid="{CDD1FC1E-00D7-47BA-8607-3950F6D4160E}" name="min. Investitionsausgaben €_2018/kW" dataDxfId="208"/>
    <tableColumn id="56" xr3:uid="{0DAAADA7-2B0A-48B5-82A4-3ED941232CD2}" name="max. Investitionsausgaben €_2018/kW" dataDxfId="207"/>
    <tableColumn id="104" xr3:uid="{5CCA91B8-BC92-4F20-94A4-DF0646CD3B3D}" name="var. Kosten Lastverzicht €_2018/MWh" dataDxfId="206"/>
    <tableColumn id="59" xr3:uid="{3809DADE-E734-4832-8E4E-6D5EFC21526C}" name="var. Kosten Lastverzicht €_2018/MWh min" dataDxfId="205"/>
    <tableColumn id="58" xr3:uid="{0B2E2431-8B85-4F11-9976-C3874BBB61D2}" name="var. Kosten Lastverzicht €_2018/MWh max" dataDxfId="204"/>
    <tableColumn id="107" xr3:uid="{154DDBFF-88AF-440A-A306-3D6EF29D9506}" name="var. Kosten Lastabwurf €_2018/MWh" dataDxfId="203"/>
    <tableColumn id="106" xr3:uid="{D19FC880-69FB-4D13-A487-DAF5C723C3FF}" name="var. Kosten Lastabwurf €_2018/MWh min" dataDxfId="202"/>
    <tableColumn id="105" xr3:uid="{45D97679-0911-4002-8FFD-1A1701A53823}" name="var. Kosten Lastabwurf €_2018/MWh max" dataDxfId="201"/>
    <tableColumn id="112" xr3:uid="{9D37D8DE-BE2B-4615-A274-F7F1BABE19BF}" name="c_Ber_RL_pos durch €/MW*d" dataDxfId="200"/>
    <tableColumn id="111" xr3:uid="{C8A2EA40-9AC2-4E37-8F9C-81D8B90FB108}" name="c_Ber_RL_pos €/MW*d min" dataDxfId="199"/>
    <tableColumn id="110" xr3:uid="{B35EB89B-B09F-4C97-B6A5-1C2493B14DB3}" name="c_Ber_RL_pos €/MW*d max" dataDxfId="198"/>
    <tableColumn id="109" xr3:uid="{80044E1A-F4D5-4AF8-8065-5530D5CE5E4F}" name="c_Ber_RL_neg €/MW*d" dataDxfId="197"/>
    <tableColumn id="108" xr3:uid="{6C93DEAD-70A3-4687-8BBF-DBC9171FB479}" name="c_Ber_RL_neg €/MW*d min" dataDxfId="196"/>
    <tableColumn id="18" xr3:uid="{778B9C92-BD47-40E4-91D7-55EB8E504D1B}" name="c_Ber_RL_neg €/MW*d max" dataDxfId="195"/>
    <tableColumn id="103" xr3:uid="{4B621135-63ED-4984-9DB3-4204BC7C78E4}" name="fixe Kosten €_2018/kW*a" dataDxfId="194"/>
    <tableColumn id="64" xr3:uid="{391F51CB-B0A1-4419-BF68-2FDC0C004E17}" name="fixe Kosten €_2018/kW*a min" dataDxfId="193"/>
    <tableColumn id="19" xr3:uid="{D8148E41-A79B-41F9-A21B-F86BDDA5F987}" name="fixe Kosten €_2018/kW*a max" dataDxfId="192"/>
    <tableColumn id="48" xr3:uid="{146F43A4-4AEB-4FBB-856C-5776F9539CA7}" name="Investitionsausgaben je Anschlusspunkt (€_2018)" dataDxfId="191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90"/>
    <tableColumn id="55" xr3:uid="{30E44965-005B-44FF-B42D-8B7573827709}" name="Fundstelle Lastverschiebung" dataDxfId="189"/>
    <tableColumn id="54" xr3:uid="{4266F067-D36E-4CFC-AE87-918862E2E95E}" name="Fundstelle Lastverzicht" dataDxfId="188"/>
    <tableColumn id="138" xr3:uid="{74715E00-033C-48C2-96C2-80180EE10F96}" name="Fundstelle Lasterhöhung" dataDxfId="187"/>
    <tableColumn id="21" xr3:uid="{CCC4BB04-7584-42B7-BA11-F10C4E67F8F5}" name="Fundstelle Potenzial pos." dataDxfId="186"/>
    <tableColumn id="22" xr3:uid="{A8065E2A-D5AC-451C-9697-AA52C967B605}" name="Fundstelle Potenzial neg." dataDxfId="185"/>
    <tableColumn id="23" xr3:uid="{196FBFE6-979E-4EFF-A9B8-19598F4637AD}" name="Fundstelle Mindestleistung" dataDxfId="184"/>
    <tableColumn id="43" xr3:uid="{669AA592-F733-4CC5-8FC1-B016C09ADB63}" name="Fundstelle flexibilisierbarer Anteil" dataDxfId="183"/>
    <tableColumn id="66" xr3:uid="{7CFCCF7B-3D11-4D42-A494-432686973801}" name="Fundstelle Durchschnittsauslastung" dataDxfId="182"/>
    <tableColumn id="45" xr3:uid="{E5563A05-86B8-48ED-AA7C-8E3D062806BD}" name="Fundstelle durchschnittliche Leistung" dataDxfId="181"/>
    <tableColumn id="24" xr3:uid="{19E8AE68-2903-4ECF-AD55-903C2E57859E}" name="Fundstelle Maximalleistung" dataDxfId="180"/>
    <tableColumn id="25" xr3:uid="{2AC2C3DA-717C-4192-915D-93BCCE615089}" name="Fundstelle installierte Leistung" dataDxfId="179"/>
    <tableColumn id="39" xr3:uid="{A7570360-681E-4B2E-BCDB-693BCFE3EA0B}" name="Fundstelle Aktivierungsdauer" dataDxfId="178"/>
    <tableColumn id="26" xr3:uid="{C8693876-990A-445D-83E1-6C478EDBA2E4}" name="Fundstelle Schaltdauer" dataDxfId="177"/>
    <tableColumn id="27" xr3:uid="{2E2BEDF4-44D2-498A-9610-5EE3F8F0C811}" name="Fundstelle Verschiebedauer" dataDxfId="176"/>
    <tableColumn id="28" xr3:uid="{F767BAC8-E2B4-4FDE-A4B9-B563F3EDDB90}" name="Fundstelle Regenerationsdauer" dataDxfId="175"/>
    <tableColumn id="29" xr3:uid="{77FC9CA1-8158-4F7A-987F-235F2470B602}" name="Fundstelle Zeitverfügbarkeit" dataDxfId="174"/>
    <tableColumn id="30" xr3:uid="{4EB9E033-367E-46DF-A5A0-51DF75221305}" name="Fundstelle max. Abrufhäufigkeit" dataDxfId="173"/>
    <tableColumn id="31" xr3:uid="{74902221-EBB2-4AC4-B8FB-1D679FB311AF}" name="Fundstelle Invest" dataDxfId="172"/>
    <tableColumn id="32" xr3:uid="{01315A07-AEF9-4B88-90F0-FF87331CF923}" name="Fundstelle var. Kosten" dataDxfId="171"/>
    <tableColumn id="33" xr3:uid="{DE820D77-29ED-4D1E-975B-DAA6C8560D7C}" name="Fundstelle fixe Kosten" dataDxfId="170"/>
    <tableColumn id="49" xr3:uid="{F36FD5F7-E938-438C-BCB2-440BCC154780}" name="Fundstelle Investition je Anschlusspunkt" dataDxfId="169"/>
    <tableColumn id="34" xr3:uid="{C3F49686-5E7D-418F-AD2A-EC2B6AFB6384}" name="Fundstelle Bemerkungen" dataDxfId="168"/>
    <tableColumn id="35" xr3:uid="{2C7AB34C-28DC-4969-A46D-327462B4824A}" name="eigene Anmerkung" dataDxfId="167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66" dataDxfId="165" tableBorderDxfId="164">
  <autoFilter ref="A1:AB13" xr:uid="{00000000-0009-0000-0100-000010000000}"/>
  <tableColumns count="28">
    <tableColumn id="1" xr3:uid="{1B448DD6-813A-4B3C-B364-46A047EA10D3}" name="Prozess" dataDxfId="163"/>
    <tableColumn id="47" xr3:uid="{7ADE3A30-366D-4FB4-BA5E-167653809F48}" name="Sektorenzuordnung" dataDxfId="162"/>
    <tableColumn id="2" xr3:uid="{2660CCC9-F96F-4891-A988-93AA8D98B3D8}" name="Jahr" dataDxfId="161"/>
    <tableColumn id="52" xr3:uid="{7A7B7B14-208A-4C28-9B27-A14D0BD107B1}" name="Lastverschiebung" dataDxfId="160"/>
    <tableColumn id="53" xr3:uid="{252C5A03-4769-4CA1-B531-3DB882720A27}" name="Lastverzicht" dataDxfId="159"/>
    <tableColumn id="68" xr3:uid="{D60251AE-A0E3-4E40-991F-FDE289A51768}" name="Lasterhöhung" dataDxfId="158"/>
    <tableColumn id="8" xr3:uid="{8487DED2-5188-4548-AC2F-A9C945E38D4D}" name="Potenzial neg. max GWh" dataDxfId="157"/>
    <tableColumn id="7" xr3:uid="{E44DD79B-3BDC-4647-A225-0C6701E216D0}" name="Potenzial pos. max GWh" dataDxfId="156"/>
    <tableColumn id="42" xr3:uid="{FF426C42-173A-48F1-9AA9-7C138903D57F}" name="Verschiebedauer min. (h)" dataDxfId="155"/>
    <tableColumn id="4" xr3:uid="{FC79F4A4-B081-4876-8884-65BBE783B4BA}" name="Verschiebedauer max (h)" dataDxfId="154"/>
    <tableColumn id="13" xr3:uid="{2188449B-87EF-4AA5-8F8B-D55224C472EC}" name="Verschiebedauer (h)" dataDxfId="153"/>
    <tableColumn id="6" xr3:uid="{4FDF3D45-46F9-49D2-B714-84948E03CC3E}" name="flexibilisierbarer Anteil min" dataDxfId="152"/>
    <tableColumn id="5" xr3:uid="{548D7466-A0AA-41DE-863B-F7DB85D13337}" name="flexibilisierbarer Anteil" dataDxfId="151"/>
    <tableColumn id="3" xr3:uid="{0D3955CB-1FD1-4AD6-85DE-B56FC94A22B3}" name="flexibilisierbarer Anteil max" dataDxfId="150"/>
    <tableColumn id="15" xr3:uid="{467E61C2-1842-4E83-9395-BCEDE6F0E474}" name="Zeitverfügbarkeit?" dataDxfId="149"/>
    <tableColumn id="9" xr3:uid="{6F1F38DE-D92A-4259-B8CA-CE71FCEE22DA}" name="max. Abrufhäufigkeit min. pro Jahr" dataDxfId="148"/>
    <tableColumn id="40" xr3:uid="{3DF55675-6523-4C33-A395-FCEF6C1413B3}" name="max. Abrufhäufigkeit pro Jahr" dataDxfId="147"/>
    <tableColumn id="70" xr3:uid="{C2590EB5-BF14-4639-86A5-4736AEEE70E0}" name="max. Abrufhäufigkeit max. pro Jahr" dataDxfId="146"/>
    <tableColumn id="55" xr3:uid="{3D087B4D-C56F-44B8-9AA7-ACC59F4DFFCE}" name="Fundstelle Lastverschiebung" dataDxfId="145"/>
    <tableColumn id="54" xr3:uid="{A310BD2F-472D-4323-BDC0-A6DE9FBCF8D0}" name="Fundstelle Lastverzicht" dataDxfId="144"/>
    <tableColumn id="21" xr3:uid="{9A4F4653-8B7D-4E98-93C1-6E645252FD63}" name="Fundstelle Potenzial pos." dataDxfId="143"/>
    <tableColumn id="22" xr3:uid="{D52C2687-6CD0-4146-845A-A1AA8F5B66E9}" name="Fundstelle Potenzial neg." dataDxfId="142"/>
    <tableColumn id="66" xr3:uid="{62DE8181-39C9-4B5E-93E8-6DC6010AB97F}" name="Fundstelle Durchschnittsauslastung" dataDxfId="141"/>
    <tableColumn id="45" xr3:uid="{09569BD5-2698-4422-87E6-F5ABB8E1068B}" name="Fundstelle durchschnittliche Leistung" dataDxfId="140"/>
    <tableColumn id="24" xr3:uid="{0E359B8A-55D0-489D-8CD5-F7B652C8DD37}" name="Fundstelle Maximalleistung" dataDxfId="139"/>
    <tableColumn id="27" xr3:uid="{A237B3E7-B88E-4C0F-889D-5466225576C3}" name="Fundstelle Verschiebedauer" dataDxfId="138"/>
    <tableColumn id="29" xr3:uid="{4F73CCE4-BD1E-4DC8-8542-EB3F559925A5}" name="Fundstelle Zeitverfügbarkeit" dataDxfId="137"/>
    <tableColumn id="30" xr3:uid="{E4D9F67D-788A-4392-9B63-22C0F87D7FBB}" name="Fundstelle max. Abrufhäufigkeit" dataDxfId="136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35">
  <autoFilter ref="A1:D32" xr:uid="{00000000-0009-0000-0100-000020000000}"/>
  <tableColumns count="4">
    <tableColumn id="1" xr3:uid="{00000000-0010-0000-0A00-000001000000}" name="Prozess" dataDxfId="134"/>
    <tableColumn id="16" xr3:uid="{00000000-0010-0000-0A00-000010000000}" name="Sektorenzuordnung" dataDxfId="133"/>
    <tableColumn id="13" xr3:uid="{00000000-0010-0000-0A00-00000D000000}" name="Gruppenzuordnung" dataDxfId="132"/>
    <tableColumn id="7" xr3:uid="{00000000-0010-0000-0A00-000007000000}" name="Quelle" dataDxfId="131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130" dataDxfId="129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128"/>
    <tableColumn id="2" xr3:uid="{00000000-0010-0000-1C00-000002000000}" name="Kurzbeleg" dataDxfId="127"/>
    <tableColumn id="3" xr3:uid="{00000000-0010-0000-1C00-000003000000}" name="Titel" dataDxfId="126"/>
    <tableColumn id="4" xr3:uid="{00000000-0010-0000-1C00-000004000000}" name="Werte eingepflegt" dataDxfId="125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124" dataDxfId="123">
  <autoFilter ref="A1:E101" xr:uid="{00000000-0009-0000-0100-000009000000}"/>
  <tableColumns count="5">
    <tableColumn id="1" xr3:uid="{00000000-0010-0000-1D00-000001000000}" name="Prozess" dataDxfId="122"/>
    <tableColumn id="5" xr3:uid="{00000000-0010-0000-1D00-000005000000}" name="Spezifizierung Verfahren" dataDxfId="121"/>
    <tableColumn id="2" xr3:uid="{00000000-0010-0000-1D00-000002000000}" name="Sektorenzuordnung" dataDxfId="120"/>
    <tableColumn id="3" xr3:uid="{00000000-0010-0000-1D00-000003000000}" name="binär" dataDxfId="119"/>
    <tableColumn id="4" xr3:uid="{00000000-0010-0000-1D00-000004000000}" name="Enscheidung" dataDxfId="118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1" totalsRowShown="0" headerRowDxfId="117" tableBorderDxfId="116">
  <autoFilter ref="A1:D101" xr:uid="{63BC7FB7-03E5-49C6-9B0C-F1D35128217D}"/>
  <tableColumns count="4">
    <tableColumn id="1" xr3:uid="{88548980-1B5B-409A-9A2C-AE59A93B0A1F}" name="Prozess (ursprüngliche Kategorien)" dataDxfId="115"/>
    <tableColumn id="2" xr3:uid="{B00A6BDF-0A91-4426-A3EE-1E02DD9052C6}" name="Prozesskategorie" dataDxfId="114"/>
    <tableColumn id="3" xr3:uid="{FC901226-C096-4B1B-AC16-345A2E6E3966}" name="Einstufung" dataDxfId="113"/>
    <tableColumn id="4" xr3:uid="{D16F26F4-DE75-4643-BA59-0BD21A1E58EE}" name="Nutzung?" dataDxfId="112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111" dataDxfId="110">
  <autoFilter ref="A1:B70" xr:uid="{00000000-0009-0000-0100-000009000000}"/>
  <tableColumns count="2">
    <tableColumn id="1" xr3:uid="{5EE1F495-3DBF-4D48-99F2-BA2A3B98DCFF}" name="Prozesskategorie" dataDxfId="109"/>
    <tableColumn id="5" xr3:uid="{08229E5D-CDBE-4802-B2E8-D163F7701E20}" name="Farbe (matplotlib strings)" dataDxfId="108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107" dataDxfId="106">
  <autoFilter ref="A1:F99" xr:uid="{222969A2-424B-4D1C-97BC-4C7E13940DB0}"/>
  <tableColumns count="6">
    <tableColumn id="1" xr3:uid="{C8C8A81A-7560-4959-B391-5C9F555378F2}" name="Prozess (ursprüngliche Kategorien)" dataDxfId="105"/>
    <tableColumn id="2" xr3:uid="{C419B9E9-C634-4A69-B1A0-FBD49AA95678}" name="Prozesskategorie 1" dataDxfId="104"/>
    <tableColumn id="3" xr3:uid="{5497BC71-22C9-4BB8-B4DC-3BEB062DFE57}" name="Prozesskategorie 2" dataDxfId="103"/>
    <tableColumn id="4" xr3:uid="{94695E2C-A740-4A98-913B-CF0A63086A1F}" name="Prozesskategorie 3" dataDxfId="102"/>
    <tableColumn id="5" xr3:uid="{6BE7F5DE-7121-4923-BBBE-CB2CC17535F6}" name="Einstufung" dataDxfId="101"/>
    <tableColumn id="6" xr3:uid="{172AE78C-BFE5-4F1D-AE6E-900556E7B03D}" name="Nutzung Prozesskategorie 1" dataDxfId="100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99" dataDxfId="98" tableBorderDxfId="97">
  <autoFilter ref="A1:AZ2" xr:uid="{00000000-0009-0000-0100-000007000000}"/>
  <tableColumns count="52">
    <tableColumn id="1" xr3:uid="{00000000-0010-0000-1E00-000001000000}" name="Prozess" dataDxfId="96"/>
    <tableColumn id="47" xr3:uid="{00000000-0010-0000-1E00-00002F000000}" name="Sektorenzuordnung" dataDxfId="95"/>
    <tableColumn id="2" xr3:uid="{00000000-0010-0000-1E00-000002000000}" name="Jahr" dataDxfId="94"/>
    <tableColumn id="53" xr3:uid="{00000000-0010-0000-1E00-000035000000}" name="Lastverschiebung" dataDxfId="93"/>
    <tableColumn id="52" xr3:uid="{00000000-0010-0000-1E00-000034000000}" name="Lastverzicht" dataDxfId="92"/>
    <tableColumn id="3" xr3:uid="{00000000-0010-0000-1E00-000003000000}" name="Potenzial pos. min MW" dataDxfId="91"/>
    <tableColumn id="4" xr3:uid="{00000000-0010-0000-1E00-000004000000}" name="Potenzial pos. MW Durchschnitt" dataDxfId="90"/>
    <tableColumn id="38" xr3:uid="{00000000-0010-0000-1E00-000026000000}" name="Potenzial pos. max MW" dataDxfId="89"/>
    <tableColumn id="5" xr3:uid="{00000000-0010-0000-1E00-000005000000}" name="ausgewiesenes Pot. pos. MW (falls abweichend)" dataDxfId="88"/>
    <tableColumn id="37" xr3:uid="{00000000-0010-0000-1E00-000025000000}" name="Potenzial neg. min MW2" dataDxfId="87"/>
    <tableColumn id="50" xr3:uid="{00000000-0010-0000-1E00-000032000000}" name="Potenzial neg. MW Durchschnitt4" dataDxfId="86"/>
    <tableColumn id="42" xr3:uid="{00000000-0010-0000-1E00-00002A000000}" name="Potenzial neg. max MW" dataDxfId="85"/>
    <tableColumn id="41" xr3:uid="{00000000-0010-0000-1E00-000029000000}" name="Mindestleistung MW" dataDxfId="84"/>
    <tableColumn id="6" xr3:uid="{00000000-0010-0000-1E00-000006000000}" name="Mindestauslastung" dataDxfId="83" dataCellStyle="Prozent"/>
    <tableColumn id="7" xr3:uid="{00000000-0010-0000-1E00-000007000000}" name="flexibilisierbarer Anteil" dataDxfId="82" dataCellStyle="Prozent"/>
    <tableColumn id="8" xr3:uid="{00000000-0010-0000-1E00-000008000000}" name="Durchschnittliche Leistung MW" dataDxfId="81" dataCellStyle="Prozent"/>
    <tableColumn id="36" xr3:uid="{00000000-0010-0000-1E00-000024000000}" name="Maximalleistung MW" dataDxfId="80" dataCellStyle="Prozent"/>
    <tableColumn id="44" xr3:uid="{00000000-0010-0000-1E00-00002C000000}" name="Maximalauslastung" dataDxfId="79" dataCellStyle="Prozent"/>
    <tableColumn id="9" xr3:uid="{00000000-0010-0000-1E00-000009000000}" name="installierte Leistung MW" dataDxfId="78"/>
    <tableColumn id="46" xr3:uid="{00000000-0010-0000-1E00-00002E000000}" name="Aktivierungsdauer (h)" dataDxfId="77" dataCellStyle="Prozent"/>
    <tableColumn id="10" xr3:uid="{00000000-0010-0000-1E00-00000A000000}" name="Schaltdauer pos. (h)" dataDxfId="76"/>
    <tableColumn id="11" xr3:uid="{00000000-0010-0000-1E00-00000B000000}" name="Verschiebedauer (h)" dataDxfId="75"/>
    <tableColumn id="12" xr3:uid="{00000000-0010-0000-1E00-00000C000000}" name="Regenerationsdauer (h)" dataDxfId="74"/>
    <tableColumn id="51" xr3:uid="{00000000-0010-0000-1E00-000033000000}" name="Zeitverfügbarkeit?" dataDxfId="73"/>
    <tableColumn id="13" xr3:uid="{00000000-0010-0000-1E00-00000D000000}" name="max. Abrufhäufigkeit pro Woche" dataDxfId="72"/>
    <tableColumn id="14" xr3:uid="{00000000-0010-0000-1E00-00000E000000}" name="max. Abrufhäufigkeit pro Jahr" dataDxfId="71"/>
    <tableColumn id="15" xr3:uid="{00000000-0010-0000-1E00-00000F000000}" name="Investitionsausgaben €_2018/kW" dataDxfId="70"/>
    <tableColumn id="16" xr3:uid="{00000000-0010-0000-1E00-000010000000}" name="variable Kosten €_2018/kWh" dataDxfId="69"/>
    <tableColumn id="40" xr3:uid="{00000000-0010-0000-1E00-000028000000}" name="fixe Kosten €_2018/a" dataDxfId="68"/>
    <tableColumn id="17" xr3:uid="{00000000-0010-0000-1E00-000011000000}" name="Investitionsausgaben je Anschlusspunkt (€_2018)" dataDxfId="67"/>
    <tableColumn id="18" xr3:uid="{00000000-0010-0000-1E00-000012000000}" name="Bemerkungen" dataDxfId="66"/>
    <tableColumn id="19" xr3:uid="{00000000-0010-0000-1E00-000013000000}" name="Fundstelle Lastverschiebung" dataDxfId="65"/>
    <tableColumn id="48" xr3:uid="{00000000-0010-0000-1E00-000030000000}" name="Fundstelle Lastverzicht" dataDxfId="64"/>
    <tableColumn id="20" xr3:uid="{00000000-0010-0000-1E00-000014000000}" name="Fundstelle Potenzial pos." dataDxfId="63"/>
    <tableColumn id="55" xr3:uid="{00000000-0010-0000-1E00-000037000000}" name="Fundstelle Potenzial neg." dataDxfId="62"/>
    <tableColumn id="54" xr3:uid="{00000000-0010-0000-1E00-000036000000}" name="Fundstelle Mindestleistung" dataDxfId="61"/>
    <tableColumn id="21" xr3:uid="{00000000-0010-0000-1E00-000015000000}" name="Fundstelle flexibilisierbarer Anteil" dataDxfId="60"/>
    <tableColumn id="22" xr3:uid="{00000000-0010-0000-1E00-000016000000}" name="Fundstelle durchschnittliche Leistung" dataDxfId="59"/>
    <tableColumn id="23" xr3:uid="{00000000-0010-0000-1E00-000017000000}" name="Fundstelle Maximalleistung" dataDxfId="58"/>
    <tableColumn id="43" xr3:uid="{00000000-0010-0000-1E00-00002B000000}" name="Fundstelle installierte Leistung" dataDxfId="57"/>
    <tableColumn id="45" xr3:uid="{00000000-0010-0000-1E00-00002D000000}" name="Fundstelle Aktivierungsdauer" dataDxfId="56"/>
    <tableColumn id="24" xr3:uid="{00000000-0010-0000-1E00-000018000000}" name="Fundstelle Schaltdauer" dataDxfId="55"/>
    <tableColumn id="25" xr3:uid="{00000000-0010-0000-1E00-000019000000}" name="Fundstelle Verschiebedauer" dataDxfId="54"/>
    <tableColumn id="39" xr3:uid="{00000000-0010-0000-1E00-000027000000}" name="Fundstelle Regenerationsdauer" dataDxfId="53"/>
    <tableColumn id="26" xr3:uid="{00000000-0010-0000-1E00-00001A000000}" name="Fundstelle Zeitverfügbarkeit" dataDxfId="52"/>
    <tableColumn id="27" xr3:uid="{00000000-0010-0000-1E00-00001B000000}" name="Fundstelle max. Abrufhäufigkeit" dataDxfId="51"/>
    <tableColumn id="28" xr3:uid="{00000000-0010-0000-1E00-00001C000000}" name="Fundstelle Invest" dataDxfId="50"/>
    <tableColumn id="29" xr3:uid="{00000000-0010-0000-1E00-00001D000000}" name="Fundstelle var. Kosten" dataDxfId="49"/>
    <tableColumn id="30" xr3:uid="{00000000-0010-0000-1E00-00001E000000}" name="Fundstelle fixe Kosten" dataDxfId="48"/>
    <tableColumn id="31" xr3:uid="{00000000-0010-0000-1E00-00001F000000}" name="Fundstelle Investition je Anschlusspunkt" dataDxfId="47"/>
    <tableColumn id="32" xr3:uid="{00000000-0010-0000-1E00-000020000000}" name="Fundstelle Bemerkungen" dataDxfId="46"/>
    <tableColumn id="33" xr3:uid="{00000000-0010-0000-1E00-000021000000}" name="eigene Anmerkung" dataDxfId="45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44"/>
    <tableColumn id="2" xr3:uid="{00000000-0010-0000-1F00-000002000000}" name="Jahr" dataDxfId="43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42" dataDxfId="41">
  <autoFilter ref="A1:B14" xr:uid="{00000000-0009-0000-0100-000015000000}"/>
  <tableColumns count="2">
    <tableColumn id="1" xr3:uid="{00000000-0010-0000-2000-000001000000}" name="Problem" dataDxfId="40"/>
    <tableColumn id="2" xr3:uid="{00000000-0010-0000-2000-000002000000}" name="Methodischer Ansatz zur Ermittlung von Kennwerten" dataDxfId="3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W2" activePane="bottomRight" state="frozen"/>
      <selection pane="topRight" activeCell="D1" sqref="D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M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29" width="35.5703125" style="1" customWidth="1"/>
    <col min="30" max="30" width="31.7109375" style="1" bestFit="1" customWidth="1"/>
    <col min="31" max="31" width="31.5703125" style="1" bestFit="1" customWidth="1"/>
    <col min="32" max="35" width="31.5703125" style="1" customWidth="1"/>
    <col min="36" max="36" width="37.42578125" style="1" bestFit="1" customWidth="1"/>
    <col min="37" max="37" width="34" style="1" bestFit="1" customWidth="1"/>
    <col min="38" max="38" width="34.42578125" style="1" bestFit="1" customWidth="1"/>
    <col min="39" max="39" width="31" style="1" bestFit="1" customWidth="1"/>
    <col min="40" max="16384" width="11.42578125" style="1"/>
  </cols>
  <sheetData>
    <row r="1" spans="1:39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1243</v>
      </c>
      <c r="I1" s="2" t="s">
        <v>281</v>
      </c>
      <c r="J1" s="122" t="s">
        <v>49</v>
      </c>
      <c r="K1" s="122" t="s">
        <v>50</v>
      </c>
      <c r="L1" s="2" t="s">
        <v>283</v>
      </c>
      <c r="M1" s="122" t="s">
        <v>155</v>
      </c>
      <c r="N1" s="122" t="s">
        <v>156</v>
      </c>
      <c r="O1" s="122" t="s">
        <v>57</v>
      </c>
      <c r="P1" s="2" t="s">
        <v>55</v>
      </c>
      <c r="Q1" s="2" t="s">
        <v>56</v>
      </c>
      <c r="R1" s="2" t="s">
        <v>54</v>
      </c>
      <c r="S1" s="2" t="s">
        <v>122</v>
      </c>
      <c r="T1" s="2" t="s">
        <v>559</v>
      </c>
      <c r="U1" s="2" t="s">
        <v>3</v>
      </c>
      <c r="V1" s="2" t="s">
        <v>16</v>
      </c>
      <c r="W1" s="2" t="s">
        <v>12</v>
      </c>
      <c r="X1" s="2" t="s">
        <v>229</v>
      </c>
      <c r="Y1" s="2" t="s">
        <v>332</v>
      </c>
      <c r="Z1" s="2" t="s">
        <v>22</v>
      </c>
      <c r="AA1" s="2" t="s">
        <v>163</v>
      </c>
      <c r="AB1" s="2" t="s">
        <v>164</v>
      </c>
      <c r="AC1" s="2" t="s">
        <v>875</v>
      </c>
      <c r="AD1" s="2" t="s">
        <v>1</v>
      </c>
      <c r="AE1" s="2" t="s">
        <v>2</v>
      </c>
      <c r="AF1" s="2" t="s">
        <v>58</v>
      </c>
      <c r="AG1" s="2" t="s">
        <v>59</v>
      </c>
      <c r="AH1" s="2" t="s">
        <v>1246</v>
      </c>
      <c r="AI1" s="2" t="s">
        <v>1136</v>
      </c>
      <c r="AJ1" s="2" t="s">
        <v>60</v>
      </c>
      <c r="AK1" s="2" t="s">
        <v>6</v>
      </c>
      <c r="AL1" s="2" t="s">
        <v>18</v>
      </c>
      <c r="AM1" s="2" t="s">
        <v>23</v>
      </c>
    </row>
    <row r="2" spans="1:39" x14ac:dyDescent="0.2">
      <c r="A2" s="6" t="s">
        <v>131</v>
      </c>
      <c r="B2" s="1" t="s">
        <v>141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1244</v>
      </c>
      <c r="AA2" s="13">
        <v>100001</v>
      </c>
      <c r="AB2" s="13">
        <v>100001</v>
      </c>
      <c r="AC2" s="13">
        <v>100005</v>
      </c>
      <c r="AD2" s="13" t="s">
        <v>1245</v>
      </c>
      <c r="AE2" s="13" t="s">
        <v>1245</v>
      </c>
      <c r="AF2" s="13" t="s">
        <v>1245</v>
      </c>
      <c r="AG2" s="13" t="s">
        <v>1245</v>
      </c>
      <c r="AH2" s="13">
        <v>100008</v>
      </c>
      <c r="AI2" s="13">
        <v>100008</v>
      </c>
      <c r="AJ2" s="13" t="s">
        <v>1245</v>
      </c>
      <c r="AK2" s="13">
        <v>100008</v>
      </c>
    </row>
    <row r="3" spans="1:39" x14ac:dyDescent="0.2">
      <c r="A3" s="79" t="s">
        <v>391</v>
      </c>
      <c r="B3" s="1" t="s">
        <v>141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1244</v>
      </c>
      <c r="AA3" s="13">
        <v>100001</v>
      </c>
      <c r="AB3" s="13">
        <v>100001</v>
      </c>
      <c r="AC3" s="13">
        <v>100005</v>
      </c>
      <c r="AD3" s="13" t="s">
        <v>1245</v>
      </c>
      <c r="AE3" s="13" t="s">
        <v>1245</v>
      </c>
      <c r="AF3" s="13" t="s">
        <v>1245</v>
      </c>
      <c r="AG3" s="13" t="s">
        <v>1245</v>
      </c>
      <c r="AH3" s="13">
        <v>100008</v>
      </c>
      <c r="AI3" s="13">
        <v>100008</v>
      </c>
      <c r="AJ3" s="13" t="s">
        <v>1245</v>
      </c>
      <c r="AK3" s="13">
        <v>100008</v>
      </c>
      <c r="AL3" s="112"/>
      <c r="AM3" s="112"/>
    </row>
    <row r="4" spans="1:39" x14ac:dyDescent="0.2">
      <c r="A4" s="102" t="s">
        <v>546</v>
      </c>
      <c r="B4" s="112" t="s">
        <v>129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1244</v>
      </c>
      <c r="AA4" s="13">
        <v>100001</v>
      </c>
      <c r="AB4" s="13">
        <v>100001</v>
      </c>
      <c r="AC4" s="13">
        <v>100005</v>
      </c>
      <c r="AD4" s="13" t="s">
        <v>1245</v>
      </c>
      <c r="AE4" s="13" t="s">
        <v>1245</v>
      </c>
      <c r="AF4" s="13" t="s">
        <v>1245</v>
      </c>
      <c r="AG4" s="13" t="s">
        <v>1245</v>
      </c>
      <c r="AH4" s="13">
        <v>100008</v>
      </c>
      <c r="AI4" s="13">
        <v>100008</v>
      </c>
      <c r="AJ4" s="13" t="s">
        <v>1245</v>
      </c>
      <c r="AK4" s="13">
        <v>100008</v>
      </c>
      <c r="AL4" s="112"/>
      <c r="AM4" s="112"/>
    </row>
    <row r="5" spans="1:39" x14ac:dyDescent="0.2">
      <c r="A5" s="102" t="s">
        <v>41</v>
      </c>
      <c r="B5" s="112" t="s">
        <v>128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1244</v>
      </c>
      <c r="AA5" s="13">
        <v>100001</v>
      </c>
      <c r="AB5" s="13">
        <v>100001</v>
      </c>
      <c r="AC5" s="13"/>
      <c r="AD5" s="13" t="s">
        <v>1245</v>
      </c>
      <c r="AE5" s="13" t="s">
        <v>1245</v>
      </c>
      <c r="AF5" s="13" t="s">
        <v>1245</v>
      </c>
      <c r="AG5" s="13" t="s">
        <v>1245</v>
      </c>
      <c r="AH5" s="13">
        <v>100008</v>
      </c>
      <c r="AI5" s="13">
        <v>100008</v>
      </c>
      <c r="AJ5" s="13" t="s">
        <v>1245</v>
      </c>
      <c r="AK5" s="13">
        <v>100008</v>
      </c>
      <c r="AL5" s="112"/>
      <c r="AM5" s="112"/>
    </row>
    <row r="6" spans="1:39" x14ac:dyDescent="0.2">
      <c r="A6" s="102" t="s">
        <v>946</v>
      </c>
      <c r="B6" s="112" t="s">
        <v>128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1244</v>
      </c>
      <c r="AA6" s="13">
        <v>100001</v>
      </c>
      <c r="AB6" s="13">
        <v>100001</v>
      </c>
      <c r="AC6" s="13"/>
      <c r="AD6" s="13" t="s">
        <v>1245</v>
      </c>
      <c r="AE6" s="13" t="s">
        <v>1245</v>
      </c>
      <c r="AF6" s="13" t="s">
        <v>1245</v>
      </c>
      <c r="AG6" s="13" t="s">
        <v>1245</v>
      </c>
      <c r="AH6" s="13">
        <v>100008</v>
      </c>
      <c r="AI6" s="13">
        <v>100008</v>
      </c>
      <c r="AJ6" s="13" t="s">
        <v>1245</v>
      </c>
      <c r="AK6" s="13">
        <v>100008</v>
      </c>
      <c r="AL6" s="112"/>
      <c r="AM6" s="112"/>
    </row>
    <row r="7" spans="1:39" ht="15" x14ac:dyDescent="0.25">
      <c r="A7" s="102" t="s">
        <v>76</v>
      </c>
      <c r="B7" s="112" t="s">
        <v>128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1244</v>
      </c>
      <c r="AA7" s="13">
        <v>100001</v>
      </c>
      <c r="AB7" s="13">
        <v>100001</v>
      </c>
      <c r="AC7" s="13"/>
      <c r="AD7" s="13" t="s">
        <v>1245</v>
      </c>
      <c r="AE7" s="13" t="s">
        <v>1245</v>
      </c>
      <c r="AF7" s="13" t="s">
        <v>1245</v>
      </c>
      <c r="AG7" s="13" t="s">
        <v>1245</v>
      </c>
      <c r="AH7" s="13">
        <v>100008</v>
      </c>
      <c r="AI7" s="13">
        <v>100008</v>
      </c>
      <c r="AJ7" s="13" t="s">
        <v>1245</v>
      </c>
      <c r="AK7" s="13">
        <v>100008</v>
      </c>
      <c r="AL7" s="112"/>
      <c r="AM7" s="112"/>
    </row>
    <row r="8" spans="1:39" x14ac:dyDescent="0.2">
      <c r="A8" s="102" t="s">
        <v>80</v>
      </c>
      <c r="B8" s="112" t="s">
        <v>128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1244</v>
      </c>
      <c r="AA8" s="13">
        <v>100001</v>
      </c>
      <c r="AB8" s="13">
        <v>100001</v>
      </c>
      <c r="AC8" s="13"/>
      <c r="AD8" s="13" t="s">
        <v>1245</v>
      </c>
      <c r="AE8" s="13" t="s">
        <v>1245</v>
      </c>
      <c r="AF8" s="13" t="s">
        <v>1245</v>
      </c>
      <c r="AG8" s="13" t="s">
        <v>1245</v>
      </c>
      <c r="AH8" s="13">
        <v>100008</v>
      </c>
      <c r="AI8" s="13">
        <v>100008</v>
      </c>
      <c r="AJ8" s="13" t="s">
        <v>1245</v>
      </c>
      <c r="AK8" s="13">
        <v>100008</v>
      </c>
      <c r="AL8" s="112"/>
      <c r="AM8" s="112"/>
    </row>
    <row r="9" spans="1:39" x14ac:dyDescent="0.2">
      <c r="A9" s="112" t="s">
        <v>79</v>
      </c>
      <c r="B9" s="112" t="s">
        <v>128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1244</v>
      </c>
      <c r="AA9" s="13">
        <v>100001</v>
      </c>
      <c r="AB9" s="13">
        <v>100001</v>
      </c>
      <c r="AC9" s="13"/>
      <c r="AD9" s="13" t="s">
        <v>1245</v>
      </c>
      <c r="AE9" s="13" t="s">
        <v>1245</v>
      </c>
      <c r="AF9" s="13" t="s">
        <v>1245</v>
      </c>
      <c r="AG9" s="13" t="s">
        <v>1245</v>
      </c>
      <c r="AH9" s="13">
        <v>100008</v>
      </c>
      <c r="AI9" s="13">
        <v>100008</v>
      </c>
      <c r="AJ9" s="13" t="s">
        <v>1245</v>
      </c>
      <c r="AK9" s="13">
        <v>100008</v>
      </c>
      <c r="AL9" s="112"/>
      <c r="AM9" s="112"/>
    </row>
    <row r="10" spans="1:39" x14ac:dyDescent="0.2">
      <c r="A10" s="112" t="s">
        <v>208</v>
      </c>
      <c r="B10" s="112" t="s">
        <v>128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1244</v>
      </c>
      <c r="AA10" s="13">
        <v>100001</v>
      </c>
      <c r="AB10" s="13">
        <v>100001</v>
      </c>
      <c r="AC10" s="13">
        <v>100005</v>
      </c>
      <c r="AD10" s="13" t="s">
        <v>1245</v>
      </c>
      <c r="AE10" s="13" t="s">
        <v>1245</v>
      </c>
      <c r="AF10" s="13" t="s">
        <v>1245</v>
      </c>
      <c r="AG10" s="13" t="s">
        <v>1245</v>
      </c>
      <c r="AH10" s="13">
        <v>100008</v>
      </c>
      <c r="AI10" s="13">
        <v>100008</v>
      </c>
      <c r="AJ10" s="13" t="s">
        <v>1245</v>
      </c>
      <c r="AK10" s="13">
        <v>100008</v>
      </c>
      <c r="AL10" s="112"/>
      <c r="AM10" s="112"/>
    </row>
    <row r="11" spans="1:39" x14ac:dyDescent="0.2">
      <c r="A11" s="112" t="s">
        <v>210</v>
      </c>
      <c r="B11" s="112" t="s">
        <v>128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1244</v>
      </c>
      <c r="AA11" s="13">
        <v>100001</v>
      </c>
      <c r="AB11" s="13">
        <v>100001</v>
      </c>
      <c r="AC11" s="13">
        <v>100005</v>
      </c>
      <c r="AD11" s="13" t="s">
        <v>1245</v>
      </c>
      <c r="AE11" s="13" t="s">
        <v>1245</v>
      </c>
      <c r="AF11" s="13" t="s">
        <v>1245</v>
      </c>
      <c r="AG11" s="13" t="s">
        <v>1245</v>
      </c>
      <c r="AH11" s="13">
        <v>100008</v>
      </c>
      <c r="AI11" s="13">
        <v>100008</v>
      </c>
      <c r="AJ11" s="13" t="s">
        <v>1245</v>
      </c>
      <c r="AK11" s="13">
        <v>100008</v>
      </c>
      <c r="AL11" s="112"/>
      <c r="AM11" s="112"/>
    </row>
    <row r="12" spans="1:39" x14ac:dyDescent="0.2">
      <c r="A12" s="112" t="s">
        <v>209</v>
      </c>
      <c r="B12" s="112" t="s">
        <v>128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1244</v>
      </c>
      <c r="AA12" s="13">
        <v>100001</v>
      </c>
      <c r="AB12" s="13">
        <v>100001</v>
      </c>
      <c r="AC12" s="13"/>
      <c r="AD12" s="13" t="s">
        <v>1245</v>
      </c>
      <c r="AE12" s="13" t="s">
        <v>1245</v>
      </c>
      <c r="AF12" s="13" t="s">
        <v>1245</v>
      </c>
      <c r="AG12" s="13" t="s">
        <v>1245</v>
      </c>
      <c r="AH12" s="13">
        <v>100008</v>
      </c>
      <c r="AI12" s="13">
        <v>100008</v>
      </c>
      <c r="AJ12" s="13" t="s">
        <v>1245</v>
      </c>
      <c r="AK12" s="13">
        <v>100008</v>
      </c>
      <c r="AL12" s="112"/>
      <c r="AM12" s="112"/>
    </row>
    <row r="13" spans="1:39" x14ac:dyDescent="0.2">
      <c r="A13" s="112" t="s">
        <v>136</v>
      </c>
      <c r="B13" s="112" t="s">
        <v>141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1244</v>
      </c>
      <c r="AA13" s="13">
        <v>100001</v>
      </c>
      <c r="AB13" s="13">
        <v>100001</v>
      </c>
      <c r="AC13" s="13"/>
      <c r="AD13" s="13" t="s">
        <v>1245</v>
      </c>
      <c r="AE13" s="13" t="s">
        <v>1245</v>
      </c>
      <c r="AF13" s="13" t="s">
        <v>1245</v>
      </c>
      <c r="AG13" s="13" t="s">
        <v>1245</v>
      </c>
      <c r="AH13" s="13">
        <v>100008</v>
      </c>
      <c r="AI13" s="13">
        <v>100008</v>
      </c>
      <c r="AJ13" s="13" t="s">
        <v>1245</v>
      </c>
      <c r="AK13" s="13">
        <v>100008</v>
      </c>
      <c r="AL13" s="112"/>
      <c r="AM13" s="112"/>
    </row>
    <row r="14" spans="1:39" x14ac:dyDescent="0.2">
      <c r="A14" s="112" t="s">
        <v>140</v>
      </c>
      <c r="B14" s="112" t="s">
        <v>141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1244</v>
      </c>
      <c r="AA14" s="13">
        <v>100001</v>
      </c>
      <c r="AB14" s="13">
        <v>100001</v>
      </c>
      <c r="AC14" s="13"/>
      <c r="AD14" s="13" t="s">
        <v>1245</v>
      </c>
      <c r="AE14" s="13" t="s">
        <v>1245</v>
      </c>
      <c r="AF14" s="13" t="s">
        <v>1245</v>
      </c>
      <c r="AG14" s="13" t="s">
        <v>1245</v>
      </c>
      <c r="AH14" s="13">
        <v>100008</v>
      </c>
      <c r="AI14" s="13">
        <v>100008</v>
      </c>
      <c r="AJ14" s="13" t="s">
        <v>1245</v>
      </c>
      <c r="AK14" s="13">
        <v>100008</v>
      </c>
      <c r="AL14" s="112"/>
      <c r="AM14" s="112"/>
    </row>
    <row r="15" spans="1:39" x14ac:dyDescent="0.2">
      <c r="A15" s="112" t="s">
        <v>137</v>
      </c>
      <c r="B15" s="112" t="s">
        <v>141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1244</v>
      </c>
      <c r="AA15" s="13">
        <v>100001</v>
      </c>
      <c r="AB15" s="13">
        <v>100001</v>
      </c>
      <c r="AC15" s="13"/>
      <c r="AD15" s="13" t="s">
        <v>1245</v>
      </c>
      <c r="AE15" s="13" t="s">
        <v>1245</v>
      </c>
      <c r="AF15" s="13" t="s">
        <v>1245</v>
      </c>
      <c r="AG15" s="13" t="s">
        <v>1245</v>
      </c>
      <c r="AH15" s="13">
        <v>100008</v>
      </c>
      <c r="AI15" s="13">
        <v>100008</v>
      </c>
      <c r="AJ15" s="13" t="s">
        <v>1245</v>
      </c>
      <c r="AK15" s="13">
        <v>100008</v>
      </c>
      <c r="AL15" s="112"/>
      <c r="AM15" s="112"/>
    </row>
    <row r="16" spans="1:39" x14ac:dyDescent="0.2">
      <c r="A16" s="112" t="s">
        <v>136</v>
      </c>
      <c r="B16" s="112" t="s">
        <v>129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1244</v>
      </c>
      <c r="AA16" s="13">
        <v>100001</v>
      </c>
      <c r="AB16" s="13">
        <v>100001</v>
      </c>
      <c r="AC16" s="13">
        <v>100005</v>
      </c>
      <c r="AD16" s="13" t="s">
        <v>1245</v>
      </c>
      <c r="AE16" s="13" t="s">
        <v>1245</v>
      </c>
      <c r="AF16" s="13" t="s">
        <v>1245</v>
      </c>
      <c r="AG16" s="13" t="s">
        <v>1245</v>
      </c>
      <c r="AH16" s="13">
        <v>100008</v>
      </c>
      <c r="AI16" s="13">
        <v>100008</v>
      </c>
      <c r="AJ16" s="13" t="s">
        <v>1245</v>
      </c>
      <c r="AK16" s="13">
        <v>100008</v>
      </c>
      <c r="AL16" s="112"/>
      <c r="AM16" s="112"/>
    </row>
    <row r="17" spans="1:39" x14ac:dyDescent="0.2">
      <c r="A17" s="112" t="s">
        <v>131</v>
      </c>
      <c r="B17" s="112" t="s">
        <v>141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1245</v>
      </c>
      <c r="AE17" s="13" t="s">
        <v>1245</v>
      </c>
      <c r="AF17" s="13" t="s">
        <v>1245</v>
      </c>
      <c r="AG17" s="13" t="s">
        <v>1245</v>
      </c>
      <c r="AH17" s="13">
        <v>100008</v>
      </c>
      <c r="AI17" s="13">
        <v>100008</v>
      </c>
      <c r="AJ17" s="13" t="s">
        <v>1245</v>
      </c>
      <c r="AK17" s="13">
        <v>100008</v>
      </c>
    </row>
    <row r="18" spans="1:39" x14ac:dyDescent="0.2">
      <c r="A18" s="102" t="s">
        <v>391</v>
      </c>
      <c r="B18" s="112" t="s">
        <v>141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1245</v>
      </c>
      <c r="AE18" s="13" t="s">
        <v>1245</v>
      </c>
      <c r="AF18" s="13" t="s">
        <v>1245</v>
      </c>
      <c r="AG18" s="13" t="s">
        <v>1245</v>
      </c>
      <c r="AH18" s="13">
        <v>100008</v>
      </c>
      <c r="AI18" s="13">
        <v>100008</v>
      </c>
      <c r="AJ18" s="13" t="s">
        <v>1245</v>
      </c>
      <c r="AK18" s="13">
        <v>100008</v>
      </c>
      <c r="AL18" s="112"/>
      <c r="AM18" s="112"/>
    </row>
    <row r="19" spans="1:39" x14ac:dyDescent="0.2">
      <c r="A19" s="102" t="s">
        <v>546</v>
      </c>
      <c r="B19" s="112" t="s">
        <v>129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1245</v>
      </c>
      <c r="AE19" s="13" t="s">
        <v>1245</v>
      </c>
      <c r="AF19" s="13" t="s">
        <v>1245</v>
      </c>
      <c r="AG19" s="13" t="s">
        <v>1245</v>
      </c>
      <c r="AH19" s="13">
        <v>100008</v>
      </c>
      <c r="AI19" s="13">
        <v>100008</v>
      </c>
      <c r="AJ19" s="13" t="s">
        <v>1245</v>
      </c>
      <c r="AK19" s="13">
        <v>100008</v>
      </c>
      <c r="AL19" s="112"/>
      <c r="AM19" s="112"/>
    </row>
    <row r="20" spans="1:39" x14ac:dyDescent="0.2">
      <c r="A20" s="102" t="s">
        <v>41</v>
      </c>
      <c r="B20" s="112" t="s">
        <v>128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1245</v>
      </c>
      <c r="AE20" s="13" t="s">
        <v>1245</v>
      </c>
      <c r="AF20" s="13" t="s">
        <v>1245</v>
      </c>
      <c r="AG20" s="13" t="s">
        <v>1245</v>
      </c>
      <c r="AH20" s="13">
        <v>100008</v>
      </c>
      <c r="AI20" s="13">
        <v>100008</v>
      </c>
      <c r="AJ20" s="13" t="s">
        <v>1245</v>
      </c>
      <c r="AK20" s="13">
        <v>100008</v>
      </c>
      <c r="AL20" s="112"/>
      <c r="AM20" s="112"/>
    </row>
    <row r="21" spans="1:39" x14ac:dyDescent="0.2">
      <c r="A21" s="102" t="s">
        <v>946</v>
      </c>
      <c r="B21" s="112" t="s">
        <v>128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1245</v>
      </c>
      <c r="AE21" s="13" t="s">
        <v>1245</v>
      </c>
      <c r="AF21" s="13" t="s">
        <v>1245</v>
      </c>
      <c r="AG21" s="13" t="s">
        <v>1245</v>
      </c>
      <c r="AH21" s="13">
        <v>100008</v>
      </c>
      <c r="AI21" s="13">
        <v>100008</v>
      </c>
      <c r="AJ21" s="13" t="s">
        <v>1245</v>
      </c>
      <c r="AK21" s="13">
        <v>100008</v>
      </c>
      <c r="AL21" s="112"/>
      <c r="AM21" s="112"/>
    </row>
    <row r="22" spans="1:39" x14ac:dyDescent="0.2">
      <c r="A22" s="102" t="s">
        <v>76</v>
      </c>
      <c r="B22" s="112" t="s">
        <v>128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1245</v>
      </c>
      <c r="AE22" s="13" t="s">
        <v>1245</v>
      </c>
      <c r="AF22" s="13" t="s">
        <v>1245</v>
      </c>
      <c r="AG22" s="13" t="s">
        <v>1245</v>
      </c>
      <c r="AH22" s="13">
        <v>100008</v>
      </c>
      <c r="AI22" s="13">
        <v>100008</v>
      </c>
      <c r="AJ22" s="13" t="s">
        <v>1245</v>
      </c>
      <c r="AK22" s="13">
        <v>100008</v>
      </c>
      <c r="AL22" s="112"/>
      <c r="AM22" s="112"/>
    </row>
    <row r="23" spans="1:39" x14ac:dyDescent="0.2">
      <c r="A23" s="102" t="s">
        <v>80</v>
      </c>
      <c r="B23" s="112" t="s">
        <v>128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1245</v>
      </c>
      <c r="AE23" s="13" t="s">
        <v>1245</v>
      </c>
      <c r="AF23" s="13" t="s">
        <v>1245</v>
      </c>
      <c r="AG23" s="13" t="s">
        <v>1245</v>
      </c>
      <c r="AH23" s="13">
        <v>100008</v>
      </c>
      <c r="AI23" s="13">
        <v>100008</v>
      </c>
      <c r="AJ23" s="13" t="s">
        <v>1245</v>
      </c>
      <c r="AK23" s="13">
        <v>100008</v>
      </c>
      <c r="AL23" s="112"/>
      <c r="AM23" s="112"/>
    </row>
    <row r="24" spans="1:39" x14ac:dyDescent="0.2">
      <c r="A24" s="112" t="s">
        <v>79</v>
      </c>
      <c r="B24" s="112" t="s">
        <v>128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1245</v>
      </c>
      <c r="AE24" s="13" t="s">
        <v>1245</v>
      </c>
      <c r="AF24" s="13" t="s">
        <v>1245</v>
      </c>
      <c r="AG24" s="13" t="s">
        <v>1245</v>
      </c>
      <c r="AH24" s="13">
        <v>100008</v>
      </c>
      <c r="AI24" s="13">
        <v>100008</v>
      </c>
      <c r="AJ24" s="13" t="s">
        <v>1245</v>
      </c>
      <c r="AK24" s="13">
        <v>100008</v>
      </c>
      <c r="AL24" s="112"/>
      <c r="AM24" s="112"/>
    </row>
    <row r="25" spans="1:39" x14ac:dyDescent="0.2">
      <c r="A25" s="112" t="s">
        <v>208</v>
      </c>
      <c r="B25" s="112" t="s">
        <v>128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1245</v>
      </c>
      <c r="AE25" s="13" t="s">
        <v>1245</v>
      </c>
      <c r="AF25" s="13" t="s">
        <v>1245</v>
      </c>
      <c r="AG25" s="13" t="s">
        <v>1245</v>
      </c>
      <c r="AH25" s="13">
        <v>100008</v>
      </c>
      <c r="AI25" s="13">
        <v>100008</v>
      </c>
      <c r="AJ25" s="13" t="s">
        <v>1245</v>
      </c>
      <c r="AK25" s="13">
        <v>100008</v>
      </c>
      <c r="AL25" s="112"/>
      <c r="AM25" s="112"/>
    </row>
    <row r="26" spans="1:39" x14ac:dyDescent="0.2">
      <c r="A26" s="112" t="s">
        <v>210</v>
      </c>
      <c r="B26" s="112" t="s">
        <v>128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1245</v>
      </c>
      <c r="AE26" s="13" t="s">
        <v>1245</v>
      </c>
      <c r="AF26" s="13" t="s">
        <v>1245</v>
      </c>
      <c r="AG26" s="13" t="s">
        <v>1245</v>
      </c>
      <c r="AH26" s="13">
        <v>100008</v>
      </c>
      <c r="AI26" s="13">
        <v>100008</v>
      </c>
      <c r="AJ26" s="13" t="s">
        <v>1245</v>
      </c>
      <c r="AK26" s="13">
        <v>100008</v>
      </c>
      <c r="AL26" s="112"/>
      <c r="AM26" s="112"/>
    </row>
    <row r="27" spans="1:39" x14ac:dyDescent="0.2">
      <c r="A27" s="112" t="s">
        <v>209</v>
      </c>
      <c r="B27" s="112" t="s">
        <v>128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1245</v>
      </c>
      <c r="AE27" s="13" t="s">
        <v>1245</v>
      </c>
      <c r="AF27" s="13" t="s">
        <v>1245</v>
      </c>
      <c r="AG27" s="13" t="s">
        <v>1245</v>
      </c>
      <c r="AH27" s="13">
        <v>100008</v>
      </c>
      <c r="AI27" s="13">
        <v>100008</v>
      </c>
      <c r="AJ27" s="13" t="s">
        <v>1245</v>
      </c>
      <c r="AK27" s="13">
        <v>100008</v>
      </c>
      <c r="AL27" s="112"/>
      <c r="AM27" s="112"/>
    </row>
    <row r="28" spans="1:39" x14ac:dyDescent="0.2">
      <c r="A28" s="112" t="s">
        <v>136</v>
      </c>
      <c r="B28" s="112" t="s">
        <v>141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1245</v>
      </c>
      <c r="AE28" s="13" t="s">
        <v>1245</v>
      </c>
      <c r="AF28" s="13" t="s">
        <v>1245</v>
      </c>
      <c r="AG28" s="13" t="s">
        <v>1245</v>
      </c>
      <c r="AH28" s="13">
        <v>100008</v>
      </c>
      <c r="AI28" s="13">
        <v>100008</v>
      </c>
      <c r="AJ28" s="13" t="s">
        <v>1245</v>
      </c>
      <c r="AK28" s="13">
        <v>100008</v>
      </c>
      <c r="AL28" s="112"/>
      <c r="AM28" s="112"/>
    </row>
    <row r="29" spans="1:39" x14ac:dyDescent="0.2">
      <c r="A29" s="112" t="s">
        <v>140</v>
      </c>
      <c r="B29" s="112" t="s">
        <v>141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1245</v>
      </c>
      <c r="AE29" s="13" t="s">
        <v>1245</v>
      </c>
      <c r="AF29" s="13" t="s">
        <v>1245</v>
      </c>
      <c r="AG29" s="13" t="s">
        <v>1245</v>
      </c>
      <c r="AH29" s="13">
        <v>100008</v>
      </c>
      <c r="AI29" s="13">
        <v>100008</v>
      </c>
      <c r="AJ29" s="13" t="s">
        <v>1245</v>
      </c>
      <c r="AK29" s="13">
        <v>100008</v>
      </c>
      <c r="AL29" s="112"/>
      <c r="AM29" s="112"/>
    </row>
    <row r="30" spans="1:39" x14ac:dyDescent="0.2">
      <c r="A30" s="112" t="s">
        <v>137</v>
      </c>
      <c r="B30" s="112" t="s">
        <v>141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1245</v>
      </c>
      <c r="AE30" s="13" t="s">
        <v>1245</v>
      </c>
      <c r="AF30" s="13" t="s">
        <v>1245</v>
      </c>
      <c r="AG30" s="13" t="s">
        <v>1245</v>
      </c>
      <c r="AH30" s="13">
        <v>100008</v>
      </c>
      <c r="AI30" s="13">
        <v>100008</v>
      </c>
      <c r="AJ30" s="13" t="s">
        <v>1245</v>
      </c>
      <c r="AK30" s="13">
        <v>100008</v>
      </c>
      <c r="AL30" s="112"/>
      <c r="AM30" s="112"/>
    </row>
    <row r="31" spans="1:39" x14ac:dyDescent="0.2">
      <c r="A31" s="112" t="s">
        <v>136</v>
      </c>
      <c r="B31" s="112" t="s">
        <v>129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1245</v>
      </c>
      <c r="AE31" s="13" t="s">
        <v>1245</v>
      </c>
      <c r="AF31" s="13" t="s">
        <v>1245</v>
      </c>
      <c r="AG31" s="13" t="s">
        <v>1245</v>
      </c>
      <c r="AH31" s="13">
        <v>100008</v>
      </c>
      <c r="AI31" s="13">
        <v>100008</v>
      </c>
      <c r="AJ31" s="13" t="s">
        <v>1245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L17"/>
  <sheetViews>
    <sheetView tabSelected="1" zoomScaleNormal="100" workbookViewId="0">
      <pane xSplit="6" ySplit="1" topLeftCell="AF2" activePane="bottomRight" state="frozen"/>
      <selection pane="topRight" activeCell="G1" sqref="G1"/>
      <selection pane="bottomLeft" activeCell="A2" sqref="A2"/>
      <selection pane="bottomRight" activeCell="AF22" sqref="AF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10" width="32.5703125" style="1" customWidth="1"/>
    <col min="11" max="13" width="24.42578125" style="1" customWidth="1"/>
    <col min="14" max="14" width="20.7109375" style="1" customWidth="1"/>
    <col min="15" max="15" width="25.85546875" style="1" bestFit="1" customWidth="1"/>
    <col min="16" max="16" width="29.7109375" style="1" bestFit="1" customWidth="1"/>
    <col min="17" max="22" width="38.28515625" style="1" customWidth="1"/>
    <col min="23" max="27" width="35.5703125" style="1" customWidth="1"/>
    <col min="28" max="28" width="31.5703125" style="1" customWidth="1"/>
    <col min="29" max="29" width="37.42578125" style="1" bestFit="1" customWidth="1"/>
    <col min="30" max="30" width="28.85546875" style="1" bestFit="1" customWidth="1"/>
    <col min="31" max="31" width="34" style="1" bestFit="1" customWidth="1"/>
    <col min="32" max="32" width="37.85546875" style="1" bestFit="1" customWidth="1"/>
    <col min="33" max="33" width="38.140625" style="1" bestFit="1" customWidth="1"/>
    <col min="34" max="36" width="28.28515625" style="1" customWidth="1"/>
    <col min="37" max="37" width="31" style="1" bestFit="1" customWidth="1"/>
    <col min="38" max="38" width="28.85546875" style="1" bestFit="1" customWidth="1"/>
    <col min="39" max="16384" width="11.42578125" style="1"/>
  </cols>
  <sheetData>
    <row r="1" spans="1:38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57</v>
      </c>
      <c r="I1" s="2" t="s">
        <v>920</v>
      </c>
      <c r="J1" s="2" t="s">
        <v>861</v>
      </c>
      <c r="K1" s="2" t="s">
        <v>86</v>
      </c>
      <c r="L1" s="2" t="s">
        <v>1257</v>
      </c>
      <c r="M1" s="2" t="s">
        <v>1258</v>
      </c>
      <c r="N1" s="2" t="s">
        <v>1148</v>
      </c>
      <c r="O1" s="2" t="s">
        <v>3</v>
      </c>
      <c r="P1" s="2" t="s">
        <v>10</v>
      </c>
      <c r="Q1" s="2" t="s">
        <v>98</v>
      </c>
      <c r="R1" s="122" t="s">
        <v>1130</v>
      </c>
      <c r="S1" s="2" t="s">
        <v>637</v>
      </c>
      <c r="T1" s="2" t="s">
        <v>638</v>
      </c>
      <c r="U1" s="2" t="s">
        <v>12</v>
      </c>
      <c r="V1" s="122" t="s">
        <v>332</v>
      </c>
      <c r="W1" s="2" t="s">
        <v>22</v>
      </c>
      <c r="X1" s="2" t="s">
        <v>163</v>
      </c>
      <c r="Y1" s="2" t="s">
        <v>164</v>
      </c>
      <c r="Z1" s="2" t="s">
        <v>875</v>
      </c>
      <c r="AA1" s="2" t="s">
        <v>894</v>
      </c>
      <c r="AB1" s="2" t="s">
        <v>1136</v>
      </c>
      <c r="AC1" s="2" t="s">
        <v>60</v>
      </c>
      <c r="AD1" s="2" t="s">
        <v>5</v>
      </c>
      <c r="AE1" s="2" t="s">
        <v>6</v>
      </c>
      <c r="AF1" s="2" t="s">
        <v>17</v>
      </c>
      <c r="AG1" s="2" t="s">
        <v>7</v>
      </c>
      <c r="AH1" s="2" t="s">
        <v>19</v>
      </c>
      <c r="AI1" s="2" t="s">
        <v>20</v>
      </c>
      <c r="AJ1" s="2" t="s">
        <v>21</v>
      </c>
      <c r="AK1" s="2" t="s">
        <v>23</v>
      </c>
      <c r="AL1" s="2" t="s">
        <v>51</v>
      </c>
    </row>
    <row r="2" spans="1:38" x14ac:dyDescent="0.2">
      <c r="A2" s="6" t="s">
        <v>76</v>
      </c>
      <c r="B2" s="1" t="s">
        <v>128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>
        <v>0.73</v>
      </c>
      <c r="N2" s="131">
        <v>5</v>
      </c>
      <c r="O2" s="6">
        <v>5</v>
      </c>
      <c r="P2" s="6">
        <v>3</v>
      </c>
      <c r="Q2" s="6">
        <v>1095</v>
      </c>
      <c r="R2" s="128">
        <f>200/Umrechnungsfaktoren!$B$16/Umrechnungsfaktoren!$B$17</f>
        <v>200.9496676163343</v>
      </c>
      <c r="S2" s="128">
        <f>461/Umrechnungsfaktoren!$B$16/Umrechnungsfaktoren!$B$17</f>
        <v>463.18898385565052</v>
      </c>
      <c r="T2" s="128">
        <f>1470/Umrechnungsfaktoren!$B$16/Umrechnungsfaktoren!$B$17</f>
        <v>1476.980056980057</v>
      </c>
      <c r="U2" s="3">
        <f>2.3/Umrechnungsfaktoren!$B$16/Umrechnungsfaktoren!$B$17</f>
        <v>2.310921177587844</v>
      </c>
      <c r="V2" s="128">
        <f>2/Umrechnungsfaktoren!$B$16/Umrechnungsfaktoren!$B$17</f>
        <v>2.009496676163343</v>
      </c>
      <c r="W2" s="6"/>
      <c r="X2" s="79">
        <v>17</v>
      </c>
      <c r="Y2" s="79">
        <v>17</v>
      </c>
      <c r="Z2" s="79">
        <v>17</v>
      </c>
      <c r="AA2" s="79"/>
      <c r="AB2" s="79">
        <v>17</v>
      </c>
      <c r="AC2" s="79">
        <v>17</v>
      </c>
      <c r="AD2" s="79">
        <v>17</v>
      </c>
      <c r="AE2" s="79">
        <v>17</v>
      </c>
      <c r="AF2" s="79">
        <v>17</v>
      </c>
      <c r="AG2" s="79">
        <v>17</v>
      </c>
      <c r="AH2" s="79">
        <v>17</v>
      </c>
      <c r="AI2" s="79">
        <v>17</v>
      </c>
      <c r="AJ2" s="79">
        <v>17</v>
      </c>
      <c r="AK2" s="79"/>
      <c r="AL2" s="79"/>
    </row>
    <row r="3" spans="1:38" x14ac:dyDescent="0.2">
      <c r="A3" s="1" t="s">
        <v>80</v>
      </c>
      <c r="B3" s="1" t="s">
        <v>128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>
        <v>0.9</v>
      </c>
      <c r="N3" s="131"/>
      <c r="O3" s="1">
        <v>2</v>
      </c>
      <c r="P3" s="1">
        <v>12</v>
      </c>
      <c r="Q3" s="1">
        <v>146</v>
      </c>
      <c r="R3" s="3">
        <f>200/Umrechnungsfaktoren!$B$16/Umrechnungsfaktoren!$B$17</f>
        <v>200.9496676163343</v>
      </c>
      <c r="S3" s="3"/>
      <c r="T3" s="3">
        <f>710/Umrechnungsfaktoren!$B$16/Umrechnungsfaktoren!$B$17</f>
        <v>713.37132003798672</v>
      </c>
      <c r="U3" s="3">
        <f>2.3/Umrechnungsfaktoren!$B$16/Umrechnungsfaktoren!$B$17</f>
        <v>2.310921177587844</v>
      </c>
      <c r="V3" s="3">
        <f>2/Umrechnungsfaktoren!$B$16/Umrechnungsfaktoren!$B$17</f>
        <v>2.009496676163343</v>
      </c>
      <c r="X3" s="79">
        <v>18</v>
      </c>
      <c r="Y3" s="79">
        <v>18</v>
      </c>
      <c r="Z3" s="79">
        <v>18</v>
      </c>
      <c r="AA3" s="79"/>
      <c r="AB3" s="79">
        <v>18</v>
      </c>
      <c r="AC3" s="79">
        <v>18</v>
      </c>
      <c r="AD3" s="79">
        <v>18</v>
      </c>
      <c r="AE3" s="79">
        <v>18</v>
      </c>
      <c r="AF3" s="79">
        <v>18</v>
      </c>
      <c r="AG3" s="79">
        <v>18</v>
      </c>
      <c r="AH3" s="79">
        <v>18</v>
      </c>
      <c r="AI3" s="79">
        <v>18</v>
      </c>
      <c r="AJ3" s="79">
        <v>18</v>
      </c>
      <c r="AK3" s="79"/>
      <c r="AL3" s="79"/>
    </row>
    <row r="4" spans="1:38" x14ac:dyDescent="0.2">
      <c r="A4" s="1" t="s">
        <v>29</v>
      </c>
      <c r="B4" s="1" t="s">
        <v>128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>
        <v>0.86</v>
      </c>
      <c r="N4" s="131">
        <v>8</v>
      </c>
      <c r="O4" s="1">
        <f>1/4</f>
        <v>0.25</v>
      </c>
      <c r="P4" s="1">
        <v>23</v>
      </c>
      <c r="Q4" s="1">
        <v>365</v>
      </c>
      <c r="R4" s="3">
        <f>150/Umrechnungsfaktoren!$B$16/Umrechnungsfaktoren!$B$17</f>
        <v>150.71225071225072</v>
      </c>
      <c r="S4" s="3">
        <f>256/Umrechnungsfaktoren!$B$16/Umrechnungsfaktoren!$B$17</f>
        <v>257.21557454890791</v>
      </c>
      <c r="T4" s="3">
        <f>1060/Umrechnungsfaktoren!$B$16/Umrechnungsfaktoren!$B$17</f>
        <v>1065.0332383665718</v>
      </c>
      <c r="U4" s="3">
        <f>2/Umrechnungsfaktoren!$B$16/Umrechnungsfaktoren!$B$17</f>
        <v>2.009496676163343</v>
      </c>
      <c r="V4" s="3">
        <f>1/Umrechnungsfaktoren!$B$16/Umrechnungsfaktoren!$B$17</f>
        <v>1.0047483380816715</v>
      </c>
      <c r="X4" s="79">
        <v>19</v>
      </c>
      <c r="Y4" s="79">
        <v>19</v>
      </c>
      <c r="Z4" s="79">
        <v>19</v>
      </c>
      <c r="AA4" s="79"/>
      <c r="AB4" s="79">
        <v>19</v>
      </c>
      <c r="AC4" s="79">
        <v>19</v>
      </c>
      <c r="AD4" s="79">
        <v>19</v>
      </c>
      <c r="AE4" s="79">
        <v>19</v>
      </c>
      <c r="AF4" s="79">
        <v>19</v>
      </c>
      <c r="AG4" s="79">
        <v>19</v>
      </c>
      <c r="AH4" s="79">
        <v>19</v>
      </c>
      <c r="AI4" s="79">
        <v>19</v>
      </c>
      <c r="AJ4" s="79">
        <v>19</v>
      </c>
      <c r="AK4" s="79"/>
      <c r="AL4" s="79"/>
    </row>
    <row r="5" spans="1:38" x14ac:dyDescent="0.2">
      <c r="A5" s="1" t="s">
        <v>191</v>
      </c>
      <c r="B5" s="1" t="s">
        <v>128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>
        <v>0.81</v>
      </c>
      <c r="N5" s="131">
        <f>8/60</f>
        <v>0.13333333333333333</v>
      </c>
      <c r="P5" s="1">
        <v>15</v>
      </c>
      <c r="Q5" s="1">
        <v>562</v>
      </c>
      <c r="R5" s="3"/>
      <c r="S5" s="3">
        <f>820/Umrechnungsfaktoren!$B$16/Umrechnungsfaktoren!$B$17</f>
        <v>823.89363722697055</v>
      </c>
      <c r="T5" s="3">
        <f>1110/Umrechnungsfaktoren!$B$16/Umrechnungsfaktoren!$B$17</f>
        <v>1115.2706552706554</v>
      </c>
      <c r="U5" s="3">
        <f>1.5/Umrechnungsfaktoren!$B$16/Umrechnungsfaktoren!$B$17</f>
        <v>1.5071225071225072</v>
      </c>
      <c r="V5" s="3">
        <f>19.1/Umrechnungsfaktoren!$B$16/Umrechnungsfaktoren!$B$17</f>
        <v>19.190693257359925</v>
      </c>
      <c r="X5" s="79">
        <v>20</v>
      </c>
      <c r="Y5" s="79">
        <v>20</v>
      </c>
      <c r="Z5" s="79">
        <v>20</v>
      </c>
      <c r="AA5" s="79"/>
      <c r="AB5" s="79">
        <v>20</v>
      </c>
      <c r="AC5" s="79">
        <v>20</v>
      </c>
      <c r="AD5" s="79">
        <v>20</v>
      </c>
      <c r="AE5" s="79">
        <v>20</v>
      </c>
      <c r="AF5" s="79">
        <v>20</v>
      </c>
      <c r="AG5" s="79">
        <v>20</v>
      </c>
      <c r="AH5" s="79">
        <v>20</v>
      </c>
      <c r="AI5" s="79">
        <v>20</v>
      </c>
      <c r="AJ5" s="79">
        <v>20</v>
      </c>
      <c r="AK5" s="79"/>
      <c r="AL5" s="79"/>
    </row>
    <row r="6" spans="1:38" x14ac:dyDescent="0.2">
      <c r="A6" s="1" t="s">
        <v>946</v>
      </c>
      <c r="B6" s="1" t="s">
        <v>128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>
        <v>0.7</v>
      </c>
      <c r="N6" s="131">
        <v>15</v>
      </c>
      <c r="O6" s="1">
        <v>12</v>
      </c>
      <c r="P6" s="1">
        <v>48</v>
      </c>
      <c r="Q6" s="1">
        <v>146</v>
      </c>
      <c r="R6" s="3">
        <f>200/Umrechnungsfaktoren!$B$16/Umrechnungsfaktoren!$B$17</f>
        <v>200.9496676163343</v>
      </c>
      <c r="S6" s="3">
        <f>487/Umrechnungsfaktoren!$B$16/Umrechnungsfaktoren!$B$17</f>
        <v>489.31244064577402</v>
      </c>
      <c r="T6" s="3">
        <f>1100/Umrechnungsfaktoren!$B$16/Umrechnungsfaktoren!$B$17</f>
        <v>1105.2231718898386</v>
      </c>
      <c r="U6" s="3">
        <f>1.5/Umrechnungsfaktoren!$B$16/Umrechnungsfaktoren!$B$17</f>
        <v>1.5071225071225072</v>
      </c>
      <c r="V6" s="3">
        <f>19.1/Umrechnungsfaktoren!$B$16/Umrechnungsfaktoren!$B$17</f>
        <v>19.190693257359925</v>
      </c>
      <c r="X6" s="79">
        <v>21</v>
      </c>
      <c r="Y6" s="79">
        <v>21</v>
      </c>
      <c r="Z6" s="79">
        <v>21</v>
      </c>
      <c r="AA6" s="79"/>
      <c r="AB6" s="79">
        <v>21</v>
      </c>
      <c r="AC6" s="79">
        <v>21</v>
      </c>
      <c r="AD6" s="79">
        <v>21</v>
      </c>
      <c r="AE6" s="79">
        <v>21</v>
      </c>
      <c r="AF6" s="79">
        <v>21</v>
      </c>
      <c r="AG6" s="79">
        <v>21</v>
      </c>
      <c r="AH6" s="79">
        <v>21</v>
      </c>
      <c r="AI6" s="79">
        <v>21</v>
      </c>
      <c r="AJ6" s="79">
        <v>21</v>
      </c>
      <c r="AK6" s="79"/>
      <c r="AL6" s="79"/>
    </row>
    <row r="7" spans="1:38" x14ac:dyDescent="0.2">
      <c r="A7" s="1" t="s">
        <v>83</v>
      </c>
      <c r="B7" s="1" t="s">
        <v>128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>
        <v>0.95</v>
      </c>
      <c r="N7" s="131">
        <f>5/60</f>
        <v>8.3333333333333329E-2</v>
      </c>
      <c r="P7" s="1">
        <v>24</v>
      </c>
      <c r="Q7" s="1">
        <v>270</v>
      </c>
      <c r="R7" s="3"/>
      <c r="S7" s="3">
        <f>564/Umrechnungsfaktoren!$B$16/Umrechnungsfaktoren!$B$17</f>
        <v>566.6780626780627</v>
      </c>
      <c r="T7" s="3">
        <f>620/Umrechnungsfaktoren!$B$16/Umrechnungsfaktoren!$B$17</f>
        <v>622.94396961063626</v>
      </c>
      <c r="U7" s="3">
        <f>0.6/Umrechnungsfaktoren!$B$16/Umrechnungsfaktoren!$B$17</f>
        <v>0.60284900284900289</v>
      </c>
      <c r="V7" s="3">
        <f>2.8/Umrechnungsfaktoren!$B$16/Umrechnungsfaktoren!$B$17</f>
        <v>2.8132953466286801</v>
      </c>
      <c r="X7" s="79">
        <v>22</v>
      </c>
      <c r="Y7" s="79">
        <v>22</v>
      </c>
      <c r="Z7" s="79">
        <v>22</v>
      </c>
      <c r="AA7" s="79"/>
      <c r="AB7" s="79">
        <v>22</v>
      </c>
      <c r="AC7" s="79">
        <v>22</v>
      </c>
      <c r="AD7" s="79">
        <v>22</v>
      </c>
      <c r="AE7" s="79">
        <v>22</v>
      </c>
      <c r="AF7" s="79">
        <v>22</v>
      </c>
      <c r="AG7" s="79">
        <v>22</v>
      </c>
      <c r="AH7" s="79">
        <v>22</v>
      </c>
      <c r="AI7" s="79">
        <v>22</v>
      </c>
      <c r="AJ7" s="79">
        <v>22</v>
      </c>
      <c r="AK7" s="79"/>
      <c r="AL7" s="79"/>
    </row>
    <row r="8" spans="1:38" x14ac:dyDescent="0.2">
      <c r="A8" s="1" t="s">
        <v>53</v>
      </c>
      <c r="B8" s="1" t="s">
        <v>128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>
        <v>0.93</v>
      </c>
      <c r="N8" s="131">
        <v>0.02</v>
      </c>
      <c r="O8" s="1">
        <v>48</v>
      </c>
      <c r="P8" s="1">
        <v>24</v>
      </c>
      <c r="Q8" s="1">
        <v>91</v>
      </c>
      <c r="R8" s="3">
        <f>115/Umrechnungsfaktoren!$B$16/Umrechnungsfaktoren!$B$17</f>
        <v>115.54605887939222</v>
      </c>
      <c r="S8" s="3">
        <f>461/Umrechnungsfaktoren!$B$16/Umrechnungsfaktoren!$B$17</f>
        <v>463.18898385565052</v>
      </c>
      <c r="T8" s="3">
        <f>620/Umrechnungsfaktoren!$B$16/Umrechnungsfaktoren!$B$17</f>
        <v>622.94396961063626</v>
      </c>
      <c r="U8" s="3">
        <v>0</v>
      </c>
      <c r="V8" s="3">
        <f>2/Umrechnungsfaktoren!$B$16/Umrechnungsfaktoren!$B$17</f>
        <v>2.009496676163343</v>
      </c>
      <c r="X8" s="79">
        <v>23</v>
      </c>
      <c r="Y8" s="79">
        <v>23</v>
      </c>
      <c r="Z8" s="79">
        <v>23</v>
      </c>
      <c r="AA8" s="79"/>
      <c r="AB8" s="79">
        <v>23</v>
      </c>
      <c r="AC8" s="79">
        <v>23</v>
      </c>
      <c r="AD8" s="79">
        <v>23</v>
      </c>
      <c r="AE8" s="79">
        <v>23</v>
      </c>
      <c r="AF8" s="79">
        <v>23</v>
      </c>
      <c r="AG8" s="79">
        <v>23</v>
      </c>
      <c r="AH8" s="79">
        <v>23</v>
      </c>
      <c r="AI8" s="79">
        <v>23</v>
      </c>
      <c r="AJ8" s="79">
        <v>23</v>
      </c>
      <c r="AK8" s="79"/>
      <c r="AL8" s="79"/>
    </row>
    <row r="9" spans="1:38" x14ac:dyDescent="0.2">
      <c r="A9" s="1" t="s">
        <v>539</v>
      </c>
      <c r="B9" s="1" t="s">
        <v>129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>
        <v>0.51</v>
      </c>
      <c r="N9" s="131">
        <v>4</v>
      </c>
      <c r="P9" s="1">
        <v>4</v>
      </c>
      <c r="Q9" s="1">
        <v>365</v>
      </c>
      <c r="R9" s="3"/>
      <c r="S9" s="3"/>
      <c r="T9" s="3">
        <f>8550/Umrechnungsfaktoren!$B$16/Umrechnungsfaktoren!$B$17</f>
        <v>8590.598290598291</v>
      </c>
      <c r="U9" s="3">
        <f>6.2/Umrechnungsfaktoren!$B$16/Umrechnungsfaktoren!$B$17</f>
        <v>6.2294396961063629</v>
      </c>
      <c r="V9" s="3">
        <f>0.45/Umrechnungsfaktoren!$B$16/Umrechnungsfaktoren!$B$17</f>
        <v>0.4521367521367522</v>
      </c>
      <c r="X9" s="79">
        <v>25</v>
      </c>
      <c r="Y9" s="79">
        <v>25</v>
      </c>
      <c r="Z9" s="79">
        <v>25</v>
      </c>
      <c r="AA9" s="79">
        <v>25</v>
      </c>
      <c r="AB9" s="79">
        <v>25</v>
      </c>
      <c r="AC9" s="79">
        <v>25</v>
      </c>
      <c r="AD9" s="79">
        <v>25</v>
      </c>
      <c r="AE9" s="79">
        <v>25</v>
      </c>
      <c r="AF9" s="79">
        <v>25</v>
      </c>
      <c r="AG9" s="79">
        <v>25</v>
      </c>
      <c r="AH9" s="79">
        <v>25</v>
      </c>
      <c r="AI9" s="79">
        <v>25</v>
      </c>
      <c r="AJ9" s="79">
        <v>25</v>
      </c>
      <c r="AK9" s="79"/>
      <c r="AL9" s="79"/>
    </row>
    <row r="10" spans="1:38" x14ac:dyDescent="0.2">
      <c r="A10" s="130" t="s">
        <v>210</v>
      </c>
      <c r="B10" s="1" t="s">
        <v>129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>
        <v>0.71</v>
      </c>
      <c r="N10" s="131">
        <v>1</v>
      </c>
      <c r="O10" s="130"/>
      <c r="P10" s="130">
        <v>2</v>
      </c>
      <c r="Q10" s="130">
        <v>780</v>
      </c>
      <c r="R10" s="3"/>
      <c r="S10" s="3"/>
      <c r="T10" s="3">
        <f>5590/Umrechnungsfaktoren!$B$16/Umrechnungsfaktoren!$B$17</f>
        <v>5616.5432098765432</v>
      </c>
      <c r="U10" s="3">
        <f>10/Umrechnungsfaktoren!$B$16/Umrechnungsfaktoren!$B$17</f>
        <v>10.047483380816715</v>
      </c>
      <c r="V10" s="3">
        <f>0.3/Umrechnungsfaktoren!$B$16/Umrechnungsfaktoren!$B$17</f>
        <v>0.30142450142450145</v>
      </c>
      <c r="W10" s="130"/>
      <c r="X10" s="79">
        <v>25</v>
      </c>
      <c r="Y10" s="79">
        <v>25</v>
      </c>
      <c r="Z10" s="79">
        <v>25</v>
      </c>
      <c r="AA10" s="79">
        <v>25</v>
      </c>
      <c r="AB10" s="79">
        <v>25</v>
      </c>
      <c r="AC10" s="79">
        <v>25</v>
      </c>
      <c r="AD10" s="79">
        <v>25</v>
      </c>
      <c r="AE10" s="79">
        <v>25</v>
      </c>
      <c r="AF10" s="79">
        <v>25</v>
      </c>
      <c r="AG10" s="79">
        <v>25</v>
      </c>
      <c r="AH10" s="79">
        <v>25</v>
      </c>
      <c r="AI10" s="79">
        <v>25</v>
      </c>
      <c r="AJ10" s="79">
        <v>25</v>
      </c>
      <c r="AK10" s="79"/>
      <c r="AL10" s="79"/>
    </row>
    <row r="11" spans="1:38" x14ac:dyDescent="0.2">
      <c r="A11" s="130" t="s">
        <v>211</v>
      </c>
      <c r="B11" s="1" t="s">
        <v>129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>
        <v>0.06</v>
      </c>
      <c r="N11" s="131">
        <v>1</v>
      </c>
      <c r="O11" s="130">
        <v>1</v>
      </c>
      <c r="P11" s="130">
        <v>4</v>
      </c>
      <c r="Q11" s="130">
        <v>1000</v>
      </c>
      <c r="R11" s="3">
        <f>20/Umrechnungsfaktoren!$B$16/Umrechnungsfaktoren!$B$17</f>
        <v>20.09496676163343</v>
      </c>
      <c r="S11" s="3"/>
      <c r="T11" s="3">
        <f>5590/Umrechnungsfaktoren!$B$16/Umrechnungsfaktoren!$B$17</f>
        <v>5616.5432098765432</v>
      </c>
      <c r="U11" s="3">
        <f>5/Umrechnungsfaktoren!$B$16/Umrechnungsfaktoren!$B$17</f>
        <v>5.0237416904083574</v>
      </c>
      <c r="V11" s="3">
        <f>0.15/Umrechnungsfaktoren!$B$16/Umrechnungsfaktoren!$B$17</f>
        <v>0.15071225071225072</v>
      </c>
      <c r="W11" s="130"/>
      <c r="X11" s="79">
        <v>25</v>
      </c>
      <c r="Y11" s="79">
        <v>25</v>
      </c>
      <c r="Z11" s="79">
        <v>25</v>
      </c>
      <c r="AA11" s="79">
        <v>25</v>
      </c>
      <c r="AB11" s="79">
        <v>25</v>
      </c>
      <c r="AC11" s="79">
        <v>25</v>
      </c>
      <c r="AD11" s="79">
        <v>25</v>
      </c>
      <c r="AE11" s="79">
        <v>25</v>
      </c>
      <c r="AF11" s="79">
        <v>25</v>
      </c>
      <c r="AG11" s="79">
        <v>25</v>
      </c>
      <c r="AH11" s="79">
        <v>25</v>
      </c>
      <c r="AI11" s="79">
        <v>25</v>
      </c>
      <c r="AJ11" s="79">
        <v>25</v>
      </c>
      <c r="AK11" s="79"/>
      <c r="AL11" s="79"/>
    </row>
    <row r="12" spans="1:38" x14ac:dyDescent="0.2">
      <c r="A12" s="130" t="s">
        <v>208</v>
      </c>
      <c r="B12" s="1" t="s">
        <v>129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>
        <v>0.42</v>
      </c>
      <c r="N12" s="131">
        <v>1</v>
      </c>
      <c r="O12" s="130">
        <v>1</v>
      </c>
      <c r="P12" s="130">
        <v>4</v>
      </c>
      <c r="Q12" s="130">
        <v>1000</v>
      </c>
      <c r="R12" s="3">
        <f>20/Umrechnungsfaktoren!$B$16/Umrechnungsfaktoren!$B$17</f>
        <v>20.09496676163343</v>
      </c>
      <c r="S12" s="3"/>
      <c r="T12" s="3">
        <f>5590/Umrechnungsfaktoren!$B$16/Umrechnungsfaktoren!$B$17</f>
        <v>5616.5432098765432</v>
      </c>
      <c r="U12" s="3">
        <f>5/Umrechnungsfaktoren!$B$16/Umrechnungsfaktoren!$B$17</f>
        <v>5.0237416904083574</v>
      </c>
      <c r="V12" s="3">
        <f>0.15/Umrechnungsfaktoren!$B$16/Umrechnungsfaktoren!$B$17</f>
        <v>0.15071225071225072</v>
      </c>
      <c r="W12" s="130"/>
      <c r="X12" s="79">
        <v>25</v>
      </c>
      <c r="Y12" s="79">
        <v>25</v>
      </c>
      <c r="Z12" s="79">
        <v>25</v>
      </c>
      <c r="AA12" s="79">
        <v>25</v>
      </c>
      <c r="AB12" s="79">
        <v>25</v>
      </c>
      <c r="AC12" s="79">
        <v>25</v>
      </c>
      <c r="AD12" s="79">
        <v>25</v>
      </c>
      <c r="AE12" s="79">
        <v>25</v>
      </c>
      <c r="AF12" s="79">
        <v>25</v>
      </c>
      <c r="AG12" s="79">
        <v>25</v>
      </c>
      <c r="AH12" s="79">
        <v>25</v>
      </c>
      <c r="AI12" s="79">
        <v>25</v>
      </c>
      <c r="AJ12" s="79">
        <v>25</v>
      </c>
      <c r="AK12" s="79"/>
      <c r="AL12" s="79"/>
    </row>
    <row r="13" spans="1:38" x14ac:dyDescent="0.2">
      <c r="A13" s="130" t="s">
        <v>212</v>
      </c>
      <c r="B13" s="1" t="s">
        <v>129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>
        <v>0.51</v>
      </c>
      <c r="N13" s="131">
        <v>7</v>
      </c>
      <c r="O13" s="130">
        <v>7</v>
      </c>
      <c r="P13" s="130">
        <v>4</v>
      </c>
      <c r="Q13" s="130">
        <v>180</v>
      </c>
      <c r="R13" s="3">
        <f>5/Umrechnungsfaktoren!$B$16/Umrechnungsfaktoren!$B$17</f>
        <v>5.0237416904083574</v>
      </c>
      <c r="S13" s="3"/>
      <c r="T13" s="3">
        <f>8550/Umrechnungsfaktoren!$B$16/Umrechnungsfaktoren!$B$17</f>
        <v>8590.598290598291</v>
      </c>
      <c r="U13" s="3">
        <f>10/Umrechnungsfaktoren!$B$16/Umrechnungsfaktoren!$B$17</f>
        <v>10.047483380816715</v>
      </c>
      <c r="V13" s="3">
        <f>0.3/Umrechnungsfaktoren!$B$16/Umrechnungsfaktoren!$B$17</f>
        <v>0.30142450142450145</v>
      </c>
      <c r="W13" s="130"/>
      <c r="X13" s="79">
        <v>25</v>
      </c>
      <c r="Y13" s="79">
        <v>25</v>
      </c>
      <c r="Z13" s="79">
        <v>25</v>
      </c>
      <c r="AA13" s="79">
        <v>25</v>
      </c>
      <c r="AB13" s="79">
        <v>25</v>
      </c>
      <c r="AC13" s="79">
        <v>25</v>
      </c>
      <c r="AD13" s="79">
        <v>25</v>
      </c>
      <c r="AE13" s="79">
        <v>25</v>
      </c>
      <c r="AF13" s="79">
        <v>25</v>
      </c>
      <c r="AG13" s="79">
        <v>25</v>
      </c>
      <c r="AH13" s="79">
        <v>25</v>
      </c>
      <c r="AI13" s="79">
        <v>25</v>
      </c>
      <c r="AJ13" s="79">
        <v>25</v>
      </c>
      <c r="AK13" s="79"/>
      <c r="AL13" s="79"/>
    </row>
    <row r="14" spans="1:38" x14ac:dyDescent="0.2">
      <c r="A14" s="130" t="s">
        <v>1259</v>
      </c>
      <c r="B14" s="1" t="s">
        <v>129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>
        <v>0.45</v>
      </c>
      <c r="N14" s="131">
        <v>5</v>
      </c>
      <c r="O14" s="130">
        <v>5</v>
      </c>
      <c r="P14" s="130">
        <v>3</v>
      </c>
      <c r="Q14" s="130">
        <v>365</v>
      </c>
      <c r="R14" s="3">
        <v>0</v>
      </c>
      <c r="S14" s="3"/>
      <c r="T14" s="3">
        <f>8550/Umrechnungsfaktoren!$B$16/Umrechnungsfaktoren!$B$17</f>
        <v>8590.598290598291</v>
      </c>
      <c r="U14" s="3">
        <f>6.2/Umrechnungsfaktoren!$B$16/Umrechnungsfaktoren!$B$17</f>
        <v>6.2294396961063629</v>
      </c>
      <c r="V14" s="3">
        <f>0.45/Umrechnungsfaktoren!$B$16/Umrechnungsfaktoren!$B$17</f>
        <v>0.4521367521367522</v>
      </c>
      <c r="W14" s="130"/>
      <c r="X14" s="79">
        <v>25</v>
      </c>
      <c r="Y14" s="79">
        <v>25</v>
      </c>
      <c r="Z14" s="79">
        <v>25</v>
      </c>
      <c r="AA14" s="79">
        <v>25</v>
      </c>
      <c r="AB14" s="79">
        <v>25</v>
      </c>
      <c r="AC14" s="79">
        <v>25</v>
      </c>
      <c r="AD14" s="79">
        <v>25</v>
      </c>
      <c r="AE14" s="79">
        <v>25</v>
      </c>
      <c r="AF14" s="79">
        <v>25</v>
      </c>
      <c r="AG14" s="79">
        <v>25</v>
      </c>
      <c r="AH14" s="79">
        <v>25</v>
      </c>
      <c r="AI14" s="79">
        <v>25</v>
      </c>
      <c r="AJ14" s="79">
        <v>25</v>
      </c>
      <c r="AK14" s="79"/>
      <c r="AL14" s="79"/>
    </row>
    <row r="15" spans="1:38" x14ac:dyDescent="0.2">
      <c r="A15" s="1" t="s">
        <v>223</v>
      </c>
      <c r="B15" s="1" t="s">
        <v>129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>
        <v>0.65</v>
      </c>
      <c r="N15" s="131">
        <v>2</v>
      </c>
      <c r="O15" s="1">
        <v>2</v>
      </c>
      <c r="P15" s="1">
        <v>1</v>
      </c>
      <c r="Q15" s="1">
        <v>1095</v>
      </c>
      <c r="R15" s="3">
        <v>0</v>
      </c>
      <c r="S15" s="3"/>
      <c r="T15" s="3">
        <f>8550/Umrechnungsfaktoren!$B$16/Umrechnungsfaktoren!$B$17</f>
        <v>8590.598290598291</v>
      </c>
      <c r="U15" s="3">
        <f>6.2/Umrechnungsfaktoren!$B$16/Umrechnungsfaktoren!$B$17</f>
        <v>6.2294396961063629</v>
      </c>
      <c r="V15" s="3">
        <f>0.45/Umrechnungsfaktoren!$B$16/Umrechnungsfaktoren!$B$17</f>
        <v>0.4521367521367522</v>
      </c>
      <c r="X15" s="79">
        <v>25</v>
      </c>
      <c r="Y15" s="79">
        <v>25</v>
      </c>
      <c r="Z15" s="79">
        <v>25</v>
      </c>
      <c r="AA15" s="79">
        <v>25</v>
      </c>
      <c r="AB15" s="79">
        <v>25</v>
      </c>
      <c r="AC15" s="79">
        <v>25</v>
      </c>
      <c r="AD15" s="79">
        <v>25</v>
      </c>
      <c r="AE15" s="79">
        <v>25</v>
      </c>
      <c r="AF15" s="79">
        <v>25</v>
      </c>
      <c r="AG15" s="79">
        <v>25</v>
      </c>
      <c r="AH15" s="79">
        <v>25</v>
      </c>
      <c r="AI15" s="79">
        <v>25</v>
      </c>
      <c r="AJ15" s="79">
        <v>25</v>
      </c>
      <c r="AK15" s="79"/>
      <c r="AL15" s="79"/>
    </row>
    <row r="16" spans="1:38" x14ac:dyDescent="0.2">
      <c r="A16" s="1" t="s">
        <v>376</v>
      </c>
      <c r="B16" s="1" t="s">
        <v>129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>
        <v>0.5</v>
      </c>
      <c r="N16" s="131">
        <v>2</v>
      </c>
      <c r="O16" s="1">
        <v>2</v>
      </c>
      <c r="P16" s="1">
        <v>2</v>
      </c>
      <c r="Q16" s="1">
        <v>1095</v>
      </c>
      <c r="R16" s="3">
        <v>0</v>
      </c>
      <c r="S16" s="3"/>
      <c r="T16" s="3">
        <f>8550/Umrechnungsfaktoren!$B$16/Umrechnungsfaktoren!$B$17</f>
        <v>8590.598290598291</v>
      </c>
      <c r="U16" s="3">
        <f>6.2/Umrechnungsfaktoren!$B$16/Umrechnungsfaktoren!$B$17</f>
        <v>6.2294396961063629</v>
      </c>
      <c r="V16" s="3">
        <f>0.45/Umrechnungsfaktoren!$B$16/Umrechnungsfaktoren!$B$17</f>
        <v>0.4521367521367522</v>
      </c>
      <c r="X16" s="79">
        <v>25</v>
      </c>
      <c r="Y16" s="79">
        <v>25</v>
      </c>
      <c r="Z16" s="79">
        <v>25</v>
      </c>
      <c r="AA16" s="79">
        <v>25</v>
      </c>
      <c r="AB16" s="79">
        <v>25</v>
      </c>
      <c r="AC16" s="79">
        <v>25</v>
      </c>
      <c r="AD16" s="79">
        <v>25</v>
      </c>
      <c r="AE16" s="79">
        <v>25</v>
      </c>
      <c r="AF16" s="79">
        <v>25</v>
      </c>
      <c r="AG16" s="79">
        <v>25</v>
      </c>
      <c r="AH16" s="79">
        <v>25</v>
      </c>
      <c r="AI16" s="79">
        <v>25</v>
      </c>
      <c r="AJ16" s="79">
        <v>25</v>
      </c>
      <c r="AK16" s="79"/>
      <c r="AL16" s="79"/>
    </row>
    <row r="17" spans="1:38" x14ac:dyDescent="0.2">
      <c r="A17" s="1" t="s">
        <v>99</v>
      </c>
      <c r="B17" s="1" t="s">
        <v>129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>
        <v>0.56999999999999995</v>
      </c>
      <c r="N17" s="131">
        <v>2</v>
      </c>
      <c r="O17" s="1">
        <v>2</v>
      </c>
      <c r="P17" s="1">
        <v>22</v>
      </c>
      <c r="Q17" s="1">
        <v>365</v>
      </c>
      <c r="R17" s="3">
        <v>0</v>
      </c>
      <c r="S17" s="3"/>
      <c r="T17" s="3">
        <f>8550/Umrechnungsfaktoren!$B$16/Umrechnungsfaktoren!$B$17</f>
        <v>8590.598290598291</v>
      </c>
      <c r="U17" s="3">
        <f>6.2/Umrechnungsfaktoren!$B$16/Umrechnungsfaktoren!$B$17</f>
        <v>6.2294396961063629</v>
      </c>
      <c r="V17" s="3">
        <f>0.45/Umrechnungsfaktoren!$B$16/Umrechnungsfaktoren!$B$17</f>
        <v>0.4521367521367522</v>
      </c>
      <c r="X17" s="79">
        <v>25</v>
      </c>
      <c r="Y17" s="79">
        <v>25</v>
      </c>
      <c r="Z17" s="79">
        <v>25</v>
      </c>
      <c r="AA17" s="79">
        <v>25</v>
      </c>
      <c r="AB17" s="79">
        <v>25</v>
      </c>
      <c r="AC17" s="79">
        <v>25</v>
      </c>
      <c r="AD17" s="79">
        <v>25</v>
      </c>
      <c r="AE17" s="79">
        <v>25</v>
      </c>
      <c r="AF17" s="79">
        <v>25</v>
      </c>
      <c r="AG17" s="79">
        <v>25</v>
      </c>
      <c r="AH17" s="79">
        <v>25</v>
      </c>
      <c r="AI17" s="79">
        <v>25</v>
      </c>
      <c r="AJ17" s="79">
        <v>25</v>
      </c>
      <c r="AK17" s="79"/>
      <c r="AL17" s="7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14" width="29.28515625" style="1" customWidth="1"/>
    <col min="15" max="15" width="25.85546875" style="1" bestFit="1" customWidth="1"/>
    <col min="16" max="16" width="24" style="1" bestFit="1" customWidth="1"/>
    <col min="17" max="17" width="56.7109375" style="1" bestFit="1" customWidth="1"/>
    <col min="18" max="19" width="35.5703125" style="1" customWidth="1"/>
    <col min="20" max="20" width="31.7109375" style="1" bestFit="1" customWidth="1"/>
    <col min="21" max="21" width="31.5703125" style="1" bestFit="1" customWidth="1"/>
    <col min="22" max="22" width="34" style="1" bestFit="1" customWidth="1"/>
    <col min="23" max="23" width="34.42578125" style="1" bestFit="1" customWidth="1"/>
    <col min="24" max="24" width="31" style="1" bestFit="1" customWidth="1"/>
    <col min="25" max="25" width="28.85546875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213</v>
      </c>
      <c r="N1" s="2" t="s">
        <v>3</v>
      </c>
      <c r="O1" s="2" t="s">
        <v>214</v>
      </c>
      <c r="P1" s="2" t="s">
        <v>16</v>
      </c>
      <c r="Q1" s="2" t="s">
        <v>22</v>
      </c>
      <c r="R1" s="2" t="s">
        <v>163</v>
      </c>
      <c r="S1" s="2" t="s">
        <v>164</v>
      </c>
      <c r="T1" s="2" t="s">
        <v>1</v>
      </c>
      <c r="U1" s="2" t="s">
        <v>2</v>
      </c>
      <c r="V1" s="2" t="s">
        <v>6</v>
      </c>
      <c r="W1" s="2" t="s">
        <v>18</v>
      </c>
      <c r="X1" s="2" t="s">
        <v>23</v>
      </c>
      <c r="Y1" s="2" t="s">
        <v>51</v>
      </c>
    </row>
    <row r="2" spans="1:25" x14ac:dyDescent="0.2">
      <c r="A2" s="6" t="s">
        <v>298</v>
      </c>
      <c r="B2" s="1" t="s">
        <v>128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1253</v>
      </c>
    </row>
    <row r="3" spans="1:25" x14ac:dyDescent="0.2">
      <c r="A3" s="112" t="s">
        <v>166</v>
      </c>
      <c r="B3" s="112" t="s">
        <v>141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1253</v>
      </c>
    </row>
    <row r="4" spans="1:25" x14ac:dyDescent="0.2">
      <c r="A4" s="112" t="s">
        <v>364</v>
      </c>
      <c r="B4" s="112" t="s">
        <v>141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1253</v>
      </c>
    </row>
    <row r="5" spans="1:25" x14ac:dyDescent="0.2">
      <c r="A5" s="112" t="s">
        <v>90</v>
      </c>
      <c r="B5" s="112" t="s">
        <v>128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1253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10" width="20.7109375" style="1" customWidth="1"/>
    <col min="11" max="11" width="25.85546875" style="1" bestFit="1" customWidth="1"/>
    <col min="12" max="14" width="25.85546875" style="1" customWidth="1"/>
    <col min="15" max="15" width="24" style="1" bestFit="1" customWidth="1"/>
    <col min="16" max="16" width="24" style="1" customWidth="1"/>
    <col min="17" max="18" width="38.28515625" style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5" width="31.5703125" style="1" customWidth="1"/>
    <col min="26" max="26" width="34" style="1" bestFit="1" customWidth="1"/>
    <col min="27" max="27" width="34.42578125" style="1" bestFit="1" customWidth="1"/>
    <col min="28" max="28" width="38.1406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852</v>
      </c>
      <c r="H1" s="2" t="s">
        <v>853</v>
      </c>
      <c r="I1" s="2" t="s">
        <v>213</v>
      </c>
      <c r="J1" s="2" t="s">
        <v>214</v>
      </c>
      <c r="K1" s="2" t="s">
        <v>3</v>
      </c>
      <c r="L1" s="2" t="s">
        <v>1127</v>
      </c>
      <c r="M1" s="2" t="s">
        <v>86</v>
      </c>
      <c r="N1" s="2" t="s">
        <v>1128</v>
      </c>
      <c r="O1" s="2" t="s">
        <v>16</v>
      </c>
      <c r="P1" s="2" t="s">
        <v>543</v>
      </c>
      <c r="Q1" s="2" t="s">
        <v>98</v>
      </c>
      <c r="R1" s="2" t="s">
        <v>544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235</v>
      </c>
      <c r="X1" s="2" t="s">
        <v>116</v>
      </c>
      <c r="Y1" s="2" t="s">
        <v>59</v>
      </c>
      <c r="Z1" s="2" t="s">
        <v>6</v>
      </c>
      <c r="AA1" s="2" t="s">
        <v>18</v>
      </c>
      <c r="AB1" s="2" t="s">
        <v>7</v>
      </c>
    </row>
    <row r="2" spans="1:28" x14ac:dyDescent="0.2">
      <c r="A2" s="1" t="s">
        <v>210</v>
      </c>
      <c r="B2" s="1" t="s">
        <v>129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">
      <c r="A3" s="1" t="s">
        <v>102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">
      <c r="A4" s="1" t="s">
        <v>103</v>
      </c>
      <c r="B4" s="1" t="s">
        <v>129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">
      <c r="A5" s="1" t="s">
        <v>104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">
      <c r="A6" s="1" t="s">
        <v>105</v>
      </c>
      <c r="B6" s="1" t="s">
        <v>129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">
      <c r="A7" s="1" t="s">
        <v>134</v>
      </c>
      <c r="B7" s="1" t="s">
        <v>129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">
      <c r="A8" s="1" t="s">
        <v>135</v>
      </c>
      <c r="B8" s="1" t="s">
        <v>129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">
      <c r="A9" s="1" t="s">
        <v>1134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">
      <c r="A10" s="1" t="s">
        <v>101</v>
      </c>
      <c r="B10" s="1" t="s">
        <v>129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">
      <c r="A11" s="1" t="s">
        <v>136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">
      <c r="A12" s="1" t="s">
        <v>137</v>
      </c>
      <c r="B12" s="1" t="s">
        <v>129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">
      <c r="A13" s="1" t="s">
        <v>140</v>
      </c>
      <c r="B13" s="1" t="s">
        <v>129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1240</v>
      </c>
      <c r="B12" s="110" t="s">
        <v>1241</v>
      </c>
      <c r="C12" s="111" t="s">
        <v>1242</v>
      </c>
      <c r="D12" s="110" t="s">
        <v>275</v>
      </c>
    </row>
    <row r="13" spans="1:4" ht="25.5" x14ac:dyDescent="0.2">
      <c r="A13" s="110" t="s">
        <v>854</v>
      </c>
      <c r="B13" s="110" t="s">
        <v>855</v>
      </c>
      <c r="C13" s="111" t="s">
        <v>856</v>
      </c>
      <c r="D13" s="110" t="s">
        <v>275</v>
      </c>
    </row>
    <row r="14" spans="1:4" x14ac:dyDescent="0.2">
      <c r="A14" s="110" t="s">
        <v>1254</v>
      </c>
      <c r="B14" s="110" t="s">
        <v>1255</v>
      </c>
      <c r="C14" s="111" t="s">
        <v>1256</v>
      </c>
      <c r="D14" s="110" t="s">
        <v>275</v>
      </c>
    </row>
    <row r="15" spans="1:4" ht="38.25" x14ac:dyDescent="0.2">
      <c r="A15" s="110" t="s">
        <v>240</v>
      </c>
      <c r="B15" s="110" t="s">
        <v>266</v>
      </c>
      <c r="C15" s="111" t="s">
        <v>277</v>
      </c>
      <c r="D15" s="110" t="s">
        <v>275</v>
      </c>
    </row>
    <row r="16" spans="1:4" ht="25.5" x14ac:dyDescent="0.2">
      <c r="A16" s="110" t="s">
        <v>848</v>
      </c>
      <c r="B16" s="110" t="s">
        <v>468</v>
      </c>
      <c r="C16" s="111" t="s">
        <v>334</v>
      </c>
      <c r="D16" s="110" t="s">
        <v>275</v>
      </c>
    </row>
    <row r="17" spans="1:4" ht="25.5" x14ac:dyDescent="0.2">
      <c r="A17" s="110" t="s">
        <v>350</v>
      </c>
      <c r="B17" s="110" t="s">
        <v>353</v>
      </c>
      <c r="C17" s="111" t="s">
        <v>358</v>
      </c>
      <c r="D17" s="110" t="s">
        <v>275</v>
      </c>
    </row>
    <row r="18" spans="1:4" ht="25.5" x14ac:dyDescent="0.2">
      <c r="A18" s="110" t="s">
        <v>824</v>
      </c>
      <c r="B18" s="110" t="s">
        <v>825</v>
      </c>
      <c r="C18" s="111" t="s">
        <v>826</v>
      </c>
      <c r="D18" s="110" t="s">
        <v>275</v>
      </c>
    </row>
    <row r="19" spans="1:4" ht="25.5" x14ac:dyDescent="0.2">
      <c r="A19" s="110" t="s">
        <v>270</v>
      </c>
      <c r="B19" s="110" t="s">
        <v>260</v>
      </c>
      <c r="C19" s="111" t="s">
        <v>254</v>
      </c>
      <c r="D19" s="110" t="s">
        <v>275</v>
      </c>
    </row>
    <row r="20" spans="1:4" x14ac:dyDescent="0.2">
      <c r="A20" s="110" t="s">
        <v>847</v>
      </c>
      <c r="B20" s="110" t="s">
        <v>354</v>
      </c>
      <c r="C20" s="111" t="s">
        <v>359</v>
      </c>
      <c r="D20" s="110" t="s">
        <v>275</v>
      </c>
    </row>
    <row r="21" spans="1:4" ht="25.5" x14ac:dyDescent="0.2">
      <c r="A21" s="110" t="s">
        <v>1250</v>
      </c>
      <c r="B21" s="110" t="s">
        <v>1251</v>
      </c>
      <c r="C21" s="111" t="s">
        <v>1252</v>
      </c>
      <c r="D21" s="110" t="s">
        <v>275</v>
      </c>
    </row>
    <row r="22" spans="1:4" ht="25.5" x14ac:dyDescent="0.2">
      <c r="A22" s="110" t="s">
        <v>241</v>
      </c>
      <c r="B22" s="110" t="s">
        <v>242</v>
      </c>
      <c r="C22" s="111" t="s">
        <v>249</v>
      </c>
      <c r="D22" s="110" t="s">
        <v>275</v>
      </c>
    </row>
    <row r="23" spans="1:4" x14ac:dyDescent="0.2">
      <c r="A23" s="110" t="s">
        <v>1219</v>
      </c>
      <c r="B23" s="110" t="s">
        <v>1220</v>
      </c>
      <c r="C23" s="111" t="s">
        <v>1221</v>
      </c>
      <c r="D23" s="110" t="s">
        <v>275</v>
      </c>
    </row>
    <row r="24" spans="1:4" ht="25.5" x14ac:dyDescent="0.2">
      <c r="A24" s="110" t="s">
        <v>245</v>
      </c>
      <c r="B24" s="110" t="s">
        <v>246</v>
      </c>
      <c r="C24" s="111" t="s">
        <v>251</v>
      </c>
      <c r="D24" s="110" t="s">
        <v>275</v>
      </c>
    </row>
    <row r="25" spans="1:4" ht="25.5" x14ac:dyDescent="0.2">
      <c r="A25" s="110" t="s">
        <v>271</v>
      </c>
      <c r="B25" s="110" t="s">
        <v>262</v>
      </c>
      <c r="C25" s="111" t="s">
        <v>256</v>
      </c>
      <c r="D25" s="110" t="s">
        <v>275</v>
      </c>
    </row>
    <row r="26" spans="1:4" x14ac:dyDescent="0.2">
      <c r="A26" s="110" t="s">
        <v>265</v>
      </c>
      <c r="B26" s="110" t="s">
        <v>259</v>
      </c>
      <c r="C26" s="111" t="s">
        <v>253</v>
      </c>
      <c r="D26" s="110" t="s">
        <v>275</v>
      </c>
    </row>
    <row r="27" spans="1:4" x14ac:dyDescent="0.2">
      <c r="A27" s="110" t="s">
        <v>243</v>
      </c>
      <c r="B27" s="110" t="s">
        <v>244</v>
      </c>
      <c r="C27" s="111" t="s">
        <v>250</v>
      </c>
      <c r="D27" s="110" t="s">
        <v>275</v>
      </c>
    </row>
    <row r="28" spans="1:4" ht="38.25" x14ac:dyDescent="0.2">
      <c r="A28" s="124" t="s">
        <v>1188</v>
      </c>
      <c r="B28" s="124" t="s">
        <v>1189</v>
      </c>
      <c r="C28" s="125" t="s">
        <v>1190</v>
      </c>
      <c r="D28" s="124" t="s">
        <v>275</v>
      </c>
    </row>
    <row r="29" spans="1:4" ht="25.5" x14ac:dyDescent="0.2">
      <c r="A29" s="124" t="s">
        <v>841</v>
      </c>
      <c r="B29" s="124" t="s">
        <v>842</v>
      </c>
      <c r="C29" s="125" t="s">
        <v>843</v>
      </c>
      <c r="D29" s="124" t="s">
        <v>275</v>
      </c>
    </row>
    <row r="30" spans="1:4" ht="25.5" x14ac:dyDescent="0.2">
      <c r="A30" s="124" t="s">
        <v>269</v>
      </c>
      <c r="B30" s="124" t="s">
        <v>264</v>
      </c>
      <c r="C30" s="125" t="s">
        <v>258</v>
      </c>
      <c r="D30" s="124" t="s">
        <v>275</v>
      </c>
    </row>
    <row r="31" spans="1:4" x14ac:dyDescent="0.2">
      <c r="A31" s="124" t="s">
        <v>814</v>
      </c>
      <c r="B31" s="124" t="s">
        <v>355</v>
      </c>
      <c r="C31" s="125" t="s">
        <v>360</v>
      </c>
      <c r="D31" s="124" t="s">
        <v>275</v>
      </c>
    </row>
    <row r="32" spans="1:4" ht="25.5" x14ac:dyDescent="0.2">
      <c r="A32" s="124" t="s">
        <v>272</v>
      </c>
      <c r="B32" s="124" t="s">
        <v>261</v>
      </c>
      <c r="C32" s="125" t="s">
        <v>255</v>
      </c>
      <c r="D32" s="124" t="s">
        <v>275</v>
      </c>
    </row>
    <row r="33" spans="1:4" ht="25.5" x14ac:dyDescent="0.2">
      <c r="A33" s="126" t="s">
        <v>1247</v>
      </c>
      <c r="B33" s="126" t="s">
        <v>1248</v>
      </c>
      <c r="C33" s="127" t="s">
        <v>1249</v>
      </c>
      <c r="D33" s="126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  <row r="101" spans="1:5" x14ac:dyDescent="0.2">
      <c r="A101" s="79" t="s">
        <v>1259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A101" sqref="A101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01" spans="1:4" x14ac:dyDescent="0.2">
      <c r="A101" s="108" t="s">
        <v>1259</v>
      </c>
      <c r="B101" s="108" t="s">
        <v>1259</v>
      </c>
      <c r="C101" s="108" t="s">
        <v>656</v>
      </c>
      <c r="D101" s="104">
        <v>1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19" workbookViewId="0">
      <selection activeCell="A71" sqref="A71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2023-12-07T14:41:02Z</dcterms:modified>
</cp:coreProperties>
</file>