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OneDrive\Documentos\Projetos\MapPickPredictor\"/>
    </mc:Choice>
  </mc:AlternateContent>
  <xr:revisionPtr revIDLastSave="0" documentId="13_ncr:1_{25295CDE-95B1-4B8F-9C9F-3D7FE99C4DDF}" xr6:coauthVersionLast="47" xr6:coauthVersionMax="47" xr10:uidLastSave="{00000000-0000-0000-0000-000000000000}"/>
  <bookViews>
    <workbookView xWindow="-120" yWindow="-120" windowWidth="28110" windowHeight="16440" xr2:uid="{9727737B-AF76-46EA-9BE8-3A5F184B8FF3}"/>
  </bookViews>
  <sheets>
    <sheet name="Bets" sheetId="1" r:id="rId1"/>
    <sheet name="Analysis" sheetId="2" r:id="rId2"/>
  </sheets>
  <definedNames>
    <definedName name="CS_GO">"GET.CELL(38, Sheet1!$H$7)"</definedName>
    <definedName name="VALORANT">"GET.CELL(38, Sheet1!$H6)"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0" i="2" l="1"/>
  <c r="F70" i="2"/>
  <c r="G70" i="2"/>
  <c r="H70" i="2"/>
  <c r="I70" i="2"/>
  <c r="E71" i="2"/>
  <c r="F71" i="2"/>
  <c r="G71" i="2"/>
  <c r="H71" i="2"/>
  <c r="I71" i="2"/>
  <c r="D70" i="2"/>
  <c r="D71" i="2"/>
  <c r="B4" i="2"/>
  <c r="B2" i="2"/>
  <c r="B3" i="2" s="1"/>
  <c r="E66" i="1"/>
  <c r="E68" i="1"/>
  <c r="E68" i="2" s="1"/>
  <c r="E67" i="1"/>
  <c r="D68" i="2" s="1"/>
  <c r="D64" i="2"/>
  <c r="E64" i="2"/>
  <c r="F64" i="2"/>
  <c r="G64" i="2"/>
  <c r="H64" i="2"/>
  <c r="I64" i="2"/>
  <c r="D65" i="2"/>
  <c r="E65" i="2"/>
  <c r="F65" i="2"/>
  <c r="G65" i="2"/>
  <c r="H65" i="2"/>
  <c r="I65" i="2"/>
  <c r="D66" i="2"/>
  <c r="E66" i="2"/>
  <c r="F66" i="2"/>
  <c r="G66" i="2"/>
  <c r="H66" i="2"/>
  <c r="I66" i="2"/>
  <c r="D67" i="2"/>
  <c r="E67" i="2"/>
  <c r="F67" i="2"/>
  <c r="G67" i="2"/>
  <c r="H67" i="2"/>
  <c r="I67" i="2"/>
  <c r="I68" i="2"/>
  <c r="D69" i="2"/>
  <c r="E69" i="2"/>
  <c r="F69" i="2"/>
  <c r="G69" i="2"/>
  <c r="H69" i="2"/>
  <c r="I69" i="2"/>
  <c r="E63" i="1"/>
  <c r="F63" i="2" s="1"/>
  <c r="D63" i="2"/>
  <c r="E63" i="2"/>
  <c r="G63" i="2"/>
  <c r="H63" i="2"/>
  <c r="I63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D62" i="2"/>
  <c r="E62" i="2"/>
  <c r="F62" i="2"/>
  <c r="G62" i="2"/>
  <c r="H62" i="2"/>
  <c r="I62" i="2"/>
  <c r="E60" i="1"/>
  <c r="E61" i="1"/>
  <c r="E58" i="2"/>
  <c r="F58" i="2"/>
  <c r="G58" i="2"/>
  <c r="H58" i="2"/>
  <c r="I58" i="2"/>
  <c r="D58" i="2"/>
  <c r="E58" i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2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E57" i="2"/>
  <c r="D57" i="2"/>
  <c r="E56" i="2"/>
  <c r="D56" i="2"/>
  <c r="E55" i="2"/>
  <c r="D55" i="2"/>
  <c r="E54" i="2"/>
  <c r="D54" i="2"/>
  <c r="E53" i="2"/>
  <c r="D53" i="2"/>
  <c r="E52" i="2"/>
  <c r="D52" i="2"/>
  <c r="E51" i="2"/>
  <c r="D51" i="2"/>
  <c r="E50" i="2"/>
  <c r="D50" i="2"/>
  <c r="E49" i="2"/>
  <c r="D49" i="2"/>
  <c r="E48" i="2"/>
  <c r="D48" i="2"/>
  <c r="E47" i="2"/>
  <c r="D47" i="2"/>
  <c r="E46" i="2"/>
  <c r="D46" i="2"/>
  <c r="E45" i="2"/>
  <c r="D45" i="2"/>
  <c r="E44" i="2"/>
  <c r="D44" i="2"/>
  <c r="E43" i="2"/>
  <c r="D43" i="2"/>
  <c r="E42" i="2"/>
  <c r="D42" i="2"/>
  <c r="E41" i="2"/>
  <c r="D41" i="2"/>
  <c r="E40" i="2"/>
  <c r="D40" i="2"/>
  <c r="E39" i="2"/>
  <c r="D39" i="2"/>
  <c r="E38" i="2"/>
  <c r="D38" i="2"/>
  <c r="E37" i="2"/>
  <c r="D37" i="2"/>
  <c r="E36" i="2"/>
  <c r="D36" i="2"/>
  <c r="E35" i="2"/>
  <c r="D35" i="2"/>
  <c r="E34" i="2"/>
  <c r="D34" i="2"/>
  <c r="E33" i="2"/>
  <c r="D33" i="2"/>
  <c r="E32" i="2"/>
  <c r="D32" i="2"/>
  <c r="E31" i="2"/>
  <c r="D31" i="2"/>
  <c r="E30" i="2"/>
  <c r="D30" i="2"/>
  <c r="E29" i="2"/>
  <c r="D29" i="2"/>
  <c r="E28" i="2"/>
  <c r="D28" i="2"/>
  <c r="E27" i="2"/>
  <c r="D27" i="2"/>
  <c r="E26" i="2"/>
  <c r="D26" i="2"/>
  <c r="E25" i="2"/>
  <c r="D25" i="2"/>
  <c r="E24" i="2"/>
  <c r="D24" i="2"/>
  <c r="E23" i="2"/>
  <c r="D23" i="2"/>
  <c r="E22" i="2"/>
  <c r="D22" i="2"/>
  <c r="E21" i="2"/>
  <c r="D21" i="2"/>
  <c r="E20" i="2"/>
  <c r="D20" i="2"/>
  <c r="E19" i="2"/>
  <c r="D19" i="2"/>
  <c r="E18" i="2"/>
  <c r="D18" i="2"/>
  <c r="E17" i="2"/>
  <c r="D17" i="2"/>
  <c r="E16" i="2"/>
  <c r="D16" i="2"/>
  <c r="E15" i="2"/>
  <c r="D15" i="2"/>
  <c r="E14" i="2"/>
  <c r="D14" i="2"/>
  <c r="E13" i="2"/>
  <c r="D13" i="2"/>
  <c r="E12" i="2"/>
  <c r="D12" i="2"/>
  <c r="E11" i="2"/>
  <c r="D11" i="2"/>
  <c r="E10" i="2"/>
  <c r="D10" i="2"/>
  <c r="E9" i="2"/>
  <c r="D9" i="2"/>
  <c r="E8" i="2"/>
  <c r="D8" i="2"/>
  <c r="E7" i="2"/>
  <c r="D7" i="2"/>
  <c r="E6" i="2"/>
  <c r="D6" i="2"/>
  <c r="E5" i="2"/>
  <c r="D5" i="2"/>
  <c r="E4" i="2"/>
  <c r="D4" i="2"/>
  <c r="E3" i="2"/>
  <c r="D3" i="2"/>
  <c r="E2" i="2"/>
  <c r="D2" i="2"/>
  <c r="E57" i="1"/>
  <c r="E52" i="1"/>
  <c r="E54" i="1"/>
  <c r="E49" i="1"/>
  <c r="E42" i="1"/>
  <c r="E38" i="1"/>
  <c r="E39" i="1"/>
  <c r="E33" i="1"/>
  <c r="E36" i="1"/>
  <c r="E37" i="1"/>
  <c r="E35" i="1"/>
  <c r="E31" i="1"/>
  <c r="E30" i="1"/>
  <c r="E29" i="1"/>
  <c r="E23" i="1"/>
  <c r="D23" i="1"/>
  <c r="E22" i="1"/>
  <c r="H68" i="2" l="1"/>
  <c r="G68" i="2"/>
  <c r="F68" i="2"/>
  <c r="B12" i="2"/>
  <c r="B13" i="2"/>
  <c r="B8" i="2"/>
  <c r="B10" i="2"/>
  <c r="B9" i="2" a="1"/>
  <c r="B9" i="2" s="1"/>
  <c r="B11" i="2"/>
  <c r="B7" i="2"/>
  <c r="B6" i="2"/>
  <c r="E21" i="1"/>
  <c r="E24" i="1"/>
  <c r="E18" i="1"/>
  <c r="E16" i="1"/>
  <c r="E9" i="1"/>
  <c r="E11" i="1"/>
  <c r="E10" i="1"/>
  <c r="E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<sst xmlns="http://schemas.openxmlformats.org/spreadsheetml/2006/main" count="230" uniqueCount="145">
  <si>
    <t>Booking</t>
  </si>
  <si>
    <t>Odd</t>
  </si>
  <si>
    <t>Bet</t>
  </si>
  <si>
    <t>Result</t>
  </si>
  <si>
    <t>Initial money</t>
  </si>
  <si>
    <t>Current money</t>
  </si>
  <si>
    <t>Context</t>
  </si>
  <si>
    <t>FPX vs KC</t>
  </si>
  <si>
    <t>win (FPX)</t>
  </si>
  <si>
    <t>BBL vs DRX</t>
  </si>
  <si>
    <t>win (DRX)</t>
  </si>
  <si>
    <t>Gen.G vs LOUD</t>
  </si>
  <si>
    <t>win (Gen.G)</t>
  </si>
  <si>
    <t>Results</t>
  </si>
  <si>
    <t>M1 - both pistols (FPX)</t>
  </si>
  <si>
    <t>C9 vs PRX</t>
  </si>
  <si>
    <t>win (PRX)</t>
  </si>
  <si>
    <t>EG vs  Team Heretics</t>
  </si>
  <si>
    <t>win (Team Heretics)</t>
  </si>
  <si>
    <t>mibr vs Talon</t>
  </si>
  <si>
    <t>win (mibr)</t>
  </si>
  <si>
    <t>Keyd vs 00N</t>
  </si>
  <si>
    <t>NRG vs Giants</t>
  </si>
  <si>
    <t>LOUD vs KC</t>
  </si>
  <si>
    <t>win (LOUD)</t>
  </si>
  <si>
    <t>win (NRG)</t>
  </si>
  <si>
    <t>win (Keyd)</t>
  </si>
  <si>
    <t>DRX vs Cloud9</t>
  </si>
  <si>
    <t>win (Cloud9)</t>
  </si>
  <si>
    <t>EG vs Talon</t>
  </si>
  <si>
    <t>win (EG)</t>
  </si>
  <si>
    <t>NRG vs LOUD</t>
  </si>
  <si>
    <t>Team Liquid vs Team Secret</t>
  </si>
  <si>
    <t>win (Team Liquid)</t>
  </si>
  <si>
    <t>NAVI vs KRU</t>
  </si>
  <si>
    <t>win (NAVI)</t>
  </si>
  <si>
    <t>ZETA vs Leviatan</t>
  </si>
  <si>
    <t>win (ZETA)</t>
  </si>
  <si>
    <t>Vitality vs Global</t>
  </si>
  <si>
    <t>win (Vitality)</t>
  </si>
  <si>
    <t>T1 vs FURIA</t>
  </si>
  <si>
    <t>win (T1)</t>
  </si>
  <si>
    <t>Sentinels vs fnatic</t>
  </si>
  <si>
    <t>win (Sentinels)</t>
  </si>
  <si>
    <t>100T vs Edward</t>
  </si>
  <si>
    <t>win (100T)</t>
  </si>
  <si>
    <t>Team Secret vs NAVI</t>
  </si>
  <si>
    <t>LOUD vs DRX</t>
  </si>
  <si>
    <t>Fluxo vs 9z</t>
  </si>
  <si>
    <t>win (9z)</t>
  </si>
  <si>
    <t>mibr vs G2</t>
  </si>
  <si>
    <t>Eternal Fire vs fnatic</t>
  </si>
  <si>
    <t>win (Eternal Fire)</t>
  </si>
  <si>
    <t>Imperial vs Fluxo</t>
  </si>
  <si>
    <t>win (Fluxo)</t>
  </si>
  <si>
    <t>Tracking Score</t>
  </si>
  <si>
    <t>Vitality vs OG</t>
  </si>
  <si>
    <t>win (OG)</t>
  </si>
  <si>
    <t>win (FaZe)</t>
  </si>
  <si>
    <t>FaZe vs NiP</t>
  </si>
  <si>
    <t>VALORANT</t>
  </si>
  <si>
    <t>CS:GO</t>
  </si>
  <si>
    <t>win (Grayhound)</t>
  </si>
  <si>
    <t>Liberty vs Keyd</t>
  </si>
  <si>
    <t>pain vs OG</t>
  </si>
  <si>
    <t>NiP vs Grayhound</t>
  </si>
  <si>
    <t>Rooster vs 00Nation</t>
  </si>
  <si>
    <t>win (Rooster)</t>
  </si>
  <si>
    <t>BIG vs Monte</t>
  </si>
  <si>
    <t>win (BIG)</t>
  </si>
  <si>
    <t>Aurora vs Monte</t>
  </si>
  <si>
    <t>win (Aurora)</t>
  </si>
  <si>
    <t>GODSENT vs HEET</t>
  </si>
  <si>
    <t>win (GODSENT)</t>
  </si>
  <si>
    <t>BNB vs iNation</t>
  </si>
  <si>
    <t>win (BNB)</t>
  </si>
  <si>
    <t>CPH vs BIG</t>
  </si>
  <si>
    <t>win (CPH)</t>
  </si>
  <si>
    <t>pain vs Grayhound</t>
  </si>
  <si>
    <t>undefined vs MOUZ NXT</t>
  </si>
  <si>
    <t>win (MOUZ NXT)</t>
  </si>
  <si>
    <t>EC Brugge vs Budapest Five</t>
  </si>
  <si>
    <t>win (Budapest Five)</t>
  </si>
  <si>
    <t>OG vs NiP</t>
  </si>
  <si>
    <t>Partizan vs The Prodigies</t>
  </si>
  <si>
    <t>win (The Prodigies)</t>
  </si>
  <si>
    <t xml:space="preserve">Insilio vs Iron Branch </t>
  </si>
  <si>
    <t>win (Insilio)</t>
  </si>
  <si>
    <t>Sangal vs HONORIS</t>
  </si>
  <si>
    <t>win (HONORIS)</t>
  </si>
  <si>
    <t>Cloud9 vs BNB</t>
  </si>
  <si>
    <t>00Nation vs Grayhound</t>
  </si>
  <si>
    <t>Vitality vs FaZe</t>
  </si>
  <si>
    <t>Aurora vs VOYVODA</t>
  </si>
  <si>
    <t>Endpoint vs Nexus</t>
  </si>
  <si>
    <t>win (Nexus)</t>
  </si>
  <si>
    <t>Boston crab vs PROSPECTS</t>
  </si>
  <si>
    <t>win (PROSPECTS)</t>
  </si>
  <si>
    <t>Nexus vs Budapest Five</t>
  </si>
  <si>
    <t>NiP vs 00Nation</t>
  </si>
  <si>
    <t>Monte vs HAVU</t>
  </si>
  <si>
    <t>win (HAVU)</t>
  </si>
  <si>
    <t>RED Canids vs Furious</t>
  </si>
  <si>
    <t>win (Furious)</t>
  </si>
  <si>
    <t>Nouns vs Strife</t>
  </si>
  <si>
    <t>win (Nouns)</t>
  </si>
  <si>
    <t>Apeks vs 1WIN</t>
  </si>
  <si>
    <t>win (1WIN)</t>
  </si>
  <si>
    <t>win (00Nation)</t>
  </si>
  <si>
    <t>500 vs Sprout</t>
  </si>
  <si>
    <t>win (Sprout)</t>
  </si>
  <si>
    <t>Tricked vs MOUZ NXT</t>
  </si>
  <si>
    <t>GamerLegion vs ECSTATIC</t>
  </si>
  <si>
    <t>win (GamerLegion)</t>
  </si>
  <si>
    <t>HEET vs ex-BLUEJAYS</t>
  </si>
  <si>
    <t>win (ex-BLUEJAYS)</t>
  </si>
  <si>
    <t>SAW vs Sangal</t>
  </si>
  <si>
    <t>win (SAW)</t>
  </si>
  <si>
    <t>Partial Results</t>
  </si>
  <si>
    <t>Partial Tracking Score</t>
  </si>
  <si>
    <t>Odds Won</t>
  </si>
  <si>
    <t>Odds Lost</t>
  </si>
  <si>
    <t>Average odd on wins</t>
  </si>
  <si>
    <t>Average odd on loses</t>
  </si>
  <si>
    <t>Highest bet won</t>
  </si>
  <si>
    <t>Bet Amount Lose</t>
  </si>
  <si>
    <t>Bet Amount Win</t>
  </si>
  <si>
    <t>Average bet on wins</t>
  </si>
  <si>
    <t>Average bet on loses</t>
  </si>
  <si>
    <t>Highest odd won</t>
  </si>
  <si>
    <t>Lowest odd lost</t>
  </si>
  <si>
    <t>Highest bet lost</t>
  </si>
  <si>
    <t>Game</t>
  </si>
  <si>
    <t>EYEBALLERS vs Nexus</t>
  </si>
  <si>
    <t>win (EYEBALLERS)</t>
  </si>
  <si>
    <t>Sampi vs Levadia</t>
  </si>
  <si>
    <t>win (Levadia)</t>
  </si>
  <si>
    <t>Insilio vs Budapest Five</t>
  </si>
  <si>
    <t>LDLC vs Young Ninjas</t>
  </si>
  <si>
    <t>win (LDLC)</t>
  </si>
  <si>
    <t>PROSPECTS vs Iron Branch</t>
  </si>
  <si>
    <t>win (Iron Branch)</t>
  </si>
  <si>
    <t>TBK vs Keyd Stars</t>
  </si>
  <si>
    <t>win (TBK)</t>
  </si>
  <si>
    <t>Grayhound vs 00Nation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</si>
</sst>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0_ ;\(#\ ##0.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9" fontId="0" fillId="0" borderId="1" xfId="1" applyFont="1" applyBorder="1"/>
    <xf numFmtId="164" fontId="0" fillId="0" borderId="0" xfId="0" applyNumberFormat="1"/>
    <xf numFmtId="2" fontId="0" fillId="0" borderId="0" xfId="0" applyNumberFormat="1"/>
    <xf numFmtId="2" fontId="0" fillId="0" borderId="1" xfId="0" applyNumberFormat="1" applyBorder="1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9" fontId="0" fillId="0" borderId="0" xfId="1" applyFont="1"/>
    <xf numFmtId="0" fontId="0" fillId="4" borderId="0" xfId="0" applyFill="1"/>
  </cellXfs>
  <cellStyles count="2">
    <cellStyle name="Normal" xfId="0" builtinId="0"/>
    <cellStyle name="Percent" xfId="1" builtinId="5"/>
  </cellStyles>
  <dxfs count="5">
    <dxf>
      <fill>
        <patternFill>
          <bgColor theme="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AFAF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6DEDE"/>
      <color rgb="FFFFAFAF"/>
      <color rgb="FFFF8B8B"/>
      <color rgb="FFFABE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Cumulative</a:t>
            </a:r>
            <a:r>
              <a:rPr lang="pt-BR" baseline="0"/>
              <a:t> Results</a:t>
            </a:r>
            <a:endParaRPr lang="pt-BR"/>
          </a:p>
        </c:rich>
      </c:tx>
      <c:layout>
        <c:manualLayout>
          <c:xMode val="edge"/>
          <c:yMode val="edge"/>
          <c:x val="0.4094930008748907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Analysis!$D$2:$D$69</c:f>
              <c:numCache>
                <c:formatCode>0%</c:formatCode>
                <c:ptCount val="68"/>
                <c:pt idx="0">
                  <c:v>-5.0000000000000044E-2</c:v>
                </c:pt>
                <c:pt idx="1">
                  <c:v>-9.9999999999999978E-2</c:v>
                </c:pt>
                <c:pt idx="2">
                  <c:v>-9.4000000000000083E-2</c:v>
                </c:pt>
                <c:pt idx="3">
                  <c:v>-0.14400000000000002</c:v>
                </c:pt>
                <c:pt idx="4">
                  <c:v>-0.19400000000000006</c:v>
                </c:pt>
                <c:pt idx="5">
                  <c:v>-0.24400000000000011</c:v>
                </c:pt>
                <c:pt idx="6">
                  <c:v>-0.34400000000000008</c:v>
                </c:pt>
                <c:pt idx="7">
                  <c:v>-0.29500000000000004</c:v>
                </c:pt>
                <c:pt idx="8">
                  <c:v>-0.26</c:v>
                </c:pt>
                <c:pt idx="9">
                  <c:v>-0.23599999999999999</c:v>
                </c:pt>
                <c:pt idx="10">
                  <c:v>-0.38600000000000001</c:v>
                </c:pt>
                <c:pt idx="11">
                  <c:v>-0.43600000000000005</c:v>
                </c:pt>
                <c:pt idx="12">
                  <c:v>-0.53600000000000003</c:v>
                </c:pt>
                <c:pt idx="13">
                  <c:v>-0.58600000000000008</c:v>
                </c:pt>
                <c:pt idx="14">
                  <c:v>-0.57900000000000007</c:v>
                </c:pt>
                <c:pt idx="15">
                  <c:v>-0.629</c:v>
                </c:pt>
                <c:pt idx="16">
                  <c:v>-0.61850000000000005</c:v>
                </c:pt>
                <c:pt idx="17">
                  <c:v>-0.66850000000000009</c:v>
                </c:pt>
                <c:pt idx="18">
                  <c:v>-0.71850000000000014</c:v>
                </c:pt>
                <c:pt idx="19">
                  <c:v>-0.71050000000000013</c:v>
                </c:pt>
                <c:pt idx="20">
                  <c:v>-0.68950000000000022</c:v>
                </c:pt>
                <c:pt idx="21">
                  <c:v>-0.44059999999999999</c:v>
                </c:pt>
                <c:pt idx="22">
                  <c:v>-0.37309999999999999</c:v>
                </c:pt>
                <c:pt idx="23">
                  <c:v>-0.37860000000000016</c:v>
                </c:pt>
                <c:pt idx="24">
                  <c:v>-0.39110000000000011</c:v>
                </c:pt>
                <c:pt idx="25">
                  <c:v>-0.42360000000000009</c:v>
                </c:pt>
                <c:pt idx="26">
                  <c:v>-0.47360000000000013</c:v>
                </c:pt>
                <c:pt idx="27">
                  <c:v>-0.45660000000000023</c:v>
                </c:pt>
                <c:pt idx="28">
                  <c:v>-0.40660000000000029</c:v>
                </c:pt>
                <c:pt idx="29">
                  <c:v>-0.39835000000000031</c:v>
                </c:pt>
                <c:pt idx="30">
                  <c:v>-0.44835000000000036</c:v>
                </c:pt>
                <c:pt idx="31">
                  <c:v>-0.22585000000000033</c:v>
                </c:pt>
                <c:pt idx="32">
                  <c:v>-0.25085000000000035</c:v>
                </c:pt>
                <c:pt idx="33">
                  <c:v>-0.21735000000000038</c:v>
                </c:pt>
                <c:pt idx="34">
                  <c:v>-0.20235000000000047</c:v>
                </c:pt>
                <c:pt idx="35">
                  <c:v>-0.15885000000000049</c:v>
                </c:pt>
                <c:pt idx="36">
                  <c:v>-0.14835000000000031</c:v>
                </c:pt>
                <c:pt idx="37">
                  <c:v>-0.13485000000000047</c:v>
                </c:pt>
                <c:pt idx="38">
                  <c:v>-0.15985000000000038</c:v>
                </c:pt>
                <c:pt idx="39">
                  <c:v>-0.1848500000000004</c:v>
                </c:pt>
                <c:pt idx="40">
                  <c:v>-0.17335000000000034</c:v>
                </c:pt>
                <c:pt idx="41">
                  <c:v>-0.22335000000000038</c:v>
                </c:pt>
                <c:pt idx="42">
                  <c:v>-0.23585000000000034</c:v>
                </c:pt>
                <c:pt idx="43">
                  <c:v>-0.26085000000000036</c:v>
                </c:pt>
                <c:pt idx="44">
                  <c:v>-0.28585000000000038</c:v>
                </c:pt>
                <c:pt idx="45">
                  <c:v>-0.3108500000000004</c:v>
                </c:pt>
                <c:pt idx="46">
                  <c:v>-0.33585000000000031</c:v>
                </c:pt>
                <c:pt idx="47">
                  <c:v>-0.27022500000000038</c:v>
                </c:pt>
                <c:pt idx="48">
                  <c:v>-0.2952250000000004</c:v>
                </c:pt>
                <c:pt idx="49">
                  <c:v>-0.32022500000000031</c:v>
                </c:pt>
                <c:pt idx="50">
                  <c:v>-0.29997500000000032</c:v>
                </c:pt>
                <c:pt idx="51">
                  <c:v>-0.32497500000000035</c:v>
                </c:pt>
                <c:pt idx="52">
                  <c:v>-0.21172500000000039</c:v>
                </c:pt>
                <c:pt idx="53">
                  <c:v>-0.23672500000000041</c:v>
                </c:pt>
                <c:pt idx="54">
                  <c:v>-0.24922500000000047</c:v>
                </c:pt>
                <c:pt idx="55">
                  <c:v>-0.24297500000000039</c:v>
                </c:pt>
                <c:pt idx="56">
                  <c:v>-0.21812500000000057</c:v>
                </c:pt>
                <c:pt idx="57">
                  <c:v>-0.24312500000000059</c:v>
                </c:pt>
                <c:pt idx="58">
                  <c:v>-0.23487500000000072</c:v>
                </c:pt>
                <c:pt idx="59">
                  <c:v>-0.22337500000000088</c:v>
                </c:pt>
                <c:pt idx="60">
                  <c:v>-0.23337500000000089</c:v>
                </c:pt>
                <c:pt idx="61">
                  <c:v>-0.22270000000000101</c:v>
                </c:pt>
                <c:pt idx="62">
                  <c:v>-0.24770000000000092</c:v>
                </c:pt>
                <c:pt idx="63">
                  <c:v>-0.25770000000000093</c:v>
                </c:pt>
                <c:pt idx="64">
                  <c:v>-0.22895000000000099</c:v>
                </c:pt>
                <c:pt idx="65">
                  <c:v>-0.19420000000000071</c:v>
                </c:pt>
                <c:pt idx="66">
                  <c:v>-0.17395000000000094</c:v>
                </c:pt>
                <c:pt idx="67">
                  <c:v>-0.21145000000000092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B6-4DA4-B29D-7D70ABE83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91855"/>
        <c:axId val="1716492111"/>
      </c:scatterChart>
      <c:valAx>
        <c:axId val="37291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716492111"/>
        <c:crosses val="autoZero"/>
        <c:crossBetween val="midCat"/>
      </c:valAx>
      <c:valAx>
        <c:axId val="171649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372918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Tracking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8.8126460562940032E-2"/>
          <c:y val="0.18097222222222226"/>
          <c:w val="0.87265488789326662"/>
          <c:h val="0.72088764946048411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Analysis!$E$2:$E$69</c:f>
              <c:numCache>
                <c:formatCode>0%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0.33333333333333331</c:v>
                </c:pt>
                <c:pt idx="3">
                  <c:v>0.25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0.25</c:v>
                </c:pt>
                <c:pt idx="8">
                  <c:v>0.33333333333333331</c:v>
                </c:pt>
                <c:pt idx="9">
                  <c:v>0.4</c:v>
                </c:pt>
                <c:pt idx="10">
                  <c:v>0.36363636363636365</c:v>
                </c:pt>
                <c:pt idx="11">
                  <c:v>0.33333333333333331</c:v>
                </c:pt>
                <c:pt idx="12">
                  <c:v>0.30769230769230771</c:v>
                </c:pt>
                <c:pt idx="13">
                  <c:v>0.2857142857142857</c:v>
                </c:pt>
                <c:pt idx="14">
                  <c:v>0.33333333333333331</c:v>
                </c:pt>
                <c:pt idx="15">
                  <c:v>0.3125</c:v>
                </c:pt>
                <c:pt idx="16">
                  <c:v>0.35294117647058826</c:v>
                </c:pt>
                <c:pt idx="17">
                  <c:v>0.33333333333333331</c:v>
                </c:pt>
                <c:pt idx="18">
                  <c:v>0.31578947368421051</c:v>
                </c:pt>
                <c:pt idx="19">
                  <c:v>0.35</c:v>
                </c:pt>
                <c:pt idx="20">
                  <c:v>0.38095238095238093</c:v>
                </c:pt>
                <c:pt idx="21">
                  <c:v>0.40909090909090912</c:v>
                </c:pt>
                <c:pt idx="22">
                  <c:v>0.43478260869565216</c:v>
                </c:pt>
                <c:pt idx="23">
                  <c:v>0.41666666666666669</c:v>
                </c:pt>
                <c:pt idx="24">
                  <c:v>0.4</c:v>
                </c:pt>
                <c:pt idx="25">
                  <c:v>0.38461538461538464</c:v>
                </c:pt>
                <c:pt idx="26">
                  <c:v>0.37037037037037035</c:v>
                </c:pt>
                <c:pt idx="27">
                  <c:v>0.39285714285714285</c:v>
                </c:pt>
                <c:pt idx="28">
                  <c:v>0.41379310344827586</c:v>
                </c:pt>
                <c:pt idx="29">
                  <c:v>0.43333333333333335</c:v>
                </c:pt>
                <c:pt idx="30">
                  <c:v>0.41935483870967744</c:v>
                </c:pt>
                <c:pt idx="31">
                  <c:v>0.4375</c:v>
                </c:pt>
                <c:pt idx="32">
                  <c:v>0.42424242424242425</c:v>
                </c:pt>
                <c:pt idx="33">
                  <c:v>0.44117647058823528</c:v>
                </c:pt>
                <c:pt idx="34">
                  <c:v>0.45714285714285713</c:v>
                </c:pt>
                <c:pt idx="35">
                  <c:v>0.47222222222222221</c:v>
                </c:pt>
                <c:pt idx="36">
                  <c:v>0.48648648648648651</c:v>
                </c:pt>
                <c:pt idx="37">
                  <c:v>0.5</c:v>
                </c:pt>
                <c:pt idx="38">
                  <c:v>0.48717948717948717</c:v>
                </c:pt>
                <c:pt idx="39">
                  <c:v>0.47499999999999998</c:v>
                </c:pt>
                <c:pt idx="40">
                  <c:v>0.48780487804878048</c:v>
                </c:pt>
                <c:pt idx="41">
                  <c:v>0.47619047619047616</c:v>
                </c:pt>
                <c:pt idx="42">
                  <c:v>0.46511627906976744</c:v>
                </c:pt>
                <c:pt idx="43">
                  <c:v>0.45454545454545453</c:v>
                </c:pt>
                <c:pt idx="44">
                  <c:v>0.44444444444444442</c:v>
                </c:pt>
                <c:pt idx="45">
                  <c:v>0.43478260869565216</c:v>
                </c:pt>
                <c:pt idx="46">
                  <c:v>0.42553191489361702</c:v>
                </c:pt>
                <c:pt idx="47">
                  <c:v>0.4375</c:v>
                </c:pt>
                <c:pt idx="48">
                  <c:v>0.42857142857142855</c:v>
                </c:pt>
                <c:pt idx="49">
                  <c:v>0.42</c:v>
                </c:pt>
                <c:pt idx="50">
                  <c:v>0.43137254901960786</c:v>
                </c:pt>
                <c:pt idx="51">
                  <c:v>0.42307692307692307</c:v>
                </c:pt>
                <c:pt idx="52">
                  <c:v>0.43396226415094341</c:v>
                </c:pt>
                <c:pt idx="53">
                  <c:v>0.42592592592592593</c:v>
                </c:pt>
                <c:pt idx="54">
                  <c:v>0.41818181818181815</c:v>
                </c:pt>
                <c:pt idx="55">
                  <c:v>0.42857142857142855</c:v>
                </c:pt>
                <c:pt idx="56">
                  <c:v>0.43859649122807015</c:v>
                </c:pt>
                <c:pt idx="57">
                  <c:v>0.43103448275862066</c:v>
                </c:pt>
                <c:pt idx="58">
                  <c:v>0.44067796610169491</c:v>
                </c:pt>
                <c:pt idx="59">
                  <c:v>0.45</c:v>
                </c:pt>
                <c:pt idx="60">
                  <c:v>0.44262295081967212</c:v>
                </c:pt>
                <c:pt idx="61">
                  <c:v>0.45161290322580644</c:v>
                </c:pt>
                <c:pt idx="62">
                  <c:v>0.44444444444444442</c:v>
                </c:pt>
                <c:pt idx="63">
                  <c:v>0.4375</c:v>
                </c:pt>
                <c:pt idx="64">
                  <c:v>0.44615384615384618</c:v>
                </c:pt>
                <c:pt idx="65">
                  <c:v>0.45454545454545453</c:v>
                </c:pt>
                <c:pt idx="66">
                  <c:v>0.46268656716417911</c:v>
                </c:pt>
                <c:pt idx="67">
                  <c:v>0.46268656716417911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18-4970-83D9-B4BF9ACCE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62079"/>
        <c:axId val="1648527"/>
      </c:scatterChart>
      <c:valAx>
        <c:axId val="40862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648527"/>
        <c:crosses val="autoZero"/>
        <c:crossBetween val="midCat"/>
      </c:valAx>
      <c:valAx>
        <c:axId val="1648527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0862079"/>
        <c:crosses val="autoZero"/>
        <c:crossBetween val="midCat"/>
        <c:majorUnit val="0.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9525</xdr:colOff>
      <xdr:row>0</xdr:row>
      <xdr:rowOff>171450</xdr:rowOff>
    </xdr:from>
    <xdr:to>
      <xdr:col>22</xdr:col>
      <xdr:colOff>314325</xdr:colOff>
      <xdr:row>15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D3747F-743D-060D-74EF-3D5A505087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576262</xdr:colOff>
      <xdr:row>15</xdr:row>
      <xdr:rowOff>161925</xdr:rowOff>
    </xdr:from>
    <xdr:to>
      <xdr:col>23</xdr:col>
      <xdr:colOff>128587</xdr:colOff>
      <xdr:row>30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E2EF9FB-2AFA-B5F3-8F1F-3606450A82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F982B-3805-4611-8C77-11B17459D13A}">
  <dimension ref="A1:H99"/>
  <sheetViews>
    <sheetView tabSelected="1" topLeftCell="A43" workbookViewId="0">
      <selection activeCell="A31" sqref="A31"/>
    </sheetView>
  </sheetViews>
  <sheetFormatPr defaultRowHeight="15" x14ac:dyDescent="0.25"/>
  <cols>
    <col min="1" max="1" width="25.85546875" bestFit="1" customWidth="1"/>
    <col min="2" max="2" width="21.140625" bestFit="1" customWidth="1"/>
    <col min="6" max="6" width="13.7109375" bestFit="1" customWidth="1"/>
    <col min="7" max="7" width="20" bestFit="1" customWidth="1"/>
    <col min="8" max="8" width="14.42578125" bestFit="1" customWidth="1"/>
  </cols>
  <sheetData>
    <row r="1" spans="1:8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132</v>
      </c>
    </row>
    <row r="2" spans="1:8" x14ac:dyDescent="0.25">
      <c r="A2" s="7" t="s">
        <v>7</v>
      </c>
      <c r="B2" t="s">
        <v>8</v>
      </c>
      <c r="C2" s="5">
        <v>4.6399999999999997</v>
      </c>
      <c r="D2">
        <v>10</v>
      </c>
      <c r="E2" s="4">
        <v>0</v>
      </c>
      <c r="F2" t="s">
        <v>60</v>
      </c>
      <c r="H2" s="9" t="s">
        <v>60</v>
      </c>
    </row>
    <row r="3" spans="1:8" x14ac:dyDescent="0.25">
      <c r="A3" s="7" t="s">
        <v>7</v>
      </c>
      <c r="B3" t="s">
        <v>14</v>
      </c>
      <c r="C3" s="5">
        <v>2.08</v>
      </c>
      <c r="D3">
        <v>10</v>
      </c>
      <c r="E3" s="4">
        <v>0</v>
      </c>
      <c r="F3" t="s">
        <v>60</v>
      </c>
      <c r="H3" s="10" t="s">
        <v>61</v>
      </c>
    </row>
    <row r="4" spans="1:8" x14ac:dyDescent="0.25">
      <c r="A4" s="7" t="s">
        <v>9</v>
      </c>
      <c r="B4" t="s">
        <v>10</v>
      </c>
      <c r="C4" s="5">
        <v>1.1200000000000001</v>
      </c>
      <c r="D4">
        <v>10</v>
      </c>
      <c r="E4" s="4">
        <f>D4*C4</f>
        <v>11.200000000000001</v>
      </c>
      <c r="F4" t="s">
        <v>60</v>
      </c>
    </row>
    <row r="5" spans="1:8" x14ac:dyDescent="0.25">
      <c r="A5" s="7" t="s">
        <v>15</v>
      </c>
      <c r="B5" t="s">
        <v>16</v>
      </c>
      <c r="C5" s="5">
        <v>2.35</v>
      </c>
      <c r="D5">
        <v>10</v>
      </c>
      <c r="E5" s="4">
        <v>0</v>
      </c>
      <c r="F5" t="s">
        <v>60</v>
      </c>
    </row>
    <row r="6" spans="1:8" x14ac:dyDescent="0.25">
      <c r="A6" s="7" t="s">
        <v>11</v>
      </c>
      <c r="B6" t="s">
        <v>12</v>
      </c>
      <c r="C6" s="5">
        <v>4.2300000000000004</v>
      </c>
      <c r="D6">
        <v>10</v>
      </c>
      <c r="E6" s="4">
        <v>0</v>
      </c>
      <c r="F6" t="s">
        <v>60</v>
      </c>
    </row>
    <row r="7" spans="1:8" x14ac:dyDescent="0.25">
      <c r="A7" s="7" t="s">
        <v>17</v>
      </c>
      <c r="B7" t="s">
        <v>18</v>
      </c>
      <c r="C7" s="5">
        <v>1.62</v>
      </c>
      <c r="D7">
        <v>10</v>
      </c>
      <c r="E7" s="4">
        <v>0</v>
      </c>
      <c r="F7" t="s">
        <v>60</v>
      </c>
    </row>
    <row r="8" spans="1:8" x14ac:dyDescent="0.25">
      <c r="A8" s="7" t="s">
        <v>19</v>
      </c>
      <c r="B8" t="s">
        <v>20</v>
      </c>
      <c r="C8" s="5">
        <v>1.49</v>
      </c>
      <c r="D8">
        <v>20</v>
      </c>
      <c r="E8" s="4">
        <v>0</v>
      </c>
      <c r="F8" t="s">
        <v>60</v>
      </c>
    </row>
    <row r="9" spans="1:8" x14ac:dyDescent="0.25">
      <c r="A9" s="7" t="s">
        <v>21</v>
      </c>
      <c r="B9" t="s">
        <v>26</v>
      </c>
      <c r="C9" s="5">
        <v>1.49</v>
      </c>
      <c r="D9">
        <v>20</v>
      </c>
      <c r="E9" s="4">
        <f>C9*D9</f>
        <v>29.8</v>
      </c>
      <c r="F9" t="s">
        <v>60</v>
      </c>
    </row>
    <row r="10" spans="1:8" x14ac:dyDescent="0.25">
      <c r="A10" s="7" t="s">
        <v>22</v>
      </c>
      <c r="B10" t="s">
        <v>25</v>
      </c>
      <c r="C10" s="5">
        <v>1.35</v>
      </c>
      <c r="D10">
        <v>20</v>
      </c>
      <c r="E10" s="4">
        <f>D10*C10</f>
        <v>27</v>
      </c>
      <c r="F10" t="s">
        <v>60</v>
      </c>
    </row>
    <row r="11" spans="1:8" x14ac:dyDescent="0.25">
      <c r="A11" s="7" t="s">
        <v>23</v>
      </c>
      <c r="B11" t="s">
        <v>24</v>
      </c>
      <c r="C11" s="5">
        <v>1.24</v>
      </c>
      <c r="D11">
        <v>20</v>
      </c>
      <c r="E11" s="4">
        <f>D11*C11</f>
        <v>24.8</v>
      </c>
      <c r="F11" t="s">
        <v>60</v>
      </c>
    </row>
    <row r="12" spans="1:8" x14ac:dyDescent="0.25">
      <c r="A12" s="7" t="s">
        <v>27</v>
      </c>
      <c r="B12" t="s">
        <v>28</v>
      </c>
      <c r="C12" s="5">
        <v>1.86</v>
      </c>
      <c r="D12">
        <v>30</v>
      </c>
      <c r="E12" s="4">
        <v>0</v>
      </c>
      <c r="F12" t="s">
        <v>60</v>
      </c>
    </row>
    <row r="13" spans="1:8" x14ac:dyDescent="0.25">
      <c r="A13" s="7" t="s">
        <v>29</v>
      </c>
      <c r="B13" t="s">
        <v>30</v>
      </c>
      <c r="C13" s="5">
        <v>1.68</v>
      </c>
      <c r="D13">
        <v>10</v>
      </c>
      <c r="E13" s="4">
        <v>0</v>
      </c>
      <c r="F13" t="s">
        <v>60</v>
      </c>
    </row>
    <row r="14" spans="1:8" x14ac:dyDescent="0.25">
      <c r="A14" s="7" t="s">
        <v>31</v>
      </c>
      <c r="B14" t="s">
        <v>25</v>
      </c>
      <c r="C14" s="5">
        <v>2.1</v>
      </c>
      <c r="D14">
        <v>20</v>
      </c>
      <c r="E14" s="4">
        <v>0</v>
      </c>
      <c r="F14" t="s">
        <v>60</v>
      </c>
    </row>
    <row r="15" spans="1:8" x14ac:dyDescent="0.25">
      <c r="A15" s="7" t="s">
        <v>32</v>
      </c>
      <c r="B15" t="s">
        <v>33</v>
      </c>
      <c r="C15" s="5">
        <v>1.1000000000000001</v>
      </c>
      <c r="D15">
        <v>10</v>
      </c>
      <c r="E15" s="4">
        <v>0</v>
      </c>
      <c r="F15" t="s">
        <v>60</v>
      </c>
    </row>
    <row r="16" spans="1:8" x14ac:dyDescent="0.25">
      <c r="A16" s="7" t="s">
        <v>34</v>
      </c>
      <c r="B16" t="s">
        <v>35</v>
      </c>
      <c r="C16" s="5">
        <v>1.1399999999999999</v>
      </c>
      <c r="D16">
        <v>10</v>
      </c>
      <c r="E16" s="4">
        <f>C16*D16</f>
        <v>11.399999999999999</v>
      </c>
      <c r="F16" t="s">
        <v>60</v>
      </c>
    </row>
    <row r="17" spans="1:6" x14ac:dyDescent="0.25">
      <c r="A17" s="7" t="s">
        <v>36</v>
      </c>
      <c r="B17" t="s">
        <v>37</v>
      </c>
      <c r="C17" s="5">
        <v>2.9</v>
      </c>
      <c r="D17">
        <v>10</v>
      </c>
      <c r="E17" s="4">
        <v>0</v>
      </c>
      <c r="F17" t="s">
        <v>60</v>
      </c>
    </row>
    <row r="18" spans="1:6" x14ac:dyDescent="0.25">
      <c r="A18" s="7" t="s">
        <v>38</v>
      </c>
      <c r="B18" t="s">
        <v>39</v>
      </c>
      <c r="C18" s="5">
        <v>1.21</v>
      </c>
      <c r="D18">
        <v>10</v>
      </c>
      <c r="E18" s="4">
        <f>C18*D18</f>
        <v>12.1</v>
      </c>
      <c r="F18" t="s">
        <v>60</v>
      </c>
    </row>
    <row r="19" spans="1:6" x14ac:dyDescent="0.25">
      <c r="A19" s="7" t="s">
        <v>40</v>
      </c>
      <c r="B19" t="s">
        <v>41</v>
      </c>
      <c r="C19" s="5">
        <v>1.85</v>
      </c>
      <c r="D19">
        <v>10</v>
      </c>
      <c r="E19" s="4">
        <v>0</v>
      </c>
      <c r="F19" t="s">
        <v>60</v>
      </c>
    </row>
    <row r="20" spans="1:6" x14ac:dyDescent="0.25">
      <c r="A20" s="7" t="s">
        <v>42</v>
      </c>
      <c r="B20" t="s">
        <v>43</v>
      </c>
      <c r="C20" s="5">
        <v>2.23</v>
      </c>
      <c r="D20">
        <v>10</v>
      </c>
      <c r="E20" s="4">
        <v>0</v>
      </c>
      <c r="F20" t="s">
        <v>60</v>
      </c>
    </row>
    <row r="21" spans="1:6" x14ac:dyDescent="0.25">
      <c r="A21" s="7" t="s">
        <v>44</v>
      </c>
      <c r="B21" t="s">
        <v>45</v>
      </c>
      <c r="C21" s="5">
        <v>1.1599999999999999</v>
      </c>
      <c r="D21">
        <v>10</v>
      </c>
      <c r="E21" s="4">
        <f>C21*D21</f>
        <v>11.6</v>
      </c>
      <c r="F21" t="s">
        <v>60</v>
      </c>
    </row>
    <row r="22" spans="1:6" x14ac:dyDescent="0.25">
      <c r="A22" s="7" t="s">
        <v>46</v>
      </c>
      <c r="B22" t="s">
        <v>35</v>
      </c>
      <c r="C22" s="5">
        <v>1.28</v>
      </c>
      <c r="D22">
        <v>15</v>
      </c>
      <c r="E22" s="4">
        <f>D22*C22</f>
        <v>19.2</v>
      </c>
      <c r="F22" t="s">
        <v>60</v>
      </c>
    </row>
    <row r="23" spans="1:6" x14ac:dyDescent="0.25">
      <c r="A23" s="7" t="s">
        <v>47</v>
      </c>
      <c r="B23" t="s">
        <v>24</v>
      </c>
      <c r="C23" s="5">
        <v>1.76</v>
      </c>
      <c r="D23">
        <f>16.3+49.2</f>
        <v>65.5</v>
      </c>
      <c r="E23" s="4">
        <f>D23*C23</f>
        <v>115.28</v>
      </c>
      <c r="F23" t="s">
        <v>60</v>
      </c>
    </row>
    <row r="24" spans="1:6" x14ac:dyDescent="0.25">
      <c r="A24" s="8" t="s">
        <v>48</v>
      </c>
      <c r="B24" t="s">
        <v>49</v>
      </c>
      <c r="C24" s="5">
        <v>2.35</v>
      </c>
      <c r="D24">
        <v>10</v>
      </c>
      <c r="E24" s="4">
        <f>C24*D24</f>
        <v>23.5</v>
      </c>
      <c r="F24" t="s">
        <v>61</v>
      </c>
    </row>
    <row r="25" spans="1:6" x14ac:dyDescent="0.25">
      <c r="A25" s="8" t="s">
        <v>50</v>
      </c>
      <c r="B25" t="s">
        <v>20</v>
      </c>
      <c r="C25" s="5">
        <v>10</v>
      </c>
      <c r="D25">
        <v>1.1000000000000001</v>
      </c>
      <c r="E25" s="4">
        <v>0</v>
      </c>
      <c r="F25" t="s">
        <v>61</v>
      </c>
    </row>
    <row r="26" spans="1:6" x14ac:dyDescent="0.25">
      <c r="A26" s="8" t="s">
        <v>51</v>
      </c>
      <c r="B26" t="s">
        <v>52</v>
      </c>
      <c r="C26" s="5">
        <v>2.8</v>
      </c>
      <c r="D26">
        <v>2.5</v>
      </c>
      <c r="E26" s="4">
        <v>0</v>
      </c>
      <c r="F26" t="s">
        <v>61</v>
      </c>
    </row>
    <row r="27" spans="1:6" x14ac:dyDescent="0.25">
      <c r="A27" s="8" t="s">
        <v>53</v>
      </c>
      <c r="B27" t="s">
        <v>54</v>
      </c>
      <c r="C27" s="5">
        <v>2.63</v>
      </c>
      <c r="D27">
        <v>6.5</v>
      </c>
      <c r="E27" s="4">
        <v>0</v>
      </c>
      <c r="F27" t="s">
        <v>61</v>
      </c>
    </row>
    <row r="28" spans="1:6" x14ac:dyDescent="0.25">
      <c r="A28" s="8" t="s">
        <v>56</v>
      </c>
      <c r="B28" t="s">
        <v>57</v>
      </c>
      <c r="C28" s="5">
        <v>3.75</v>
      </c>
      <c r="D28">
        <v>10</v>
      </c>
      <c r="E28" s="4">
        <v>0</v>
      </c>
      <c r="F28" t="s">
        <v>61</v>
      </c>
    </row>
    <row r="29" spans="1:6" x14ac:dyDescent="0.25">
      <c r="A29" s="8" t="s">
        <v>59</v>
      </c>
      <c r="B29" t="s">
        <v>58</v>
      </c>
      <c r="C29" s="5">
        <v>1.34</v>
      </c>
      <c r="D29">
        <v>10</v>
      </c>
      <c r="E29" s="4">
        <f>C29*D29</f>
        <v>13.4</v>
      </c>
      <c r="F29" t="s">
        <v>61</v>
      </c>
    </row>
    <row r="30" spans="1:6" x14ac:dyDescent="0.25">
      <c r="A30" s="8" t="s">
        <v>144</v>
      </c>
      <c r="B30" t="s">
        <v>62</v>
      </c>
      <c r="C30" s="5">
        <v>3</v>
      </c>
      <c r="D30">
        <v>5</v>
      </c>
      <c r="E30" s="4">
        <f>D30*C30</f>
        <v>15</v>
      </c>
      <c r="F30" t="s">
        <v>61</v>
      </c>
    </row>
    <row r="31" spans="1:6" x14ac:dyDescent="0.25">
      <c r="A31" s="7" t="s">
        <v>63</v>
      </c>
      <c r="B31" t="s">
        <v>26</v>
      </c>
      <c r="C31" s="5">
        <v>1.33</v>
      </c>
      <c r="D31">
        <v>5</v>
      </c>
      <c r="E31" s="4">
        <f>D31*C31</f>
        <v>6.65</v>
      </c>
      <c r="F31" t="s">
        <v>60</v>
      </c>
    </row>
    <row r="32" spans="1:6" x14ac:dyDescent="0.25">
      <c r="A32" s="8" t="s">
        <v>64</v>
      </c>
      <c r="B32" t="s">
        <v>57</v>
      </c>
      <c r="C32" s="5">
        <v>1.4</v>
      </c>
      <c r="D32">
        <v>10</v>
      </c>
      <c r="E32" s="4">
        <v>0</v>
      </c>
      <c r="F32" t="s">
        <v>61</v>
      </c>
    </row>
    <row r="33" spans="1:6" x14ac:dyDescent="0.25">
      <c r="A33" s="8" t="s">
        <v>65</v>
      </c>
      <c r="B33" t="s">
        <v>62</v>
      </c>
      <c r="C33" s="5">
        <v>9.9</v>
      </c>
      <c r="D33">
        <v>5</v>
      </c>
      <c r="E33" s="4">
        <f>D33*C33</f>
        <v>49.5</v>
      </c>
      <c r="F33" t="s">
        <v>61</v>
      </c>
    </row>
    <row r="34" spans="1:6" x14ac:dyDescent="0.25">
      <c r="A34" s="8" t="s">
        <v>66</v>
      </c>
      <c r="B34" t="s">
        <v>67</v>
      </c>
      <c r="C34" s="5">
        <v>9</v>
      </c>
      <c r="D34">
        <v>5</v>
      </c>
      <c r="E34" s="4">
        <v>0</v>
      </c>
      <c r="F34" t="s">
        <v>61</v>
      </c>
    </row>
    <row r="35" spans="1:6" x14ac:dyDescent="0.25">
      <c r="A35" s="8" t="s">
        <v>68</v>
      </c>
      <c r="B35" t="s">
        <v>69</v>
      </c>
      <c r="C35" s="5">
        <v>1.67</v>
      </c>
      <c r="D35">
        <v>10</v>
      </c>
      <c r="E35" s="4">
        <f>D35*C35</f>
        <v>16.7</v>
      </c>
      <c r="F35" t="s">
        <v>61</v>
      </c>
    </row>
    <row r="36" spans="1:6" x14ac:dyDescent="0.25">
      <c r="A36" s="8" t="s">
        <v>70</v>
      </c>
      <c r="B36" t="s">
        <v>71</v>
      </c>
      <c r="C36" s="5">
        <v>1.6</v>
      </c>
      <c r="D36">
        <v>5</v>
      </c>
      <c r="E36" s="4">
        <f>D36*C36</f>
        <v>8</v>
      </c>
      <c r="F36" t="s">
        <v>61</v>
      </c>
    </row>
    <row r="37" spans="1:6" x14ac:dyDescent="0.25">
      <c r="A37" s="8" t="s">
        <v>72</v>
      </c>
      <c r="B37" t="s">
        <v>73</v>
      </c>
      <c r="C37" s="5">
        <v>1.87</v>
      </c>
      <c r="D37">
        <v>10</v>
      </c>
      <c r="E37" s="4">
        <f>D37*C37</f>
        <v>18.700000000000003</v>
      </c>
      <c r="F37" t="s">
        <v>61</v>
      </c>
    </row>
    <row r="38" spans="1:6" x14ac:dyDescent="0.25">
      <c r="A38" s="8" t="s">
        <v>74</v>
      </c>
      <c r="B38" t="s">
        <v>75</v>
      </c>
      <c r="C38" s="5">
        <v>1.42</v>
      </c>
      <c r="D38">
        <v>5</v>
      </c>
      <c r="E38" s="4">
        <f>D38*C38</f>
        <v>7.1</v>
      </c>
      <c r="F38" t="s">
        <v>61</v>
      </c>
    </row>
    <row r="39" spans="1:6" x14ac:dyDescent="0.25">
      <c r="A39" s="8" t="s">
        <v>76</v>
      </c>
      <c r="B39" t="s">
        <v>77</v>
      </c>
      <c r="C39" s="5">
        <v>1.54</v>
      </c>
      <c r="D39">
        <v>5</v>
      </c>
      <c r="E39" s="4">
        <f>D39*C39</f>
        <v>7.7</v>
      </c>
      <c r="F39" t="s">
        <v>61</v>
      </c>
    </row>
    <row r="40" spans="1:6" x14ac:dyDescent="0.25">
      <c r="A40" s="8" t="s">
        <v>78</v>
      </c>
      <c r="B40" t="s">
        <v>62</v>
      </c>
      <c r="C40" s="5">
        <v>2.81</v>
      </c>
      <c r="D40">
        <v>5</v>
      </c>
      <c r="E40" s="4">
        <v>0</v>
      </c>
      <c r="F40" t="s">
        <v>61</v>
      </c>
    </row>
    <row r="41" spans="1:6" x14ac:dyDescent="0.25">
      <c r="A41" s="8" t="s">
        <v>79</v>
      </c>
      <c r="B41" t="s">
        <v>80</v>
      </c>
      <c r="C41" s="5">
        <v>1.56</v>
      </c>
      <c r="D41">
        <v>5</v>
      </c>
      <c r="E41" s="4">
        <v>0</v>
      </c>
      <c r="F41" t="s">
        <v>61</v>
      </c>
    </row>
    <row r="42" spans="1:6" x14ac:dyDescent="0.25">
      <c r="A42" s="8" t="s">
        <v>81</v>
      </c>
      <c r="B42" t="s">
        <v>82</v>
      </c>
      <c r="C42" s="5">
        <v>1.46</v>
      </c>
      <c r="D42">
        <v>5</v>
      </c>
      <c r="E42" s="4">
        <f>D42*C42</f>
        <v>7.3</v>
      </c>
      <c r="F42" t="s">
        <v>61</v>
      </c>
    </row>
    <row r="43" spans="1:6" x14ac:dyDescent="0.25">
      <c r="A43" s="8" t="s">
        <v>83</v>
      </c>
      <c r="B43" t="s">
        <v>57</v>
      </c>
      <c r="C43" s="5">
        <v>2.04</v>
      </c>
      <c r="D43">
        <v>10</v>
      </c>
      <c r="E43" s="4">
        <v>0</v>
      </c>
      <c r="F43" t="s">
        <v>61</v>
      </c>
    </row>
    <row r="44" spans="1:6" x14ac:dyDescent="0.25">
      <c r="A44" s="8" t="s">
        <v>84</v>
      </c>
      <c r="B44" t="s">
        <v>85</v>
      </c>
      <c r="C44" s="5">
        <v>4</v>
      </c>
      <c r="D44">
        <v>2.5</v>
      </c>
      <c r="E44" s="4">
        <v>0</v>
      </c>
      <c r="F44" t="s">
        <v>61</v>
      </c>
    </row>
    <row r="45" spans="1:6" x14ac:dyDescent="0.25">
      <c r="A45" s="8" t="s">
        <v>86</v>
      </c>
      <c r="B45" t="s">
        <v>87</v>
      </c>
      <c r="C45" s="5">
        <v>1.62</v>
      </c>
      <c r="D45">
        <v>5</v>
      </c>
      <c r="E45" s="4">
        <v>0</v>
      </c>
      <c r="F45" t="s">
        <v>61</v>
      </c>
    </row>
    <row r="46" spans="1:6" x14ac:dyDescent="0.25">
      <c r="A46" s="8" t="s">
        <v>88</v>
      </c>
      <c r="B46" t="s">
        <v>89</v>
      </c>
      <c r="C46" s="5">
        <v>2.0099999999999998</v>
      </c>
      <c r="D46">
        <v>5</v>
      </c>
      <c r="E46" s="4">
        <v>0</v>
      </c>
      <c r="F46" t="s">
        <v>61</v>
      </c>
    </row>
    <row r="47" spans="1:6" x14ac:dyDescent="0.25">
      <c r="A47" s="8" t="s">
        <v>90</v>
      </c>
      <c r="B47" t="s">
        <v>75</v>
      </c>
      <c r="C47" s="5">
        <v>7</v>
      </c>
      <c r="D47">
        <v>5</v>
      </c>
      <c r="E47" s="4">
        <v>0</v>
      </c>
      <c r="F47" t="s">
        <v>61</v>
      </c>
    </row>
    <row r="48" spans="1:6" x14ac:dyDescent="0.25">
      <c r="A48" s="8" t="s">
        <v>91</v>
      </c>
      <c r="B48" t="s">
        <v>62</v>
      </c>
      <c r="C48" s="5">
        <v>1.95</v>
      </c>
      <c r="D48">
        <v>5</v>
      </c>
      <c r="E48" s="4">
        <v>0</v>
      </c>
      <c r="F48" t="s">
        <v>61</v>
      </c>
    </row>
    <row r="49" spans="1:7" x14ac:dyDescent="0.25">
      <c r="A49" s="8" t="s">
        <v>92</v>
      </c>
      <c r="B49" t="s">
        <v>39</v>
      </c>
      <c r="C49" s="5">
        <v>2.75</v>
      </c>
      <c r="D49">
        <v>7.5</v>
      </c>
      <c r="E49" s="4">
        <f>D49*C49</f>
        <v>20.625</v>
      </c>
      <c r="F49" t="s">
        <v>61</v>
      </c>
    </row>
    <row r="50" spans="1:7" x14ac:dyDescent="0.25">
      <c r="A50" s="8" t="s">
        <v>93</v>
      </c>
      <c r="B50" t="s">
        <v>71</v>
      </c>
      <c r="C50" s="5">
        <v>1.69</v>
      </c>
      <c r="D50">
        <v>5</v>
      </c>
      <c r="E50" s="4">
        <v>0</v>
      </c>
      <c r="F50" t="s">
        <v>61</v>
      </c>
    </row>
    <row r="51" spans="1:7" x14ac:dyDescent="0.25">
      <c r="A51" s="8" t="s">
        <v>94</v>
      </c>
      <c r="B51" t="s">
        <v>95</v>
      </c>
      <c r="C51" s="5">
        <v>2.4300000000000002</v>
      </c>
      <c r="D51">
        <v>5</v>
      </c>
      <c r="E51" s="4">
        <v>0</v>
      </c>
      <c r="F51" t="s">
        <v>61</v>
      </c>
    </row>
    <row r="52" spans="1:7" x14ac:dyDescent="0.25">
      <c r="A52" s="8" t="s">
        <v>96</v>
      </c>
      <c r="B52" t="s">
        <v>97</v>
      </c>
      <c r="C52" s="5">
        <v>1.81</v>
      </c>
      <c r="D52">
        <v>5</v>
      </c>
      <c r="E52" s="4">
        <f>D52*C52</f>
        <v>9.0500000000000007</v>
      </c>
      <c r="F52" t="s">
        <v>61</v>
      </c>
    </row>
    <row r="53" spans="1:7" x14ac:dyDescent="0.25">
      <c r="A53" s="8" t="s">
        <v>98</v>
      </c>
      <c r="B53" t="s">
        <v>95</v>
      </c>
      <c r="C53" s="5">
        <v>1.68</v>
      </c>
      <c r="D53">
        <v>5</v>
      </c>
      <c r="E53" s="4">
        <v>0</v>
      </c>
      <c r="F53" t="s">
        <v>61</v>
      </c>
    </row>
    <row r="54" spans="1:7" x14ac:dyDescent="0.25">
      <c r="A54" s="8" t="s">
        <v>99</v>
      </c>
      <c r="B54" t="s">
        <v>108</v>
      </c>
      <c r="C54" s="5">
        <v>5.53</v>
      </c>
      <c r="D54">
        <v>5</v>
      </c>
      <c r="E54" s="4">
        <f>D54*C54</f>
        <v>27.650000000000002</v>
      </c>
      <c r="F54" t="s">
        <v>61</v>
      </c>
    </row>
    <row r="55" spans="1:7" x14ac:dyDescent="0.25">
      <c r="A55" s="8" t="s">
        <v>100</v>
      </c>
      <c r="B55" t="s">
        <v>101</v>
      </c>
      <c r="C55" s="5">
        <v>2.2999999999999998</v>
      </c>
      <c r="D55">
        <v>5</v>
      </c>
      <c r="E55" s="4">
        <v>0</v>
      </c>
      <c r="F55" t="s">
        <v>61</v>
      </c>
    </row>
    <row r="56" spans="1:7" x14ac:dyDescent="0.25">
      <c r="A56" s="8" t="s">
        <v>102</v>
      </c>
      <c r="B56" t="s">
        <v>103</v>
      </c>
      <c r="C56" s="5">
        <v>7.6</v>
      </c>
      <c r="D56">
        <v>2.5</v>
      </c>
      <c r="E56" s="4">
        <v>0</v>
      </c>
      <c r="F56" t="s">
        <v>61</v>
      </c>
    </row>
    <row r="57" spans="1:7" x14ac:dyDescent="0.25">
      <c r="A57" s="8" t="s">
        <v>104</v>
      </c>
      <c r="B57" t="s">
        <v>105</v>
      </c>
      <c r="C57" s="5">
        <v>1.25</v>
      </c>
      <c r="D57">
        <v>5</v>
      </c>
      <c r="E57" s="4">
        <f>D57*C57</f>
        <v>6.25</v>
      </c>
      <c r="F57" t="s">
        <v>61</v>
      </c>
    </row>
    <row r="58" spans="1:7" x14ac:dyDescent="0.25">
      <c r="A58" s="8" t="s">
        <v>106</v>
      </c>
      <c r="B58" t="s">
        <v>107</v>
      </c>
      <c r="C58" s="5">
        <v>1.71</v>
      </c>
      <c r="D58">
        <v>7</v>
      </c>
      <c r="E58" s="4">
        <f>D58*C58</f>
        <v>11.969999999999999</v>
      </c>
      <c r="F58" t="s">
        <v>61</v>
      </c>
      <c r="G58" s="11"/>
    </row>
    <row r="59" spans="1:7" x14ac:dyDescent="0.25">
      <c r="A59" s="8" t="s">
        <v>109</v>
      </c>
      <c r="B59" t="s">
        <v>110</v>
      </c>
      <c r="C59" s="5">
        <v>2.12</v>
      </c>
      <c r="D59">
        <v>5</v>
      </c>
      <c r="E59" s="4">
        <v>0</v>
      </c>
      <c r="F59" t="s">
        <v>61</v>
      </c>
      <c r="G59" s="11"/>
    </row>
    <row r="60" spans="1:7" x14ac:dyDescent="0.25">
      <c r="A60" s="8" t="s">
        <v>111</v>
      </c>
      <c r="B60" t="s">
        <v>80</v>
      </c>
      <c r="C60" s="5">
        <v>1.33</v>
      </c>
      <c r="D60">
        <v>5</v>
      </c>
      <c r="E60" s="4">
        <f>D60*C60</f>
        <v>6.65</v>
      </c>
      <c r="F60" t="s">
        <v>61</v>
      </c>
      <c r="G60" s="11"/>
    </row>
    <row r="61" spans="1:7" x14ac:dyDescent="0.25">
      <c r="A61" s="8" t="s">
        <v>112</v>
      </c>
      <c r="B61" t="s">
        <v>113</v>
      </c>
      <c r="C61" s="5">
        <v>1.46</v>
      </c>
      <c r="D61">
        <v>5</v>
      </c>
      <c r="E61" s="4">
        <f>D61*C61</f>
        <v>7.3</v>
      </c>
      <c r="F61" t="s">
        <v>61</v>
      </c>
      <c r="G61" s="11"/>
    </row>
    <row r="62" spans="1:7" x14ac:dyDescent="0.25">
      <c r="A62" s="8" t="s">
        <v>114</v>
      </c>
      <c r="B62" t="s">
        <v>115</v>
      </c>
      <c r="C62" s="5">
        <v>4.2300000000000004</v>
      </c>
      <c r="D62">
        <v>2</v>
      </c>
      <c r="E62" s="4">
        <v>0</v>
      </c>
      <c r="F62" t="s">
        <v>61</v>
      </c>
      <c r="G62" s="11"/>
    </row>
    <row r="63" spans="1:7" x14ac:dyDescent="0.25">
      <c r="A63" s="8" t="s">
        <v>116</v>
      </c>
      <c r="B63" t="s">
        <v>117</v>
      </c>
      <c r="C63" s="5">
        <v>1.61</v>
      </c>
      <c r="D63">
        <v>3.5</v>
      </c>
      <c r="E63" s="4">
        <f>D63*C63</f>
        <v>5.6350000000000007</v>
      </c>
      <c r="F63" t="s">
        <v>61</v>
      </c>
      <c r="G63" s="11"/>
    </row>
    <row r="64" spans="1:7" x14ac:dyDescent="0.25">
      <c r="A64" s="8" t="s">
        <v>133</v>
      </c>
      <c r="B64" t="s">
        <v>134</v>
      </c>
      <c r="C64" s="5">
        <v>1.53</v>
      </c>
      <c r="D64">
        <v>5</v>
      </c>
      <c r="E64" s="4">
        <v>0</v>
      </c>
      <c r="F64" t="s">
        <v>61</v>
      </c>
    </row>
    <row r="65" spans="1:6" x14ac:dyDescent="0.25">
      <c r="A65" s="8" t="s">
        <v>135</v>
      </c>
      <c r="B65" t="s">
        <v>136</v>
      </c>
      <c r="C65" s="5">
        <v>3.75</v>
      </c>
      <c r="D65">
        <v>2</v>
      </c>
      <c r="E65" s="4">
        <v>0</v>
      </c>
      <c r="F65" t="s">
        <v>61</v>
      </c>
    </row>
    <row r="66" spans="1:6" x14ac:dyDescent="0.25">
      <c r="A66" s="8" t="s">
        <v>137</v>
      </c>
      <c r="B66" t="s">
        <v>87</v>
      </c>
      <c r="C66" s="5">
        <v>2.15</v>
      </c>
      <c r="D66">
        <v>5</v>
      </c>
      <c r="E66" s="4">
        <f>D66*C66</f>
        <v>10.75</v>
      </c>
      <c r="F66" t="s">
        <v>61</v>
      </c>
    </row>
    <row r="67" spans="1:6" x14ac:dyDescent="0.25">
      <c r="A67" s="8" t="s">
        <v>138</v>
      </c>
      <c r="B67" t="s">
        <v>139</v>
      </c>
      <c r="C67" s="5">
        <v>2.39</v>
      </c>
      <c r="D67">
        <v>5</v>
      </c>
      <c r="E67" s="4">
        <f>D67*C67</f>
        <v>11.950000000000001</v>
      </c>
      <c r="F67" t="s">
        <v>61</v>
      </c>
    </row>
    <row r="68" spans="1:6" x14ac:dyDescent="0.25">
      <c r="A68" s="8" t="s">
        <v>140</v>
      </c>
      <c r="B68" t="s">
        <v>141</v>
      </c>
      <c r="C68" s="5">
        <v>2.35</v>
      </c>
      <c r="D68">
        <v>3</v>
      </c>
      <c r="E68" s="4">
        <f>D68*C68</f>
        <v>7.0500000000000007</v>
      </c>
      <c r="F68" t="s">
        <v>61</v>
      </c>
    </row>
    <row r="69" spans="1:6" x14ac:dyDescent="0.25">
      <c r="A69" s="12" t="s">
        <v>142</v>
      </c>
      <c r="B69" t="s">
        <v>143</v>
      </c>
      <c r="C69" s="5">
        <v>1.77</v>
      </c>
      <c r="D69">
        <v>7.5</v>
      </c>
      <c r="E69" s="4"/>
      <c r="F69" t="s">
        <v>60</v>
      </c>
    </row>
    <row r="70" spans="1:6" x14ac:dyDescent="0.25">
      <c r="A70" s="8"/>
      <c r="C70" s="5"/>
      <c r="E70" s="4"/>
    </row>
    <row r="71" spans="1:6" x14ac:dyDescent="0.25">
      <c r="C71" s="5"/>
      <c r="E71" s="4"/>
    </row>
    <row r="72" spans="1:6" x14ac:dyDescent="0.25">
      <c r="C72" s="5"/>
      <c r="E72" s="4"/>
    </row>
    <row r="73" spans="1:6" x14ac:dyDescent="0.25">
      <c r="C73" s="5"/>
      <c r="E73" s="4"/>
    </row>
    <row r="74" spans="1:6" x14ac:dyDescent="0.25">
      <c r="C74" s="5"/>
      <c r="E74" s="4"/>
    </row>
    <row r="75" spans="1:6" x14ac:dyDescent="0.25">
      <c r="C75" s="5"/>
      <c r="E75" s="4"/>
    </row>
    <row r="76" spans="1:6" x14ac:dyDescent="0.25">
      <c r="C76" s="5"/>
      <c r="E76" s="4"/>
    </row>
    <row r="77" spans="1:6" x14ac:dyDescent="0.25">
      <c r="C77" s="5"/>
      <c r="E77" s="4"/>
    </row>
    <row r="78" spans="1:6" x14ac:dyDescent="0.25">
      <c r="C78" s="5"/>
      <c r="E78" s="4"/>
    </row>
    <row r="79" spans="1:6" x14ac:dyDescent="0.25">
      <c r="C79" s="5"/>
      <c r="E79" s="4"/>
    </row>
    <row r="80" spans="1:6" x14ac:dyDescent="0.25">
      <c r="C80" s="5"/>
      <c r="E80" s="4"/>
    </row>
    <row r="81" spans="3:5" x14ac:dyDescent="0.25">
      <c r="C81" s="5"/>
      <c r="E81" s="4"/>
    </row>
    <row r="82" spans="3:5" x14ac:dyDescent="0.25">
      <c r="C82" s="5"/>
      <c r="E82" s="4"/>
    </row>
    <row r="83" spans="3:5" x14ac:dyDescent="0.25">
      <c r="C83" s="5"/>
      <c r="E83" s="4"/>
    </row>
    <row r="84" spans="3:5" x14ac:dyDescent="0.25">
      <c r="C84" s="5"/>
      <c r="E84" s="4"/>
    </row>
    <row r="85" spans="3:5" x14ac:dyDescent="0.25">
      <c r="C85" s="5"/>
      <c r="E85" s="4"/>
    </row>
    <row r="86" spans="3:5" x14ac:dyDescent="0.25">
      <c r="C86" s="5"/>
      <c r="E86" s="4"/>
    </row>
    <row r="87" spans="3:5" x14ac:dyDescent="0.25">
      <c r="C87" s="5"/>
      <c r="E87" s="4"/>
    </row>
    <row r="88" spans="3:5" x14ac:dyDescent="0.25">
      <c r="C88" s="5"/>
      <c r="E88" s="4"/>
    </row>
    <row r="89" spans="3:5" x14ac:dyDescent="0.25">
      <c r="C89" s="5"/>
      <c r="E89" s="4"/>
    </row>
    <row r="90" spans="3:5" x14ac:dyDescent="0.25">
      <c r="C90" s="5"/>
      <c r="E90" s="4"/>
    </row>
    <row r="91" spans="3:5" x14ac:dyDescent="0.25">
      <c r="C91" s="5"/>
      <c r="E91" s="4"/>
    </row>
    <row r="92" spans="3:5" x14ac:dyDescent="0.25">
      <c r="C92" s="5"/>
      <c r="E92" s="4"/>
    </row>
    <row r="93" spans="3:5" x14ac:dyDescent="0.25">
      <c r="C93" s="5"/>
      <c r="E93" s="4"/>
    </row>
    <row r="94" spans="3:5" x14ac:dyDescent="0.25">
      <c r="C94" s="5"/>
      <c r="E94" s="4"/>
    </row>
    <row r="95" spans="3:5" x14ac:dyDescent="0.25">
      <c r="C95" s="5"/>
      <c r="E95" s="4"/>
    </row>
    <row r="96" spans="3:5" x14ac:dyDescent="0.25">
      <c r="C96" s="5"/>
      <c r="E96" s="4"/>
    </row>
    <row r="97" spans="3:5" x14ac:dyDescent="0.25">
      <c r="C97" s="5"/>
      <c r="E97" s="4"/>
    </row>
    <row r="98" spans="3:5" x14ac:dyDescent="0.25">
      <c r="C98" s="5"/>
      <c r="E98" s="4"/>
    </row>
    <row r="99" spans="3:5" x14ac:dyDescent="0.25">
      <c r="C99" s="5"/>
      <c r="E99" s="4"/>
    </row>
  </sheetData>
  <conditionalFormatting sqref="E2:E99">
    <cfRule type="containsBlanks" dxfId="4" priority="4">
      <formula>LEN(TRIM(E2))=0</formula>
    </cfRule>
    <cfRule type="cellIs" dxfId="3" priority="5" operator="equal">
      <formula>0</formula>
    </cfRule>
    <cfRule type="cellIs" dxfId="2" priority="6" operator="greaterThan">
      <formula>0</formula>
    </cfRule>
  </conditionalFormatting>
  <conditionalFormatting sqref="A2:A99">
    <cfRule type="expression" dxfId="1" priority="1">
      <formula>"IF($F2='VALORANT')"</formula>
    </cfRule>
    <cfRule type="expression" dxfId="0" priority="2">
      <formula>"IF($F2='CS:GO')"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03416-5DB2-4FDB-AA01-433CF880068F}">
  <dimension ref="A1:I71"/>
  <sheetViews>
    <sheetView workbookViewId="0">
      <selection activeCell="D75" sqref="D75"/>
    </sheetView>
  </sheetViews>
  <sheetFormatPr defaultRowHeight="15" x14ac:dyDescent="0.25"/>
  <cols>
    <col min="1" max="1" width="20.140625" bestFit="1" customWidth="1"/>
    <col min="4" max="4" width="13.7109375" bestFit="1" customWidth="1"/>
    <col min="5" max="5" width="20" bestFit="1" customWidth="1"/>
    <col min="6" max="6" width="10.140625" bestFit="1" customWidth="1"/>
    <col min="8" max="8" width="15.7109375" bestFit="1" customWidth="1"/>
    <col min="9" max="9" width="16.140625" bestFit="1" customWidth="1"/>
  </cols>
  <sheetData>
    <row r="1" spans="1:9" x14ac:dyDescent="0.25">
      <c r="A1" s="1" t="s">
        <v>4</v>
      </c>
      <c r="B1" s="6">
        <v>200</v>
      </c>
      <c r="D1" s="2" t="s">
        <v>118</v>
      </c>
      <c r="E1" s="2" t="s">
        <v>119</v>
      </c>
      <c r="F1" s="2" t="s">
        <v>120</v>
      </c>
      <c r="G1" s="2" t="s">
        <v>121</v>
      </c>
      <c r="H1" s="2" t="s">
        <v>126</v>
      </c>
      <c r="I1" s="2" t="s">
        <v>125</v>
      </c>
    </row>
    <row r="2" spans="1:9" x14ac:dyDescent="0.25">
      <c r="A2" s="1" t="s">
        <v>5</v>
      </c>
      <c r="B2" s="6">
        <f>B1-SUM(Bets!D$2:D$1048576) + SUM(Bets!E$2:E$1048576)</f>
        <v>157.70999999999981</v>
      </c>
      <c r="D2" s="11">
        <f>(Analysis!$B$1-SUM(Bets!$D$2:D2) + SUM(Bets!$E$2:E2))/Analysis!$B$1 - 1</f>
        <v>-5.0000000000000044E-2</v>
      </c>
      <c r="E2" s="11">
        <f>COUNTIF(Bets!$E$2:E2,  "&gt;0")/COUNTIF(Bets!$E$2:E2,  "&lt;&gt;")</f>
        <v>0</v>
      </c>
      <c r="F2">
        <f>IF(Bets!$E2 &gt;0, Bets!$C2, 0)</f>
        <v>0</v>
      </c>
      <c r="G2">
        <f>IF(Bets!$E2 =0, Bets!$C2, 0)</f>
        <v>4.6399999999999997</v>
      </c>
      <c r="H2">
        <f>IF(Bets!$E2 &gt;0, Bets!$D2, 0)</f>
        <v>0</v>
      </c>
      <c r="I2">
        <f>IF(Bets!$E2 =0, Bets!$D2, 0)</f>
        <v>10</v>
      </c>
    </row>
    <row r="3" spans="1:9" x14ac:dyDescent="0.25">
      <c r="A3" s="1" t="s">
        <v>13</v>
      </c>
      <c r="B3" s="3">
        <f>B2/B1 - 1</f>
        <v>-0.21145000000000092</v>
      </c>
      <c r="D3" s="11">
        <f>(Analysis!$B$1-SUM(Bets!$D$2:D3) + SUM(Bets!$E$2:E3))/Analysis!$B$1 - 1</f>
        <v>-9.9999999999999978E-2</v>
      </c>
      <c r="E3" s="11">
        <f>COUNTIF(Bets!$E$2:E3,  "&gt;0")/COUNTIF(Bets!$E$2:E3,  "&lt;&gt;")</f>
        <v>0</v>
      </c>
      <c r="F3">
        <f>IF(Bets!$E3 &gt;0, Bets!$C3, 0)</f>
        <v>0</v>
      </c>
      <c r="G3">
        <f>IF(Bets!$E3 =0, Bets!$C3, 0)</f>
        <v>2.08</v>
      </c>
      <c r="H3">
        <f>IF(Bets!$E3 &gt;0, Bets!$D3, 0)</f>
        <v>0</v>
      </c>
      <c r="I3">
        <f>IF(Bets!$E3 =0, Bets!$D3, 0)</f>
        <v>10</v>
      </c>
    </row>
    <row r="4" spans="1:9" x14ac:dyDescent="0.25">
      <c r="A4" s="1" t="s">
        <v>55</v>
      </c>
      <c r="B4" s="3">
        <f>COUNTIF(Bets!E$2:E$1048576,  "&gt;0")/COUNTIF(Bets!E$2:E$1048576,  "&lt;&gt;")</f>
        <v>0.46268656716417911</v>
      </c>
      <c r="D4" s="11">
        <f>(Analysis!$B$1-SUM(Bets!$D$2:D4) + SUM(Bets!$E$2:E4))/Analysis!$B$1 - 1</f>
        <v>-9.4000000000000083E-2</v>
      </c>
      <c r="E4" s="11">
        <f>COUNTIF(Bets!$E$2:E4,  "&gt;0")/COUNTIF(Bets!$E$2:E4,  "&lt;&gt;")</f>
        <v>0.33333333333333331</v>
      </c>
      <c r="F4">
        <f>IF(Bets!$E4 &gt;0, Bets!$C4, 0)</f>
        <v>1.1200000000000001</v>
      </c>
      <c r="G4">
        <f>IF(Bets!$E4 =0, Bets!$C4, 0)</f>
        <v>0</v>
      </c>
      <c r="H4">
        <f>IF(Bets!$E4 &gt;0, Bets!$D4, 0)</f>
        <v>10</v>
      </c>
      <c r="I4">
        <f>IF(Bets!$E4 =0, Bets!$D4, 0)</f>
        <v>0</v>
      </c>
    </row>
    <row r="5" spans="1:9" x14ac:dyDescent="0.25">
      <c r="D5" s="11">
        <f>(Analysis!$B$1-SUM(Bets!$D$2:D5) + SUM(Bets!$E$2:E5))/Analysis!$B$1 - 1</f>
        <v>-0.14400000000000002</v>
      </c>
      <c r="E5" s="11">
        <f>COUNTIF(Bets!$E$2:E5,  "&gt;0")/COUNTIF(Bets!$E$2:E5,  "&lt;&gt;")</f>
        <v>0.25</v>
      </c>
      <c r="F5">
        <f>IF(Bets!$E5 &gt;0, Bets!$C5, 0)</f>
        <v>0</v>
      </c>
      <c r="G5">
        <f>IF(Bets!$E5 =0, Bets!$C5, 0)</f>
        <v>2.35</v>
      </c>
      <c r="H5">
        <f>IF(Bets!$E5 &gt;0, Bets!$D5, 0)</f>
        <v>0</v>
      </c>
      <c r="I5">
        <f>IF(Bets!$E5 =0, Bets!$D5, 0)</f>
        <v>10</v>
      </c>
    </row>
    <row r="6" spans="1:9" x14ac:dyDescent="0.25">
      <c r="A6" s="1" t="s">
        <v>122</v>
      </c>
      <c r="B6" s="6">
        <f>AVERAGEIF(F$2:F$1048576, "&gt;0")</f>
        <v>2.0506451612903227</v>
      </c>
      <c r="D6" s="11">
        <f>(Analysis!$B$1-SUM(Bets!$D$2:D6) + SUM(Bets!$E$2:E6))/Analysis!$B$1 - 1</f>
        <v>-0.19400000000000006</v>
      </c>
      <c r="E6" s="11">
        <f>COUNTIF(Bets!$E$2:E6,  "&gt;0")/COUNTIF(Bets!$E$2:E6,  "&lt;&gt;")</f>
        <v>0.2</v>
      </c>
      <c r="F6">
        <f>IF(Bets!$E6 &gt;0, Bets!$C6, 0)</f>
        <v>0</v>
      </c>
      <c r="G6">
        <f>IF(Bets!$E6 =0, Bets!$C6, 0)</f>
        <v>4.2300000000000004</v>
      </c>
      <c r="H6">
        <f>IF(Bets!$E6 &gt;0, Bets!$D6, 0)</f>
        <v>0</v>
      </c>
      <c r="I6">
        <f>IF(Bets!$E6 =0, Bets!$D6, 0)</f>
        <v>10</v>
      </c>
    </row>
    <row r="7" spans="1:9" x14ac:dyDescent="0.25">
      <c r="A7" s="1" t="s">
        <v>123</v>
      </c>
      <c r="B7" s="6">
        <f>AVERAGEIF(G$2:G$1048576, "&gt;0")</f>
        <v>3.0216216216216223</v>
      </c>
      <c r="D7" s="11">
        <f>(Analysis!$B$1-SUM(Bets!$D$2:D7) + SUM(Bets!$E$2:E7))/Analysis!$B$1 - 1</f>
        <v>-0.24400000000000011</v>
      </c>
      <c r="E7" s="11">
        <f>COUNTIF(Bets!$E$2:E7,  "&gt;0")/COUNTIF(Bets!$E$2:E7,  "&lt;&gt;")</f>
        <v>0.16666666666666666</v>
      </c>
      <c r="F7">
        <f>IF(Bets!$E7 &gt;0, Bets!$C7, 0)</f>
        <v>0</v>
      </c>
      <c r="G7">
        <f>IF(Bets!$E7 =0, Bets!$C7, 0)</f>
        <v>1.62</v>
      </c>
      <c r="H7">
        <f>IF(Bets!$E7 &gt;0, Bets!$D7, 0)</f>
        <v>0</v>
      </c>
      <c r="I7">
        <f>IF(Bets!$E7 =0, Bets!$D7, 0)</f>
        <v>10</v>
      </c>
    </row>
    <row r="8" spans="1:9" x14ac:dyDescent="0.25">
      <c r="A8" s="1" t="s">
        <v>129</v>
      </c>
      <c r="B8" s="1">
        <f>MAX(F$2:F$1048576)</f>
        <v>9.9</v>
      </c>
      <c r="D8" s="11">
        <f>(Analysis!$B$1-SUM(Bets!$D$2:D8) + SUM(Bets!$E$2:E8))/Analysis!$B$1 - 1</f>
        <v>-0.34400000000000008</v>
      </c>
      <c r="E8" s="11">
        <f>COUNTIF(Bets!$E$2:E8,  "&gt;0")/COUNTIF(Bets!$E$2:E8,  "&lt;&gt;")</f>
        <v>0.14285714285714285</v>
      </c>
      <c r="F8">
        <f>IF(Bets!$E8 &gt;0, Bets!$C8, 0)</f>
        <v>0</v>
      </c>
      <c r="G8">
        <f>IF(Bets!$E8 =0, Bets!$C8, 0)</f>
        <v>1.49</v>
      </c>
      <c r="H8">
        <f>IF(Bets!$E8 &gt;0, Bets!$D8, 0)</f>
        <v>0</v>
      </c>
      <c r="I8">
        <f>IF(Bets!$E8 =0, Bets!$D8, 0)</f>
        <v>20</v>
      </c>
    </row>
    <row r="9" spans="1:9" x14ac:dyDescent="0.25">
      <c r="A9" s="1" t="s">
        <v>130</v>
      </c>
      <c r="B9" s="1" cm="1">
        <f t="array" ref="B9">MIN(IF(G$2:G$1048576&gt;0, G$2:G$1048576))</f>
        <v>1.1000000000000001</v>
      </c>
      <c r="D9" s="11">
        <f>(Analysis!$B$1-SUM(Bets!$D$2:D9) + SUM(Bets!$E$2:E9))/Analysis!$B$1 - 1</f>
        <v>-0.29500000000000004</v>
      </c>
      <c r="E9" s="11">
        <f>COUNTIF(Bets!$E$2:E9,  "&gt;0")/COUNTIF(Bets!$E$2:E9,  "&lt;&gt;")</f>
        <v>0.25</v>
      </c>
      <c r="F9">
        <f>IF(Bets!$E9 &gt;0, Bets!$C9, 0)</f>
        <v>1.49</v>
      </c>
      <c r="G9">
        <f>IF(Bets!$E9 =0, Bets!$C9, 0)</f>
        <v>0</v>
      </c>
      <c r="H9">
        <f>IF(Bets!$E9 &gt;0, Bets!$D9, 0)</f>
        <v>20</v>
      </c>
      <c r="I9">
        <f>IF(Bets!$E9 =0, Bets!$D9, 0)</f>
        <v>0</v>
      </c>
    </row>
    <row r="10" spans="1:9" x14ac:dyDescent="0.25">
      <c r="A10" s="1" t="s">
        <v>127</v>
      </c>
      <c r="B10" s="6">
        <f>AVERAGEIF(H$2:H$1048576, "&gt;0")</f>
        <v>10.048387096774194</v>
      </c>
      <c r="D10" s="11">
        <f>(Analysis!$B$1-SUM(Bets!$D$2:D10) + SUM(Bets!$E$2:E10))/Analysis!$B$1 - 1</f>
        <v>-0.26</v>
      </c>
      <c r="E10" s="11">
        <f>COUNTIF(Bets!$E$2:E10,  "&gt;0")/COUNTIF(Bets!$E$2:E10,  "&lt;&gt;")</f>
        <v>0.33333333333333331</v>
      </c>
      <c r="F10">
        <f>IF(Bets!$E10 &gt;0, Bets!$C10, 0)</f>
        <v>1.35</v>
      </c>
      <c r="G10">
        <f>IF(Bets!$E10 =0, Bets!$C10, 0)</f>
        <v>0</v>
      </c>
      <c r="H10">
        <f>IF(Bets!$E10 &gt;0, Bets!$D10, 0)</f>
        <v>20</v>
      </c>
      <c r="I10">
        <f>IF(Bets!$E10 =0, Bets!$D10, 0)</f>
        <v>0</v>
      </c>
    </row>
    <row r="11" spans="1:9" x14ac:dyDescent="0.25">
      <c r="A11" s="1" t="s">
        <v>128</v>
      </c>
      <c r="B11" s="6">
        <f>AVERAGEIF(I$2:I$1048576, "&gt;0")</f>
        <v>7.8810810810810814</v>
      </c>
      <c r="D11" s="11">
        <f>(Analysis!$B$1-SUM(Bets!$D$2:D11) + SUM(Bets!$E$2:E11))/Analysis!$B$1 - 1</f>
        <v>-0.23599999999999999</v>
      </c>
      <c r="E11" s="11">
        <f>COUNTIF(Bets!$E$2:E11,  "&gt;0")/COUNTIF(Bets!$E$2:E11,  "&lt;&gt;")</f>
        <v>0.4</v>
      </c>
      <c r="F11">
        <f>IF(Bets!$E11 &gt;0, Bets!$C11, 0)</f>
        <v>1.24</v>
      </c>
      <c r="G11">
        <f>IF(Bets!$E11 =0, Bets!$C11, 0)</f>
        <v>0</v>
      </c>
      <c r="H11">
        <f>IF(Bets!$E11 &gt;0, Bets!$D11, 0)</f>
        <v>20</v>
      </c>
      <c r="I11">
        <f>IF(Bets!$E11 =0, Bets!$D11, 0)</f>
        <v>0</v>
      </c>
    </row>
    <row r="12" spans="1:9" x14ac:dyDescent="0.25">
      <c r="A12" s="1" t="s">
        <v>124</v>
      </c>
      <c r="B12" s="6">
        <f>MAX(H$2:H$1048576)</f>
        <v>65.5</v>
      </c>
      <c r="D12" s="11">
        <f>(Analysis!$B$1-SUM(Bets!$D$2:D12) + SUM(Bets!$E$2:E12))/Analysis!$B$1 - 1</f>
        <v>-0.38600000000000001</v>
      </c>
      <c r="E12" s="11">
        <f>COUNTIF(Bets!$E$2:E12,  "&gt;0")/COUNTIF(Bets!$E$2:E12,  "&lt;&gt;")</f>
        <v>0.36363636363636365</v>
      </c>
      <c r="F12">
        <f>IF(Bets!$E12 &gt;0, Bets!$C12, 0)</f>
        <v>0</v>
      </c>
      <c r="G12">
        <f>IF(Bets!$E12 =0, Bets!$C12, 0)</f>
        <v>1.86</v>
      </c>
      <c r="H12">
        <f>IF(Bets!$E12 &gt;0, Bets!$D12, 0)</f>
        <v>0</v>
      </c>
      <c r="I12">
        <f>IF(Bets!$E12 =0, Bets!$D12, 0)</f>
        <v>30</v>
      </c>
    </row>
    <row r="13" spans="1:9" x14ac:dyDescent="0.25">
      <c r="A13" s="1" t="s">
        <v>131</v>
      </c>
      <c r="B13" s="6">
        <f>MAX(I$2:I$1048576)</f>
        <v>30</v>
      </c>
      <c r="D13" s="11">
        <f>(Analysis!$B$1-SUM(Bets!$D$2:D13) + SUM(Bets!$E$2:E13))/Analysis!$B$1 - 1</f>
        <v>-0.43600000000000005</v>
      </c>
      <c r="E13" s="11">
        <f>COUNTIF(Bets!$E$2:E13,  "&gt;0")/COUNTIF(Bets!$E$2:E13,  "&lt;&gt;")</f>
        <v>0.33333333333333331</v>
      </c>
      <c r="F13">
        <f>IF(Bets!$E13 &gt;0, Bets!$C13, 0)</f>
        <v>0</v>
      </c>
      <c r="G13">
        <f>IF(Bets!$E13 =0, Bets!$C13, 0)</f>
        <v>1.68</v>
      </c>
      <c r="H13">
        <f>IF(Bets!$E13 &gt;0, Bets!$D13, 0)</f>
        <v>0</v>
      </c>
      <c r="I13">
        <f>IF(Bets!$E13 =0, Bets!$D13, 0)</f>
        <v>10</v>
      </c>
    </row>
    <row r="14" spans="1:9" x14ac:dyDescent="0.25">
      <c r="D14" s="11">
        <f>(Analysis!$B$1-SUM(Bets!$D$2:D14) + SUM(Bets!$E$2:E14))/Analysis!$B$1 - 1</f>
        <v>-0.53600000000000003</v>
      </c>
      <c r="E14" s="11">
        <f>COUNTIF(Bets!$E$2:E14,  "&gt;0")/COUNTIF(Bets!$E$2:E14,  "&lt;&gt;")</f>
        <v>0.30769230769230771</v>
      </c>
      <c r="F14">
        <f>IF(Bets!$E14 &gt;0, Bets!$C14, 0)</f>
        <v>0</v>
      </c>
      <c r="G14">
        <f>IF(Bets!$E14 =0, Bets!$C14, 0)</f>
        <v>2.1</v>
      </c>
      <c r="H14">
        <f>IF(Bets!$E14 &gt;0, Bets!$D14, 0)</f>
        <v>0</v>
      </c>
      <c r="I14">
        <f>IF(Bets!$E14 =0, Bets!$D14, 0)</f>
        <v>20</v>
      </c>
    </row>
    <row r="15" spans="1:9" x14ac:dyDescent="0.25">
      <c r="D15" s="11">
        <f>(Analysis!$B$1-SUM(Bets!$D$2:D15) + SUM(Bets!$E$2:E15))/Analysis!$B$1 - 1</f>
        <v>-0.58600000000000008</v>
      </c>
      <c r="E15" s="11">
        <f>COUNTIF(Bets!$E$2:E15,  "&gt;0")/COUNTIF(Bets!$E$2:E15,  "&lt;&gt;")</f>
        <v>0.2857142857142857</v>
      </c>
      <c r="F15">
        <f>IF(Bets!$E15 &gt;0, Bets!$C15, 0)</f>
        <v>0</v>
      </c>
      <c r="G15">
        <f>IF(Bets!$E15 =0, Bets!$C15, 0)</f>
        <v>1.1000000000000001</v>
      </c>
      <c r="H15">
        <f>IF(Bets!$E15 &gt;0, Bets!$D15, 0)</f>
        <v>0</v>
      </c>
      <c r="I15">
        <f>IF(Bets!$E15 =0, Bets!$D15, 0)</f>
        <v>10</v>
      </c>
    </row>
    <row r="16" spans="1:9" x14ac:dyDescent="0.25">
      <c r="D16" s="11">
        <f>(Analysis!$B$1-SUM(Bets!$D$2:D16) + SUM(Bets!$E$2:E16))/Analysis!$B$1 - 1</f>
        <v>-0.57900000000000007</v>
      </c>
      <c r="E16" s="11">
        <f>COUNTIF(Bets!$E$2:E16,  "&gt;0")/COUNTIF(Bets!$E$2:E16,  "&lt;&gt;")</f>
        <v>0.33333333333333331</v>
      </c>
      <c r="F16">
        <f>IF(Bets!$E16 &gt;0, Bets!$C16, 0)</f>
        <v>1.1399999999999999</v>
      </c>
      <c r="G16">
        <f>IF(Bets!$E16 =0, Bets!$C16, 0)</f>
        <v>0</v>
      </c>
      <c r="H16">
        <f>IF(Bets!$E16 &gt;0, Bets!$D16, 0)</f>
        <v>10</v>
      </c>
      <c r="I16">
        <f>IF(Bets!$E16 =0, Bets!$D16, 0)</f>
        <v>0</v>
      </c>
    </row>
    <row r="17" spans="4:9" x14ac:dyDescent="0.25">
      <c r="D17" s="11">
        <f>(Analysis!$B$1-SUM(Bets!$D$2:D17) + SUM(Bets!$E$2:E17))/Analysis!$B$1 - 1</f>
        <v>-0.629</v>
      </c>
      <c r="E17" s="11">
        <f>COUNTIF(Bets!$E$2:E17,  "&gt;0")/COUNTIF(Bets!$E$2:E17,  "&lt;&gt;")</f>
        <v>0.3125</v>
      </c>
      <c r="F17">
        <f>IF(Bets!$E17 &gt;0, Bets!$C17, 0)</f>
        <v>0</v>
      </c>
      <c r="G17">
        <f>IF(Bets!$E17 =0, Bets!$C17, 0)</f>
        <v>2.9</v>
      </c>
      <c r="H17">
        <f>IF(Bets!$E17 &gt;0, Bets!$D17, 0)</f>
        <v>0</v>
      </c>
      <c r="I17">
        <f>IF(Bets!$E17 =0, Bets!$D17, 0)</f>
        <v>10</v>
      </c>
    </row>
    <row r="18" spans="4:9" x14ac:dyDescent="0.25">
      <c r="D18" s="11">
        <f>(Analysis!$B$1-SUM(Bets!$D$2:D18) + SUM(Bets!$E$2:E18))/Analysis!$B$1 - 1</f>
        <v>-0.61850000000000005</v>
      </c>
      <c r="E18" s="11">
        <f>COUNTIF(Bets!$E$2:E18,  "&gt;0")/COUNTIF(Bets!$E$2:E18,  "&lt;&gt;")</f>
        <v>0.35294117647058826</v>
      </c>
      <c r="F18">
        <f>IF(Bets!$E18 &gt;0, Bets!$C18, 0)</f>
        <v>1.21</v>
      </c>
      <c r="G18">
        <f>IF(Bets!$E18 =0, Bets!$C18, 0)</f>
        <v>0</v>
      </c>
      <c r="H18">
        <f>IF(Bets!$E18 &gt;0, Bets!$D18, 0)</f>
        <v>10</v>
      </c>
      <c r="I18">
        <f>IF(Bets!$E18 =0, Bets!$D18, 0)</f>
        <v>0</v>
      </c>
    </row>
    <row r="19" spans="4:9" x14ac:dyDescent="0.25">
      <c r="D19" s="11">
        <f>(Analysis!$B$1-SUM(Bets!$D$2:D19) + SUM(Bets!$E$2:E19))/Analysis!$B$1 - 1</f>
        <v>-0.66850000000000009</v>
      </c>
      <c r="E19" s="11">
        <f>COUNTIF(Bets!$E$2:E19,  "&gt;0")/COUNTIF(Bets!$E$2:E19,  "&lt;&gt;")</f>
        <v>0.33333333333333331</v>
      </c>
      <c r="F19">
        <f>IF(Bets!$E19 &gt;0, Bets!$C19, 0)</f>
        <v>0</v>
      </c>
      <c r="G19">
        <f>IF(Bets!$E19 =0, Bets!$C19, 0)</f>
        <v>1.85</v>
      </c>
      <c r="H19">
        <f>IF(Bets!$E19 &gt;0, Bets!$D19, 0)</f>
        <v>0</v>
      </c>
      <c r="I19">
        <f>IF(Bets!$E19 =0, Bets!$D19, 0)</f>
        <v>10</v>
      </c>
    </row>
    <row r="20" spans="4:9" x14ac:dyDescent="0.25">
      <c r="D20" s="11">
        <f>(Analysis!$B$1-SUM(Bets!$D$2:D20) + SUM(Bets!$E$2:E20))/Analysis!$B$1 - 1</f>
        <v>-0.71850000000000014</v>
      </c>
      <c r="E20" s="11">
        <f>COUNTIF(Bets!$E$2:E20,  "&gt;0")/COUNTIF(Bets!$E$2:E20,  "&lt;&gt;")</f>
        <v>0.31578947368421051</v>
      </c>
      <c r="F20">
        <f>IF(Bets!$E20 &gt;0, Bets!$C20, 0)</f>
        <v>0</v>
      </c>
      <c r="G20">
        <f>IF(Bets!$E20 =0, Bets!$C20, 0)</f>
        <v>2.23</v>
      </c>
      <c r="H20">
        <f>IF(Bets!$E20 &gt;0, Bets!$D20, 0)</f>
        <v>0</v>
      </c>
      <c r="I20">
        <f>IF(Bets!$E20 =0, Bets!$D20, 0)</f>
        <v>10</v>
      </c>
    </row>
    <row r="21" spans="4:9" x14ac:dyDescent="0.25">
      <c r="D21" s="11">
        <f>(Analysis!$B$1-SUM(Bets!$D$2:D21) + SUM(Bets!$E$2:E21))/Analysis!$B$1 - 1</f>
        <v>-0.71050000000000013</v>
      </c>
      <c r="E21" s="11">
        <f>COUNTIF(Bets!$E$2:E21,  "&gt;0")/COUNTIF(Bets!$E$2:E21,  "&lt;&gt;")</f>
        <v>0.35</v>
      </c>
      <c r="F21">
        <f>IF(Bets!$E21 &gt;0, Bets!$C21, 0)</f>
        <v>1.1599999999999999</v>
      </c>
      <c r="G21">
        <f>IF(Bets!$E21 =0, Bets!$C21, 0)</f>
        <v>0</v>
      </c>
      <c r="H21">
        <f>IF(Bets!$E21 &gt;0, Bets!$D21, 0)</f>
        <v>10</v>
      </c>
      <c r="I21">
        <f>IF(Bets!$E21 =0, Bets!$D21, 0)</f>
        <v>0</v>
      </c>
    </row>
    <row r="22" spans="4:9" x14ac:dyDescent="0.25">
      <c r="D22" s="11">
        <f>(Analysis!$B$1-SUM(Bets!$D$2:D22) + SUM(Bets!$E$2:E22))/Analysis!$B$1 - 1</f>
        <v>-0.68950000000000022</v>
      </c>
      <c r="E22" s="11">
        <f>COUNTIF(Bets!$E$2:E22,  "&gt;0")/COUNTIF(Bets!$E$2:E22,  "&lt;&gt;")</f>
        <v>0.38095238095238093</v>
      </c>
      <c r="F22">
        <f>IF(Bets!$E22 &gt;0, Bets!$C22, 0)</f>
        <v>1.28</v>
      </c>
      <c r="G22">
        <f>IF(Bets!$E22 =0, Bets!$C22, 0)</f>
        <v>0</v>
      </c>
      <c r="H22">
        <f>IF(Bets!$E22 &gt;0, Bets!$D22, 0)</f>
        <v>15</v>
      </c>
      <c r="I22">
        <f>IF(Bets!$E22 =0, Bets!$D22, 0)</f>
        <v>0</v>
      </c>
    </row>
    <row r="23" spans="4:9" x14ac:dyDescent="0.25">
      <c r="D23" s="11">
        <f>(Analysis!$B$1-SUM(Bets!$D$2:D23) + SUM(Bets!$E$2:E23))/Analysis!$B$1 - 1</f>
        <v>-0.44059999999999999</v>
      </c>
      <c r="E23" s="11">
        <f>COUNTIF(Bets!$E$2:E23,  "&gt;0")/COUNTIF(Bets!$E$2:E23,  "&lt;&gt;")</f>
        <v>0.40909090909090912</v>
      </c>
      <c r="F23">
        <f>IF(Bets!$E23 &gt;0, Bets!$C23, 0)</f>
        <v>1.76</v>
      </c>
      <c r="G23">
        <f>IF(Bets!$E23 =0, Bets!$C23, 0)</f>
        <v>0</v>
      </c>
      <c r="H23">
        <f>IF(Bets!$E23 &gt;0, Bets!$D23, 0)</f>
        <v>65.5</v>
      </c>
      <c r="I23">
        <f>IF(Bets!$E23 =0, Bets!$D23, 0)</f>
        <v>0</v>
      </c>
    </row>
    <row r="24" spans="4:9" x14ac:dyDescent="0.25">
      <c r="D24" s="11">
        <f>(Analysis!$B$1-SUM(Bets!$D$2:D24) + SUM(Bets!$E$2:E24))/Analysis!$B$1 - 1</f>
        <v>-0.37309999999999999</v>
      </c>
      <c r="E24" s="11">
        <f>COUNTIF(Bets!$E$2:E24,  "&gt;0")/COUNTIF(Bets!$E$2:E24,  "&lt;&gt;")</f>
        <v>0.43478260869565216</v>
      </c>
      <c r="F24">
        <f>IF(Bets!$E24 &gt;0, Bets!$C24, 0)</f>
        <v>2.35</v>
      </c>
      <c r="G24">
        <f>IF(Bets!$E24 =0, Bets!$C24, 0)</f>
        <v>0</v>
      </c>
      <c r="H24">
        <f>IF(Bets!$E24 &gt;0, Bets!$D24, 0)</f>
        <v>10</v>
      </c>
      <c r="I24">
        <f>IF(Bets!$E24 =0, Bets!$D24, 0)</f>
        <v>0</v>
      </c>
    </row>
    <row r="25" spans="4:9" x14ac:dyDescent="0.25">
      <c r="D25" s="11">
        <f>(Analysis!$B$1-SUM(Bets!$D$2:D25) + SUM(Bets!$E$2:E25))/Analysis!$B$1 - 1</f>
        <v>-0.37860000000000016</v>
      </c>
      <c r="E25" s="11">
        <f>COUNTIF(Bets!$E$2:E25,  "&gt;0")/COUNTIF(Bets!$E$2:E25,  "&lt;&gt;")</f>
        <v>0.41666666666666669</v>
      </c>
      <c r="F25">
        <f>IF(Bets!$E25 &gt;0, Bets!$C25, 0)</f>
        <v>0</v>
      </c>
      <c r="G25">
        <f>IF(Bets!$E25 =0, Bets!$C25, 0)</f>
        <v>10</v>
      </c>
      <c r="H25">
        <f>IF(Bets!$E25 &gt;0, Bets!$D25, 0)</f>
        <v>0</v>
      </c>
      <c r="I25">
        <f>IF(Bets!$E25 =0, Bets!$D25, 0)</f>
        <v>1.1000000000000001</v>
      </c>
    </row>
    <row r="26" spans="4:9" x14ac:dyDescent="0.25">
      <c r="D26" s="11">
        <f>(Analysis!$B$1-SUM(Bets!$D$2:D26) + SUM(Bets!$E$2:E26))/Analysis!$B$1 - 1</f>
        <v>-0.39110000000000011</v>
      </c>
      <c r="E26" s="11">
        <f>COUNTIF(Bets!$E$2:E26,  "&gt;0")/COUNTIF(Bets!$E$2:E26,  "&lt;&gt;")</f>
        <v>0.4</v>
      </c>
      <c r="F26">
        <f>IF(Bets!$E26 &gt;0, Bets!$C26, 0)</f>
        <v>0</v>
      </c>
      <c r="G26">
        <f>IF(Bets!$E26 =0, Bets!$C26, 0)</f>
        <v>2.8</v>
      </c>
      <c r="H26">
        <f>IF(Bets!$E26 &gt;0, Bets!$D26, 0)</f>
        <v>0</v>
      </c>
      <c r="I26">
        <f>IF(Bets!$E26 =0, Bets!$D26, 0)</f>
        <v>2.5</v>
      </c>
    </row>
    <row r="27" spans="4:9" x14ac:dyDescent="0.25">
      <c r="D27" s="11">
        <f>(Analysis!$B$1-SUM(Bets!$D$2:D27) + SUM(Bets!$E$2:E27))/Analysis!$B$1 - 1</f>
        <v>-0.42360000000000009</v>
      </c>
      <c r="E27" s="11">
        <f>COUNTIF(Bets!$E$2:E27,  "&gt;0")/COUNTIF(Bets!$E$2:E27,  "&lt;&gt;")</f>
        <v>0.38461538461538464</v>
      </c>
      <c r="F27">
        <f>IF(Bets!$E27 &gt;0, Bets!$C27, 0)</f>
        <v>0</v>
      </c>
      <c r="G27">
        <f>IF(Bets!$E27 =0, Bets!$C27, 0)</f>
        <v>2.63</v>
      </c>
      <c r="H27">
        <f>IF(Bets!$E27 &gt;0, Bets!$D27, 0)</f>
        <v>0</v>
      </c>
      <c r="I27">
        <f>IF(Bets!$E27 =0, Bets!$D27, 0)</f>
        <v>6.5</v>
      </c>
    </row>
    <row r="28" spans="4:9" x14ac:dyDescent="0.25">
      <c r="D28" s="11">
        <f>(Analysis!$B$1-SUM(Bets!$D$2:D28) + SUM(Bets!$E$2:E28))/Analysis!$B$1 - 1</f>
        <v>-0.47360000000000013</v>
      </c>
      <c r="E28" s="11">
        <f>COUNTIF(Bets!$E$2:E28,  "&gt;0")/COUNTIF(Bets!$E$2:E28,  "&lt;&gt;")</f>
        <v>0.37037037037037035</v>
      </c>
      <c r="F28">
        <f>IF(Bets!$E28 &gt;0, Bets!$C28, 0)</f>
        <v>0</v>
      </c>
      <c r="G28">
        <f>IF(Bets!$E28 =0, Bets!$C28, 0)</f>
        <v>3.75</v>
      </c>
      <c r="H28">
        <f>IF(Bets!$E28 &gt;0, Bets!$D28, 0)</f>
        <v>0</v>
      </c>
      <c r="I28">
        <f>IF(Bets!$E28 =0, Bets!$D28, 0)</f>
        <v>10</v>
      </c>
    </row>
    <row r="29" spans="4:9" x14ac:dyDescent="0.25">
      <c r="D29" s="11">
        <f>(Analysis!$B$1-SUM(Bets!$D$2:D29) + SUM(Bets!$E$2:E29))/Analysis!$B$1 - 1</f>
        <v>-0.45660000000000023</v>
      </c>
      <c r="E29" s="11">
        <f>COUNTIF(Bets!$E$2:E29,  "&gt;0")/COUNTIF(Bets!$E$2:E29,  "&lt;&gt;")</f>
        <v>0.39285714285714285</v>
      </c>
      <c r="F29">
        <f>IF(Bets!$E29 &gt;0, Bets!$C29, 0)</f>
        <v>1.34</v>
      </c>
      <c r="G29">
        <f>IF(Bets!$E29 =0, Bets!$C29, 0)</f>
        <v>0</v>
      </c>
      <c r="H29">
        <f>IF(Bets!$E29 &gt;0, Bets!$D29, 0)</f>
        <v>10</v>
      </c>
      <c r="I29">
        <f>IF(Bets!$E29 =0, Bets!$D29, 0)</f>
        <v>0</v>
      </c>
    </row>
    <row r="30" spans="4:9" x14ac:dyDescent="0.25">
      <c r="D30" s="11">
        <f>(Analysis!$B$1-SUM(Bets!$D$2:D30) + SUM(Bets!$E$2:E30))/Analysis!$B$1 - 1</f>
        <v>-0.40660000000000029</v>
      </c>
      <c r="E30" s="11">
        <f>COUNTIF(Bets!$E$2:E30,  "&gt;0")/COUNTIF(Bets!$E$2:E30,  "&lt;&gt;")</f>
        <v>0.41379310344827586</v>
      </c>
      <c r="F30">
        <f>IF(Bets!$E30 &gt;0, Bets!$C30, 0)</f>
        <v>3</v>
      </c>
      <c r="G30">
        <f>IF(Bets!$E30 =0, Bets!$C30, 0)</f>
        <v>0</v>
      </c>
      <c r="H30">
        <f>IF(Bets!$E30 &gt;0, Bets!$D30, 0)</f>
        <v>5</v>
      </c>
      <c r="I30">
        <f>IF(Bets!$E30 =0, Bets!$D30, 0)</f>
        <v>0</v>
      </c>
    </row>
    <row r="31" spans="4:9" x14ac:dyDescent="0.25">
      <c r="D31" s="11">
        <f>(Analysis!$B$1-SUM(Bets!$D$2:D31) + SUM(Bets!$E$2:E31))/Analysis!$B$1 - 1</f>
        <v>-0.39835000000000031</v>
      </c>
      <c r="E31" s="11">
        <f>COUNTIF(Bets!$E$2:E31,  "&gt;0")/COUNTIF(Bets!$E$2:E31,  "&lt;&gt;")</f>
        <v>0.43333333333333335</v>
      </c>
      <c r="F31">
        <f>IF(Bets!$E31 &gt;0, Bets!$C31, 0)</f>
        <v>1.33</v>
      </c>
      <c r="G31">
        <f>IF(Bets!$E31 =0, Bets!$C31, 0)</f>
        <v>0</v>
      </c>
      <c r="H31">
        <f>IF(Bets!$E31 &gt;0, Bets!$D31, 0)</f>
        <v>5</v>
      </c>
      <c r="I31">
        <f>IF(Bets!$E31 =0, Bets!$D31, 0)</f>
        <v>0</v>
      </c>
    </row>
    <row r="32" spans="4:9" x14ac:dyDescent="0.25">
      <c r="D32" s="11">
        <f>(Analysis!$B$1-SUM(Bets!$D$2:D32) + SUM(Bets!$E$2:E32))/Analysis!$B$1 - 1</f>
        <v>-0.44835000000000036</v>
      </c>
      <c r="E32" s="11">
        <f>COUNTIF(Bets!$E$2:E32,  "&gt;0")/COUNTIF(Bets!$E$2:E32,  "&lt;&gt;")</f>
        <v>0.41935483870967744</v>
      </c>
      <c r="F32">
        <f>IF(Bets!$E32 &gt;0, Bets!$C32, 0)</f>
        <v>0</v>
      </c>
      <c r="G32">
        <f>IF(Bets!$E32 =0, Bets!$C32, 0)</f>
        <v>1.4</v>
      </c>
      <c r="H32">
        <f>IF(Bets!$E32 &gt;0, Bets!$D32, 0)</f>
        <v>0</v>
      </c>
      <c r="I32">
        <f>IF(Bets!$E32 =0, Bets!$D32, 0)</f>
        <v>10</v>
      </c>
    </row>
    <row r="33" spans="4:9" x14ac:dyDescent="0.25">
      <c r="D33" s="11">
        <f>(Analysis!$B$1-SUM(Bets!$D$2:D33) + SUM(Bets!$E$2:E33))/Analysis!$B$1 - 1</f>
        <v>-0.22585000000000033</v>
      </c>
      <c r="E33" s="11">
        <f>COUNTIF(Bets!$E$2:E33,  "&gt;0")/COUNTIF(Bets!$E$2:E33,  "&lt;&gt;")</f>
        <v>0.4375</v>
      </c>
      <c r="F33">
        <f>IF(Bets!$E33 &gt;0, Bets!$C33, 0)</f>
        <v>9.9</v>
      </c>
      <c r="G33">
        <f>IF(Bets!$E33 =0, Bets!$C33, 0)</f>
        <v>0</v>
      </c>
      <c r="H33">
        <f>IF(Bets!$E33 &gt;0, Bets!$D33, 0)</f>
        <v>5</v>
      </c>
      <c r="I33">
        <f>IF(Bets!$E33 =0, Bets!$D33, 0)</f>
        <v>0</v>
      </c>
    </row>
    <row r="34" spans="4:9" x14ac:dyDescent="0.25">
      <c r="D34" s="11">
        <f>(Analysis!$B$1-SUM(Bets!$D$2:D34) + SUM(Bets!$E$2:E34))/Analysis!$B$1 - 1</f>
        <v>-0.25085000000000035</v>
      </c>
      <c r="E34" s="11">
        <f>COUNTIF(Bets!$E$2:E34,  "&gt;0")/COUNTIF(Bets!$E$2:E34,  "&lt;&gt;")</f>
        <v>0.42424242424242425</v>
      </c>
      <c r="F34">
        <f>IF(Bets!$E34 &gt;0, Bets!$C34, 0)</f>
        <v>0</v>
      </c>
      <c r="G34">
        <f>IF(Bets!$E34 =0, Bets!$C34, 0)</f>
        <v>9</v>
      </c>
      <c r="H34">
        <f>IF(Bets!$E34 &gt;0, Bets!$D34, 0)</f>
        <v>0</v>
      </c>
      <c r="I34">
        <f>IF(Bets!$E34 =0, Bets!$D34, 0)</f>
        <v>5</v>
      </c>
    </row>
    <row r="35" spans="4:9" x14ac:dyDescent="0.25">
      <c r="D35" s="11">
        <f>(Analysis!$B$1-SUM(Bets!$D$2:D35) + SUM(Bets!$E$2:E35))/Analysis!$B$1 - 1</f>
        <v>-0.21735000000000038</v>
      </c>
      <c r="E35" s="11">
        <f>COUNTIF(Bets!$E$2:E35,  "&gt;0")/COUNTIF(Bets!$E$2:E35,  "&lt;&gt;")</f>
        <v>0.44117647058823528</v>
      </c>
      <c r="F35">
        <f>IF(Bets!$E35 &gt;0, Bets!$C35, 0)</f>
        <v>1.67</v>
      </c>
      <c r="G35">
        <f>IF(Bets!$E35 =0, Bets!$C35, 0)</f>
        <v>0</v>
      </c>
      <c r="H35">
        <f>IF(Bets!$E35 &gt;0, Bets!$D35, 0)</f>
        <v>10</v>
      </c>
      <c r="I35">
        <f>IF(Bets!$E35 =0, Bets!$D35, 0)</f>
        <v>0</v>
      </c>
    </row>
    <row r="36" spans="4:9" x14ac:dyDescent="0.25">
      <c r="D36" s="11">
        <f>(Analysis!$B$1-SUM(Bets!$D$2:D36) + SUM(Bets!$E$2:E36))/Analysis!$B$1 - 1</f>
        <v>-0.20235000000000047</v>
      </c>
      <c r="E36" s="11">
        <f>COUNTIF(Bets!$E$2:E36,  "&gt;0")/COUNTIF(Bets!$E$2:E36,  "&lt;&gt;")</f>
        <v>0.45714285714285713</v>
      </c>
      <c r="F36">
        <f>IF(Bets!$E36 &gt;0, Bets!$C36, 0)</f>
        <v>1.6</v>
      </c>
      <c r="G36">
        <f>IF(Bets!$E36 =0, Bets!$C36, 0)</f>
        <v>0</v>
      </c>
      <c r="H36">
        <f>IF(Bets!$E36 &gt;0, Bets!$D36, 0)</f>
        <v>5</v>
      </c>
      <c r="I36">
        <f>IF(Bets!$E36 =0, Bets!$D36, 0)</f>
        <v>0</v>
      </c>
    </row>
    <row r="37" spans="4:9" x14ac:dyDescent="0.25">
      <c r="D37" s="11">
        <f>(Analysis!$B$1-SUM(Bets!$D$2:D37) + SUM(Bets!$E$2:E37))/Analysis!$B$1 - 1</f>
        <v>-0.15885000000000049</v>
      </c>
      <c r="E37" s="11">
        <f>COUNTIF(Bets!$E$2:E37,  "&gt;0")/COUNTIF(Bets!$E$2:E37,  "&lt;&gt;")</f>
        <v>0.47222222222222221</v>
      </c>
      <c r="F37">
        <f>IF(Bets!$E37 &gt;0, Bets!$C37, 0)</f>
        <v>1.87</v>
      </c>
      <c r="G37">
        <f>IF(Bets!$E37 =0, Bets!$C37, 0)</f>
        <v>0</v>
      </c>
      <c r="H37">
        <f>IF(Bets!$E37 &gt;0, Bets!$D37, 0)</f>
        <v>10</v>
      </c>
      <c r="I37">
        <f>IF(Bets!$E37 =0, Bets!$D37, 0)</f>
        <v>0</v>
      </c>
    </row>
    <row r="38" spans="4:9" x14ac:dyDescent="0.25">
      <c r="D38" s="11">
        <f>(Analysis!$B$1-SUM(Bets!$D$2:D38) + SUM(Bets!$E$2:E38))/Analysis!$B$1 - 1</f>
        <v>-0.14835000000000031</v>
      </c>
      <c r="E38" s="11">
        <f>COUNTIF(Bets!$E$2:E38,  "&gt;0")/COUNTIF(Bets!$E$2:E38,  "&lt;&gt;")</f>
        <v>0.48648648648648651</v>
      </c>
      <c r="F38">
        <f>IF(Bets!$E38 &gt;0, Bets!$C38, 0)</f>
        <v>1.42</v>
      </c>
      <c r="G38">
        <f>IF(Bets!$E38 =0, Bets!$C38, 0)</f>
        <v>0</v>
      </c>
      <c r="H38">
        <f>IF(Bets!$E38 &gt;0, Bets!$D38, 0)</f>
        <v>5</v>
      </c>
      <c r="I38">
        <f>IF(Bets!$E38 =0, Bets!$D38, 0)</f>
        <v>0</v>
      </c>
    </row>
    <row r="39" spans="4:9" x14ac:dyDescent="0.25">
      <c r="D39" s="11">
        <f>(Analysis!$B$1-SUM(Bets!$D$2:D39) + SUM(Bets!$E$2:E39))/Analysis!$B$1 - 1</f>
        <v>-0.13485000000000047</v>
      </c>
      <c r="E39" s="11">
        <f>COUNTIF(Bets!$E$2:E39,  "&gt;0")/COUNTIF(Bets!$E$2:E39,  "&lt;&gt;")</f>
        <v>0.5</v>
      </c>
      <c r="F39">
        <f>IF(Bets!$E39 &gt;0, Bets!$C39, 0)</f>
        <v>1.54</v>
      </c>
      <c r="G39">
        <f>IF(Bets!$E39 =0, Bets!$C39, 0)</f>
        <v>0</v>
      </c>
      <c r="H39">
        <f>IF(Bets!$E39 &gt;0, Bets!$D39, 0)</f>
        <v>5</v>
      </c>
      <c r="I39">
        <f>IF(Bets!$E39 =0, Bets!$D39, 0)</f>
        <v>0</v>
      </c>
    </row>
    <row r="40" spans="4:9" x14ac:dyDescent="0.25">
      <c r="D40" s="11">
        <f>(Analysis!$B$1-SUM(Bets!$D$2:D40) + SUM(Bets!$E$2:E40))/Analysis!$B$1 - 1</f>
        <v>-0.15985000000000038</v>
      </c>
      <c r="E40" s="11">
        <f>COUNTIF(Bets!$E$2:E40,  "&gt;0")/COUNTIF(Bets!$E$2:E40,  "&lt;&gt;")</f>
        <v>0.48717948717948717</v>
      </c>
      <c r="F40">
        <f>IF(Bets!$E40 &gt;0, Bets!$C40, 0)</f>
        <v>0</v>
      </c>
      <c r="G40">
        <f>IF(Bets!$E40 =0, Bets!$C40, 0)</f>
        <v>2.81</v>
      </c>
      <c r="H40">
        <f>IF(Bets!$E40 &gt;0, Bets!$D40, 0)</f>
        <v>0</v>
      </c>
      <c r="I40">
        <f>IF(Bets!$E40 =0, Bets!$D40, 0)</f>
        <v>5</v>
      </c>
    </row>
    <row r="41" spans="4:9" x14ac:dyDescent="0.25">
      <c r="D41" s="11">
        <f>(Analysis!$B$1-SUM(Bets!$D$2:D41) + SUM(Bets!$E$2:E41))/Analysis!$B$1 - 1</f>
        <v>-0.1848500000000004</v>
      </c>
      <c r="E41" s="11">
        <f>COUNTIF(Bets!$E$2:E41,  "&gt;0")/COUNTIF(Bets!$E$2:E41,  "&lt;&gt;")</f>
        <v>0.47499999999999998</v>
      </c>
      <c r="F41">
        <f>IF(Bets!$E41 &gt;0, Bets!$C41, 0)</f>
        <v>0</v>
      </c>
      <c r="G41">
        <f>IF(Bets!$E41 =0, Bets!$C41, 0)</f>
        <v>1.56</v>
      </c>
      <c r="H41">
        <f>IF(Bets!$E41 &gt;0, Bets!$D41, 0)</f>
        <v>0</v>
      </c>
      <c r="I41">
        <f>IF(Bets!$E41 =0, Bets!$D41, 0)</f>
        <v>5</v>
      </c>
    </row>
    <row r="42" spans="4:9" x14ac:dyDescent="0.25">
      <c r="D42" s="11">
        <f>(Analysis!$B$1-SUM(Bets!$D$2:D42) + SUM(Bets!$E$2:E42))/Analysis!$B$1 - 1</f>
        <v>-0.17335000000000034</v>
      </c>
      <c r="E42" s="11">
        <f>COUNTIF(Bets!$E$2:E42,  "&gt;0")/COUNTIF(Bets!$E$2:E42,  "&lt;&gt;")</f>
        <v>0.48780487804878048</v>
      </c>
      <c r="F42">
        <f>IF(Bets!$E42 &gt;0, Bets!$C42, 0)</f>
        <v>1.46</v>
      </c>
      <c r="G42">
        <f>IF(Bets!$E42 =0, Bets!$C42, 0)</f>
        <v>0</v>
      </c>
      <c r="H42">
        <f>IF(Bets!$E42 &gt;0, Bets!$D42, 0)</f>
        <v>5</v>
      </c>
      <c r="I42">
        <f>IF(Bets!$E42 =0, Bets!$D42, 0)</f>
        <v>0</v>
      </c>
    </row>
    <row r="43" spans="4:9" x14ac:dyDescent="0.25">
      <c r="D43" s="11">
        <f>(Analysis!$B$1-SUM(Bets!$D$2:D43) + SUM(Bets!$E$2:E43))/Analysis!$B$1 - 1</f>
        <v>-0.22335000000000038</v>
      </c>
      <c r="E43" s="11">
        <f>COUNTIF(Bets!$E$2:E43,  "&gt;0")/COUNTIF(Bets!$E$2:E43,  "&lt;&gt;")</f>
        <v>0.47619047619047616</v>
      </c>
      <c r="F43">
        <f>IF(Bets!$E43 &gt;0, Bets!$C43, 0)</f>
        <v>0</v>
      </c>
      <c r="G43">
        <f>IF(Bets!$E43 =0, Bets!$C43, 0)</f>
        <v>2.04</v>
      </c>
      <c r="H43">
        <f>IF(Bets!$E43 &gt;0, Bets!$D43, 0)</f>
        <v>0</v>
      </c>
      <c r="I43">
        <f>IF(Bets!$E43 =0, Bets!$D43, 0)</f>
        <v>10</v>
      </c>
    </row>
    <row r="44" spans="4:9" x14ac:dyDescent="0.25">
      <c r="D44" s="11">
        <f>(Analysis!$B$1-SUM(Bets!$D$2:D44) + SUM(Bets!$E$2:E44))/Analysis!$B$1 - 1</f>
        <v>-0.23585000000000034</v>
      </c>
      <c r="E44" s="11">
        <f>COUNTIF(Bets!$E$2:E44,  "&gt;0")/COUNTIF(Bets!$E$2:E44,  "&lt;&gt;")</f>
        <v>0.46511627906976744</v>
      </c>
      <c r="F44">
        <f>IF(Bets!$E44 &gt;0, Bets!$C44, 0)</f>
        <v>0</v>
      </c>
      <c r="G44">
        <f>IF(Bets!$E44 =0, Bets!$C44, 0)</f>
        <v>4</v>
      </c>
      <c r="H44">
        <f>IF(Bets!$E44 &gt;0, Bets!$D44, 0)</f>
        <v>0</v>
      </c>
      <c r="I44">
        <f>IF(Bets!$E44 =0, Bets!$D44, 0)</f>
        <v>2.5</v>
      </c>
    </row>
    <row r="45" spans="4:9" x14ac:dyDescent="0.25">
      <c r="D45" s="11">
        <f>(Analysis!$B$1-SUM(Bets!$D$2:D45) + SUM(Bets!$E$2:E45))/Analysis!$B$1 - 1</f>
        <v>-0.26085000000000036</v>
      </c>
      <c r="E45" s="11">
        <f>COUNTIF(Bets!$E$2:E45,  "&gt;0")/COUNTIF(Bets!$E$2:E45,  "&lt;&gt;")</f>
        <v>0.45454545454545453</v>
      </c>
      <c r="F45">
        <f>IF(Bets!$E45 &gt;0, Bets!$C45, 0)</f>
        <v>0</v>
      </c>
      <c r="G45">
        <f>IF(Bets!$E45 =0, Bets!$C45, 0)</f>
        <v>1.62</v>
      </c>
      <c r="H45">
        <f>IF(Bets!$E45 &gt;0, Bets!$D45, 0)</f>
        <v>0</v>
      </c>
      <c r="I45">
        <f>IF(Bets!$E45 =0, Bets!$D45, 0)</f>
        <v>5</v>
      </c>
    </row>
    <row r="46" spans="4:9" x14ac:dyDescent="0.25">
      <c r="D46" s="11">
        <f>(Analysis!$B$1-SUM(Bets!$D$2:D46) + SUM(Bets!$E$2:E46))/Analysis!$B$1 - 1</f>
        <v>-0.28585000000000038</v>
      </c>
      <c r="E46" s="11">
        <f>COUNTIF(Bets!$E$2:E46,  "&gt;0")/COUNTIF(Bets!$E$2:E46,  "&lt;&gt;")</f>
        <v>0.44444444444444442</v>
      </c>
      <c r="F46">
        <f>IF(Bets!$E46 &gt;0, Bets!$C46, 0)</f>
        <v>0</v>
      </c>
      <c r="G46">
        <f>IF(Bets!$E46 =0, Bets!$C46, 0)</f>
        <v>2.0099999999999998</v>
      </c>
      <c r="H46">
        <f>IF(Bets!$E46 &gt;0, Bets!$D46, 0)</f>
        <v>0</v>
      </c>
      <c r="I46">
        <f>IF(Bets!$E46 =0, Bets!$D46, 0)</f>
        <v>5</v>
      </c>
    </row>
    <row r="47" spans="4:9" x14ac:dyDescent="0.25">
      <c r="D47" s="11">
        <f>(Analysis!$B$1-SUM(Bets!$D$2:D47) + SUM(Bets!$E$2:E47))/Analysis!$B$1 - 1</f>
        <v>-0.3108500000000004</v>
      </c>
      <c r="E47" s="11">
        <f>COUNTIF(Bets!$E$2:E47,  "&gt;0")/COUNTIF(Bets!$E$2:E47,  "&lt;&gt;")</f>
        <v>0.43478260869565216</v>
      </c>
      <c r="F47">
        <f>IF(Bets!$E47 &gt;0, Bets!$C47, 0)</f>
        <v>0</v>
      </c>
      <c r="G47">
        <f>IF(Bets!$E47 =0, Bets!$C47, 0)</f>
        <v>7</v>
      </c>
      <c r="H47">
        <f>IF(Bets!$E47 &gt;0, Bets!$D47, 0)</f>
        <v>0</v>
      </c>
      <c r="I47">
        <f>IF(Bets!$E47 =0, Bets!$D47, 0)</f>
        <v>5</v>
      </c>
    </row>
    <row r="48" spans="4:9" x14ac:dyDescent="0.25">
      <c r="D48" s="11">
        <f>(Analysis!$B$1-SUM(Bets!$D$2:D48) + SUM(Bets!$E$2:E48))/Analysis!$B$1 - 1</f>
        <v>-0.33585000000000031</v>
      </c>
      <c r="E48" s="11">
        <f>COUNTIF(Bets!$E$2:E48,  "&gt;0")/COUNTIF(Bets!$E$2:E48,  "&lt;&gt;")</f>
        <v>0.42553191489361702</v>
      </c>
      <c r="F48">
        <f>IF(Bets!$E48 &gt;0, Bets!$C48, 0)</f>
        <v>0</v>
      </c>
      <c r="G48">
        <f>IF(Bets!$E48 =0, Bets!$C48, 0)</f>
        <v>1.95</v>
      </c>
      <c r="H48">
        <f>IF(Bets!$E48 &gt;0, Bets!$D48, 0)</f>
        <v>0</v>
      </c>
      <c r="I48">
        <f>IF(Bets!$E48 =0, Bets!$D48, 0)</f>
        <v>5</v>
      </c>
    </row>
    <row r="49" spans="4:9" x14ac:dyDescent="0.25">
      <c r="D49" s="11">
        <f>(Analysis!$B$1-SUM(Bets!$D$2:D49) + SUM(Bets!$E$2:E49))/Analysis!$B$1 - 1</f>
        <v>-0.27022500000000038</v>
      </c>
      <c r="E49" s="11">
        <f>COUNTIF(Bets!$E$2:E49,  "&gt;0")/COUNTIF(Bets!$E$2:E49,  "&lt;&gt;")</f>
        <v>0.4375</v>
      </c>
      <c r="F49">
        <f>IF(Bets!$E49 &gt;0, Bets!$C49, 0)</f>
        <v>2.75</v>
      </c>
      <c r="G49">
        <f>IF(Bets!$E49 =0, Bets!$C49, 0)</f>
        <v>0</v>
      </c>
      <c r="H49">
        <f>IF(Bets!$E49 &gt;0, Bets!$D49, 0)</f>
        <v>7.5</v>
      </c>
      <c r="I49">
        <f>IF(Bets!$E49 =0, Bets!$D49, 0)</f>
        <v>0</v>
      </c>
    </row>
    <row r="50" spans="4:9" x14ac:dyDescent="0.25">
      <c r="D50" s="11">
        <f>(Analysis!$B$1-SUM(Bets!$D$2:D50) + SUM(Bets!$E$2:E50))/Analysis!$B$1 - 1</f>
        <v>-0.2952250000000004</v>
      </c>
      <c r="E50" s="11">
        <f>COUNTIF(Bets!$E$2:E50,  "&gt;0")/COUNTIF(Bets!$E$2:E50,  "&lt;&gt;")</f>
        <v>0.42857142857142855</v>
      </c>
      <c r="F50">
        <f>IF(Bets!$E50 &gt;0, Bets!$C50, 0)</f>
        <v>0</v>
      </c>
      <c r="G50">
        <f>IF(Bets!$E50 =0, Bets!$C50, 0)</f>
        <v>1.69</v>
      </c>
      <c r="H50">
        <f>IF(Bets!$E50 &gt;0, Bets!$D50, 0)</f>
        <v>0</v>
      </c>
      <c r="I50">
        <f>IF(Bets!$E50 =0, Bets!$D50, 0)</f>
        <v>5</v>
      </c>
    </row>
    <row r="51" spans="4:9" x14ac:dyDescent="0.25">
      <c r="D51" s="11">
        <f>(Analysis!$B$1-SUM(Bets!$D$2:D51) + SUM(Bets!$E$2:E51))/Analysis!$B$1 - 1</f>
        <v>-0.32022500000000031</v>
      </c>
      <c r="E51" s="11">
        <f>COUNTIF(Bets!$E$2:E51,  "&gt;0")/COUNTIF(Bets!$E$2:E51,  "&lt;&gt;")</f>
        <v>0.42</v>
      </c>
      <c r="F51">
        <f>IF(Bets!$E51 &gt;0, Bets!$C51, 0)</f>
        <v>0</v>
      </c>
      <c r="G51">
        <f>IF(Bets!$E51 =0, Bets!$C51, 0)</f>
        <v>2.4300000000000002</v>
      </c>
      <c r="H51">
        <f>IF(Bets!$E51 &gt;0, Bets!$D51, 0)</f>
        <v>0</v>
      </c>
      <c r="I51">
        <f>IF(Bets!$E51 =0, Bets!$D51, 0)</f>
        <v>5</v>
      </c>
    </row>
    <row r="52" spans="4:9" x14ac:dyDescent="0.25">
      <c r="D52" s="11">
        <f>(Analysis!$B$1-SUM(Bets!$D$2:D52) + SUM(Bets!$E$2:E52))/Analysis!$B$1 - 1</f>
        <v>-0.29997500000000032</v>
      </c>
      <c r="E52" s="11">
        <f>COUNTIF(Bets!$E$2:E52,  "&gt;0")/COUNTIF(Bets!$E$2:E52,  "&lt;&gt;")</f>
        <v>0.43137254901960786</v>
      </c>
      <c r="F52">
        <f>IF(Bets!$E52 &gt;0, Bets!$C52, 0)</f>
        <v>1.81</v>
      </c>
      <c r="G52">
        <f>IF(Bets!$E52 =0, Bets!$C52, 0)</f>
        <v>0</v>
      </c>
      <c r="H52">
        <f>IF(Bets!$E52 &gt;0, Bets!$D52, 0)</f>
        <v>5</v>
      </c>
      <c r="I52">
        <f>IF(Bets!$E52 =0, Bets!$D52, 0)</f>
        <v>0</v>
      </c>
    </row>
    <row r="53" spans="4:9" x14ac:dyDescent="0.25">
      <c r="D53" s="11">
        <f>(Analysis!$B$1-SUM(Bets!$D$2:D53) + SUM(Bets!$E$2:E53))/Analysis!$B$1 - 1</f>
        <v>-0.32497500000000035</v>
      </c>
      <c r="E53" s="11">
        <f>COUNTIF(Bets!$E$2:E53,  "&gt;0")/COUNTIF(Bets!$E$2:E53,  "&lt;&gt;")</f>
        <v>0.42307692307692307</v>
      </c>
      <c r="F53">
        <f>IF(Bets!$E53 &gt;0, Bets!$C53, 0)</f>
        <v>0</v>
      </c>
      <c r="G53">
        <f>IF(Bets!$E53 =0, Bets!$C53, 0)</f>
        <v>1.68</v>
      </c>
      <c r="H53">
        <f>IF(Bets!$E53 &gt;0, Bets!$D53, 0)</f>
        <v>0</v>
      </c>
      <c r="I53">
        <f>IF(Bets!$E53 =0, Bets!$D53, 0)</f>
        <v>5</v>
      </c>
    </row>
    <row r="54" spans="4:9" x14ac:dyDescent="0.25">
      <c r="D54" s="11">
        <f>(Analysis!$B$1-SUM(Bets!$D$2:D54) + SUM(Bets!$E$2:E54))/Analysis!$B$1 - 1</f>
        <v>-0.21172500000000039</v>
      </c>
      <c r="E54" s="11">
        <f>COUNTIF(Bets!$E$2:E54,  "&gt;0")/COUNTIF(Bets!$E$2:E54,  "&lt;&gt;")</f>
        <v>0.43396226415094341</v>
      </c>
      <c r="F54">
        <f>IF(Bets!$E54 &gt;0, Bets!$C54, 0)</f>
        <v>5.53</v>
      </c>
      <c r="G54">
        <f>IF(Bets!$E54 =0, Bets!$C54, 0)</f>
        <v>0</v>
      </c>
      <c r="H54">
        <f>IF(Bets!$E54 &gt;0, Bets!$D54, 0)</f>
        <v>5</v>
      </c>
      <c r="I54">
        <f>IF(Bets!$E54 =0, Bets!$D54, 0)</f>
        <v>0</v>
      </c>
    </row>
    <row r="55" spans="4:9" x14ac:dyDescent="0.25">
      <c r="D55" s="11">
        <f>(Analysis!$B$1-SUM(Bets!$D$2:D55) + SUM(Bets!$E$2:E55))/Analysis!$B$1 - 1</f>
        <v>-0.23672500000000041</v>
      </c>
      <c r="E55" s="11">
        <f>COUNTIF(Bets!$E$2:E55,  "&gt;0")/COUNTIF(Bets!$E$2:E55,  "&lt;&gt;")</f>
        <v>0.42592592592592593</v>
      </c>
      <c r="F55">
        <f>IF(Bets!$E55 &gt;0, Bets!$C55, 0)</f>
        <v>0</v>
      </c>
      <c r="G55">
        <f>IF(Bets!$E55 =0, Bets!$C55, 0)</f>
        <v>2.2999999999999998</v>
      </c>
      <c r="H55">
        <f>IF(Bets!$E55 &gt;0, Bets!$D55, 0)</f>
        <v>0</v>
      </c>
      <c r="I55">
        <f>IF(Bets!$E55 =0, Bets!$D55, 0)</f>
        <v>5</v>
      </c>
    </row>
    <row r="56" spans="4:9" x14ac:dyDescent="0.25">
      <c r="D56" s="11">
        <f>(Analysis!$B$1-SUM(Bets!$D$2:D56) + SUM(Bets!$E$2:E56))/Analysis!$B$1 - 1</f>
        <v>-0.24922500000000047</v>
      </c>
      <c r="E56" s="11">
        <f>COUNTIF(Bets!$E$2:E56,  "&gt;0")/COUNTIF(Bets!$E$2:E56,  "&lt;&gt;")</f>
        <v>0.41818181818181815</v>
      </c>
      <c r="F56">
        <f>IF(Bets!$E56 &gt;0, Bets!$C56, 0)</f>
        <v>0</v>
      </c>
      <c r="G56">
        <f>IF(Bets!$E56 =0, Bets!$C56, 0)</f>
        <v>7.6</v>
      </c>
      <c r="H56">
        <f>IF(Bets!$E56 &gt;0, Bets!$D56, 0)</f>
        <v>0</v>
      </c>
      <c r="I56">
        <f>IF(Bets!$E56 =0, Bets!$D56, 0)</f>
        <v>2.5</v>
      </c>
    </row>
    <row r="57" spans="4:9" x14ac:dyDescent="0.25">
      <c r="D57" s="11">
        <f>(Analysis!$B$1-SUM(Bets!$D$2:D57) + SUM(Bets!$E$2:E57))/Analysis!$B$1 - 1</f>
        <v>-0.24297500000000039</v>
      </c>
      <c r="E57" s="11">
        <f>COUNTIF(Bets!$E$2:E57,  "&gt;0")/COUNTIF(Bets!$E$2:E57,  "&lt;&gt;")</f>
        <v>0.42857142857142855</v>
      </c>
      <c r="F57">
        <f>IF(Bets!$E57 &gt;0, Bets!$C57, 0)</f>
        <v>1.25</v>
      </c>
      <c r="G57">
        <f>IF(Bets!$E57 =0, Bets!$C57, 0)</f>
        <v>0</v>
      </c>
      <c r="H57">
        <f>IF(Bets!$E57 &gt;0, Bets!$D57, 0)</f>
        <v>5</v>
      </c>
      <c r="I57">
        <f>IF(Bets!$E57 =0, Bets!$D57, 0)</f>
        <v>0</v>
      </c>
    </row>
    <row r="58" spans="4:9" x14ac:dyDescent="0.25">
      <c r="D58" s="11">
        <f>(Analysis!$B$1-SUM(Bets!$D$2:D58) + SUM(Bets!$E$2:E58))/Analysis!$B$1 - 1</f>
        <v>-0.21812500000000057</v>
      </c>
      <c r="E58" s="11">
        <f>COUNTIF(Bets!$E$2:E58,  "&gt;0")/COUNTIF(Bets!$E$2:E58,  "&lt;&gt;")</f>
        <v>0.43859649122807015</v>
      </c>
      <c r="F58">
        <f>IF(Bets!$E58 &gt;0, Bets!$C58, 0)</f>
        <v>1.71</v>
      </c>
      <c r="G58">
        <f>IF(Bets!$E58 =0, Bets!$C58, 0)</f>
        <v>0</v>
      </c>
      <c r="H58">
        <f>IF(Bets!$E58 &gt;0, Bets!$D58, 0)</f>
        <v>7</v>
      </c>
      <c r="I58">
        <f>IF(Bets!$E58 =0, Bets!$D58, 0)</f>
        <v>0</v>
      </c>
    </row>
    <row r="59" spans="4:9" x14ac:dyDescent="0.25">
      <c r="D59" s="11">
        <f>(Analysis!$B$1-SUM(Bets!$D$2:D59) + SUM(Bets!$E$2:E59))/Analysis!$B$1 - 1</f>
        <v>-0.24312500000000059</v>
      </c>
      <c r="E59" s="11">
        <f>COUNTIF(Bets!$E$2:E59,  "&gt;0")/COUNTIF(Bets!$E$2:E59,  "&lt;&gt;")</f>
        <v>0.43103448275862066</v>
      </c>
      <c r="F59">
        <f>IF(Bets!$E59 &gt;0, Bets!$C59, 0)</f>
        <v>0</v>
      </c>
      <c r="G59">
        <f>IF(Bets!$E59 =0, Bets!$C59, 0)</f>
        <v>2.12</v>
      </c>
      <c r="H59">
        <f>IF(Bets!$E59 &gt;0, Bets!$D59, 0)</f>
        <v>0</v>
      </c>
      <c r="I59">
        <f>IF(Bets!$E59 =0, Bets!$D59, 0)</f>
        <v>5</v>
      </c>
    </row>
    <row r="60" spans="4:9" x14ac:dyDescent="0.25">
      <c r="D60" s="11">
        <f>(Analysis!$B$1-SUM(Bets!$D$2:D60) + SUM(Bets!$E$2:E60))/Analysis!$B$1 - 1</f>
        <v>-0.23487500000000072</v>
      </c>
      <c r="E60" s="11">
        <f>COUNTIF(Bets!$E$2:E60,  "&gt;0")/COUNTIF(Bets!$E$2:E60,  "&lt;&gt;")</f>
        <v>0.44067796610169491</v>
      </c>
      <c r="F60">
        <f>IF(Bets!$E60 &gt;0, Bets!$C60, 0)</f>
        <v>1.33</v>
      </c>
      <c r="G60">
        <f>IF(Bets!$E60 =0, Bets!$C60, 0)</f>
        <v>0</v>
      </c>
      <c r="H60">
        <f>IF(Bets!$E60 &gt;0, Bets!$D60, 0)</f>
        <v>5</v>
      </c>
      <c r="I60">
        <f>IF(Bets!$E60 =0, Bets!$D60, 0)</f>
        <v>0</v>
      </c>
    </row>
    <row r="61" spans="4:9" x14ac:dyDescent="0.25">
      <c r="D61" s="11">
        <f>(Analysis!$B$1-SUM(Bets!$D$2:D61) + SUM(Bets!$E$2:E61))/Analysis!$B$1 - 1</f>
        <v>-0.22337500000000088</v>
      </c>
      <c r="E61" s="11">
        <f>COUNTIF(Bets!$E$2:E61,  "&gt;0")/COUNTIF(Bets!$E$2:E61,  "&lt;&gt;")</f>
        <v>0.45</v>
      </c>
      <c r="F61">
        <f>IF(Bets!$E61 &gt;0, Bets!$C61, 0)</f>
        <v>1.46</v>
      </c>
      <c r="G61">
        <f>IF(Bets!$E61 =0, Bets!$C61, 0)</f>
        <v>0</v>
      </c>
      <c r="H61">
        <f>IF(Bets!$E61 &gt;0, Bets!$D61, 0)</f>
        <v>5</v>
      </c>
      <c r="I61">
        <f>IF(Bets!$E61 =0, Bets!$D61, 0)</f>
        <v>0</v>
      </c>
    </row>
    <row r="62" spans="4:9" x14ac:dyDescent="0.25">
      <c r="D62" s="11">
        <f>(Analysis!$B$1-SUM(Bets!$D$2:D62) + SUM(Bets!$E$2:E62))/Analysis!$B$1 - 1</f>
        <v>-0.23337500000000089</v>
      </c>
      <c r="E62" s="11">
        <f>COUNTIF(Bets!$E$2:E62,  "&gt;0")/COUNTIF(Bets!$E$2:E62,  "&lt;&gt;")</f>
        <v>0.44262295081967212</v>
      </c>
      <c r="F62">
        <f>IF(Bets!$E62 &gt;0, Bets!$C62, 0)</f>
        <v>0</v>
      </c>
      <c r="G62">
        <f>IF(Bets!$E62 =0, Bets!$C62, 0)</f>
        <v>4.2300000000000004</v>
      </c>
      <c r="H62">
        <f>IF(Bets!$E62 &gt;0, Bets!$D62, 0)</f>
        <v>0</v>
      </c>
      <c r="I62">
        <f>IF(Bets!$E62 =0, Bets!$D62, 0)</f>
        <v>2</v>
      </c>
    </row>
    <row r="63" spans="4:9" x14ac:dyDescent="0.25">
      <c r="D63" s="11">
        <f>(Analysis!$B$1-SUM(Bets!$D$2:D63) + SUM(Bets!$E$2:E63))/Analysis!$B$1 - 1</f>
        <v>-0.22270000000000101</v>
      </c>
      <c r="E63" s="11">
        <f>COUNTIF(Bets!$E$2:E63,  "&gt;0")/COUNTIF(Bets!$E$2:E63,  "&lt;&gt;")</f>
        <v>0.45161290322580644</v>
      </c>
      <c r="F63">
        <f>IF(Bets!$E63 &gt;0, Bets!$C63, 0)</f>
        <v>1.61</v>
      </c>
      <c r="G63">
        <f>IF(Bets!$E63 =0, Bets!$C63, 0)</f>
        <v>0</v>
      </c>
      <c r="H63">
        <f>IF(Bets!$E63 &gt;0, Bets!$D63, 0)</f>
        <v>3.5</v>
      </c>
      <c r="I63">
        <f>IF(Bets!$E63 =0, Bets!$D63, 0)</f>
        <v>0</v>
      </c>
    </row>
    <row r="64" spans="4:9" x14ac:dyDescent="0.25">
      <c r="D64" s="11">
        <f>(Analysis!$B$1-SUM(Bets!$D$2:D64) + SUM(Bets!$E$2:E64))/Analysis!$B$1 - 1</f>
        <v>-0.24770000000000092</v>
      </c>
      <c r="E64" s="11">
        <f>COUNTIF(Bets!$E$2:E64,  "&gt;0")/COUNTIF(Bets!$E$2:E64,  "&lt;&gt;")</f>
        <v>0.44444444444444442</v>
      </c>
      <c r="F64">
        <f>IF(Bets!$E64 &gt;0, Bets!$C64, 0)</f>
        <v>0</v>
      </c>
      <c r="G64">
        <f>IF(Bets!$E64 =0, Bets!$C64, 0)</f>
        <v>1.53</v>
      </c>
      <c r="H64">
        <f>IF(Bets!$E64 &gt;0, Bets!$D64, 0)</f>
        <v>0</v>
      </c>
      <c r="I64">
        <f>IF(Bets!$E64 =0, Bets!$D64, 0)</f>
        <v>5</v>
      </c>
    </row>
    <row r="65" spans="4:9" x14ac:dyDescent="0.25">
      <c r="D65" s="11">
        <f>(Analysis!$B$1-SUM(Bets!$D$2:D65) + SUM(Bets!$E$2:E65))/Analysis!$B$1 - 1</f>
        <v>-0.25770000000000093</v>
      </c>
      <c r="E65" s="11">
        <f>COUNTIF(Bets!$E$2:E65,  "&gt;0")/COUNTIF(Bets!$E$2:E65,  "&lt;&gt;")</f>
        <v>0.4375</v>
      </c>
      <c r="F65">
        <f>IF(Bets!$E65 &gt;0, Bets!$C65, 0)</f>
        <v>0</v>
      </c>
      <c r="G65">
        <f>IF(Bets!$E65 =0, Bets!$C65, 0)</f>
        <v>3.75</v>
      </c>
      <c r="H65">
        <f>IF(Bets!$E65 &gt;0, Bets!$D65, 0)</f>
        <v>0</v>
      </c>
      <c r="I65">
        <f>IF(Bets!$E65 =0, Bets!$D65, 0)</f>
        <v>2</v>
      </c>
    </row>
    <row r="66" spans="4:9" x14ac:dyDescent="0.25">
      <c r="D66" s="11">
        <f>(Analysis!$B$1-SUM(Bets!$D$2:D66) + SUM(Bets!$E$2:E66))/Analysis!$B$1 - 1</f>
        <v>-0.22895000000000099</v>
      </c>
      <c r="E66" s="11">
        <f>COUNTIF(Bets!$E$2:E66,  "&gt;0")/COUNTIF(Bets!$E$2:E66,  "&lt;&gt;")</f>
        <v>0.44615384615384618</v>
      </c>
      <c r="F66">
        <f>IF(Bets!$E66 &gt;0, Bets!$C66, 0)</f>
        <v>2.15</v>
      </c>
      <c r="G66">
        <f>IF(Bets!$E66 =0, Bets!$C66, 0)</f>
        <v>0</v>
      </c>
      <c r="H66">
        <f>IF(Bets!$E66 &gt;0, Bets!$D66, 0)</f>
        <v>5</v>
      </c>
      <c r="I66">
        <f>IF(Bets!$E66 =0, Bets!$D66, 0)</f>
        <v>0</v>
      </c>
    </row>
    <row r="67" spans="4:9" x14ac:dyDescent="0.25">
      <c r="D67" s="11">
        <f>(Analysis!$B$1-SUM(Bets!$D$2:D67) + SUM(Bets!$E$2:E67))/Analysis!$B$1 - 1</f>
        <v>-0.19420000000000071</v>
      </c>
      <c r="E67" s="11">
        <f>COUNTIF(Bets!$E$2:E67,  "&gt;0")/COUNTIF(Bets!$E$2:E67,  "&lt;&gt;")</f>
        <v>0.45454545454545453</v>
      </c>
      <c r="F67">
        <f>IF(Bets!$E67 &gt;0, Bets!$C67, 0)</f>
        <v>2.39</v>
      </c>
      <c r="G67">
        <f>IF(Bets!$E67 =0, Bets!$C67, 0)</f>
        <v>0</v>
      </c>
      <c r="H67">
        <f>IF(Bets!$E67 &gt;0, Bets!$D67, 0)</f>
        <v>5</v>
      </c>
      <c r="I67">
        <f>IF(Bets!$E67 =0, Bets!$D67, 0)</f>
        <v>0</v>
      </c>
    </row>
    <row r="68" spans="4:9" x14ac:dyDescent="0.25">
      <c r="D68" s="11">
        <f>(Analysis!$B$1-SUM(Bets!$D$2:D68) + SUM(Bets!$E$2:E68))/Analysis!$B$1 - 1</f>
        <v>-0.17395000000000094</v>
      </c>
      <c r="E68" s="11">
        <f>COUNTIF(Bets!$E$2:E68,  "&gt;0")/COUNTIF(Bets!$E$2:E68,  "&lt;&gt;")</f>
        <v>0.46268656716417911</v>
      </c>
      <c r="F68">
        <f>IF(Bets!$E68 &gt;0, Bets!$C68, 0)</f>
        <v>2.35</v>
      </c>
      <c r="G68">
        <f>IF(Bets!$E68 =0, Bets!$C68, 0)</f>
        <v>0</v>
      </c>
      <c r="H68">
        <f>IF(Bets!$E68 &gt;0, Bets!$D68, 0)</f>
        <v>3</v>
      </c>
      <c r="I68">
        <f>IF(Bets!$E68 =0, Bets!$D68, 0)</f>
        <v>0</v>
      </c>
    </row>
    <row r="69" spans="4:9" x14ac:dyDescent="0.25">
      <c r="D69" s="11">
        <f>(Analysis!$B$1-SUM(Bets!$D$2:D69) + SUM(Bets!$E$2:E69))/Analysis!$B$1 - 1</f>
        <v>-0.21145000000000092</v>
      </c>
      <c r="E69" s="11">
        <f>COUNTIF(Bets!$E$2:E69,  "&gt;0")/COUNTIF(Bets!$E$2:E69,  "&lt;&gt;")</f>
        <v>0.46268656716417911</v>
      </c>
      <c r="F69">
        <f>IF(Bets!$E69 &gt;0, Bets!$C69, 0)</f>
        <v>0</v>
      </c>
      <c r="G69">
        <f>IF(Bets!$E69 =0, Bets!$C69, 0)</f>
        <v>1.77</v>
      </c>
      <c r="H69">
        <f>IF(Bets!$E69 &gt;0, Bets!$D69, 0)</f>
        <v>0</v>
      </c>
      <c r="I69">
        <f>IF(Bets!$E69 =0, Bets!$D69, 0)</f>
        <v>7.5</v>
      </c>
    </row>
    <row r="70" spans="4:9" x14ac:dyDescent="0.25">
      <c r="D70" s="11">
        <f>(Analysis!$B$1-SUM(Bets!$D$2:D70) + SUM(Bets!$E$2:E70))/Analysis!$B$1 - 1</f>
        <v>-0.21145000000000092</v>
      </c>
      <c r="E70" s="11">
        <f>COUNTIF(Bets!$E$2:E70,  "&gt;0")/COUNTIF(Bets!$E$2:E70,  "&lt;&gt;")</f>
        <v>0.46268656716417911</v>
      </c>
      <c r="F70">
        <f>IF(Bets!$E70 &gt;0, Bets!$C70, 0)</f>
        <v>0</v>
      </c>
      <c r="G70">
        <f>IF(Bets!$E70 =0, Bets!$C70, 0)</f>
        <v>0</v>
      </c>
      <c r="H70">
        <f>IF(Bets!$E70 &gt;0, Bets!$D70, 0)</f>
        <v>0</v>
      </c>
      <c r="I70">
        <f>IF(Bets!$E70 =0, Bets!$D70, 0)</f>
        <v>0</v>
      </c>
    </row>
    <row r="71" spans="4:9" x14ac:dyDescent="0.25">
      <c r="D71" s="11">
        <f>(Analysis!$B$1-SUM(Bets!$D$2:D71) + SUM(Bets!$E$2:E71))/Analysis!$B$1 - 1</f>
        <v>-0.21145000000000092</v>
      </c>
      <c r="E71" s="11">
        <f>COUNTIF(Bets!$E$2:E71,  "&gt;0")/COUNTIF(Bets!$E$2:E71,  "&lt;&gt;")</f>
        <v>0.46268656716417911</v>
      </c>
      <c r="F71">
        <f>IF(Bets!$E71 &gt;0, Bets!$C71, 0)</f>
        <v>0</v>
      </c>
      <c r="G71">
        <f>IF(Bets!$E71 =0, Bets!$C71, 0)</f>
        <v>0</v>
      </c>
      <c r="H71">
        <f>IF(Bets!$E71 &gt;0, Bets!$D71, 0)</f>
        <v>0</v>
      </c>
      <c r="I71">
        <f>IF(Bets!$E71 =0, Bets!$D71, 0)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Bets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Rodrigo Olenscki</dc:creator>
  <cp:lastModifiedBy>João Rodrigo Olenscki</cp:lastModifiedBy>
  <dcterms:created xsi:type="dcterms:W3CDTF">2023-02-14T13:47:32Z</dcterms:created>
  <dcterms:modified xsi:type="dcterms:W3CDTF">2023-03-14T11:21:53Z</dcterms:modified>
</cp:coreProperties>
</file>