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olliffe/git/jolliff3/german-sentiment-analysis/results_manual/"/>
    </mc:Choice>
  </mc:AlternateContent>
  <xr:revisionPtr revIDLastSave="0" documentId="8_{9A518B4E-A4D5-9246-80C2-97B9778922F4}" xr6:coauthVersionLast="47" xr6:coauthVersionMax="47" xr10:uidLastSave="{00000000-0000-0000-0000-000000000000}"/>
  <bookViews>
    <workbookView xWindow="680" yWindow="740" windowWidth="28040" windowHeight="17260"/>
  </bookViews>
  <sheets>
    <sheet name="grouped_results" sheetId="3" r:id="rId1"/>
    <sheet name="resultsTest1" sheetId="1" r:id="rId2"/>
    <sheet name="Sheet1" sheetId="2" r:id="rId3"/>
  </sheets>
  <definedNames>
    <definedName name="_xlnm._FilterDatabase" localSheetId="1" hidden="1">resultsTest1!$A$1:$J$21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G11" i="3"/>
  <c r="G10" i="3"/>
  <c r="G9" i="3"/>
  <c r="F11" i="3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</calcChain>
</file>

<file path=xl/sharedStrings.xml><?xml version="1.0" encoding="utf-8"?>
<sst xmlns="http://schemas.openxmlformats.org/spreadsheetml/2006/main" count="93" uniqueCount="61">
  <si>
    <t>total_duration</t>
  </si>
  <si>
    <t>duration_postive</t>
  </si>
  <si>
    <t>duration_neutral</t>
  </si>
  <si>
    <t>duration_negative</t>
  </si>
  <si>
    <t>percentage_positive</t>
  </si>
  <si>
    <t>percentage_neutral</t>
  </si>
  <si>
    <t>percentage_negative</t>
  </si>
  <si>
    <t>agenda_item_title</t>
  </si>
  <si>
    <t>main_speaker</t>
  </si>
  <si>
    <t>main_speaker_party</t>
  </si>
  <si>
    <t>Gefl√ºchtetenhilfe f√ºr Kommunen</t>
  </si>
  <si>
    <t>Matthias Helferich</t>
  </si>
  <si>
    <t>AfD</t>
  </si>
  <si>
    <t>Hartz IV</t>
  </si>
  <si>
    <t>Martin Sichert</t>
  </si>
  <si>
    <t>Finanzielle Lasten der Migrationspolitik</t>
  </si>
  <si>
    <t>Ren√© Springer</t>
  </si>
  <si>
    <t>Pkw-Maut</t>
  </si>
  <si>
    <t>Valerie Wilms</t>
  </si>
  <si>
    <t>GR√úNE</t>
  </si>
  <si>
    <t>Ausl√§nderwahlrecht und Jedermann-Grundrechte</t>
  </si>
  <si>
    <t>Volker Beck</t>
  </si>
  <si>
    <t>Arbeit im Wandel</t>
  </si>
  <si>
    <t>√Ñnderung des Aufenthaltsgesetzes</t>
  </si>
  <si>
    <t>Alexander Throm</t>
  </si>
  <si>
    <t>CDU</t>
  </si>
  <si>
    <t>Robert Farle</t>
  </si>
  <si>
    <t>Fachkr√§fteeinwanderung</t>
  </si>
  <si>
    <t>Susanne Ferschl</t>
  </si>
  <si>
    <t>DIE LINKE</t>
  </si>
  <si>
    <t>Anpassung kindergeldrechtlicher Regelungen</t>
  </si>
  <si>
    <t>√Ñnderung des Asylgesetzes</t>
  </si>
  <si>
    <t>Lars Herrmann</t>
  </si>
  <si>
    <t>parteilos</t>
  </si>
  <si>
    <t>Doppelte Staatsb√ºrgerschaft</t>
  </si>
  <si>
    <t>Josip Juratovic</t>
  </si>
  <si>
    <t>SPD</t>
  </si>
  <si>
    <t>Andrea Lindholz</t>
  </si>
  <si>
    <t>CSU</t>
  </si>
  <si>
    <t>Datenaustauschverbesserungsgesetz</t>
  </si>
  <si>
    <t>Ulla Jelpke</t>
  </si>
  <si>
    <t>Gesetz zur besseren Durchsetzung der Ausreisepflicht</t>
  </si>
  <si>
    <t>Stephan Harbarth</t>
  </si>
  <si>
    <t>√Ñnderung des Bundeswahlgesetzes - Wahlrechtsreform</t>
  </si>
  <si>
    <t>unknown</t>
  </si>
  <si>
    <t>Matthias Zimmer</t>
  </si>
  <si>
    <t>Asylrecht</t>
  </si>
  <si>
    <t>Gesetz zur Verbesserung der inneren Sicherheit</t>
  </si>
  <si>
    <t>Helge Lindh</t>
  </si>
  <si>
    <t>Kindergeld f√ºr im Ausland lebende Kinder</t>
  </si>
  <si>
    <t>party</t>
  </si>
  <si>
    <t>Grand Total</t>
  </si>
  <si>
    <t>Sum of duration_neutral</t>
  </si>
  <si>
    <t>Sum of duration_negative</t>
  </si>
  <si>
    <t>Sum of duration_postive</t>
  </si>
  <si>
    <t>Column Labels</t>
  </si>
  <si>
    <t>Values</t>
  </si>
  <si>
    <t>Sum of total_duration</t>
  </si>
  <si>
    <t>Total % Neutral</t>
  </si>
  <si>
    <t>Total % Negative</t>
  </si>
  <si>
    <t>Total %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</si>
</sst>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Olliffe" refreshedDate="45061.558086921294" createdVersion="8" refreshedVersion="8" minRefreshableVersion="3" recordCount="20">
  <cacheSource type="worksheet">
    <worksheetSource ref="A1:J21" sheet="resultsTest1"/>
  </cacheSource>
  <cacheFields count="10">
    <cacheField name="total_duration" numFmtId="0">
      <sharedItems containsSemiMixedTypes="0" containsString="0" containsNumber="1" minValue="0" maxValue="513.91999999999996"/>
    </cacheField>
    <cacheField name="duration_postive" numFmtId="0">
      <sharedItems containsSemiMixedTypes="0" containsString="0" containsNumber="1" minValue="0" maxValue="24.8599999999999" count="16">
        <n v="6.88"/>
        <n v="0"/>
        <n v="2.1599999999999899"/>
        <n v="0.75999999999999801"/>
        <n v="6.1199999999999797"/>
        <n v="3.1600000000000099"/>
        <n v="1.03999999999999"/>
        <n v="10"/>
        <n v="3.9999999999999898"/>
        <n v="0.51999999999998103"/>
        <n v="21.36"/>
        <n v="7.75999999999999"/>
        <n v="1.19999999999998"/>
        <n v="17.8"/>
        <n v="24.8599999999999"/>
        <n v="20.6"/>
      </sharedItems>
    </cacheField>
    <cacheField name="duration_neutral" numFmtId="0">
      <sharedItems containsSemiMixedTypes="0" containsString="0" containsNumber="1" minValue="0" maxValue="454.34"/>
    </cacheField>
    <cacheField name="duration_negative" numFmtId="0">
      <sharedItems containsSemiMixedTypes="0" containsString="0" containsNumber="1" minValue="0" maxValue="54.82"/>
    </cacheField>
    <cacheField name="percentage_positive" numFmtId="0">
      <sharedItems containsSemiMixedTypes="0" containsString="0" containsNumber="1" minValue="0" maxValue="7.0963455149501697E-2"/>
    </cacheField>
    <cacheField name="percentage_neutral" numFmtId="0">
      <sharedItems containsSemiMixedTypes="0" containsString="0" containsNumber="1" minValue="0" maxValue="0.97265882974508"/>
    </cacheField>
    <cacheField name="percentage_negative" numFmtId="0">
      <sharedItems containsSemiMixedTypes="0" containsString="0" containsNumber="1" minValue="0" maxValue="0.218721668177697"/>
    </cacheField>
    <cacheField name="agenda_item_title" numFmtId="0">
      <sharedItems/>
    </cacheField>
    <cacheField name="main_speaker" numFmtId="0">
      <sharedItems/>
    </cacheField>
    <cacheField name="main_speaker_party" numFmtId="0">
      <sharedItems count="8">
        <s v="AfD"/>
        <s v="GR√úNE"/>
        <s v="CDU"/>
        <s v="DIE LINKE"/>
        <s v="parteilos"/>
        <s v="SPD"/>
        <s v="CSU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61.52000000000001"/>
    <x v="0"/>
    <n v="146.36000000000001"/>
    <n v="8.2799999999999905"/>
    <n v="4.2595344229816701E-2"/>
    <n v="0.90614165428429905"/>
    <n v="5.1263001485884002E-2"/>
    <s v="Gefl√ºchtetenhilfe f√ºr Kommunen"/>
    <s v="Matthias Helferich"/>
    <x v="0"/>
  </r>
  <r>
    <n v="243.72"/>
    <x v="1"/>
    <n v="206.14"/>
    <n v="37.58"/>
    <n v="0"/>
    <n v="0.84580666338421095"/>
    <n v="0.15419333661578799"/>
    <s v="Hartz IV"/>
    <s v="Martin Sichert"/>
    <x v="0"/>
  </r>
  <r>
    <n v="70.16"/>
    <x v="2"/>
    <n v="63.8"/>
    <n v="4.2"/>
    <n v="3.0786773090079701E-2"/>
    <n v="0.90935005701254201"/>
    <n v="5.9863169897377402E-2"/>
    <s v="Finanzielle Lasten der Migrationspolitik"/>
    <s v="Ren√© Springer"/>
    <x v="0"/>
  </r>
  <r>
    <n v="25.439999999999898"/>
    <x v="3"/>
    <n v="22.92"/>
    <n v="1.75999999999999"/>
    <n v="2.9874213836477901E-2"/>
    <n v="0.90094339622641495"/>
    <n v="6.9182389937106806E-2"/>
    <s v="Pkw-Maut"/>
    <s v="Valerie Wilms"/>
    <x v="1"/>
  </r>
  <r>
    <n v="297.88"/>
    <x v="4"/>
    <n v="282.83999999999997"/>
    <n v="8.92"/>
    <n v="2.0545185980931802E-2"/>
    <n v="0.94950986974620599"/>
    <n v="2.9944944272861498E-2"/>
    <s v="Ausl√§nderwahlrecht und Jedermann-Grundrechte"/>
    <s v="Volker Beck"/>
    <x v="1"/>
  </r>
  <r>
    <n v="289.88"/>
    <x v="5"/>
    <n v="279.29999999999899"/>
    <n v="7.4200000000000701"/>
    <n v="1.09010625086242E-2"/>
    <n v="0.96350213881606095"/>
    <n v="2.55967986753141E-2"/>
    <s v="Arbeit im Wandel"/>
    <s v="Ren√© Springer"/>
    <x v="0"/>
  </r>
  <r>
    <n v="243.6"/>
    <x v="6"/>
    <n v="227.12"/>
    <n v="15.44"/>
    <n v="4.2692939244663303E-3"/>
    <n v="0.93234811165845599"/>
    <n v="6.3382594417077096E-2"/>
    <s v="√Ñnderung des Aufenthaltsgesetzes"/>
    <s v="Alexander Throm"/>
    <x v="2"/>
  </r>
  <r>
    <n v="177.16"/>
    <x v="7"/>
    <n v="130.88"/>
    <n v="36.28"/>
    <n v="5.6446150372544503E-2"/>
    <n v="0.73876721607586304"/>
    <n v="0.20478663355159099"/>
    <s v="√Ñnderung des Aufenthaltsgesetzes"/>
    <s v="Robert Farle"/>
    <x v="0"/>
  </r>
  <r>
    <n v="175.34"/>
    <x v="8"/>
    <n v="144.56"/>
    <n v="26.779999999999902"/>
    <n v="2.28128208052925E-2"/>
    <n v="0.82445534390327302"/>
    <n v="0.152731835291433"/>
    <s v="Fachkr√§fteeinwanderung"/>
    <s v="Susanne Ferschl"/>
    <x v="3"/>
  </r>
  <r>
    <n v="88.24"/>
    <x v="6"/>
    <n v="67.899999999999906"/>
    <n v="19.3"/>
    <n v="1.1786038077969E-2"/>
    <n v="0.76949229374433303"/>
    <n v="0.218721668177697"/>
    <s v="Anpassung kindergeldrechtlicher Regelungen"/>
    <s v="Ren√© Springer"/>
    <x v="0"/>
  </r>
  <r>
    <n v="302.83999999999997"/>
    <x v="9"/>
    <n v="294.56"/>
    <n v="7.76"/>
    <n v="1.71707832518815E-3"/>
    <n v="0.97265882974508"/>
    <n v="2.56240919297318E-2"/>
    <s v="√Ñnderung des Asylgesetzes"/>
    <s v="Lars Herrmann"/>
    <x v="4"/>
  </r>
  <r>
    <n v="301"/>
    <x v="10"/>
    <n v="246.67999999999901"/>
    <n v="32.96"/>
    <n v="7.0963455149501697E-2"/>
    <n v="0.81953488372092997"/>
    <n v="0.109501661129568"/>
    <s v="Doppelte Staatsb√ºrgerschaft"/>
    <s v="Josip Juratovic"/>
    <x v="5"/>
  </r>
  <r>
    <n v="336.44"/>
    <x v="11"/>
    <n v="318.83999999999997"/>
    <n v="9.84"/>
    <n v="2.3065033884199199E-2"/>
    <n v="0.94768755201521804"/>
    <n v="2.92474141005825E-2"/>
    <s v="Ausl√§nderwahlrecht und Jedermann-Grundrechte"/>
    <s v="Andrea Lindholz"/>
    <x v="6"/>
  </r>
  <r>
    <n v="260.2"/>
    <x v="12"/>
    <n v="217.99999999999901"/>
    <n v="41"/>
    <n v="4.61183704842424E-3"/>
    <n v="0.83781706379707899"/>
    <n v="0.15757109915449599"/>
    <s v="Datenaustauschverbesserungsgesetz"/>
    <s v="Ulla Jelpke"/>
    <x v="3"/>
  </r>
  <r>
    <n v="402.24"/>
    <x v="13"/>
    <n v="362.94"/>
    <n v="21.5"/>
    <n v="4.4252187748607799E-2"/>
    <n v="0.90229713603818595"/>
    <n v="5.3450676213205997E-2"/>
    <s v="Gesetz zur besseren Durchsetzung der Ausreisepflicht"/>
    <s v="Stephan Harbarth"/>
    <x v="2"/>
  </r>
  <r>
    <n v="0"/>
    <x v="1"/>
    <n v="0"/>
    <n v="0"/>
    <n v="0"/>
    <n v="0"/>
    <n v="0"/>
    <s v="√Ñnderung des Bundeswahlgesetzes - Wahlrechtsreform"/>
    <s v="unknown"/>
    <x v="7"/>
  </r>
  <r>
    <n v="281.76"/>
    <x v="1"/>
    <n v="266.18"/>
    <n v="15.579999999999901"/>
    <n v="0"/>
    <n v="0.94470471323111804"/>
    <n v="5.5295286768881201E-2"/>
    <s v="Fachkr√§fteeinwanderung"/>
    <s v="Matthias Zimmer"/>
    <x v="2"/>
  </r>
  <r>
    <n v="0"/>
    <x v="1"/>
    <n v="0"/>
    <n v="0"/>
    <n v="0"/>
    <n v="0"/>
    <n v="0"/>
    <s v="Asylrecht"/>
    <s v="unknown"/>
    <x v="7"/>
  </r>
  <r>
    <n v="513.91999999999996"/>
    <x v="14"/>
    <n v="454.34"/>
    <n v="34.72"/>
    <n v="4.8373287671232799E-2"/>
    <n v="0.88406755915317503"/>
    <n v="6.7559153175591594E-2"/>
    <s v="Gesetz zur Verbesserung der inneren Sicherheit"/>
    <s v="Helge Lindh"/>
    <x v="5"/>
  </r>
  <r>
    <n v="393.22"/>
    <x v="15"/>
    <n v="317.8"/>
    <n v="54.82"/>
    <n v="5.2387976196531197E-2"/>
    <n v="0.80819897258532103"/>
    <n v="0.13941305121814701"/>
    <s v="Kindergeld f√ºr im Ausland lebende Kinder"/>
    <s v="Ren√© Springe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1" firstDataRow="2" firstDataCol="1"/>
  <pivotFields count="10">
    <pivotField dataField="1" showAll="0"/>
    <pivotField dataField="1" showAll="0">
      <items count="17">
        <item x="1"/>
        <item x="9"/>
        <item x="3"/>
        <item x="6"/>
        <item x="12"/>
        <item x="2"/>
        <item x="5"/>
        <item x="8"/>
        <item x="4"/>
        <item x="0"/>
        <item x="11"/>
        <item x="7"/>
        <item x="13"/>
        <item x="15"/>
        <item x="10"/>
        <item x="1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axis="axisCol" showAll="0">
      <items count="9">
        <item x="0"/>
        <item x="2"/>
        <item x="6"/>
        <item x="3"/>
        <item x="1"/>
        <item x="4"/>
        <item x="5"/>
        <item x="7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4">
    <dataField name="Sum of duration_neutral" fld="2" baseField="0" baseItem="0"/>
    <dataField name="Sum of duration_negative" fld="3" baseField="0" baseItem="0"/>
    <dataField name="Sum of duration_postive" fld="1" baseField="0" baseItem="0"/>
    <dataField name="Sum of total_duration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tabSelected="1" workbookViewId="0">
      <selection activeCell="I14" sqref="I14"/>
    </sheetView>
  </sheetViews>
  <sheetFormatPr baseColWidth="10" defaultRowHeight="16" x14ac:dyDescent="0.2"/>
  <cols>
    <col min="1" max="1" width="22.6640625" bestFit="1" customWidth="1"/>
    <col min="2" max="2" width="15.5" bestFit="1" customWidth="1"/>
    <col min="3" max="4" width="7.1640625" bestFit="1" customWidth="1"/>
    <col min="5" max="5" width="9.33203125" bestFit="1" customWidth="1"/>
    <col min="6" max="6" width="8" bestFit="1" customWidth="1"/>
    <col min="7" max="7" width="8.33203125" bestFit="1" customWidth="1"/>
    <col min="8" max="8" width="7.1640625" bestFit="1" customWidth="1"/>
    <col min="9" max="9" width="8.6640625" bestFit="1" customWidth="1"/>
    <col min="10" max="10" width="10.83203125" bestFit="1" customWidth="1"/>
    <col min="11" max="24" width="22.83203125" bestFit="1" customWidth="1"/>
    <col min="25" max="25" width="26.1640625" bestFit="1" customWidth="1"/>
    <col min="26" max="26" width="27.6640625" bestFit="1" customWidth="1"/>
    <col min="27" max="27" width="26.33203125" bestFit="1" customWidth="1"/>
  </cols>
  <sheetData>
    <row r="3" spans="1:10" x14ac:dyDescent="0.2">
      <c r="B3" s="1" t="s">
        <v>55</v>
      </c>
    </row>
    <row r="4" spans="1:10" x14ac:dyDescent="0.2">
      <c r="A4" s="1" t="s">
        <v>56</v>
      </c>
      <c r="B4" t="s">
        <v>12</v>
      </c>
      <c r="C4" t="s">
        <v>25</v>
      </c>
      <c r="D4" t="s">
        <v>38</v>
      </c>
      <c r="E4" t="s">
        <v>29</v>
      </c>
      <c r="F4" t="s">
        <v>19</v>
      </c>
      <c r="G4" t="s">
        <v>33</v>
      </c>
      <c r="H4" t="s">
        <v>36</v>
      </c>
      <c r="I4" t="s">
        <v>44</v>
      </c>
      <c r="J4" t="s">
        <v>51</v>
      </c>
    </row>
    <row r="5" spans="1:10" x14ac:dyDescent="0.2">
      <c r="A5" s="2" t="s">
        <v>52</v>
      </c>
      <c r="B5" s="3">
        <v>1212.1799999999989</v>
      </c>
      <c r="C5" s="3">
        <v>856.24</v>
      </c>
      <c r="D5" s="3">
        <v>318.83999999999997</v>
      </c>
      <c r="E5" s="3">
        <v>362.55999999999904</v>
      </c>
      <c r="F5" s="3">
        <v>305.76</v>
      </c>
      <c r="G5" s="3">
        <v>294.56</v>
      </c>
      <c r="H5" s="3">
        <v>701.01999999999896</v>
      </c>
      <c r="I5" s="3">
        <v>0</v>
      </c>
      <c r="J5" s="3">
        <v>4051.1599999999971</v>
      </c>
    </row>
    <row r="6" spans="1:10" x14ac:dyDescent="0.2">
      <c r="A6" s="2" t="s">
        <v>53</v>
      </c>
      <c r="B6" s="3">
        <v>167.88000000000005</v>
      </c>
      <c r="C6" s="3">
        <v>52.519999999999897</v>
      </c>
      <c r="D6" s="3">
        <v>9.84</v>
      </c>
      <c r="E6" s="3">
        <v>67.779999999999902</v>
      </c>
      <c r="F6" s="3">
        <v>10.679999999999989</v>
      </c>
      <c r="G6" s="3">
        <v>7.76</v>
      </c>
      <c r="H6" s="3">
        <v>67.680000000000007</v>
      </c>
      <c r="I6" s="3">
        <v>0</v>
      </c>
      <c r="J6" s="3">
        <v>384.13999999999987</v>
      </c>
    </row>
    <row r="7" spans="1:10" x14ac:dyDescent="0.2">
      <c r="A7" s="2" t="s">
        <v>54</v>
      </c>
      <c r="B7" s="3">
        <v>43.839999999999989</v>
      </c>
      <c r="C7" s="3">
        <v>18.839999999999989</v>
      </c>
      <c r="D7" s="3">
        <v>7.75999999999999</v>
      </c>
      <c r="E7" s="3">
        <v>5.19999999999997</v>
      </c>
      <c r="F7" s="3">
        <v>6.8799999999999777</v>
      </c>
      <c r="G7" s="3">
        <v>0.51999999999998103</v>
      </c>
      <c r="H7" s="3">
        <v>46.219999999999899</v>
      </c>
      <c r="I7" s="3">
        <v>0</v>
      </c>
      <c r="J7" s="3">
        <v>129.25999999999982</v>
      </c>
    </row>
    <row r="8" spans="1:10" x14ac:dyDescent="0.2">
      <c r="A8" s="2" t="s">
        <v>57</v>
      </c>
      <c r="B8" s="3">
        <v>1423.8999999999999</v>
      </c>
      <c r="C8" s="3">
        <v>927.6</v>
      </c>
      <c r="D8" s="3">
        <v>336.44</v>
      </c>
      <c r="E8" s="3">
        <v>435.53999999999996</v>
      </c>
      <c r="F8" s="3">
        <v>323.31999999999988</v>
      </c>
      <c r="G8" s="3">
        <v>302.83999999999997</v>
      </c>
      <c r="H8" s="3">
        <v>814.92</v>
      </c>
      <c r="I8" s="3">
        <v>0</v>
      </c>
      <c r="J8" s="3">
        <v>4564.5599999999995</v>
      </c>
    </row>
    <row r="9" spans="1:10" x14ac:dyDescent="0.2">
      <c r="A9" s="4" t="s">
        <v>58</v>
      </c>
      <c r="B9">
        <f>GETPIVOTDATA("Sum of duration_neutral",$A$3,"main_speaker_party","AfD")/GETPIVOTDATA("Sum of total_duration",$A$3,"main_speaker_party","AfD")</f>
        <v>0.85130978299037785</v>
      </c>
      <c r="C9">
        <f>GETPIVOTDATA("Sum of duration_neutral",$A$3,"main_speaker_party","CDU")/GETPIVOTDATA("Sum of total_duration",$A$3,"main_speaker_party","CDU")</f>
        <v>0.92307028891763687</v>
      </c>
      <c r="D9">
        <f>GETPIVOTDATA("Sum of duration_neutral",$A$3,"main_speaker_party","CSU")/GETPIVOTDATA("Sum of total_duration",$A$3,"main_speaker_party","CSU")</f>
        <v>0.94768755201521815</v>
      </c>
      <c r="E9">
        <f>GETPIVOTDATA("Sum of duration_neutral",$A$3,"main_speaker_party","DIE LINKE")/GETPIVOTDATA("Sum of total_duration",$A$3,"main_speaker_party","DIE LINKE")</f>
        <v>0.83243789319006078</v>
      </c>
      <c r="F9">
        <f>GETPIVOTDATA("Sum of duration_neutral",$A$3,"main_speaker_party","GR√úNE")/GETPIVOTDATA("Sum of total_duration",$A$3,"main_speaker_party","GR√úNE")</f>
        <v>0.94568848199925803</v>
      </c>
      <c r="G9">
        <f>GETPIVOTDATA("Sum of duration_neutral",$A$3,"main_speaker_party","parteilos")/GETPIVOTDATA("Sum of total_duration",$A$3,"main_speaker_party","parteilos")</f>
        <v>0.97265882974508</v>
      </c>
      <c r="H9">
        <f>GETPIVOTDATA("Sum of duration_neutral",$A$3,"main_speaker_party","SPD")/GETPIVOTDATA("Sum of total_duration",$A$3,"main_speaker_party","SPD")</f>
        <v>0.86023167918323151</v>
      </c>
    </row>
    <row r="10" spans="1:10" x14ac:dyDescent="0.2">
      <c r="A10" s="5" t="s">
        <v>59</v>
      </c>
      <c r="B10">
        <f>GETPIVOTDATA("Sum of duration_negative",$A$3,"main_speaker_party","AfD")/GETPIVOTDATA("Sum of total_duration",$A$3,"main_speaker_party","AfD")</f>
        <v>0.11790153802935605</v>
      </c>
      <c r="C10">
        <f>GETPIVOTDATA("Sum of duration_negative",$A$3,"main_speaker_party","CDU")/GETPIVOTDATA("Sum of total_duration",$A$3,"main_speaker_party","CDU")</f>
        <v>5.6619232427770477E-2</v>
      </c>
      <c r="D10">
        <f>GETPIVOTDATA("Sum of duration_negative",$A$3,"main_speaker_party","CSU")/GETPIVOTDATA("Sum of total_duration",$A$3,"main_speaker_party","CSU")</f>
        <v>2.9247414100582569E-2</v>
      </c>
      <c r="E10">
        <f>GETPIVOTDATA("Sum of duration_negative",$A$3,"main_speaker_party","DIE LINKE")/GETPIVOTDATA("Sum of total_duration",$A$3,"main_speaker_party","DIE LINKE")</f>
        <v>0.15562290489966457</v>
      </c>
      <c r="F10">
        <f>GETPIVOTDATA("Sum of duration_negative",$A$3,"main_speaker_party","GR√úNE")/GETPIVOTDATA("Sum of total_duration",$A$3,"main_speaker_party","GR√úNE")</f>
        <v>3.3032289991339829E-2</v>
      </c>
      <c r="G10">
        <f>GETPIVOTDATA("Sum of duration_negative",$A$3,"main_speaker_party","parteilos")/GETPIVOTDATA("Sum of total_duration",$A$3,"main_speaker_party","parteilos")</f>
        <v>2.5624091929731873E-2</v>
      </c>
      <c r="H10">
        <f>GETPIVOTDATA("Sum of duration_negative",$A$3,"main_speaker_party","SPD")/GETPIVOTDATA("Sum of total_duration",$A$3,"main_speaker_party","SPD")</f>
        <v>8.3051097040200278E-2</v>
      </c>
    </row>
    <row r="11" spans="1:10" x14ac:dyDescent="0.2">
      <c r="A11" s="5" t="s">
        <v>60</v>
      </c>
      <c r="B11">
        <f>GETPIVOTDATA("Sum of duration_postive",$A$3,"main_speaker_party","AfD")/GETPIVOTDATA("Sum of total_duration",$A$3,"main_speaker_party","AfD")</f>
        <v>3.0788678980265462E-2</v>
      </c>
      <c r="C11">
        <f>GETPIVOTDATA("Sum of duration_postive",$A$3,"main_speaker_party","CDU")/GETPIVOTDATA("Sum of total_duration",$A$3,"main_speaker_party","CDU")</f>
        <v>2.0310478654592484E-2</v>
      </c>
      <c r="D11">
        <f>GETPIVOTDATA("Sum of duration_postive",$A$3,"main_speaker_party","CSU")/GETPIVOTDATA("Sum of total_duration",$A$3,"main_speaker_party","CSU")</f>
        <v>2.3065033884199233E-2</v>
      </c>
      <c r="E11">
        <f>GETPIVOTDATA("Sum of duration_postive",$A$3,"main_speaker_party","DIE LINKE")/GETPIVOTDATA("Sum of total_duration",$A$3,"main_speaker_party","DIE LINKE")</f>
        <v>1.1939201910272238E-2</v>
      </c>
      <c r="F11">
        <f>GETPIVOTDATA("Sum of duration_postive",$A$3,"main_speaker_party","GR√úNE")/GETPIVOTDATA("Sum of total_duration",$A$3,"main_speaker_party","GR√úNE")</f>
        <v>2.1279228009402389E-2</v>
      </c>
      <c r="G11">
        <f>GETPIVOTDATA("Sum of duration_postive",$A$3,"main_speaker_party","parteilos")/GETPIVOTDATA("Sum of total_duration",$A$3,"main_speaker_party","parteilos")</f>
        <v>1.7170783251881556E-3</v>
      </c>
      <c r="H11">
        <f>GETPIVOTDATA("Sum of duration_postive",$A$3,"main_speaker_party","SPD")/GETPIVOTDATA("Sum of total_duration",$A$3,"main_speaker_party","SPD")</f>
        <v>5.6717223776566905E-2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" sqref="A1:J21"/>
    </sheetView>
  </sheetViews>
  <sheetFormatPr baseColWidth="10" defaultRowHeight="16" x14ac:dyDescent="0.2"/>
  <cols>
    <col min="1" max="1" width="15.33203125" bestFit="1" customWidth="1"/>
    <col min="2" max="3" width="17.33203125" bestFit="1" customWidth="1"/>
    <col min="4" max="4" width="18.5" bestFit="1" customWidth="1"/>
    <col min="5" max="5" width="17.83203125" bestFit="1" customWidth="1"/>
    <col min="6" max="6" width="17.33203125" bestFit="1" customWidth="1"/>
    <col min="7" max="7" width="18.5" bestFit="1" customWidth="1"/>
    <col min="8" max="8" width="48.5" bestFit="1" customWidth="1"/>
    <col min="9" max="9" width="16.5" bestFit="1" customWidth="1"/>
    <col min="10" max="10" width="20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161.52000000000001</v>
      </c>
      <c r="B2">
        <v>6.88</v>
      </c>
      <c r="C2">
        <v>146.36000000000001</v>
      </c>
      <c r="D2">
        <v>8.2799999999999905</v>
      </c>
      <c r="E2">
        <v>4.2595344229816701E-2</v>
      </c>
      <c r="F2">
        <v>0.90614165428429905</v>
      </c>
      <c r="G2">
        <v>5.1263001485884002E-2</v>
      </c>
      <c r="H2" t="s">
        <v>10</v>
      </c>
      <c r="I2" t="s">
        <v>11</v>
      </c>
      <c r="J2" t="s">
        <v>12</v>
      </c>
    </row>
    <row r="3" spans="1:10" x14ac:dyDescent="0.2">
      <c r="A3">
        <v>243.72</v>
      </c>
      <c r="B3">
        <v>0</v>
      </c>
      <c r="C3">
        <v>206.14</v>
      </c>
      <c r="D3">
        <v>37.58</v>
      </c>
      <c r="E3">
        <v>0</v>
      </c>
      <c r="F3">
        <v>0.84580666338421095</v>
      </c>
      <c r="G3">
        <v>0.15419333661578799</v>
      </c>
      <c r="H3" t="s">
        <v>13</v>
      </c>
      <c r="I3" t="s">
        <v>14</v>
      </c>
      <c r="J3" t="s">
        <v>12</v>
      </c>
    </row>
    <row r="4" spans="1:10" x14ac:dyDescent="0.2">
      <c r="A4">
        <v>70.16</v>
      </c>
      <c r="B4">
        <v>2.1599999999999899</v>
      </c>
      <c r="C4">
        <v>63.8</v>
      </c>
      <c r="D4">
        <v>4.2</v>
      </c>
      <c r="E4">
        <v>3.0786773090079701E-2</v>
      </c>
      <c r="F4">
        <v>0.90935005701254201</v>
      </c>
      <c r="G4">
        <v>5.9863169897377402E-2</v>
      </c>
      <c r="H4" t="s">
        <v>15</v>
      </c>
      <c r="I4" t="s">
        <v>16</v>
      </c>
      <c r="J4" t="s">
        <v>12</v>
      </c>
    </row>
    <row r="5" spans="1:10" x14ac:dyDescent="0.2">
      <c r="A5">
        <v>25.439999999999898</v>
      </c>
      <c r="B5">
        <v>0.75999999999999801</v>
      </c>
      <c r="C5">
        <v>22.92</v>
      </c>
      <c r="D5">
        <v>1.75999999999999</v>
      </c>
      <c r="E5">
        <v>2.9874213836477901E-2</v>
      </c>
      <c r="F5">
        <v>0.90094339622641495</v>
      </c>
      <c r="G5">
        <v>6.9182389937106806E-2</v>
      </c>
      <c r="H5" t="s">
        <v>17</v>
      </c>
      <c r="I5" t="s">
        <v>18</v>
      </c>
      <c r="J5" t="s">
        <v>19</v>
      </c>
    </row>
    <row r="6" spans="1:10" x14ac:dyDescent="0.2">
      <c r="A6">
        <v>297.88</v>
      </c>
      <c r="B6">
        <v>6.1199999999999797</v>
      </c>
      <c r="C6">
        <v>282.83999999999997</v>
      </c>
      <c r="D6">
        <v>8.92</v>
      </c>
      <c r="E6">
        <v>2.0545185980931802E-2</v>
      </c>
      <c r="F6">
        <v>0.94950986974620599</v>
      </c>
      <c r="G6">
        <v>2.9944944272861498E-2</v>
      </c>
      <c r="H6" t="s">
        <v>20</v>
      </c>
      <c r="I6" t="s">
        <v>21</v>
      </c>
      <c r="J6" t="s">
        <v>19</v>
      </c>
    </row>
    <row r="7" spans="1:10" x14ac:dyDescent="0.2">
      <c r="A7">
        <v>289.88</v>
      </c>
      <c r="B7">
        <v>3.1600000000000099</v>
      </c>
      <c r="C7">
        <v>279.29999999999899</v>
      </c>
      <c r="D7">
        <v>7.4200000000000701</v>
      </c>
      <c r="E7">
        <v>1.09010625086242E-2</v>
      </c>
      <c r="F7">
        <v>0.96350213881606095</v>
      </c>
      <c r="G7">
        <v>2.55967986753141E-2</v>
      </c>
      <c r="H7" t="s">
        <v>22</v>
      </c>
      <c r="I7" t="s">
        <v>16</v>
      </c>
      <c r="J7" t="s">
        <v>12</v>
      </c>
    </row>
    <row r="8" spans="1:10" x14ac:dyDescent="0.2">
      <c r="A8">
        <v>243.6</v>
      </c>
      <c r="B8">
        <v>1.03999999999999</v>
      </c>
      <c r="C8">
        <v>227.12</v>
      </c>
      <c r="D8">
        <v>15.44</v>
      </c>
      <c r="E8">
        <v>4.2692939244663303E-3</v>
      </c>
      <c r="F8">
        <v>0.93234811165845599</v>
      </c>
      <c r="G8">
        <v>6.3382594417077096E-2</v>
      </c>
      <c r="H8" t="s">
        <v>23</v>
      </c>
      <c r="I8" t="s">
        <v>24</v>
      </c>
      <c r="J8" t="s">
        <v>25</v>
      </c>
    </row>
    <row r="9" spans="1:10" x14ac:dyDescent="0.2">
      <c r="A9">
        <v>177.16</v>
      </c>
      <c r="B9">
        <v>10</v>
      </c>
      <c r="C9">
        <v>130.88</v>
      </c>
      <c r="D9">
        <v>36.28</v>
      </c>
      <c r="E9">
        <v>5.6446150372544503E-2</v>
      </c>
      <c r="F9">
        <v>0.73876721607586304</v>
      </c>
      <c r="G9">
        <v>0.20478663355159099</v>
      </c>
      <c r="H9" t="s">
        <v>23</v>
      </c>
      <c r="I9" t="s">
        <v>26</v>
      </c>
      <c r="J9" t="s">
        <v>12</v>
      </c>
    </row>
    <row r="10" spans="1:10" x14ac:dyDescent="0.2">
      <c r="A10">
        <v>175.34</v>
      </c>
      <c r="B10">
        <v>3.9999999999999898</v>
      </c>
      <c r="C10">
        <v>144.56</v>
      </c>
      <c r="D10">
        <v>26.779999999999902</v>
      </c>
      <c r="E10">
        <v>2.28128208052925E-2</v>
      </c>
      <c r="F10">
        <v>0.82445534390327302</v>
      </c>
      <c r="G10">
        <v>0.152731835291433</v>
      </c>
      <c r="H10" t="s">
        <v>27</v>
      </c>
      <c r="I10" t="s">
        <v>28</v>
      </c>
      <c r="J10" t="s">
        <v>29</v>
      </c>
    </row>
    <row r="11" spans="1:10" x14ac:dyDescent="0.2">
      <c r="A11">
        <v>88.24</v>
      </c>
      <c r="B11">
        <v>1.03999999999999</v>
      </c>
      <c r="C11">
        <v>67.899999999999906</v>
      </c>
      <c r="D11">
        <v>19.3</v>
      </c>
      <c r="E11">
        <v>1.1786038077969E-2</v>
      </c>
      <c r="F11">
        <v>0.76949229374433303</v>
      </c>
      <c r="G11">
        <v>0.218721668177697</v>
      </c>
      <c r="H11" t="s">
        <v>30</v>
      </c>
      <c r="I11" t="s">
        <v>16</v>
      </c>
      <c r="J11" t="s">
        <v>12</v>
      </c>
    </row>
    <row r="12" spans="1:10" x14ac:dyDescent="0.2">
      <c r="A12">
        <v>302.83999999999997</v>
      </c>
      <c r="B12">
        <v>0.51999999999998103</v>
      </c>
      <c r="C12">
        <v>294.56</v>
      </c>
      <c r="D12">
        <v>7.76</v>
      </c>
      <c r="E12">
        <v>1.71707832518815E-3</v>
      </c>
      <c r="F12">
        <v>0.97265882974508</v>
      </c>
      <c r="G12">
        <v>2.56240919297318E-2</v>
      </c>
      <c r="H12" t="s">
        <v>31</v>
      </c>
      <c r="I12" t="s">
        <v>32</v>
      </c>
      <c r="J12" t="s">
        <v>33</v>
      </c>
    </row>
    <row r="13" spans="1:10" x14ac:dyDescent="0.2">
      <c r="A13">
        <v>301</v>
      </c>
      <c r="B13">
        <v>21.36</v>
      </c>
      <c r="C13">
        <v>246.67999999999901</v>
      </c>
      <c r="D13">
        <v>32.96</v>
      </c>
      <c r="E13">
        <v>7.0963455149501697E-2</v>
      </c>
      <c r="F13">
        <v>0.81953488372092997</v>
      </c>
      <c r="G13">
        <v>0.109501661129568</v>
      </c>
      <c r="H13" t="s">
        <v>34</v>
      </c>
      <c r="I13" t="s">
        <v>35</v>
      </c>
      <c r="J13" t="s">
        <v>36</v>
      </c>
    </row>
    <row r="14" spans="1:10" x14ac:dyDescent="0.2">
      <c r="A14">
        <v>336.44</v>
      </c>
      <c r="B14">
        <v>7.75999999999999</v>
      </c>
      <c r="C14">
        <v>318.83999999999997</v>
      </c>
      <c r="D14">
        <v>9.84</v>
      </c>
      <c r="E14">
        <v>2.3065033884199199E-2</v>
      </c>
      <c r="F14">
        <v>0.94768755201521804</v>
      </c>
      <c r="G14">
        <v>2.92474141005825E-2</v>
      </c>
      <c r="H14" t="s">
        <v>20</v>
      </c>
      <c r="I14" t="s">
        <v>37</v>
      </c>
      <c r="J14" t="s">
        <v>38</v>
      </c>
    </row>
    <row r="15" spans="1:10" x14ac:dyDescent="0.2">
      <c r="A15">
        <v>260.2</v>
      </c>
      <c r="B15">
        <v>1.19999999999998</v>
      </c>
      <c r="C15">
        <v>217.99999999999901</v>
      </c>
      <c r="D15">
        <v>41</v>
      </c>
      <c r="E15">
        <v>4.61183704842424E-3</v>
      </c>
      <c r="F15">
        <v>0.83781706379707899</v>
      </c>
      <c r="G15">
        <v>0.15757109915449599</v>
      </c>
      <c r="H15" t="s">
        <v>39</v>
      </c>
      <c r="I15" t="s">
        <v>40</v>
      </c>
      <c r="J15" t="s">
        <v>29</v>
      </c>
    </row>
    <row r="16" spans="1:10" x14ac:dyDescent="0.2">
      <c r="A16">
        <v>402.24</v>
      </c>
      <c r="B16">
        <v>17.8</v>
      </c>
      <c r="C16">
        <v>362.94</v>
      </c>
      <c r="D16">
        <v>21.5</v>
      </c>
      <c r="E16">
        <v>4.4252187748607799E-2</v>
      </c>
      <c r="F16">
        <v>0.90229713603818595</v>
      </c>
      <c r="G16">
        <v>5.3450676213205997E-2</v>
      </c>
      <c r="H16" t="s">
        <v>41</v>
      </c>
      <c r="I16" t="s">
        <v>42</v>
      </c>
      <c r="J16" t="s">
        <v>25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43</v>
      </c>
      <c r="I17" t="s">
        <v>44</v>
      </c>
      <c r="J17" t="s">
        <v>44</v>
      </c>
    </row>
    <row r="18" spans="1:10" x14ac:dyDescent="0.2">
      <c r="A18">
        <v>281.76</v>
      </c>
      <c r="B18">
        <v>0</v>
      </c>
      <c r="C18">
        <v>266.18</v>
      </c>
      <c r="D18">
        <v>15.579999999999901</v>
      </c>
      <c r="E18">
        <v>0</v>
      </c>
      <c r="F18">
        <v>0.94470471323111804</v>
      </c>
      <c r="G18">
        <v>5.5295286768881201E-2</v>
      </c>
      <c r="H18" t="s">
        <v>27</v>
      </c>
      <c r="I18" t="s">
        <v>45</v>
      </c>
      <c r="J18" t="s">
        <v>25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46</v>
      </c>
      <c r="I19" t="s">
        <v>44</v>
      </c>
      <c r="J19" t="s">
        <v>44</v>
      </c>
    </row>
    <row r="20" spans="1:10" x14ac:dyDescent="0.2">
      <c r="A20">
        <v>513.91999999999996</v>
      </c>
      <c r="B20">
        <v>24.8599999999999</v>
      </c>
      <c r="C20">
        <v>454.34</v>
      </c>
      <c r="D20">
        <v>34.72</v>
      </c>
      <c r="E20">
        <v>4.8373287671232799E-2</v>
      </c>
      <c r="F20">
        <v>0.88406755915317503</v>
      </c>
      <c r="G20">
        <v>6.7559153175591594E-2</v>
      </c>
      <c r="H20" t="s">
        <v>47</v>
      </c>
      <c r="I20" t="s">
        <v>48</v>
      </c>
      <c r="J20" t="s">
        <v>36</v>
      </c>
    </row>
    <row r="21" spans="1:10" x14ac:dyDescent="0.2">
      <c r="A21">
        <v>393.22</v>
      </c>
      <c r="B21">
        <v>20.6</v>
      </c>
      <c r="C21">
        <v>317.8</v>
      </c>
      <c r="D21">
        <v>54.82</v>
      </c>
      <c r="E21">
        <v>5.2387976196531197E-2</v>
      </c>
      <c r="F21">
        <v>0.80819897258532103</v>
      </c>
      <c r="G21">
        <v>0.13941305121814701</v>
      </c>
      <c r="H21" t="s">
        <v>49</v>
      </c>
      <c r="I21" t="s">
        <v>16</v>
      </c>
      <c r="J21" t="s">
        <v>12</v>
      </c>
    </row>
  </sheetData>
  <autoFilter ref="A1:J2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RowHeight="16" x14ac:dyDescent="0.2"/>
  <cols>
    <col min="2" max="2" width="12.83203125" bestFit="1" customWidth="1"/>
    <col min="3" max="4" width="14.83203125" bestFit="1" customWidth="1"/>
    <col min="5" max="5" width="16" bestFit="1" customWidth="1"/>
  </cols>
  <sheetData>
    <row r="1" spans="1:5" x14ac:dyDescent="0.2">
      <c r="A1" t="s">
        <v>50</v>
      </c>
      <c r="B1" t="s">
        <v>0</v>
      </c>
      <c r="C1" t="s">
        <v>1</v>
      </c>
      <c r="D1" t="s">
        <v>2</v>
      </c>
      <c r="E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grouped_results</vt:lpstr>
      <vt:lpstr>resultsTest1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Olliffe</cp:lastModifiedBy>
  <dcterms:created xsi:type="dcterms:W3CDTF">2023-05-15T03:29:29Z</dcterms:created>
  <dcterms:modified xsi:type="dcterms:W3CDTF">2023-05-15T03:29:38Z</dcterms:modified>
</cp:coreProperties>
</file>