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2 - Table 2" sheetId="2" r:id="rId5"/>
    <sheet name="Sheet 2 - Table 3" sheetId="3" r:id="rId6"/>
    <sheet name="Sheet 2 - Table 1" sheetId="4" r:id="rId7"/>
  </sheets>
</workbook>
</file>

<file path=xl/sharedStrings.xml><?xml version="1.0" encoding="utf-8"?>
<sst xmlns="http://schemas.openxmlformats.org/spreadsheetml/2006/main" uniqueCount="149">
  <si>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</si>
  <si>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</si>
  <si>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</si>
  <si>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</si>
  <si>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2</t>
  </si>
  <si>
    <t>Table 2</t>
  </si>
  <si>
    <t>Sheet 2 - Table 2</t>
  </si>
  <si>
    <t>Dachgröße</t>
  </si>
  <si>
    <t>mm</t>
  </si>
  <si>
    <t>Horizontal</t>
  </si>
  <si>
    <t>Vertikal</t>
  </si>
  <si>
    <t>Abstand der Solarmodule horizontal mm</t>
  </si>
  <si>
    <t>Abstand der Solarmodule vertikal mm</t>
  </si>
  <si>
    <t>Table 3</t>
  </si>
  <si>
    <t>Sheet 2 - Table 3</t>
  </si>
  <si>
    <t>Eigenverbrauch %</t>
  </si>
  <si>
    <t>Kosten Wechselrichter</t>
  </si>
  <si>
    <t>Einspeisevergütung</t>
  </si>
  <si>
    <t>Strompreis</t>
  </si>
  <si>
    <t>kWh / kWp</t>
  </si>
  <si>
    <t>Table 1</t>
  </si>
  <si>
    <t>Sheet 2 - Table 1</t>
  </si>
  <si>
    <t>Eingabereich</t>
  </si>
  <si>
    <t>Wirk STC%</t>
  </si>
  <si>
    <t>Wirk NOC%</t>
  </si>
  <si>
    <t>NOC/STC</t>
  </si>
  <si>
    <t>NOC Wp estimated</t>
  </si>
  <si>
    <t>Horizontal Layout</t>
  </si>
  <si>
    <t>vertikales Layout</t>
  </si>
  <si>
    <t>Bestes Layout</t>
  </si>
  <si>
    <t>waagrecht #</t>
  </si>
  <si>
    <t>senkrecht #</t>
  </si>
  <si>
    <t>waagrecht mm</t>
  </si>
  <si>
    <t>senk recht mm</t>
  </si>
  <si>
    <t>m^2</t>
  </si>
  <si>
    <t>Modul count</t>
  </si>
  <si>
    <t>Leistung STC Wp</t>
  </si>
  <si>
    <t>Leistung NOC Wp</t>
  </si>
  <si>
    <t>Leistung NOC Wp est.</t>
  </si>
  <si>
    <t>V MPP</t>
  </si>
  <si>
    <t>V leer</t>
  </si>
  <si>
    <t>Preis Module</t>
  </si>
  <si>
    <t>Preis PV Gesamt</t>
  </si>
  <si>
    <t>Wp/Euro</t>
  </si>
  <si>
    <t>Ertrag kWh / a</t>
  </si>
  <si>
    <t>Eigenverbrauch in kWh</t>
  </si>
  <si>
    <t>Netzeinspeisung in kWh</t>
  </si>
  <si>
    <t>Amortasisation in a</t>
  </si>
  <si>
    <t>Datenblatt</t>
  </si>
  <si>
    <t>Preis</t>
  </si>
  <si>
    <t>STC Wp</t>
  </si>
  <si>
    <t>NOC Wp</t>
  </si>
  <si>
    <t>%Wp/K</t>
  </si>
  <si>
    <t>length</t>
  </si>
  <si>
    <t>width</t>
  </si>
  <si>
    <t>height</t>
  </si>
  <si>
    <t>Mpp Vcc</t>
  </si>
  <si>
    <t>Leerlauf V</t>
  </si>
  <si>
    <t>waagrecht</t>
  </si>
  <si>
    <t>senkrecht</t>
  </si>
  <si>
    <t>Solarworld SW 50 POLY/ RMA SOLAR-MODUL</t>
  </si>
  <si>
    <r>
      <rPr>
        <u val="single"/>
        <sz val="10"/>
        <color indexed="8"/>
        <rFont val="Helvetica Neue"/>
      </rPr>
      <t>https://www.shop-muenchner-solarmarkt.de/user_html/1339400487/artikelpdf/1904016050_de.pdf</t>
    </r>
  </si>
  <si>
    <t>vertikal</t>
  </si>
  <si>
    <t>SOLAR FRONTIER SF170-S SOLAR-MODUL</t>
  </si>
  <si>
    <r>
      <rPr>
        <u val="single"/>
        <sz val="10"/>
        <color indexed="8"/>
        <rFont val="Helvetica Neue"/>
      </rPr>
      <t>https://www.shop-muenchner-solarmarkt.de/user_html/1339400487/artikelpdf/1904018008_de.pdf</t>
    </r>
  </si>
  <si>
    <t>horizontal</t>
  </si>
  <si>
    <t>Solarwatt Vision 36M Glass 165 Wp glas glas</t>
  </si>
  <si>
    <r>
      <rPr>
        <u val="single"/>
        <sz val="10"/>
        <color indexed="8"/>
        <rFont val="Helvetica Neue"/>
      </rPr>
      <t>https://www.shop-muenchner-solarmarkt.de/user_html/1339400487/artikelpdf/1904012165_de.pdf</t>
    </r>
  </si>
  <si>
    <t>Axitec AXIpremium AC-350M mono</t>
  </si>
  <si>
    <r>
      <rPr>
        <u val="single"/>
        <sz val="10"/>
        <color indexed="8"/>
        <rFont val="Helvetica Neue"/>
      </rPr>
      <t>https://www.photovoltaik4all.de/media/pdf/4b/23/54/db_sm_ac_345-355m_72_premium_1956x992x40_1100_de-4.pdf</t>
    </r>
  </si>
  <si>
    <t>REC Solar REC265 PE Solarmodul</t>
  </si>
  <si>
    <r>
      <rPr>
        <u val="single"/>
        <sz val="10"/>
        <color indexed="8"/>
        <rFont val="Helvetica Neue"/>
      </rPr>
      <t>https://www.mg-solar-shop.de/media/pdf/2a/97/02/111831_Datenblatt%20REC%20PE%20Series%20DEU.pdf</t>
    </r>
  </si>
  <si>
    <t>Axitec AXIPOWER AC-270P/156-60S (FS35)</t>
  </si>
  <si>
    <r>
      <rPr>
        <u val="single"/>
        <sz val="10"/>
        <color indexed="8"/>
        <rFont val="Helvetica Neue"/>
      </rPr>
      <t>https://www.photovoltaik4all.de/media/pdf/53/d9/94/db_axitec_300-310m_60_worldpremium_eu_1640x992x40_1000_de-1.pdf</t>
    </r>
  </si>
  <si>
    <t>Heckert NeMo 2 60P - 270Watt</t>
  </si>
  <si>
    <r>
      <rPr>
        <u val="single"/>
        <sz val="10"/>
        <color indexed="8"/>
        <rFont val="Helvetica Neue"/>
      </rPr>
      <t>http://www.heckertsolar.com/index.php?id=1442&amp;type=0&amp;jumpurl=uploads%2Fmedia%2F2018_02_Datenblatt_NeMo_2.0_60_P_web.pdf&amp;juSecure=1&amp;locationData=1442%3Att_content%3A7384&amp;juHash=d5f8a9c28d8fee37f970f161683430210d28bd56</t>
    </r>
  </si>
  <si>
    <t>Axitec AXIpremium AC-360M</t>
  </si>
  <si>
    <r>
      <rPr>
        <u val="single"/>
        <sz val="10"/>
        <color indexed="8"/>
        <rFont val="Helvetica Neue"/>
      </rPr>
      <t>https://www.photovoltaik4all.de/media/pdf/08/25/bf/axitec_350-360m_72_premium_1956x992x40_1100_de.pdf</t>
    </r>
  </si>
  <si>
    <t>AXITEC AXIWORLDPLUS SE AC-270P/156-60SE + SolarEdge</t>
  </si>
  <si>
    <r>
      <rPr>
        <u val="single"/>
        <sz val="10"/>
        <color indexed="8"/>
        <rFont val="Helvetica Neue"/>
      </rPr>
      <t>https://www.energie24.land/images/image/PDF_Dokumente/AXITEC/Axiworldplus_SE_260-270.pdf</t>
    </r>
  </si>
  <si>
    <t>AxSun AX P-60 3.2 ar 275</t>
  </si>
  <si>
    <r>
      <rPr>
        <u val="single"/>
        <sz val="10"/>
        <color indexed="8"/>
        <rFont val="Helvetica Neue"/>
      </rPr>
      <t>https://www.photovoltaik-shop.com/downloads/dl/file/id/1298/solarmodul_axsun_ax_p_premium_bluepower_datenblatt_de_pdf.pdf</t>
    </r>
  </si>
  <si>
    <t>JA Solar 280W Mono SK All Black</t>
  </si>
  <si>
    <r>
      <rPr>
        <u val="single"/>
        <sz val="10"/>
        <color indexed="8"/>
        <rFont val="Helvetica Neue"/>
      </rPr>
      <t>https://www.energie24.land/images/image/PDF_Dokumente/jasolar/DE-_JAM6(K)(BK)_60_265-285_4BB_F35-35.pdf</t>
    </r>
  </si>
  <si>
    <t>Solarworld Sunmodule Protect SW 280 mono black Glas-Glas</t>
  </si>
  <si>
    <r>
      <rPr>
        <u val="single"/>
        <sz val="10"/>
        <color indexed="8"/>
        <rFont val="Helvetica Neue"/>
      </rPr>
      <t>https://www.photovoltaik4all.de/media/pdf/3e/48/13/protect_mono_black_280-5bb_de-1.pdf</t>
    </r>
  </si>
  <si>
    <t>Solarwatt 60M high power 280 WP mono Glas-Glas</t>
  </si>
  <si>
    <r>
      <rPr>
        <u val="single"/>
        <sz val="10"/>
        <color indexed="8"/>
        <rFont val="Helvetica Neue"/>
      </rPr>
      <t>https://www.photovoltaik-shop.com/downloads/dl/file/id/620/solarwatt_60m_high_power_290wp_350wp_datenblatt_pdf.pdf</t>
    </r>
  </si>
  <si>
    <t>AxSun AX M-60 GGM 2.0 ar 280 Wp Glas-Glas</t>
  </si>
  <si>
    <r>
      <rPr>
        <u val="single"/>
        <sz val="10"/>
        <color indexed="8"/>
        <rFont val="Helvetica Neue"/>
      </rPr>
      <t>https://www.photovoltaik-shop.com/downloads/dl/file/id/1299/solarmodul_axsun_ax_m_infinity_glasglas_datenblatt_de_pdf.pdf</t>
    </r>
  </si>
  <si>
    <t>Aleo SOLIDO G60_285 - Glas-Glas</t>
  </si>
  <si>
    <r>
      <rPr>
        <u val="single"/>
        <sz val="10"/>
        <color indexed="8"/>
        <rFont val="Helvetica Neue"/>
      </rPr>
      <t>https://www.photovoltaik4all.de/media/pdf/17/a8/09/GG_Solido_275-285W_DE.pdf</t>
    </r>
  </si>
  <si>
    <t>Solarworld Sunmodule Protect SW 290 mono</t>
  </si>
  <si>
    <r>
      <rPr>
        <u val="single"/>
        <sz val="10"/>
        <color indexed="8"/>
        <rFont val="Helvetica Neue"/>
      </rPr>
      <t>https://www.shop-muenchner-solarmarkt.de/user_html/1339400487/artikelpdf/1904011419_de.pdf</t>
    </r>
  </si>
  <si>
    <t>Solarworld Sunmodule SW 290 BISUN PROTECT CLEAR</t>
  </si>
  <si>
    <r>
      <rPr>
        <u val="single"/>
        <sz val="10"/>
        <color indexed="8"/>
        <rFont val="Helvetica Neue"/>
      </rPr>
      <t>https://www.shop-muenchner-solarmarkt.de/user_html/1339400487/artikelpdf/1904011452_de.pdf</t>
    </r>
  </si>
  <si>
    <t>Axitec AXIworldpremium AC-300M mono</t>
  </si>
  <si>
    <t>AEG Industrial Solar AS-M605-300 Zebra</t>
  </si>
  <si>
    <r>
      <rPr>
        <u val="single"/>
        <sz val="10"/>
        <color indexed="8"/>
        <rFont val="Helvetica Neue"/>
      </rPr>
      <t>https://www.photovoltaik4all.de/media/pdf/bc/84/7a/aeg-asm605_201705_4bb_v1_de.pdf</t>
    </r>
  </si>
  <si>
    <t>Trina Solar Honey M Plus TSM-DD5A.08 (II) 300 Wp</t>
  </si>
  <si>
    <r>
      <rPr>
        <u val="single"/>
        <sz val="10"/>
        <color indexed="8"/>
        <rFont val="Helvetica Neue"/>
      </rPr>
      <t>https://www.photovoltaik4all.de/media/pdf/87/2e/57/Datenblatt_DE_TSM_DD05A-08_II_plus_300.pdf</t>
    </r>
  </si>
  <si>
    <t>BenQ Solar SunVivo PM060MW2 300 Watt</t>
  </si>
  <si>
    <r>
      <rPr>
        <u val="single"/>
        <sz val="10"/>
        <color indexed="8"/>
        <rFont val="Helvetica Neue"/>
      </rPr>
      <t>https://www.photovoltaik4all.de/media/pdf/e9/7c/20/PM060MW2_PM060MB2_DE-2.pdf</t>
    </r>
  </si>
  <si>
    <t>BenQ Solar SunVivo PM060MB2</t>
  </si>
  <si>
    <t>REC Solar REC300 Twin Peak 2 BLK</t>
  </si>
  <si>
    <r>
      <rPr>
        <u val="single"/>
        <sz val="10"/>
        <color indexed="8"/>
        <rFont val="Helvetica Neue"/>
      </rPr>
      <t>https://www.mg-solar-shop.de/media/pdf/d3/b7/e8/112415_Datenblatt_REC_TwinPeak_2_300W.pdf</t>
    </r>
  </si>
  <si>
    <t>Luxor ECO LINE Glas-Glas M60 LX-300M</t>
  </si>
  <si>
    <r>
      <rPr>
        <u val="single"/>
        <sz val="10"/>
        <color indexed="8"/>
        <rFont val="Helvetica Neue"/>
      </rPr>
      <t>https://www.photovoltaik4all.de/media/pdf/31/1a/30/db_luxor_290-310m_60_ecoline_glas-glas_1681x991x35_1000_de.pdf</t>
    </r>
  </si>
  <si>
    <t>Luxor ECO LINE Glas-Glas M60 LX-300M - Black Edition</t>
  </si>
  <si>
    <t>Luxor ECO SMART LINE M60 mit SolarEdge</t>
  </si>
  <si>
    <r>
      <rPr>
        <u val="single"/>
        <sz val="10"/>
        <color indexed="8"/>
        <rFont val="Helvetica Neue"/>
      </rPr>
      <t>https://www.photovoltaik4all.de/media/pdf/3b/98/da/db_lx_300-320m_60_ecosmartline_se_1650x991x40_1000_de.pdf</t>
    </r>
  </si>
  <si>
    <t>Aleo S19 300 Watt mono HE Tec</t>
  </si>
  <si>
    <r>
      <rPr>
        <u val="single"/>
        <sz val="10"/>
        <color indexed="8"/>
        <rFont val="Helvetica Neue"/>
      </rPr>
      <t>https://www.photovoltaik4all.de/media/pdf/b1/dc/6b/S19_300-310W_DE.pdf</t>
    </r>
  </si>
  <si>
    <t>LG Neon LG300N1T-G-bifacial</t>
  </si>
  <si>
    <r>
      <rPr>
        <u val="single"/>
        <sz val="10"/>
        <color indexed="8"/>
        <rFont val="Helvetica Neue"/>
      </rPr>
      <t>https://www.photovoltaik4all.de/media/pdf/e8/ab/f4/LGE-Data-Sheet-LG300N1T-G4-DE-05-2016.pdf</t>
    </r>
  </si>
  <si>
    <t>Axsun Solar AX M-54-275</t>
  </si>
  <si>
    <r>
      <rPr>
        <u val="single"/>
        <sz val="10"/>
        <color indexed="8"/>
        <rFont val="Helvetica Neue"/>
      </rPr>
      <t>https://www.photovoltaikforum.com/upload/100234_AX_M-54_DE_Monokristallin_premium_highpower_WEB.pdf</t>
    </r>
  </si>
  <si>
    <t>Solarwatt 60M high power 305 WP mono Glas-Glas</t>
  </si>
  <si>
    <t>Panasonic VBH N 245 SJ25</t>
  </si>
  <si>
    <r>
      <rPr>
        <u val="single"/>
        <sz val="10"/>
        <color indexed="8"/>
        <rFont val="Helvetica Neue"/>
      </rPr>
      <t>https://eu-solar.panasonic.net/cps/rde/xbcr/solar_en/VBHN240_245SJ25_EN.pdf</t>
    </r>
  </si>
  <si>
    <t>LG410N2W-A5</t>
  </si>
  <si>
    <r>
      <rPr>
        <u val="single"/>
        <sz val="10"/>
        <color indexed="8"/>
        <rFont val="Helvetica Neue"/>
      </rPr>
      <t>https://www.photovoltaikforum.com/upload/101030_LGxxxN2W-A5_395-410W_Final%20032417.pdf</t>
    </r>
  </si>
  <si>
    <t>Axitec AXIworldpremium AC-310M mono</t>
  </si>
  <si>
    <t>AxSun AX M-60 3.2 ar 310</t>
  </si>
  <si>
    <r>
      <rPr>
        <u val="single"/>
        <sz val="10"/>
        <color indexed="8"/>
        <rFont val="Helvetica Neue"/>
      </rPr>
      <t>https://www.photovoltaik-shop.com/downloads/dl/file/id/1297/solarmodul_axsun_ax_m_performer_datenblatt_de_pdf.pdf</t>
    </r>
  </si>
  <si>
    <t>Winaico WSP-310M6 Perc</t>
  </si>
  <si>
    <r>
      <rPr>
        <u val="single"/>
        <sz val="10"/>
        <color indexed="8"/>
        <rFont val="Helvetica Neue"/>
      </rPr>
      <t>https://www.google.com/url?sa=t&amp;rct=j&amp;q=&amp;esrc=s&amp;source=web&amp;cd=1&amp;ved=0ahUKEwj5zbPJh4PbAhUHh6YKHTX3AnQQFggnMAA&amp;url=http%3A%2F%2Fwww.winaico.com%2Ffileadmin%2Fredaktion%2Fdownloads%2F%25C3%259Cbergangsdatenbl%25C3%25A4tter_2017%2FDatenblatt_WINAICO_WSP-310M6_PERC_0117_DE.pdf&amp;usg=AOvVaw01UXPgTCH41eeXq1nVeSWf</t>
    </r>
  </si>
  <si>
    <t>LG Neon2 315N1C-G4</t>
  </si>
  <si>
    <r>
      <rPr>
        <u val="single"/>
        <sz val="10"/>
        <color indexed="8"/>
        <rFont val="Helvetica Neue"/>
      </rPr>
      <t>https://www.photovoltaik4all.de/media/pdf/b6/05/49/LGE-Data-Sheet-LGxxxN1C-G4_DE_03-2016.pdf</t>
    </r>
  </si>
  <si>
    <t>LG Solar LG320N1K-A5 NeON 2 Black Cello</t>
  </si>
  <si>
    <r>
      <rPr>
        <u val="single"/>
        <sz val="10"/>
        <color indexed="8"/>
        <rFont val="Helvetica Neue"/>
      </rPr>
      <t>https://www.photovoltaik4all.de/media/pdf/15/92/06/lg_solar__315-325m-60_n1k-a5_neon2black_1686x1016x40_1000_de.pdf</t>
    </r>
  </si>
  <si>
    <t>Panasonic VBH N 285 SJ40</t>
  </si>
  <si>
    <r>
      <rPr>
        <u val="single"/>
        <sz val="10"/>
        <color indexed="8"/>
        <rFont val="Helvetica Neue"/>
      </rPr>
      <t>https://eu-solar.panasonic.net/cps/rde/xbcr/solar_en/VBHN285SJ40_EN.pdf</t>
    </r>
  </si>
  <si>
    <t xml:space="preserve">Panasonic VBH N 325 S J53 </t>
  </si>
  <si>
    <r>
      <rPr>
        <u val="single"/>
        <sz val="10"/>
        <color indexed="8"/>
        <rFont val="Helvetica Neue"/>
      </rPr>
      <t>https://eu-solar.panasonic.net/cps/rde/xbcr/solar_en/VBHN3xxSJ53_EN.pdf</t>
    </r>
  </si>
  <si>
    <t>BenQ Solar SunForte PM096B00 330Watt</t>
  </si>
  <si>
    <r>
      <rPr>
        <u val="single"/>
        <sz val="10"/>
        <color indexed="8"/>
        <rFont val="Helvetica Neue"/>
      </rPr>
      <t>https://www.photovoltaik4all.de/media/pdf/02/a9/f3/PM096B00_DE.pdf</t>
    </r>
  </si>
  <si>
    <t>Panasonic VBHN 330 SJ47</t>
  </si>
  <si>
    <r>
      <rPr>
        <u val="single"/>
        <sz val="10"/>
        <color indexed="8"/>
        <rFont val="Helvetica Neue"/>
      </rPr>
      <t>https://de.krannich-solar.com/fileadmin/content/data_sheets/solar_modules/uk/VBHN330_325SJ47_EN.pdf</t>
    </r>
  </si>
  <si>
    <t xml:space="preserve">Panasonic VBH N 330 S J53 </t>
  </si>
  <si>
    <t>LG Solar LG335N1C-A5 NeON 2</t>
  </si>
  <si>
    <r>
      <rPr>
        <u val="single"/>
        <sz val="10"/>
        <color indexed="8"/>
        <rFont val="Helvetica Neue"/>
      </rPr>
      <t>https://www.photovoltaik4all.de/media/pdf/44/ea/28/LGE-Data_Sheet-LGxxxN1C-A5_DE_01-2018-1.pdf</t>
    </r>
  </si>
  <si>
    <t>BenQ Solar SunForte PM096B00 335 Watt</t>
  </si>
  <si>
    <t>Axsun AX M-36 180 mono</t>
  </si>
  <si>
    <r>
      <rPr>
        <u val="single"/>
        <sz val="10"/>
        <color indexed="8"/>
        <rFont val="Helvetica Neue"/>
      </rPr>
      <t>https://www.shop-muenchner-solarmarkt.de/user_html/1339400487/artikelpdf/1904016222_de.pdf</t>
    </r>
  </si>
  <si>
    <t>LG Solar LG350Q1C-A5 NeON R</t>
  </si>
  <si>
    <r>
      <rPr>
        <u val="single"/>
        <sz val="10"/>
        <color indexed="8"/>
        <rFont val="Helvetica Neue"/>
      </rPr>
      <t>https://www.photovoltaik4all.de/media/pdf/b5/d0/01/LG_Solar_NeON_R_DE_RZ_0908.pdf</t>
    </r>
  </si>
  <si>
    <t>LG Solar LG360Q1C-A5 NeON R</t>
  </si>
  <si>
    <t>LG Solar LG370Q1C-A5 NeON R</t>
  </si>
</sst>
</file>

<file path=xl/styles.xml><?xml version="1.0" encoding="utf-8"?>
<styleSheet xmlns="http://schemas.openxmlformats.org/spreadsheetml/2006/main">
  <numFmts count="3">
    <numFmt numFmtId="0" formatCode="General"/>
    <numFmt numFmtId="59" formatCode="0.0"/>
    <numFmt numFmtId="60" formatCode="0.000"/>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u val="single"/>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4"/>
      </top>
      <bottom style="thin">
        <color indexed="13"/>
      </bottom>
      <diagonal/>
    </border>
  </borders>
  <cellStyleXfs count="1">
    <xf numFmtId="0" fontId="0" applyNumberFormat="0" applyFont="1" applyFill="0" applyBorder="0" applyAlignment="1" applyProtection="0">
      <alignment vertical="top" wrapText="1"/>
    </xf>
  </cellStyleXfs>
  <cellXfs count="5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49" fontId="4" fillId="5" borderId="4" applyNumberFormat="1" applyFont="1" applyFill="1" applyBorder="1" applyAlignment="1" applyProtection="0">
      <alignment vertical="top" wrapText="1"/>
    </xf>
    <xf numFmtId="0" fontId="0"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4" borderId="6" applyNumberFormat="1" applyFont="1" applyFill="1" applyBorder="1" applyAlignment="1" applyProtection="0">
      <alignment vertical="top" wrapText="1"/>
    </xf>
    <xf numFmtId="0" fontId="4" fillId="4" borderId="6" applyNumberFormat="0" applyFont="1" applyFill="1" applyBorder="1" applyAlignment="1" applyProtection="0">
      <alignment vertical="top" wrapText="1"/>
    </xf>
    <xf numFmtId="0" fontId="4" fillId="4" borderId="6" applyNumberFormat="0" applyFont="1" applyFill="1" applyBorder="1" applyAlignment="1" applyProtection="0">
      <alignment horizontal="center" vertical="top" wrapText="1"/>
    </xf>
    <xf numFmtId="0" fontId="4" fillId="6" borderId="6" applyNumberFormat="0" applyFont="1" applyFill="1" applyBorder="1" applyAlignment="1" applyProtection="0">
      <alignment horizontal="center" vertical="top" wrapText="1"/>
    </xf>
    <xf numFmtId="59" fontId="4" fillId="6" borderId="6" applyNumberFormat="1" applyFont="1" applyFill="1" applyBorder="1" applyAlignment="1" applyProtection="0">
      <alignment horizontal="center" vertical="top" wrapText="1"/>
    </xf>
    <xf numFmtId="49" fontId="4" fillId="6" borderId="6" applyNumberFormat="1" applyFont="1" applyFill="1" applyBorder="1" applyAlignment="1" applyProtection="0">
      <alignment vertical="top" wrapText="1"/>
    </xf>
    <xf numFmtId="49" fontId="4" fillId="6" borderId="6" applyNumberFormat="1" applyFont="1" applyFill="1" applyBorder="1" applyAlignment="1" applyProtection="0">
      <alignment horizontal="center" vertical="top" wrapText="1"/>
    </xf>
    <xf numFmtId="0" fontId="4" fillId="6" borderId="6" applyNumberFormat="0" applyFont="1" applyFill="1" applyBorder="1" applyAlignment="1" applyProtection="0">
      <alignment vertical="top" wrapText="1"/>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xf>
    <xf numFmtId="49" fontId="4" fillId="6" borderId="1" applyNumberFormat="1" applyFont="1" applyFill="1" applyBorder="1" applyAlignment="1" applyProtection="0">
      <alignment vertical="top" wrapText="1"/>
    </xf>
    <xf numFmtId="0" fontId="4" fillId="6" borderId="1" applyNumberFormat="0" applyFont="1" applyFill="1" applyBorder="1" applyAlignment="1" applyProtection="0">
      <alignment vertical="top" wrapText="1"/>
    </xf>
    <xf numFmtId="49" fontId="0" borderId="3" applyNumberFormat="1" applyFont="1" applyFill="0" applyBorder="1" applyAlignment="1" applyProtection="0">
      <alignment vertical="top"/>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60" fontId="0" borderId="7" applyNumberFormat="1" applyFont="1" applyFill="0" applyBorder="1" applyAlignment="1" applyProtection="0">
      <alignment vertical="top" wrapText="1"/>
    </xf>
    <xf numFmtId="59" fontId="0" fillId="6" borderId="7" applyNumberFormat="1"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2" fontId="0" fillId="6"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60" fontId="0" fillId="6" borderId="7" applyNumberFormat="1" applyFont="1" applyFill="1" applyBorder="1" applyAlignment="1" applyProtection="0">
      <alignment vertical="top" wrapText="1"/>
    </xf>
    <xf numFmtId="49" fontId="0" borderId="5" applyNumberFormat="1" applyFont="1" applyFill="0" applyBorder="1" applyAlignment="1" applyProtection="0">
      <alignment vertical="top"/>
    </xf>
    <xf numFmtId="2" fontId="0" borderId="6" applyNumberFormat="1" applyFont="1" applyFill="0" applyBorder="1" applyAlignment="1" applyProtection="0">
      <alignment vertical="top" wrapText="1"/>
    </xf>
    <xf numFmtId="0" fontId="0" borderId="6" applyNumberFormat="1" applyFont="1" applyFill="0" applyBorder="1" applyAlignment="1" applyProtection="0">
      <alignment vertical="top" wrapText="1"/>
    </xf>
    <xf numFmtId="0" fontId="0" borderId="6" applyNumberFormat="0" applyFont="1" applyFill="0" applyBorder="1" applyAlignment="1" applyProtection="0">
      <alignment vertical="top" wrapText="1"/>
    </xf>
    <xf numFmtId="60" fontId="0" borderId="6" applyNumberFormat="1" applyFont="1" applyFill="0" applyBorder="1" applyAlignment="1" applyProtection="0">
      <alignment vertical="top" wrapText="1"/>
    </xf>
    <xf numFmtId="59" fontId="0" fillId="6" borderId="6" applyNumberFormat="1" applyFont="1" applyFill="1" applyBorder="1" applyAlignment="1" applyProtection="0">
      <alignment vertical="top" wrapText="1"/>
    </xf>
    <xf numFmtId="49" fontId="0" fillId="6" borderId="6" applyNumberFormat="1" applyFont="1" applyFill="1" applyBorder="1" applyAlignment="1" applyProtection="0">
      <alignment vertical="top" wrapText="1"/>
    </xf>
    <xf numFmtId="0" fontId="0" fillId="6" borderId="6" applyNumberFormat="1" applyFont="1" applyFill="1" applyBorder="1" applyAlignment="1" applyProtection="0">
      <alignment vertical="top" wrapText="1"/>
    </xf>
    <xf numFmtId="2" fontId="0" fillId="6" borderId="6" applyNumberFormat="1" applyFont="1" applyFill="1" applyBorder="1" applyAlignment="1" applyProtection="0">
      <alignment vertical="top" wrapText="1"/>
    </xf>
    <xf numFmtId="0" fontId="0" fillId="7" borderId="6" applyNumberFormat="1" applyFont="1" applyFill="1" applyBorder="1" applyAlignment="1" applyProtection="0">
      <alignment vertical="top" wrapText="1"/>
    </xf>
    <xf numFmtId="0" fontId="0" fillId="6" borderId="6" applyNumberFormat="0" applyFont="1" applyFill="1" applyBorder="1" applyAlignment="1" applyProtection="0">
      <alignment vertical="top" wrapText="1"/>
    </xf>
    <xf numFmtId="60" fontId="0" fillId="6" borderId="6"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cfbfd"/>
      <rgbColor rgb="fffefae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hyperlink" Target="https://www.shop-muenchner-solarmarkt.de/user_html/1339400487/artikelpdf/1904016050_de.pdf" TargetMode="External"/><Relationship Id="rId2" Type="http://schemas.openxmlformats.org/officeDocument/2006/relationships/hyperlink" Target="https://www.shop-muenchner-solarmarkt.de/user_html/1339400487/artikelpdf/1904018008_de.pdf" TargetMode="External"/><Relationship Id="rId3" Type="http://schemas.openxmlformats.org/officeDocument/2006/relationships/hyperlink" Target="https://www.shop-muenchner-solarmarkt.de/user_html/1339400487/artikelpdf/1904012165_de.pdf" TargetMode="External"/><Relationship Id="rId4" Type="http://schemas.openxmlformats.org/officeDocument/2006/relationships/hyperlink" Target="https://www.photovoltaik4all.de/media/pdf/4b/23/54/db_sm_ac_345-355m_72_premium_1956x992x40_1100_de-4.pdf" TargetMode="External"/><Relationship Id="rId5" Type="http://schemas.openxmlformats.org/officeDocument/2006/relationships/hyperlink" Target="https://www.mg-solar-shop.de/media/pdf/2a/97/02/111831_Datenblatt%20REC%20PE%20Series%20DEU.pdf" TargetMode="External"/><Relationship Id="rId6" Type="http://schemas.openxmlformats.org/officeDocument/2006/relationships/hyperlink" Target="https://www.photovoltaik4all.de/media/pdf/53/d9/94/db_axitec_300-310m_60_worldpremium_eu_1640x992x40_1000_de-1.pdf" TargetMode="External"/><Relationship Id="rId7" Type="http://schemas.openxmlformats.org/officeDocument/2006/relationships/hyperlink" Target="http://www.heckertsolar.com/index.php?id=1442&amp;type=0&amp;jumpurl=uploads%2Fmedia%2F2018_02_Datenblatt_NeMo_2.0_60_P_web.pdf&amp;juSecure=1&amp;locationData=1442%3Att_content%3A7384&amp;juHash=d5f8a9c28d8fee37f970f161683430210d28bd56" TargetMode="External"/><Relationship Id="rId8" Type="http://schemas.openxmlformats.org/officeDocument/2006/relationships/hyperlink" Target="https://www.photovoltaik4all.de/media/pdf/08/25/bf/axitec_350-360m_72_premium_1956x992x40_1100_de.pdf" TargetMode="External"/><Relationship Id="rId9" Type="http://schemas.openxmlformats.org/officeDocument/2006/relationships/hyperlink" Target="https://www.energie24.land/images/image/PDF_Dokumente/AXITEC/Axiworldplus_SE_260-270.pdf" TargetMode="External"/><Relationship Id="rId10" Type="http://schemas.openxmlformats.org/officeDocument/2006/relationships/hyperlink" Target="https://www.photovoltaik-shop.com/downloads/dl/file/id/1298/solarmodul_axsun_ax_p_premium_bluepower_datenblatt_de_pdf.pdf" TargetMode="External"/><Relationship Id="rId11" Type="http://schemas.openxmlformats.org/officeDocument/2006/relationships/hyperlink" Target="https://www.energie24.land/images/image/PDF_Dokumente/jasolar/DE-_JAM6(K)(BK)_60_265-285_4BB_F35-35.pdf" TargetMode="External"/><Relationship Id="rId12" Type="http://schemas.openxmlformats.org/officeDocument/2006/relationships/hyperlink" Target="https://www.photovoltaik4all.de/media/pdf/3e/48/13/protect_mono_black_280-5bb_de-1.pdf" TargetMode="External"/><Relationship Id="rId13" Type="http://schemas.openxmlformats.org/officeDocument/2006/relationships/hyperlink" Target="https://www.photovoltaik-shop.com/downloads/dl/file/id/620/solarwatt_60m_high_power_290wp_350wp_datenblatt_pdf.pdf" TargetMode="External"/><Relationship Id="rId14" Type="http://schemas.openxmlformats.org/officeDocument/2006/relationships/hyperlink" Target="https://www.photovoltaik-shop.com/downloads/dl/file/id/1299/solarmodul_axsun_ax_m_infinity_glasglas_datenblatt_de_pdf.pdf" TargetMode="External"/><Relationship Id="rId15" Type="http://schemas.openxmlformats.org/officeDocument/2006/relationships/hyperlink" Target="https://www.photovoltaik4all.de/media/pdf/17/a8/09/GG_Solido_275-285W_DE.pdf" TargetMode="External"/><Relationship Id="rId16" Type="http://schemas.openxmlformats.org/officeDocument/2006/relationships/hyperlink" Target="https://www.shop-muenchner-solarmarkt.de/user_html/1339400487/artikelpdf/1904011419_de.pdf" TargetMode="External"/><Relationship Id="rId17" Type="http://schemas.openxmlformats.org/officeDocument/2006/relationships/hyperlink" Target="https://www.shop-muenchner-solarmarkt.de/user_html/1339400487/artikelpdf/1904011452_de.pdf" TargetMode="External"/><Relationship Id="rId18" Type="http://schemas.openxmlformats.org/officeDocument/2006/relationships/hyperlink" Target="https://www.photovoltaik4all.de/media/pdf/53/d9/94/db_axitec_300-310m_60_worldpremium_eu_1640x992x40_1000_de-1.pdf" TargetMode="External"/><Relationship Id="rId19" Type="http://schemas.openxmlformats.org/officeDocument/2006/relationships/hyperlink" Target="https://www.photovoltaik4all.de/media/pdf/bc/84/7a/aeg-asm605_201705_4bb_v1_de.pdf" TargetMode="External"/><Relationship Id="rId20" Type="http://schemas.openxmlformats.org/officeDocument/2006/relationships/hyperlink" Target="https://www.photovoltaik4all.de/media/pdf/87/2e/57/Datenblatt_DE_TSM_DD05A-08_II_plus_300.pdf" TargetMode="External"/><Relationship Id="rId21" Type="http://schemas.openxmlformats.org/officeDocument/2006/relationships/hyperlink" Target="https://www.photovoltaik4all.de/media/pdf/e9/7c/20/PM060MW2_PM060MB2_DE-2.pdf" TargetMode="External"/><Relationship Id="rId22" Type="http://schemas.openxmlformats.org/officeDocument/2006/relationships/hyperlink" Target="https://www.photovoltaik4all.de/media/pdf/e9/7c/20/PM060MW2_PM060MB2_DE-2.pdf" TargetMode="External"/><Relationship Id="rId23" Type="http://schemas.openxmlformats.org/officeDocument/2006/relationships/hyperlink" Target="https://www.mg-solar-shop.de/media/pdf/d3/b7/e8/112415_Datenblatt_REC_TwinPeak_2_300W.pdf" TargetMode="External"/><Relationship Id="rId24" Type="http://schemas.openxmlformats.org/officeDocument/2006/relationships/hyperlink" Target="https://www.photovoltaik4all.de/media/pdf/31/1a/30/db_luxor_290-310m_60_ecoline_glas-glas_1681x991x35_1000_de.pdf" TargetMode="External"/><Relationship Id="rId25" Type="http://schemas.openxmlformats.org/officeDocument/2006/relationships/hyperlink" Target="https://www.photovoltaik4all.de/media/pdf/31/1a/30/db_luxor_290-310m_60_ecoline_glas-glas_1681x991x35_1000_de.pdf" TargetMode="External"/><Relationship Id="rId26" Type="http://schemas.openxmlformats.org/officeDocument/2006/relationships/hyperlink" Target="https://www.photovoltaik4all.de/media/pdf/3b/98/da/db_lx_300-320m_60_ecosmartline_se_1650x991x40_1000_de.pdf" TargetMode="External"/><Relationship Id="rId27" Type="http://schemas.openxmlformats.org/officeDocument/2006/relationships/hyperlink" Target="https://www.photovoltaik4all.de/media/pdf/b1/dc/6b/S19_300-310W_DE.pdf" TargetMode="External"/><Relationship Id="rId28" Type="http://schemas.openxmlformats.org/officeDocument/2006/relationships/hyperlink" Target="https://www.photovoltaik4all.de/media/pdf/e8/ab/f4/LGE-Data-Sheet-LG300N1T-G4-DE-05-2016.pdf" TargetMode="External"/><Relationship Id="rId29" Type="http://schemas.openxmlformats.org/officeDocument/2006/relationships/hyperlink" Target="https://www.photovoltaikforum.com/upload/100234_AX_M-54_DE_Monokristallin_premium_highpower_WEB.pdf" TargetMode="External"/><Relationship Id="rId30" Type="http://schemas.openxmlformats.org/officeDocument/2006/relationships/hyperlink" Target="https://www.photovoltaik-shop.com/downloads/dl/file/id/620/solarwatt_60m_high_power_290wp_350wp_datenblatt_pdf.pdf" TargetMode="External"/><Relationship Id="rId31" Type="http://schemas.openxmlformats.org/officeDocument/2006/relationships/hyperlink" Target="https://eu-solar.panasonic.net/cps/rde/xbcr/solar_en/VBHN240_245SJ25_EN.pdf" TargetMode="External"/><Relationship Id="rId32" Type="http://schemas.openxmlformats.org/officeDocument/2006/relationships/hyperlink" Target="https://www.photovoltaikforum.com/upload/101030_LGxxxN2W-A5_395-410W_Final%20032417.pdf" TargetMode="External"/><Relationship Id="rId33" Type="http://schemas.openxmlformats.org/officeDocument/2006/relationships/hyperlink" Target="https://www.photovoltaik4all.de/media/pdf/53/d9/94/db_axitec_300-310m_60_worldpremium_eu_1640x992x40_1000_de-1.pdf" TargetMode="External"/><Relationship Id="rId34" Type="http://schemas.openxmlformats.org/officeDocument/2006/relationships/hyperlink" Target="https://www.photovoltaik-shop.com/downloads/dl/file/id/1297/solarmodul_axsun_ax_m_performer_datenblatt_de_pdf.pdf" TargetMode="External"/><Relationship Id="rId35" Type="http://schemas.openxmlformats.org/officeDocument/2006/relationships/hyperlink" Target="https://www.google.com/url?sa=t&amp;rct=j&amp;q=&amp;esrc=s&amp;source=web&amp;cd=1&amp;ved=0ahUKEwj5zbPJh4PbAhUHh6YKHTX3AnQQFggnMAA&amp;url=http%3A%2F%2Fwww.winaico.com%2Ffileadmin%2Fredaktion%2Fdownloads%2F%25C3%259Cbergangsdatenbl%25C3%25A4tter_2017%2FDatenblatt_WINAICO_WSP-310M6_PERC_0117_DE.pdf&amp;usg=AOvVaw01UXPgTCH41eeXq1nVeSWf" TargetMode="External"/><Relationship Id="rId36" Type="http://schemas.openxmlformats.org/officeDocument/2006/relationships/hyperlink" Target="https://www.photovoltaik4all.de/media/pdf/b6/05/49/LGE-Data-Sheet-LGxxxN1C-G4_DE_03-2016.pdf" TargetMode="External"/><Relationship Id="rId37" Type="http://schemas.openxmlformats.org/officeDocument/2006/relationships/hyperlink" Target="https://www.photovoltaik4all.de/media/pdf/15/92/06/lg_solar__315-325m-60_n1k-a5_neon2black_1686x1016x40_1000_de.pdf" TargetMode="External"/><Relationship Id="rId38" Type="http://schemas.openxmlformats.org/officeDocument/2006/relationships/hyperlink" Target="https://eu-solar.panasonic.net/cps/rde/xbcr/solar_en/VBHN285SJ40_EN.pdf" TargetMode="External"/><Relationship Id="rId39" Type="http://schemas.openxmlformats.org/officeDocument/2006/relationships/hyperlink" Target="https://eu-solar.panasonic.net/cps/rde/xbcr/solar_en/VBHN3xxSJ53_EN.pdf" TargetMode="External"/><Relationship Id="rId40" Type="http://schemas.openxmlformats.org/officeDocument/2006/relationships/hyperlink" Target="https://www.photovoltaik4all.de/media/pdf/02/a9/f3/PM096B00_DE.pdf" TargetMode="External"/><Relationship Id="rId41" Type="http://schemas.openxmlformats.org/officeDocument/2006/relationships/hyperlink" Target="https://de.krannich-solar.com/fileadmin/content/data_sheets/solar_modules/uk/VBHN330_325SJ47_EN.pdf" TargetMode="External"/><Relationship Id="rId42" Type="http://schemas.openxmlformats.org/officeDocument/2006/relationships/hyperlink" Target="https://eu-solar.panasonic.net/cps/rde/xbcr/solar_en/VBHN3xxSJ53_EN.pdf" TargetMode="External"/><Relationship Id="rId43" Type="http://schemas.openxmlformats.org/officeDocument/2006/relationships/hyperlink" Target="https://www.photovoltaik4all.de/media/pdf/44/ea/28/LGE-Data_Sheet-LGxxxN1C-A5_DE_01-2018-1.pdf" TargetMode="External"/><Relationship Id="rId44" Type="http://schemas.openxmlformats.org/officeDocument/2006/relationships/hyperlink" Target="https://www.photovoltaik4all.de/media/pdf/02/a9/f3/PM096B00_DE.pdf" TargetMode="External"/><Relationship Id="rId45" Type="http://schemas.openxmlformats.org/officeDocument/2006/relationships/hyperlink" Target="https://www.shop-muenchner-solarmarkt.de/user_html/1339400487/artikelpdf/1904016222_de.pdf" TargetMode="External"/><Relationship Id="rId46" Type="http://schemas.openxmlformats.org/officeDocument/2006/relationships/hyperlink" Target="https://www.photovoltaik4all.de/media/pdf/b5/d0/01/LG_Solar_NeON_R_DE_RZ_0908.pdf" TargetMode="External"/><Relationship Id="rId47" Type="http://schemas.openxmlformats.org/officeDocument/2006/relationships/hyperlink" Target="https://www.photovoltaik4all.de/media/pdf/b5/d0/01/LG_Solar_NeON_R_DE_RZ_0908.pdf" TargetMode="External"/><Relationship Id="rId48" Type="http://schemas.openxmlformats.org/officeDocument/2006/relationships/hyperlink" Target="https://www.photovoltaik4all.de/media/pdf/b5/d0/01/LG_Solar_NeON_R_DE_RZ_0908.pdf"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13</v>
      </c>
      <c r="D11" t="s" s="5">
        <v>14</v>
      </c>
    </row>
    <row r="12">
      <c r="B12" s="4"/>
      <c r="C12" t="s" s="4">
        <v>20</v>
      </c>
      <c r="D12" t="s" s="5">
        <v>21</v>
      </c>
    </row>
  </sheetData>
  <mergeCells count="1">
    <mergeCell ref="B3:D3"/>
  </mergeCells>
  <hyperlinks>
    <hyperlink ref="D10" location="'Sheet 2 - Table 2'!R1C1" tooltip="" display="Sheet 2 - Table 2"/>
    <hyperlink ref="D11" location="'Sheet 2 - Table 3'!R1C1" tooltip="" display="Sheet 2 - Table 3"/>
    <hyperlink ref="D12" location="'Sheet 2 - Table 1'!R1C1" tooltip="" display="Sheet 2 - Table 1"/>
  </hyperlinks>
</worksheet>
</file>

<file path=xl/worksheets/sheet2.xml><?xml version="1.0" encoding="utf-8"?>
<worksheet xmlns:r="http://schemas.openxmlformats.org/officeDocument/2006/relationships" xmlns="http://schemas.openxmlformats.org/spreadsheetml/2006/main">
  <sheetPr>
    <pageSetUpPr fitToPage="1"/>
  </sheetPr>
  <dimension ref="A1:B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22.2656" style="6" customWidth="1"/>
    <col min="2" max="2" width="8.00781" style="6" customWidth="1"/>
    <col min="3" max="256" width="16.3516" style="6" customWidth="1"/>
  </cols>
  <sheetData>
    <row r="1" ht="20.25" customHeight="1">
      <c r="A1" t="s" s="7">
        <v>7</v>
      </c>
      <c r="B1" t="s" s="7">
        <v>8</v>
      </c>
    </row>
    <row r="2" ht="20.25" customHeight="1">
      <c r="A2" t="s" s="8">
        <v>9</v>
      </c>
      <c r="B2" s="9">
        <v>4600</v>
      </c>
    </row>
    <row r="3" ht="20.05" customHeight="1">
      <c r="A3" t="s" s="10">
        <v>10</v>
      </c>
      <c r="B3" s="11">
        <v>3700</v>
      </c>
    </row>
    <row r="4" ht="32.05" customHeight="1">
      <c r="A4" t="s" s="10">
        <v>11</v>
      </c>
      <c r="B4" s="11">
        <v>20</v>
      </c>
    </row>
    <row r="5" ht="32.05" customHeight="1">
      <c r="A5" t="s" s="10">
        <v>12</v>
      </c>
      <c r="B5" s="11">
        <v>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B5"/>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20.7422" style="12" customWidth="1"/>
    <col min="2" max="2" width="9.10156" style="12" customWidth="1"/>
    <col min="3" max="256" width="16.3516" style="12" customWidth="1"/>
  </cols>
  <sheetData>
    <row r="1" ht="20.05" customHeight="1">
      <c r="A1" t="s" s="10">
        <v>15</v>
      </c>
      <c r="B1" s="11">
        <v>30</v>
      </c>
    </row>
    <row r="2" ht="20.05" customHeight="1">
      <c r="A2" t="s" s="10">
        <v>16</v>
      </c>
      <c r="B2" s="11">
        <v>935</v>
      </c>
    </row>
    <row r="3" ht="20.05" customHeight="1">
      <c r="A3" t="s" s="10">
        <v>17</v>
      </c>
      <c r="B3" s="11">
        <v>0.12</v>
      </c>
    </row>
    <row r="4" ht="20.05" customHeight="1">
      <c r="A4" t="s" s="10">
        <v>18</v>
      </c>
      <c r="B4" s="11">
        <v>0.25</v>
      </c>
    </row>
    <row r="5" ht="20.05" customHeight="1">
      <c r="A5" t="s" s="10">
        <v>19</v>
      </c>
      <c r="B5" s="11">
        <v>983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AT51"/>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50.2656" style="13" customWidth="1"/>
    <col min="2" max="2" width="6.92188" style="13" customWidth="1"/>
    <col min="3" max="3" width="8.32031" style="13" customWidth="1"/>
    <col min="4" max="4" width="6.44531" style="13" customWidth="1"/>
    <col min="5" max="5" width="6.57812" style="13" customWidth="1"/>
    <col min="6" max="6" width="6.57812" style="13" customWidth="1"/>
    <col min="7" max="7" width="6.57812" style="13" customWidth="1"/>
    <col min="8" max="8" width="5.90625" style="13" customWidth="1"/>
    <col min="9" max="9" width="4.82812" style="13" customWidth="1"/>
    <col min="10" max="10" width="5.72656" style="13" customWidth="1"/>
    <col min="11" max="11" width="5.72656" style="13" customWidth="1"/>
    <col min="12" max="12" width="3.5" style="13" customWidth="1"/>
    <col min="13" max="13" width="5.33594" style="13" customWidth="1"/>
    <col min="14" max="14" width="5.33594" style="13" customWidth="1"/>
    <col min="15" max="15" width="5.22656" style="13" customWidth="1"/>
    <col min="16" max="16" width="7.53125" style="13" customWidth="1"/>
    <col min="17" max="17" hidden="1" width="16.3333" style="13" customWidth="1"/>
    <col min="18" max="18" hidden="1" width="16.3333" style="13" customWidth="1"/>
    <col min="19" max="19" hidden="1" width="16.3333" style="13" customWidth="1"/>
    <col min="20" max="20" hidden="1" width="16.3333" style="13" customWidth="1"/>
    <col min="21" max="21" hidden="1" width="16.3333" style="13" customWidth="1"/>
    <col min="22" max="22" hidden="1" width="16.3333" style="13" customWidth="1"/>
    <col min="23" max="23" hidden="1" width="16.3333" style="13" customWidth="1"/>
    <col min="24" max="24" hidden="1" width="16.3333" style="13" customWidth="1"/>
    <col min="25" max="25" hidden="1" width="16.3333" style="13" customWidth="1"/>
    <col min="26" max="26" hidden="1" width="16.3333" style="13" customWidth="1"/>
    <col min="27" max="27" width="8.90625" style="13" customWidth="1"/>
    <col min="28" max="28" width="5.96875" style="13" customWidth="1"/>
    <col min="29" max="29" width="5.71875" style="13" customWidth="1"/>
    <col min="30" max="30" width="5.97656" style="13" customWidth="1"/>
    <col min="31" max="31" width="5.72656" style="13" customWidth="1"/>
    <col min="32" max="32" width="6.96094" style="13" customWidth="1"/>
    <col min="33" max="33" width="7.40625" style="13" customWidth="1"/>
    <col min="34" max="34" width="8.90625" style="13" customWidth="1"/>
    <col min="35" max="35" width="8.90625" style="13" customWidth="1"/>
    <col min="36" max="36" width="8.57812" style="13" customWidth="1"/>
    <col min="37" max="37" width="8.57812" style="13" customWidth="1"/>
    <col min="38" max="38" width="8.57812" style="13" customWidth="1"/>
    <col min="39" max="39" width="3.83594" style="13" customWidth="1"/>
    <col min="40" max="40" width="8.96094" style="13" customWidth="1"/>
    <col min="41" max="41" width="8.96094" style="13" customWidth="1"/>
    <col min="42" max="42" width="7.40625" style="13" customWidth="1"/>
    <col min="43" max="43" width="7.09375" style="13" customWidth="1"/>
    <col min="44" max="44" width="7.09375" style="13" customWidth="1"/>
    <col min="45" max="45" width="7.09375" style="13" customWidth="1"/>
    <col min="46" max="46" width="7.09375" style="13" customWidth="1"/>
    <col min="47" max="256" width="16.3516" style="13" customWidth="1"/>
  </cols>
  <sheetData>
    <row r="1" ht="20.05" customHeight="1">
      <c r="A1" t="s" s="14">
        <v>22</v>
      </c>
      <c r="B1" s="15"/>
      <c r="C1" s="15"/>
      <c r="D1" s="15"/>
      <c r="E1" s="15"/>
      <c r="F1" s="15"/>
      <c r="G1" s="15"/>
      <c r="H1" s="15"/>
      <c r="I1" s="15"/>
      <c r="J1" s="15"/>
      <c r="K1" s="15"/>
      <c r="L1" s="16"/>
      <c r="M1" s="17"/>
      <c r="N1" s="17"/>
      <c r="O1" s="17"/>
      <c r="P1" s="18"/>
      <c r="Q1" s="15"/>
      <c r="R1" s="15"/>
      <c r="S1" s="15"/>
      <c r="T1" s="15"/>
      <c r="U1" s="15"/>
      <c r="V1" s="15"/>
      <c r="W1" s="15"/>
      <c r="X1" s="15"/>
      <c r="Y1" s="15"/>
      <c r="Z1" s="15"/>
      <c r="AA1" s="17"/>
      <c r="AB1" s="17"/>
      <c r="AC1" s="17"/>
      <c r="AD1" s="17"/>
      <c r="AE1" s="17"/>
      <c r="AF1" s="17"/>
      <c r="AG1" s="17"/>
      <c r="AH1" s="17"/>
      <c r="AI1" s="17"/>
      <c r="AJ1" s="17"/>
      <c r="AK1" s="17"/>
      <c r="AL1" s="17"/>
      <c r="AM1" s="17"/>
      <c r="AN1" s="17"/>
      <c r="AO1" s="17"/>
      <c r="AP1" s="17"/>
      <c r="AQ1" s="17"/>
      <c r="AR1" s="17"/>
      <c r="AS1" s="17"/>
      <c r="AT1" s="17"/>
    </row>
    <row r="2" ht="20.05" customHeight="1">
      <c r="A2" s="15"/>
      <c r="B2" s="15"/>
      <c r="C2" s="15"/>
      <c r="D2" s="15"/>
      <c r="E2" s="15"/>
      <c r="F2" s="15"/>
      <c r="G2" s="15"/>
      <c r="H2" s="15"/>
      <c r="I2" s="15"/>
      <c r="J2" s="15"/>
      <c r="K2" s="15"/>
      <c r="L2" s="16"/>
      <c r="M2" t="s" s="19">
        <v>23</v>
      </c>
      <c r="N2" t="s" s="19">
        <v>24</v>
      </c>
      <c r="O2" t="s" s="19">
        <v>25</v>
      </c>
      <c r="P2" t="s" s="19">
        <v>26</v>
      </c>
      <c r="Q2" t="s" s="20">
        <v>27</v>
      </c>
      <c r="R2" s="15"/>
      <c r="S2" s="15"/>
      <c r="T2" s="15"/>
      <c r="U2" s="15"/>
      <c r="V2" t="s" s="20">
        <v>28</v>
      </c>
      <c r="W2" s="15"/>
      <c r="X2" s="15"/>
      <c r="Y2" s="15"/>
      <c r="Z2" s="15"/>
      <c r="AA2" t="s" s="19">
        <v>29</v>
      </c>
      <c r="AB2" t="s" s="19">
        <v>30</v>
      </c>
      <c r="AC2" t="s" s="19">
        <v>31</v>
      </c>
      <c r="AD2" t="s" s="19">
        <v>32</v>
      </c>
      <c r="AE2" t="s" s="19">
        <v>33</v>
      </c>
      <c r="AF2" t="s" s="19">
        <v>34</v>
      </c>
      <c r="AG2" t="s" s="19">
        <v>35</v>
      </c>
      <c r="AH2" t="s" s="19">
        <v>36</v>
      </c>
      <c r="AI2" t="s" s="19">
        <v>37</v>
      </c>
      <c r="AJ2" t="s" s="19">
        <v>38</v>
      </c>
      <c r="AK2" t="s" s="19">
        <v>39</v>
      </c>
      <c r="AL2" t="s" s="19">
        <v>40</v>
      </c>
      <c r="AM2" s="21"/>
      <c r="AN2" t="s" s="19">
        <v>41</v>
      </c>
      <c r="AO2" t="s" s="19">
        <v>42</v>
      </c>
      <c r="AP2" t="s" s="19">
        <v>43</v>
      </c>
      <c r="AQ2" t="s" s="19">
        <v>44</v>
      </c>
      <c r="AR2" t="s" s="19">
        <v>45</v>
      </c>
      <c r="AS2" t="s" s="19">
        <v>46</v>
      </c>
      <c r="AT2" t="s" s="19">
        <v>47</v>
      </c>
    </row>
    <row r="3" ht="36.2" customHeight="1">
      <c r="A3" s="22"/>
      <c r="B3" t="s" s="23">
        <v>48</v>
      </c>
      <c r="C3" t="s" s="7">
        <v>49</v>
      </c>
      <c r="D3" t="s" s="7">
        <v>50</v>
      </c>
      <c r="E3" t="s" s="7">
        <v>51</v>
      </c>
      <c r="F3" t="s" s="7">
        <v>52</v>
      </c>
      <c r="G3" t="s" s="7">
        <v>53</v>
      </c>
      <c r="H3" t="s" s="7">
        <v>54</v>
      </c>
      <c r="I3" t="s" s="7">
        <v>55</v>
      </c>
      <c r="J3" t="s" s="7">
        <v>56</v>
      </c>
      <c r="K3" t="s" s="7">
        <v>57</v>
      </c>
      <c r="L3" s="22"/>
      <c r="M3" s="22"/>
      <c r="N3" s="22"/>
      <c r="O3" s="22"/>
      <c r="P3" s="22"/>
      <c r="Q3" t="s" s="24">
        <v>58</v>
      </c>
      <c r="R3" t="s" s="24">
        <v>59</v>
      </c>
      <c r="S3" t="s" s="24">
        <v>58</v>
      </c>
      <c r="T3" t="s" s="24">
        <v>59</v>
      </c>
      <c r="U3" t="s" s="24">
        <v>34</v>
      </c>
      <c r="V3" t="s" s="24">
        <v>58</v>
      </c>
      <c r="W3" t="s" s="24">
        <v>59</v>
      </c>
      <c r="X3" t="s" s="24">
        <v>58</v>
      </c>
      <c r="Y3" t="s" s="24">
        <v>59</v>
      </c>
      <c r="Z3" t="s" s="24">
        <v>34</v>
      </c>
      <c r="AA3" s="22"/>
      <c r="AB3" s="25"/>
      <c r="AC3" s="25"/>
      <c r="AD3" s="25"/>
      <c r="AE3" s="25"/>
      <c r="AF3" s="25"/>
      <c r="AG3" s="22"/>
      <c r="AH3" s="22"/>
      <c r="AI3" s="22"/>
      <c r="AJ3" s="22"/>
      <c r="AK3" s="22"/>
      <c r="AL3" s="22"/>
      <c r="AM3" s="25"/>
      <c r="AN3" s="22"/>
      <c r="AO3" s="22"/>
      <c r="AP3" s="22"/>
      <c r="AQ3" s="22"/>
      <c r="AR3" s="22"/>
      <c r="AS3" s="22"/>
      <c r="AT3" s="22"/>
    </row>
    <row r="4" ht="20.25" customHeight="1">
      <c r="A4" t="s" s="8">
        <v>60</v>
      </c>
      <c r="B4" t="s" s="26">
        <v>61</v>
      </c>
      <c r="C4" s="27">
        <v>79</v>
      </c>
      <c r="D4" s="28">
        <v>50</v>
      </c>
      <c r="E4" s="29"/>
      <c r="F4" s="30">
        <v>-0.48</v>
      </c>
      <c r="G4" s="28">
        <v>680</v>
      </c>
      <c r="H4" s="28">
        <v>680</v>
      </c>
      <c r="I4" s="28">
        <v>34</v>
      </c>
      <c r="J4" s="28">
        <v>18.2</v>
      </c>
      <c r="K4" s="28">
        <v>22.1</v>
      </c>
      <c r="L4" s="29"/>
      <c r="M4" s="31">
        <f>100000*D4/(G4*H4)</f>
        <v>10.81314878892734</v>
      </c>
      <c r="N4" t="s" s="32">
        <f>IF(E4&gt;0,100000*E4/(G4*H4),"")</f>
      </c>
      <c r="O4" t="s" s="32">
        <f>IF(E4&gt;0,N4/M4,"")</f>
      </c>
      <c r="P4" s="31">
        <f>(D4+(D4*(F4*20/100)))*0.8</f>
        <v>36.16</v>
      </c>
      <c r="Q4" s="33">
        <f>INT(('Sheet 2 - Table 2'!$B$2+'Sheet 2 - Table 2'!$B$4)/(G4+'Sheet 2 - Table 2'!$B$4))</f>
        <v>6</v>
      </c>
      <c r="R4" s="33">
        <f>INT(('Sheet 2 - Table 2'!$B$3+'Sheet 2 - Table 2'!$B$5)/(H4+'Sheet 2 - Table 2'!$B$5))</f>
        <v>5</v>
      </c>
      <c r="S4" s="33">
        <f>(Q4*G4)+((Q4-1)*'Sheet 2 - Table 2'!$B$4)</f>
        <v>4180</v>
      </c>
      <c r="T4" s="33">
        <f>(R4*H4)+((R4-1)*'Sheet 2 - Table 2'!$B$5)</f>
        <v>3400</v>
      </c>
      <c r="U4" s="34">
        <f>S4*T4/1000000</f>
        <v>14.212</v>
      </c>
      <c r="V4" s="33">
        <f>INT(('Sheet 2 - Table 2'!$B$2+'Sheet 2 - Table 2'!$B$4)/(H4+'Sheet 2 - Table 2'!$B$4))</f>
        <v>6</v>
      </c>
      <c r="W4" s="33">
        <f>INT(('Sheet 2 - Table 2'!$B$3+'Sheet 2 - Table 2'!$B$5)/(G4+'Sheet 2 - Table 2'!$B$5))</f>
        <v>5</v>
      </c>
      <c r="X4" s="33">
        <f>(V4*H4)+((V4-1)*'Sheet 2 - Table 2'!$B$4)</f>
        <v>4180</v>
      </c>
      <c r="Y4" s="33">
        <f>(W4*G4)+((W4-1)*'Sheet 2 - Table 2'!$B$5)</f>
        <v>3400</v>
      </c>
      <c r="Z4" s="34">
        <f>X4*Y4/1000000</f>
        <v>14.212</v>
      </c>
      <c r="AA4" t="s" s="32">
        <f>IF($U4&gt;$Z4,"horizontal","vertikal")</f>
        <v>62</v>
      </c>
      <c r="AB4" s="33">
        <f>IF($U4&gt;$Z4,Q4,V4)</f>
        <v>6</v>
      </c>
      <c r="AC4" s="33">
        <f>IF($U4&gt;$Z4,R4,W4)</f>
        <v>5</v>
      </c>
      <c r="AD4" s="33">
        <f>IF($U4&gt;$Z4,S4,X4)</f>
        <v>4180</v>
      </c>
      <c r="AE4" s="33">
        <f>IF($U4&gt;$Z4,T4,Y4)</f>
        <v>3400</v>
      </c>
      <c r="AF4" s="34">
        <f>IF($U4&gt;$Z4,U4,Z4)</f>
        <v>14.212</v>
      </c>
      <c r="AG4" s="33">
        <f>IF($U4&gt;$Z4,Q4*R4,V4*W4)</f>
        <v>30</v>
      </c>
      <c r="AH4" s="35">
        <f>AG4*D4</f>
        <v>1500</v>
      </c>
      <c r="AI4" t="s" s="32">
        <f>IF(E4&gt;0,AG4*E4,"")</f>
      </c>
      <c r="AJ4" s="31">
        <f>AG4*P4</f>
        <v>1084.8</v>
      </c>
      <c r="AK4" s="33">
        <f>AG4*J4</f>
        <v>546</v>
      </c>
      <c r="AL4" s="33">
        <f>AG4*K4</f>
        <v>663</v>
      </c>
      <c r="AM4" s="36"/>
      <c r="AN4" s="34">
        <f>C4*AG4</f>
        <v>2370</v>
      </c>
      <c r="AO4" s="34">
        <f>AN4+'Sheet 2 - Table 3'!$B$2</f>
        <v>3305</v>
      </c>
      <c r="AP4" s="37">
        <f>D4/$C4</f>
        <v>0.6329113924050633</v>
      </c>
      <c r="AQ4" s="33">
        <f>AH4*('Sheet 2 - Table 3'!$B$5/1000)</f>
        <v>1474.5</v>
      </c>
      <c r="AR4" s="33">
        <f>AQ4*'Sheet 2 - Table 3'!$B$1*0.01</f>
        <v>442.35</v>
      </c>
      <c r="AS4" s="33">
        <f>AQ4*(100-'Sheet 2 - Table 3'!$B$1)*0.01</f>
        <v>1032.15</v>
      </c>
      <c r="AT4" s="33">
        <f>AO4/((AR4*'Sheet 2 - Table 3'!$B$4)+(AS4*'Sheet 2 - Table 3'!$B$3))</f>
        <v>14.09709292778066</v>
      </c>
    </row>
    <row r="5" ht="20.05" customHeight="1">
      <c r="A5" t="s" s="10">
        <v>63</v>
      </c>
      <c r="B5" t="s" s="38">
        <v>64</v>
      </c>
      <c r="C5" s="39">
        <v>148</v>
      </c>
      <c r="D5" s="40">
        <v>170</v>
      </c>
      <c r="E5" s="41"/>
      <c r="F5" s="42">
        <v>-0.31</v>
      </c>
      <c r="G5" s="40">
        <v>1257</v>
      </c>
      <c r="H5" s="40">
        <v>977</v>
      </c>
      <c r="I5" s="40">
        <v>35</v>
      </c>
      <c r="J5" s="40">
        <v>87.5</v>
      </c>
      <c r="K5" s="40">
        <v>112</v>
      </c>
      <c r="L5" s="41"/>
      <c r="M5" s="43">
        <f>100000*D5/(G5*H5)</f>
        <v>13.84264495488519</v>
      </c>
      <c r="N5" t="s" s="44">
        <f>IF(E5&gt;0,100000*E5/(G5*H5),"")</f>
      </c>
      <c r="O5" t="s" s="44">
        <f>IF(E5&gt;0,N5/M5,"")</f>
      </c>
      <c r="P5" s="43">
        <f>(D5+(D5*(F5*20/100)))*0.8</f>
        <v>127.568</v>
      </c>
      <c r="Q5" s="45">
        <f>INT(('Sheet 2 - Table 2'!$B$2+'Sheet 2 - Table 2'!$B$4)/(G5+'Sheet 2 - Table 2'!$B$4))</f>
        <v>3</v>
      </c>
      <c r="R5" s="45">
        <f>INT(('Sheet 2 - Table 2'!$B$3+'Sheet 2 - Table 2'!$B$5)/(H5+'Sheet 2 - Table 2'!$B$5))</f>
        <v>3</v>
      </c>
      <c r="S5" s="45">
        <f>(Q5*G5)+((Q5-1)*'Sheet 2 - Table 2'!$B$4)</f>
        <v>3811</v>
      </c>
      <c r="T5" s="45">
        <f>(R5*H5)+((R5-1)*'Sheet 2 - Table 2'!$B$5)</f>
        <v>2931</v>
      </c>
      <c r="U5" s="46">
        <f>S5*T5/1000000</f>
        <v>11.170041</v>
      </c>
      <c r="V5" s="45">
        <f>INT(('Sheet 2 - Table 2'!$B$2+'Sheet 2 - Table 2'!$B$4)/(H5+'Sheet 2 - Table 2'!$B$4))</f>
        <v>4</v>
      </c>
      <c r="W5" s="45">
        <f>INT(('Sheet 2 - Table 2'!$B$3+'Sheet 2 - Table 2'!$B$5)/(G5+'Sheet 2 - Table 2'!$B$5))</f>
        <v>2</v>
      </c>
      <c r="X5" s="45">
        <f>(V5*H5)+((V5-1)*'Sheet 2 - Table 2'!$B$4)</f>
        <v>3968</v>
      </c>
      <c r="Y5" s="45">
        <f>(W5*G5)+((W5-1)*'Sheet 2 - Table 2'!$B$5)</f>
        <v>2514</v>
      </c>
      <c r="Z5" s="46">
        <f>X5*Y5/1000000</f>
        <v>9.975552</v>
      </c>
      <c r="AA5" t="s" s="44">
        <f>IF($U5&gt;$Z5,"horizontal","vertikal")</f>
        <v>65</v>
      </c>
      <c r="AB5" s="45">
        <f>IF($U5&gt;$Z5,Q5,V5)</f>
        <v>3</v>
      </c>
      <c r="AC5" s="45">
        <f>IF($U5&gt;$Z5,R5,W5)</f>
        <v>3</v>
      </c>
      <c r="AD5" s="45">
        <f>IF($U5&gt;$Z5,S5,X5)</f>
        <v>3811</v>
      </c>
      <c r="AE5" s="45">
        <f>IF($U5&gt;$Z5,T5,Y5)</f>
        <v>2931</v>
      </c>
      <c r="AF5" s="46">
        <f>IF($U5&gt;$Z5,U5,Z5)</f>
        <v>11.170041</v>
      </c>
      <c r="AG5" s="45">
        <f>IF($U5&gt;$Z5,Q5*R5,V5*W5)</f>
        <v>9</v>
      </c>
      <c r="AH5" s="47">
        <f>AG5*D5</f>
        <v>1530</v>
      </c>
      <c r="AI5" t="s" s="44">
        <f>IF(E5&gt;0,AG5*E5,"")</f>
      </c>
      <c r="AJ5" s="43">
        <f>AG5*P5</f>
        <v>1148.112</v>
      </c>
      <c r="AK5" s="45">
        <f>AG5*J5</f>
        <v>787.5</v>
      </c>
      <c r="AL5" s="45">
        <f>AG5*K5</f>
        <v>1008</v>
      </c>
      <c r="AM5" s="48"/>
      <c r="AN5" s="46">
        <f>C5*AG5</f>
        <v>1332</v>
      </c>
      <c r="AO5" s="46">
        <f>AN5+'Sheet 2 - Table 3'!$B$2</f>
        <v>2267</v>
      </c>
      <c r="AP5" s="49">
        <f>D5/$C5</f>
        <v>1.148648648648649</v>
      </c>
      <c r="AQ5" s="45">
        <f>AH5*('Sheet 2 - Table 3'!$B$5/1000)</f>
        <v>1503.99</v>
      </c>
      <c r="AR5" s="45">
        <f>AQ5*'Sheet 2 - Table 3'!$B$1*0.01</f>
        <v>451.197</v>
      </c>
      <c r="AS5" s="45">
        <f>AQ5*(100-'Sheet 2 - Table 3'!$B$1)*0.01</f>
        <v>1052.793</v>
      </c>
      <c r="AT5" s="45">
        <f>AO5/((AR5*'Sheet 2 - Table 3'!$B$4)+(AS5*'Sheet 2 - Table 3'!$B$3))</f>
        <v>9.480024225706371</v>
      </c>
    </row>
    <row r="6" ht="20.05" customHeight="1">
      <c r="A6" t="s" s="10">
        <v>66</v>
      </c>
      <c r="B6" t="s" s="38">
        <v>67</v>
      </c>
      <c r="C6" s="39">
        <v>265</v>
      </c>
      <c r="D6" s="40">
        <v>160</v>
      </c>
      <c r="E6" s="41"/>
      <c r="F6" s="42">
        <v>-0.39</v>
      </c>
      <c r="G6" s="40">
        <v>1550</v>
      </c>
      <c r="H6" s="40">
        <v>710</v>
      </c>
      <c r="I6" s="40">
        <v>9</v>
      </c>
      <c r="J6" s="40">
        <v>19.2</v>
      </c>
      <c r="K6" s="40">
        <v>23.4</v>
      </c>
      <c r="L6" s="41"/>
      <c r="M6" s="43">
        <f>100000*D6/(G6*H6)</f>
        <v>14.53884597910041</v>
      </c>
      <c r="N6" t="s" s="44">
        <f>IF(E6&gt;0,100000*E6/(G6*H6),"")</f>
      </c>
      <c r="O6" t="s" s="44">
        <f>IF(E6&gt;0,N6/M6,"")</f>
      </c>
      <c r="P6" s="43">
        <f>(D6+(D6*(F6*20/100)))*0.8</f>
        <v>118.016</v>
      </c>
      <c r="Q6" s="45">
        <f>INT(('Sheet 2 - Table 2'!$B$2+'Sheet 2 - Table 2'!$B$4)/(G6+'Sheet 2 - Table 2'!$B$4))</f>
        <v>2</v>
      </c>
      <c r="R6" s="45">
        <f>INT(('Sheet 2 - Table 2'!$B$3+'Sheet 2 - Table 2'!$B$5)/(H6+'Sheet 2 - Table 2'!$B$5))</f>
        <v>5</v>
      </c>
      <c r="S6" s="45">
        <f>(Q6*G6)+((Q6-1)*'Sheet 2 - Table 2'!$B$4)</f>
        <v>3120</v>
      </c>
      <c r="T6" s="45">
        <f>(R6*H6)+((R6-1)*'Sheet 2 - Table 2'!$B$5)</f>
        <v>3550</v>
      </c>
      <c r="U6" s="46">
        <f>S6*T6/1000000</f>
        <v>11.076</v>
      </c>
      <c r="V6" s="45">
        <f>INT(('Sheet 2 - Table 2'!$B$2+'Sheet 2 - Table 2'!$B$4)/(H6+'Sheet 2 - Table 2'!$B$4))</f>
        <v>6</v>
      </c>
      <c r="W6" s="45">
        <f>INT(('Sheet 2 - Table 2'!$B$3+'Sheet 2 - Table 2'!$B$5)/(G6+'Sheet 2 - Table 2'!$B$5))</f>
        <v>2</v>
      </c>
      <c r="X6" s="45">
        <f>(V6*H6)+((V6-1)*'Sheet 2 - Table 2'!$B$4)</f>
        <v>4360</v>
      </c>
      <c r="Y6" s="45">
        <f>(W6*G6)+((W6-1)*'Sheet 2 - Table 2'!$B$5)</f>
        <v>3100</v>
      </c>
      <c r="Z6" s="46">
        <f>X6*Y6/1000000</f>
        <v>13.516</v>
      </c>
      <c r="AA6" t="s" s="44">
        <f>IF($U6&gt;$Z6,"horizontal","vertikal")</f>
        <v>62</v>
      </c>
      <c r="AB6" s="45">
        <f>IF($U6&gt;$Z6,Q6,V6)</f>
        <v>6</v>
      </c>
      <c r="AC6" s="45">
        <f>IF($U6&gt;$Z6,R6,W6)</f>
        <v>2</v>
      </c>
      <c r="AD6" s="45">
        <f>IF($U6&gt;$Z6,S6,X6)</f>
        <v>4360</v>
      </c>
      <c r="AE6" s="45">
        <f>IF($U6&gt;$Z6,T6,Y6)</f>
        <v>3100</v>
      </c>
      <c r="AF6" s="46">
        <f>IF($U6&gt;$Z6,U6,Z6)</f>
        <v>13.516</v>
      </c>
      <c r="AG6" s="45">
        <f>IF($U6&gt;$Z6,Q6*R6,V6*W6)</f>
        <v>12</v>
      </c>
      <c r="AH6" s="47">
        <f>AG6*D6</f>
        <v>1920</v>
      </c>
      <c r="AI6" t="s" s="44">
        <f>IF(E6&gt;0,AG6*E6,"")</f>
      </c>
      <c r="AJ6" s="43">
        <f>AG6*P6</f>
        <v>1416.192</v>
      </c>
      <c r="AK6" s="45">
        <f>AG6*J6</f>
        <v>230.4</v>
      </c>
      <c r="AL6" s="45">
        <f>AG6*K6</f>
        <v>280.8</v>
      </c>
      <c r="AM6" s="48"/>
      <c r="AN6" s="46">
        <f>C6*AG6</f>
        <v>3180</v>
      </c>
      <c r="AO6" s="46">
        <f>AN6+'Sheet 2 - Table 3'!$B$2</f>
        <v>4115</v>
      </c>
      <c r="AP6" s="49">
        <f>D6/$C6</f>
        <v>0.6037735849056604</v>
      </c>
      <c r="AQ6" s="45">
        <f>AH6*('Sheet 2 - Table 3'!$B$5/1000)</f>
        <v>1887.36</v>
      </c>
      <c r="AR6" s="45">
        <f>AQ6*'Sheet 2 - Table 3'!$B$1*0.01</f>
        <v>566.208</v>
      </c>
      <c r="AS6" s="45">
        <f>AQ6*(100-'Sheet 2 - Table 3'!$B$1)*0.01</f>
        <v>1321.152</v>
      </c>
      <c r="AT6" s="45">
        <f>AO6/((AR6*'Sheet 2 - Table 3'!$B$4)+(AS6*'Sheet 2 - Table 3'!$B$3))</f>
        <v>13.7125419340529</v>
      </c>
    </row>
    <row r="7" ht="19.3" customHeight="1">
      <c r="A7" t="s" s="10">
        <v>68</v>
      </c>
      <c r="B7" t="s" s="38">
        <v>69</v>
      </c>
      <c r="C7" s="39">
        <v>224</v>
      </c>
      <c r="D7" s="40">
        <v>350</v>
      </c>
      <c r="E7" s="41"/>
      <c r="F7" s="42">
        <v>-0.4</v>
      </c>
      <c r="G7" s="40">
        <v>1956</v>
      </c>
      <c r="H7" s="40">
        <v>992</v>
      </c>
      <c r="I7" s="40">
        <v>40</v>
      </c>
      <c r="J7" s="40">
        <v>38.2</v>
      </c>
      <c r="K7" s="40">
        <v>46.7</v>
      </c>
      <c r="L7" s="41"/>
      <c r="M7" s="43">
        <f>100000*D7/(G7*H7)</f>
        <v>18.03796424566264</v>
      </c>
      <c r="N7" t="s" s="44">
        <f>IF(E7&gt;0,100000*E7/(G7*H7),"")</f>
      </c>
      <c r="O7" t="s" s="44">
        <f>IF(E7&gt;0,N7/M7,"")</f>
      </c>
      <c r="P7" s="43">
        <f>(D7+(D7*(F7*20/100)))*0.8</f>
        <v>257.6</v>
      </c>
      <c r="Q7" s="45">
        <f>INT(('Sheet 2 - Table 2'!$B$2+'Sheet 2 - Table 2'!$B$4)/(G7+'Sheet 2 - Table 2'!$B$4))</f>
        <v>2</v>
      </c>
      <c r="R7" s="45">
        <f>INT(('Sheet 2 - Table 2'!$B$3+'Sheet 2 - Table 2'!$B$5)/(H7+'Sheet 2 - Table 2'!$B$5))</f>
        <v>3</v>
      </c>
      <c r="S7" s="45">
        <f>(Q7*G7)+((Q7-1)*'Sheet 2 - Table 2'!$B$4)</f>
        <v>3932</v>
      </c>
      <c r="T7" s="45">
        <f>(R7*H7)+((R7-1)*'Sheet 2 - Table 2'!$B$5)</f>
        <v>2976</v>
      </c>
      <c r="U7" s="46">
        <f>S7*T7/1000000</f>
        <v>11.701632</v>
      </c>
      <c r="V7" s="45">
        <f>INT(('Sheet 2 - Table 2'!$B$2+'Sheet 2 - Table 2'!$B$4)/(H7+'Sheet 2 - Table 2'!$B$4))</f>
        <v>4</v>
      </c>
      <c r="W7" s="45">
        <f>INT(('Sheet 2 - Table 2'!$B$3+'Sheet 2 - Table 2'!$B$5)/(G7+'Sheet 2 - Table 2'!$B$5))</f>
        <v>1</v>
      </c>
      <c r="X7" s="45">
        <f>(V7*H7)+((V7-1)*'Sheet 2 - Table 2'!$B$4)</f>
        <v>4028</v>
      </c>
      <c r="Y7" s="45">
        <f>(W7*G7)+((W7-1)*'Sheet 2 - Table 2'!$B$5)</f>
        <v>1956</v>
      </c>
      <c r="Z7" s="46">
        <f>X7*Y7/1000000</f>
        <v>7.878768</v>
      </c>
      <c r="AA7" t="s" s="44">
        <f>IF($U7&gt;$Z7,"horizontal","vertikal")</f>
        <v>65</v>
      </c>
      <c r="AB7" s="45">
        <f>IF($U7&gt;$Z7,Q7,V7)</f>
        <v>2</v>
      </c>
      <c r="AC7" s="45">
        <f>IF($U7&gt;$Z7,R7,W7)</f>
        <v>3</v>
      </c>
      <c r="AD7" s="45">
        <f>IF($U7&gt;$Z7,S7,X7)</f>
        <v>3932</v>
      </c>
      <c r="AE7" s="45">
        <f>IF($U7&gt;$Z7,T7,Y7)</f>
        <v>2976</v>
      </c>
      <c r="AF7" s="46">
        <f>IF($U7&gt;$Z7,U7,Z7)</f>
        <v>11.701632</v>
      </c>
      <c r="AG7" s="45">
        <f>IF($U7&gt;$Z7,Q7*R7,V7*W7)</f>
        <v>6</v>
      </c>
      <c r="AH7" s="47">
        <f>AG7*D7</f>
        <v>2100</v>
      </c>
      <c r="AI7" t="s" s="44">
        <f>IF(E7&gt;0,AG7*E7,"")</f>
      </c>
      <c r="AJ7" s="43">
        <f>AG7*P7</f>
        <v>1545.6</v>
      </c>
      <c r="AK7" s="45">
        <f>AG7*J7</f>
        <v>229.2</v>
      </c>
      <c r="AL7" s="45">
        <f>AG7*K7</f>
        <v>280.2</v>
      </c>
      <c r="AM7" s="48"/>
      <c r="AN7" s="46">
        <f>C7*AG7</f>
        <v>1344</v>
      </c>
      <c r="AO7" s="46">
        <f>AN7+'Sheet 2 - Table 3'!$B$2</f>
        <v>2279</v>
      </c>
      <c r="AP7" s="49">
        <f>D7/$C7</f>
        <v>1.5625</v>
      </c>
      <c r="AQ7" s="45">
        <f>AH7*('Sheet 2 - Table 3'!$B$5/1000)</f>
        <v>2064.3</v>
      </c>
      <c r="AR7" s="45">
        <f>AQ7*'Sheet 2 - Table 3'!$B$1*0.01</f>
        <v>619.2900000000001</v>
      </c>
      <c r="AS7" s="45">
        <f>AQ7*(100-'Sheet 2 - Table 3'!$B$1)*0.01</f>
        <v>1445.01</v>
      </c>
      <c r="AT7" s="45">
        <f>AO7/((AR7*'Sheet 2 - Table 3'!$B$4)+(AS7*'Sheet 2 - Table 3'!$B$3))</f>
        <v>6.943435224208367</v>
      </c>
    </row>
    <row r="8" ht="20.05" customHeight="1">
      <c r="A8" t="s" s="10">
        <v>70</v>
      </c>
      <c r="B8" t="s" s="38">
        <v>71</v>
      </c>
      <c r="C8" s="39">
        <v>187.97</v>
      </c>
      <c r="D8" s="40">
        <v>265</v>
      </c>
      <c r="E8" s="41"/>
      <c r="F8" s="42">
        <v>-0.4</v>
      </c>
      <c r="G8" s="40">
        <v>1665</v>
      </c>
      <c r="H8" s="40">
        <v>997</v>
      </c>
      <c r="I8" s="40">
        <v>38</v>
      </c>
      <c r="J8" s="40">
        <v>30.9</v>
      </c>
      <c r="K8" s="40">
        <v>38.1</v>
      </c>
      <c r="L8" s="41"/>
      <c r="M8" s="43">
        <f>100000*D8/(G8*H8)</f>
        <v>15.9638073379297</v>
      </c>
      <c r="N8" t="s" s="44">
        <f>IF(E8&gt;0,100000*E8/(G8*H8),"")</f>
      </c>
      <c r="O8" t="s" s="44">
        <f>IF(E8&gt;0,N8/M8,"")</f>
      </c>
      <c r="P8" s="43">
        <f>(D8+(D8*(F8*20/100)))*0.8</f>
        <v>195.04</v>
      </c>
      <c r="Q8" s="45">
        <f>INT(('Sheet 2 - Table 2'!$B$2+'Sheet 2 - Table 2'!$B$4)/(G8+'Sheet 2 - Table 2'!$B$4))</f>
        <v>2</v>
      </c>
      <c r="R8" s="45">
        <f>INT(('Sheet 2 - Table 2'!$B$3+'Sheet 2 - Table 2'!$B$5)/(H8+'Sheet 2 - Table 2'!$B$5))</f>
        <v>3</v>
      </c>
      <c r="S8" s="45">
        <f>(Q8*G8)+((Q8-1)*'Sheet 2 - Table 2'!$B$4)</f>
        <v>3350</v>
      </c>
      <c r="T8" s="45">
        <f>(R8*H8)+((R8-1)*'Sheet 2 - Table 2'!$B$5)</f>
        <v>2991</v>
      </c>
      <c r="U8" s="46">
        <f>S8*T8/1000000</f>
        <v>10.01985</v>
      </c>
      <c r="V8" s="45">
        <f>INT(('Sheet 2 - Table 2'!$B$2+'Sheet 2 - Table 2'!$B$4)/(H8+'Sheet 2 - Table 2'!$B$4))</f>
        <v>4</v>
      </c>
      <c r="W8" s="45">
        <f>INT(('Sheet 2 - Table 2'!$B$3+'Sheet 2 - Table 2'!$B$5)/(G8+'Sheet 2 - Table 2'!$B$5))</f>
        <v>2</v>
      </c>
      <c r="X8" s="45">
        <f>(V8*H8)+((V8-1)*'Sheet 2 - Table 2'!$B$4)</f>
        <v>4048</v>
      </c>
      <c r="Y8" s="45">
        <f>(W8*G8)+((W8-1)*'Sheet 2 - Table 2'!$B$5)</f>
        <v>3330</v>
      </c>
      <c r="Z8" s="46">
        <f>X8*Y8/1000000</f>
        <v>13.47984</v>
      </c>
      <c r="AA8" t="s" s="44">
        <f>IF($U8&gt;$Z8,"horizontal","vertikal")</f>
        <v>62</v>
      </c>
      <c r="AB8" s="45">
        <f>IF($U8&gt;$Z8,Q8,V8)</f>
        <v>4</v>
      </c>
      <c r="AC8" s="45">
        <f>IF($U8&gt;$Z8,R8,W8)</f>
        <v>2</v>
      </c>
      <c r="AD8" s="45">
        <f>IF($U8&gt;$Z8,S8,X8)</f>
        <v>4048</v>
      </c>
      <c r="AE8" s="45">
        <f>IF($U8&gt;$Z8,T8,Y8)</f>
        <v>3330</v>
      </c>
      <c r="AF8" s="46">
        <f>IF($U8&gt;$Z8,U8,Z8)</f>
        <v>13.47984</v>
      </c>
      <c r="AG8" s="45">
        <f>IF($U8&gt;$Z8,Q8*R8,V8*W8)</f>
        <v>8</v>
      </c>
      <c r="AH8" s="47">
        <f>AG8*D8</f>
        <v>2120</v>
      </c>
      <c r="AI8" t="s" s="44">
        <f>IF(E8&gt;0,AG8*E8,"")</f>
      </c>
      <c r="AJ8" s="43">
        <f>AG8*P8</f>
        <v>1560.32</v>
      </c>
      <c r="AK8" s="45">
        <f>AG8*J8</f>
        <v>247.2</v>
      </c>
      <c r="AL8" s="45">
        <f>AG8*K8</f>
        <v>304.8</v>
      </c>
      <c r="AM8" s="48"/>
      <c r="AN8" s="46">
        <f>C8*AG8</f>
        <v>1503.76</v>
      </c>
      <c r="AO8" s="46">
        <f>AN8+'Sheet 2 - Table 3'!$B$2</f>
        <v>2438.76</v>
      </c>
      <c r="AP8" s="49">
        <f>D8/$C8</f>
        <v>1.409799436080226</v>
      </c>
      <c r="AQ8" s="45">
        <f>AH8*('Sheet 2 - Table 3'!$B$5/1000)</f>
        <v>2083.96</v>
      </c>
      <c r="AR8" s="45">
        <f>AQ8*'Sheet 2 - Table 3'!$B$1*0.01</f>
        <v>625.188</v>
      </c>
      <c r="AS8" s="45">
        <f>AQ8*(100-'Sheet 2 - Table 3'!$B$1)*0.01</f>
        <v>1458.772</v>
      </c>
      <c r="AT8" s="45">
        <f>AO8/((AR8*'Sheet 2 - Table 3'!$B$4)+(AS8*'Sheet 2 - Table 3'!$B$3))</f>
        <v>7.360080427430071</v>
      </c>
    </row>
    <row r="9" ht="20.2" customHeight="1">
      <c r="A9" t="s" s="10">
        <v>72</v>
      </c>
      <c r="B9" t="s" s="38">
        <v>73</v>
      </c>
      <c r="C9" s="39">
        <v>141.53</v>
      </c>
      <c r="D9" s="40">
        <v>270</v>
      </c>
      <c r="E9" s="41"/>
      <c r="F9" s="42">
        <v>-0.4</v>
      </c>
      <c r="G9" s="40">
        <v>1640</v>
      </c>
      <c r="H9" s="40">
        <v>992</v>
      </c>
      <c r="I9" s="40">
        <v>35</v>
      </c>
      <c r="J9" s="40">
        <v>31.12</v>
      </c>
      <c r="K9" s="40">
        <v>38.21</v>
      </c>
      <c r="L9" s="41"/>
      <c r="M9" s="43">
        <f>100000*D9/(G9*H9)</f>
        <v>16.59618410700236</v>
      </c>
      <c r="N9" t="s" s="44">
        <f>IF(E9&gt;0,100000*E9/(G9*H9),"")</f>
      </c>
      <c r="O9" t="s" s="44">
        <f>IF(E9&gt;0,N9/M9,"")</f>
      </c>
      <c r="P9" s="43">
        <f>(D9+(D9*(F9*20/100)))*0.8</f>
        <v>198.72</v>
      </c>
      <c r="Q9" s="45">
        <f>INT(('Sheet 2 - Table 2'!$B$2+'Sheet 2 - Table 2'!$B$4)/(G9+'Sheet 2 - Table 2'!$B$4))</f>
        <v>2</v>
      </c>
      <c r="R9" s="45">
        <f>INT(('Sheet 2 - Table 2'!$B$3+'Sheet 2 - Table 2'!$B$5)/(H9+'Sheet 2 - Table 2'!$B$5))</f>
        <v>3</v>
      </c>
      <c r="S9" s="45">
        <f>(Q9*G9)+((Q9-1)*'Sheet 2 - Table 2'!$B$4)</f>
        <v>3300</v>
      </c>
      <c r="T9" s="45">
        <f>(R9*H9)+((R9-1)*'Sheet 2 - Table 2'!$B$5)</f>
        <v>2976</v>
      </c>
      <c r="U9" s="46">
        <f>S9*T9/1000000</f>
        <v>9.8208</v>
      </c>
      <c r="V9" s="45">
        <f>INT(('Sheet 2 - Table 2'!$B$2+'Sheet 2 - Table 2'!$B$4)/(H9+'Sheet 2 - Table 2'!$B$4))</f>
        <v>4</v>
      </c>
      <c r="W9" s="45">
        <f>INT(('Sheet 2 - Table 2'!$B$3+'Sheet 2 - Table 2'!$B$5)/(G9+'Sheet 2 - Table 2'!$B$5))</f>
        <v>2</v>
      </c>
      <c r="X9" s="45">
        <f>(V9*H9)+((V9-1)*'Sheet 2 - Table 2'!$B$4)</f>
        <v>4028</v>
      </c>
      <c r="Y9" s="45">
        <f>(W9*G9)+((W9-1)*'Sheet 2 - Table 2'!$B$5)</f>
        <v>3280</v>
      </c>
      <c r="Z9" s="46">
        <f>X9*Y9/1000000</f>
        <v>13.21184</v>
      </c>
      <c r="AA9" t="s" s="44">
        <f>IF($U9&gt;$Z9,"horizontal","vertikal")</f>
        <v>62</v>
      </c>
      <c r="AB9" s="45">
        <f>IF($U9&gt;$Z9,Q9,V9)</f>
        <v>4</v>
      </c>
      <c r="AC9" s="45">
        <f>IF($U9&gt;$Z9,R9,W9)</f>
        <v>2</v>
      </c>
      <c r="AD9" s="45">
        <f>IF($U9&gt;$Z9,S9,X9)</f>
        <v>4028</v>
      </c>
      <c r="AE9" s="45">
        <f>IF($U9&gt;$Z9,T9,Y9)</f>
        <v>3280</v>
      </c>
      <c r="AF9" s="46">
        <f>IF($U9&gt;$Z9,U9,Z9)</f>
        <v>13.21184</v>
      </c>
      <c r="AG9" s="45">
        <f>IF($U9&gt;$Z9,Q9*R9,V9*W9)</f>
        <v>8</v>
      </c>
      <c r="AH9" s="47">
        <f>AG9*D9</f>
        <v>2160</v>
      </c>
      <c r="AI9" t="s" s="44">
        <f>IF(E9&gt;0,AG9*E9,"")</f>
      </c>
      <c r="AJ9" s="43">
        <f>AG9*P9</f>
        <v>1589.76</v>
      </c>
      <c r="AK9" s="45">
        <f>AG9*J9</f>
        <v>248.96</v>
      </c>
      <c r="AL9" s="45">
        <f>AG9*K9</f>
        <v>305.68</v>
      </c>
      <c r="AM9" s="48"/>
      <c r="AN9" s="46">
        <f>C9*AG9</f>
        <v>1132.24</v>
      </c>
      <c r="AO9" s="46">
        <f>AN9+'Sheet 2 - Table 3'!$B$2</f>
        <v>2067.24</v>
      </c>
      <c r="AP9" s="49">
        <f>D9/$C9</f>
        <v>1.907722744294496</v>
      </c>
      <c r="AQ9" s="45">
        <f>AH9*('Sheet 2 - Table 3'!$B$5/1000)</f>
        <v>2123.28</v>
      </c>
      <c r="AR9" s="45">
        <f>AQ9*'Sheet 2 - Table 3'!$B$1*0.01</f>
        <v>636.9839999999999</v>
      </c>
      <c r="AS9" s="45">
        <f>AQ9*(100-'Sheet 2 - Table 3'!$B$1)*0.01</f>
        <v>1486.296</v>
      </c>
      <c r="AT9" s="45">
        <f>AO9/((AR9*'Sheet 2 - Table 3'!$B$4)+(AS9*'Sheet 2 - Table 3'!$B$3))</f>
        <v>6.123313662805784</v>
      </c>
    </row>
    <row r="10" ht="20.05" customHeight="1">
      <c r="A10" t="s" s="10">
        <v>74</v>
      </c>
      <c r="B10" t="s" s="38">
        <v>75</v>
      </c>
      <c r="C10" s="39">
        <v>156.63</v>
      </c>
      <c r="D10" s="40">
        <v>270</v>
      </c>
      <c r="E10" s="41"/>
      <c r="F10" s="42">
        <v>-0.39</v>
      </c>
      <c r="G10" s="40">
        <v>1670</v>
      </c>
      <c r="H10" s="40">
        <v>1006</v>
      </c>
      <c r="I10" s="40">
        <v>38</v>
      </c>
      <c r="J10" s="40">
        <v>31.29</v>
      </c>
      <c r="K10" s="40">
        <v>38.06</v>
      </c>
      <c r="L10" s="41"/>
      <c r="M10" s="43">
        <f>100000*D10/(G10*H10)</f>
        <v>16.07123724717563</v>
      </c>
      <c r="N10" t="s" s="44">
        <f>IF(E10&gt;0,100000*E10/(G10*H10),"")</f>
      </c>
      <c r="O10" t="s" s="44">
        <f>IF(E10&gt;0,N10/M10,"")</f>
      </c>
      <c r="P10" s="43">
        <f>(D10+(D10*(F10*20/100)))*0.8</f>
        <v>199.152</v>
      </c>
      <c r="Q10" s="45">
        <f>INT(('Sheet 2 - Table 2'!$B$2+'Sheet 2 - Table 2'!$B$4)/(G10+'Sheet 2 - Table 2'!$B$4))</f>
        <v>2</v>
      </c>
      <c r="R10" s="45">
        <f>INT(('Sheet 2 - Table 2'!$B$3+'Sheet 2 - Table 2'!$B$5)/(H10+'Sheet 2 - Table 2'!$B$5))</f>
        <v>3</v>
      </c>
      <c r="S10" s="45">
        <f>(Q10*G10)+((Q10-1)*'Sheet 2 - Table 2'!$B$4)</f>
        <v>3360</v>
      </c>
      <c r="T10" s="45">
        <f>(R10*H10)+((R10-1)*'Sheet 2 - Table 2'!$B$5)</f>
        <v>3018</v>
      </c>
      <c r="U10" s="46">
        <f>S10*T10/1000000</f>
        <v>10.14048</v>
      </c>
      <c r="V10" s="45">
        <f>INT(('Sheet 2 - Table 2'!$B$2+'Sheet 2 - Table 2'!$B$4)/(H10+'Sheet 2 - Table 2'!$B$4))</f>
        <v>4</v>
      </c>
      <c r="W10" s="45">
        <f>INT(('Sheet 2 - Table 2'!$B$3+'Sheet 2 - Table 2'!$B$5)/(G10+'Sheet 2 - Table 2'!$B$5))</f>
        <v>2</v>
      </c>
      <c r="X10" s="45">
        <f>(V10*H10)+((V10-1)*'Sheet 2 - Table 2'!$B$4)</f>
        <v>4084</v>
      </c>
      <c r="Y10" s="45">
        <f>(W10*G10)+((W10-1)*'Sheet 2 - Table 2'!$B$5)</f>
        <v>3340</v>
      </c>
      <c r="Z10" s="46">
        <f>X10*Y10/1000000</f>
        <v>13.64056</v>
      </c>
      <c r="AA10" t="s" s="44">
        <f>IF($U10&gt;$Z10,"horizontal","vertikal")</f>
        <v>62</v>
      </c>
      <c r="AB10" s="45">
        <f>IF($U10&gt;$Z10,Q10,V10)</f>
        <v>4</v>
      </c>
      <c r="AC10" s="45">
        <f>IF($U10&gt;$Z10,R10,W10)</f>
        <v>2</v>
      </c>
      <c r="AD10" s="45">
        <f>IF($U10&gt;$Z10,S10,X10)</f>
        <v>4084</v>
      </c>
      <c r="AE10" s="45">
        <f>IF($U10&gt;$Z10,T10,Y10)</f>
        <v>3340</v>
      </c>
      <c r="AF10" s="46">
        <f>IF($U10&gt;$Z10,U10,Z10)</f>
        <v>13.64056</v>
      </c>
      <c r="AG10" s="45">
        <f>IF($U10&gt;$Z10,Q10*R10,V10*W10)</f>
        <v>8</v>
      </c>
      <c r="AH10" s="47">
        <f>AG10*D10</f>
        <v>2160</v>
      </c>
      <c r="AI10" t="s" s="44">
        <f>IF(E10&gt;0,AG10*E10,"")</f>
      </c>
      <c r="AJ10" s="43">
        <f>AG10*P10</f>
        <v>1593.216</v>
      </c>
      <c r="AK10" s="45">
        <f>AG10*J10</f>
        <v>250.32</v>
      </c>
      <c r="AL10" s="45">
        <f>AG10*K10</f>
        <v>304.48</v>
      </c>
      <c r="AM10" s="48"/>
      <c r="AN10" s="46">
        <f>C10*AG10</f>
        <v>1253.04</v>
      </c>
      <c r="AO10" s="46">
        <f>AN10+'Sheet 2 - Table 3'!$B$2</f>
        <v>2188.04</v>
      </c>
      <c r="AP10" s="49">
        <f>D10/$C10</f>
        <v>1.723807699674392</v>
      </c>
      <c r="AQ10" s="45">
        <f>AH10*('Sheet 2 - Table 3'!$B$5/1000)</f>
        <v>2123.28</v>
      </c>
      <c r="AR10" s="45">
        <f>AQ10*'Sheet 2 - Table 3'!$B$1*0.01</f>
        <v>636.9839999999999</v>
      </c>
      <c r="AS10" s="45">
        <f>AQ10*(100-'Sheet 2 - Table 3'!$B$1)*0.01</f>
        <v>1486.296</v>
      </c>
      <c r="AT10" s="45">
        <f>AO10/((AR10*'Sheet 2 - Table 3'!$B$4)+(AS10*'Sheet 2 - Table 3'!$B$3))</f>
        <v>6.48113195698882</v>
      </c>
    </row>
    <row r="11" ht="20.05" customHeight="1">
      <c r="A11" t="s" s="10">
        <v>76</v>
      </c>
      <c r="B11" t="s" s="38">
        <v>77</v>
      </c>
      <c r="C11" s="39">
        <v>238.5</v>
      </c>
      <c r="D11" s="40">
        <v>360</v>
      </c>
      <c r="E11" s="41"/>
      <c r="F11" s="42">
        <v>-0.4</v>
      </c>
      <c r="G11" s="40">
        <v>1956</v>
      </c>
      <c r="H11" s="40">
        <v>992</v>
      </c>
      <c r="I11" s="40">
        <v>40</v>
      </c>
      <c r="J11" s="40">
        <v>38.45</v>
      </c>
      <c r="K11" s="40">
        <v>47</v>
      </c>
      <c r="L11" s="41"/>
      <c r="M11" s="43">
        <f>100000*D11/(G11*H11)</f>
        <v>18.55333465268157</v>
      </c>
      <c r="N11" t="s" s="44">
        <f>IF(E11&gt;0,100000*E11/(G11*H11),"")</f>
      </c>
      <c r="O11" t="s" s="44">
        <f>IF(E11&gt;0,N11/M11,"")</f>
      </c>
      <c r="P11" s="43">
        <f>(D11+(D11*(F11*20/100)))*0.8</f>
        <v>264.96</v>
      </c>
      <c r="Q11" s="45">
        <f>INT(('Sheet 2 - Table 2'!$B$2+'Sheet 2 - Table 2'!$B$4)/(G11+'Sheet 2 - Table 2'!$B$4))</f>
        <v>2</v>
      </c>
      <c r="R11" s="45">
        <f>INT(('Sheet 2 - Table 2'!$B$3+'Sheet 2 - Table 2'!$B$5)/(H11+'Sheet 2 - Table 2'!$B$5))</f>
        <v>3</v>
      </c>
      <c r="S11" s="45">
        <f>(Q11*G11)+((Q11-1)*'Sheet 2 - Table 2'!$B$4)</f>
        <v>3932</v>
      </c>
      <c r="T11" s="45">
        <f>(R11*H11)+((R11-1)*'Sheet 2 - Table 2'!$B$5)</f>
        <v>2976</v>
      </c>
      <c r="U11" s="46">
        <f>S11*T11/1000000</f>
        <v>11.701632</v>
      </c>
      <c r="V11" s="45">
        <f>INT(('Sheet 2 - Table 2'!$B$2+'Sheet 2 - Table 2'!$B$4)/(H11+'Sheet 2 - Table 2'!$B$4))</f>
        <v>4</v>
      </c>
      <c r="W11" s="45">
        <f>INT(('Sheet 2 - Table 2'!$B$3+'Sheet 2 - Table 2'!$B$5)/(G11+'Sheet 2 - Table 2'!$B$5))</f>
        <v>1</v>
      </c>
      <c r="X11" s="45">
        <f>(V11*H11)+((V11-1)*'Sheet 2 - Table 2'!$B$4)</f>
        <v>4028</v>
      </c>
      <c r="Y11" s="45">
        <f>(W11*G11)+((W11-1)*'Sheet 2 - Table 2'!$B$5)</f>
        <v>1956</v>
      </c>
      <c r="Z11" s="46">
        <f>X11*Y11/1000000</f>
        <v>7.878768</v>
      </c>
      <c r="AA11" t="s" s="44">
        <f>IF($U11&gt;$Z11,"horizontal","vertikal")</f>
        <v>65</v>
      </c>
      <c r="AB11" s="45">
        <f>IF($U11&gt;$Z11,Q11,V11)</f>
        <v>2</v>
      </c>
      <c r="AC11" s="45">
        <f>IF($U11&gt;$Z11,R11,W11)</f>
        <v>3</v>
      </c>
      <c r="AD11" s="45">
        <f>IF($U11&gt;$Z11,S11,X11)</f>
        <v>3932</v>
      </c>
      <c r="AE11" s="45">
        <f>IF($U11&gt;$Z11,T11,Y11)</f>
        <v>2976</v>
      </c>
      <c r="AF11" s="46">
        <f>IF($U11&gt;$Z11,U11,Z11)</f>
        <v>11.701632</v>
      </c>
      <c r="AG11" s="45">
        <f>IF($U11&gt;$Z11,Q11*R11,V11*W11)</f>
        <v>6</v>
      </c>
      <c r="AH11" s="47">
        <f>AG11*D11</f>
        <v>2160</v>
      </c>
      <c r="AI11" t="s" s="44">
        <f>IF(E11&gt;0,AG11*E11,"")</f>
      </c>
      <c r="AJ11" s="43">
        <f>AG11*P11</f>
        <v>1589.76</v>
      </c>
      <c r="AK11" s="45">
        <f>AG11*J11</f>
        <v>230.7</v>
      </c>
      <c r="AL11" s="45">
        <f>AG11*K11</f>
        <v>282</v>
      </c>
      <c r="AM11" s="48"/>
      <c r="AN11" s="46">
        <f>C11*AG11</f>
        <v>1431</v>
      </c>
      <c r="AO11" s="46">
        <f>AN11+'Sheet 2 - Table 3'!$B$2</f>
        <v>2366</v>
      </c>
      <c r="AP11" s="49">
        <f>D11/$C11</f>
        <v>1.509433962264151</v>
      </c>
      <c r="AQ11" s="45">
        <f>AH11*('Sheet 2 - Table 3'!$B$5/1000)</f>
        <v>2123.28</v>
      </c>
      <c r="AR11" s="45">
        <f>AQ11*'Sheet 2 - Table 3'!$B$1*0.01</f>
        <v>636.9839999999999</v>
      </c>
      <c r="AS11" s="45">
        <f>AQ11*(100-'Sheet 2 - Table 3'!$B$1)*0.01</f>
        <v>1486.296</v>
      </c>
      <c r="AT11" s="45">
        <f>AO11/((AR11*'Sheet 2 - Table 3'!$B$4)+(AS11*'Sheet 2 - Table 3'!$B$3))</f>
        <v>7.008262285075021</v>
      </c>
    </row>
    <row r="12" ht="20.05" customHeight="1">
      <c r="A12" t="s" s="10">
        <v>78</v>
      </c>
      <c r="B12" t="s" s="38">
        <v>79</v>
      </c>
      <c r="C12" s="39">
        <v>214</v>
      </c>
      <c r="D12" s="40">
        <v>270</v>
      </c>
      <c r="E12" s="41"/>
      <c r="F12" s="42">
        <v>-0.42</v>
      </c>
      <c r="G12" s="40">
        <v>1650</v>
      </c>
      <c r="H12" s="40">
        <v>991</v>
      </c>
      <c r="I12" s="40">
        <v>40</v>
      </c>
      <c r="J12" s="40">
        <v>31.12</v>
      </c>
      <c r="K12" s="40">
        <v>38.21</v>
      </c>
      <c r="L12" s="41"/>
      <c r="M12" s="43">
        <f>100000*D12/(G12*H12)</f>
        <v>16.51224658288231</v>
      </c>
      <c r="N12" t="s" s="44">
        <f>IF(E12&gt;0,100000*E12/(G12*H12),"")</f>
      </c>
      <c r="O12" t="s" s="44">
        <f>IF(E12&gt;0,N12/M12,"")</f>
      </c>
      <c r="P12" s="43">
        <f>(D12+(D12*(F12*20/100)))*0.8</f>
        <v>197.856</v>
      </c>
      <c r="Q12" s="45">
        <f>INT(('Sheet 2 - Table 2'!$B$2+'Sheet 2 - Table 2'!$B$4)/(G12+'Sheet 2 - Table 2'!$B$4))</f>
        <v>2</v>
      </c>
      <c r="R12" s="45">
        <f>INT(('Sheet 2 - Table 2'!$B$3+'Sheet 2 - Table 2'!$B$5)/(H12+'Sheet 2 - Table 2'!$B$5))</f>
        <v>3</v>
      </c>
      <c r="S12" s="45">
        <f>(Q12*G12)+((Q12-1)*'Sheet 2 - Table 2'!$B$4)</f>
        <v>3320</v>
      </c>
      <c r="T12" s="45">
        <f>(R12*H12)+((R12-1)*'Sheet 2 - Table 2'!$B$5)</f>
        <v>2973</v>
      </c>
      <c r="U12" s="46">
        <f>S12*T12/1000000</f>
        <v>9.87036</v>
      </c>
      <c r="V12" s="45">
        <f>INT(('Sheet 2 - Table 2'!$B$2+'Sheet 2 - Table 2'!$B$4)/(H12+'Sheet 2 - Table 2'!$B$4))</f>
        <v>4</v>
      </c>
      <c r="W12" s="45">
        <f>INT(('Sheet 2 - Table 2'!$B$3+'Sheet 2 - Table 2'!$B$5)/(G12+'Sheet 2 - Table 2'!$B$5))</f>
        <v>2</v>
      </c>
      <c r="X12" s="45">
        <f>(V12*H12)+((V12-1)*'Sheet 2 - Table 2'!$B$4)</f>
        <v>4024</v>
      </c>
      <c r="Y12" s="45">
        <f>(W12*G12)+((W12-1)*'Sheet 2 - Table 2'!$B$5)</f>
        <v>3300</v>
      </c>
      <c r="Z12" s="46">
        <f>X12*Y12/1000000</f>
        <v>13.2792</v>
      </c>
      <c r="AA12" t="s" s="44">
        <f>IF($U12&gt;$Z12,"horizontal","vertikal")</f>
        <v>62</v>
      </c>
      <c r="AB12" s="45">
        <f>IF($U12&gt;$Z12,Q12,V12)</f>
        <v>4</v>
      </c>
      <c r="AC12" s="45">
        <f>IF($U12&gt;$Z12,R12,W12)</f>
        <v>2</v>
      </c>
      <c r="AD12" s="45">
        <f>IF($U12&gt;$Z12,S12,X12)</f>
        <v>4024</v>
      </c>
      <c r="AE12" s="45">
        <f>IF($U12&gt;$Z12,T12,Y12)</f>
        <v>3300</v>
      </c>
      <c r="AF12" s="46">
        <f>IF($U12&gt;$Z12,U12,Z12)</f>
        <v>13.2792</v>
      </c>
      <c r="AG12" s="45">
        <f>IF($U12&gt;$Z12,Q12*R12,V12*W12)</f>
        <v>8</v>
      </c>
      <c r="AH12" s="47">
        <f>AG12*D12</f>
        <v>2160</v>
      </c>
      <c r="AI12" t="s" s="44">
        <f>IF(E12&gt;0,AG12*E12,"")</f>
      </c>
      <c r="AJ12" s="43">
        <f>AG12*P12</f>
        <v>1582.848</v>
      </c>
      <c r="AK12" s="45">
        <f>AG12*J12</f>
        <v>248.96</v>
      </c>
      <c r="AL12" s="45">
        <f>AG12*K12</f>
        <v>305.68</v>
      </c>
      <c r="AM12" s="48"/>
      <c r="AN12" s="46">
        <f>C12*AG12</f>
        <v>1712</v>
      </c>
      <c r="AO12" s="46">
        <f>AN12+'Sheet 2 - Table 3'!$B$2</f>
        <v>2647</v>
      </c>
      <c r="AP12" s="49">
        <f>D12/$C12</f>
        <v>1.261682242990654</v>
      </c>
      <c r="AQ12" s="45">
        <f>AH12*('Sheet 2 - Table 3'!$B$5/1000)</f>
        <v>2123.28</v>
      </c>
      <c r="AR12" s="45">
        <f>AQ12*'Sheet 2 - Table 3'!$B$1*0.01</f>
        <v>636.9839999999999</v>
      </c>
      <c r="AS12" s="45">
        <f>AQ12*(100-'Sheet 2 - Table 3'!$B$1)*0.01</f>
        <v>1486.296</v>
      </c>
      <c r="AT12" s="45">
        <f>AO12/((AR12*'Sheet 2 - Table 3'!$B$4)+(AS12*'Sheet 2 - Table 3'!$B$3))</f>
        <v>7.840604509126619</v>
      </c>
    </row>
    <row r="13" ht="20.05" customHeight="1">
      <c r="A13" t="s" s="10">
        <v>80</v>
      </c>
      <c r="B13" t="s" s="38">
        <v>81</v>
      </c>
      <c r="C13" s="39">
        <v>198.68</v>
      </c>
      <c r="D13" s="40">
        <v>275</v>
      </c>
      <c r="E13" s="41"/>
      <c r="F13" s="42">
        <v>-0.406</v>
      </c>
      <c r="G13" s="40">
        <v>1655</v>
      </c>
      <c r="H13" s="40">
        <v>995</v>
      </c>
      <c r="I13" s="40">
        <v>40</v>
      </c>
      <c r="J13" s="40">
        <v>31.36</v>
      </c>
      <c r="K13" s="40">
        <v>38.57</v>
      </c>
      <c r="L13" s="41"/>
      <c r="M13" s="43">
        <f>100000*D13/(G13*H13)</f>
        <v>16.69981326572439</v>
      </c>
      <c r="N13" t="s" s="44">
        <f>IF(E13&gt;0,100000*E13/(G13*H13),"")</f>
      </c>
      <c r="O13" t="s" s="44">
        <f>IF(E13&gt;0,N13/M13,"")</f>
      </c>
      <c r="P13" s="43">
        <f>(D13+(D13*(F13*20/100)))*0.8</f>
        <v>202.136</v>
      </c>
      <c r="Q13" s="45">
        <f>INT(('Sheet 2 - Table 2'!$B$2+'Sheet 2 - Table 2'!$B$4)/(G13+'Sheet 2 - Table 2'!$B$4))</f>
        <v>2</v>
      </c>
      <c r="R13" s="45">
        <f>INT(('Sheet 2 - Table 2'!$B$3+'Sheet 2 - Table 2'!$B$5)/(H13+'Sheet 2 - Table 2'!$B$5))</f>
        <v>3</v>
      </c>
      <c r="S13" s="45">
        <f>(Q13*G13)+((Q13-1)*'Sheet 2 - Table 2'!$B$4)</f>
        <v>3330</v>
      </c>
      <c r="T13" s="45">
        <f>(R13*H13)+((R13-1)*'Sheet 2 - Table 2'!$B$5)</f>
        <v>2985</v>
      </c>
      <c r="U13" s="46">
        <f>S13*T13/1000000</f>
        <v>9.940049999999999</v>
      </c>
      <c r="V13" s="45">
        <f>INT(('Sheet 2 - Table 2'!$B$2+'Sheet 2 - Table 2'!$B$4)/(H13+'Sheet 2 - Table 2'!$B$4))</f>
        <v>4</v>
      </c>
      <c r="W13" s="45">
        <f>INT(('Sheet 2 - Table 2'!$B$3+'Sheet 2 - Table 2'!$B$5)/(G13+'Sheet 2 - Table 2'!$B$5))</f>
        <v>2</v>
      </c>
      <c r="X13" s="45">
        <f>(V13*H13)+((V13-1)*'Sheet 2 - Table 2'!$B$4)</f>
        <v>4040</v>
      </c>
      <c r="Y13" s="45">
        <f>(W13*G13)+((W13-1)*'Sheet 2 - Table 2'!$B$5)</f>
        <v>3310</v>
      </c>
      <c r="Z13" s="46">
        <f>X13*Y13/1000000</f>
        <v>13.3724</v>
      </c>
      <c r="AA13" t="s" s="44">
        <f>IF($U13&gt;$Z13,"horizontal","vertikal")</f>
        <v>62</v>
      </c>
      <c r="AB13" s="45">
        <f>IF($U13&gt;$Z13,Q13,V13)</f>
        <v>4</v>
      </c>
      <c r="AC13" s="45">
        <f>IF($U13&gt;$Z13,R13,W13)</f>
        <v>2</v>
      </c>
      <c r="AD13" s="45">
        <f>IF($U13&gt;$Z13,S13,X13)</f>
        <v>4040</v>
      </c>
      <c r="AE13" s="45">
        <f>IF($U13&gt;$Z13,T13,Y13)</f>
        <v>3310</v>
      </c>
      <c r="AF13" s="46">
        <f>IF($U13&gt;$Z13,U13,Z13)</f>
        <v>13.3724</v>
      </c>
      <c r="AG13" s="45">
        <f>IF($U13&gt;$Z13,Q13*R13,V13*W13)</f>
        <v>8</v>
      </c>
      <c r="AH13" s="47">
        <f>AG13*D13</f>
        <v>2200</v>
      </c>
      <c r="AI13" t="s" s="44">
        <f>IF(E13&gt;0,AG13*E13,"")</f>
      </c>
      <c r="AJ13" s="43">
        <f>AG13*P13</f>
        <v>1617.088</v>
      </c>
      <c r="AK13" s="45">
        <f>AG13*J13</f>
        <v>250.88</v>
      </c>
      <c r="AL13" s="45">
        <f>AG13*K13</f>
        <v>308.56</v>
      </c>
      <c r="AM13" s="48"/>
      <c r="AN13" s="46">
        <f>C13*AG13</f>
        <v>1589.44</v>
      </c>
      <c r="AO13" s="46">
        <f>AN13+'Sheet 2 - Table 3'!$B$2</f>
        <v>2524.44</v>
      </c>
      <c r="AP13" s="49">
        <f>D13/$C13</f>
        <v>1.38413529293336</v>
      </c>
      <c r="AQ13" s="45">
        <f>AH13*('Sheet 2 - Table 3'!$B$5/1000)</f>
        <v>2162.6</v>
      </c>
      <c r="AR13" s="45">
        <f>AQ13*'Sheet 2 - Table 3'!$B$1*0.01</f>
        <v>648.78</v>
      </c>
      <c r="AS13" s="45">
        <f>AQ13*(100-'Sheet 2 - Table 3'!$B$1)*0.01</f>
        <v>1513.82</v>
      </c>
      <c r="AT13" s="45">
        <f>AO13/((AR13*'Sheet 2 - Table 3'!$B$4)+(AS13*'Sheet 2 - Table 3'!$B$3))</f>
        <v>7.341617096122942</v>
      </c>
    </row>
    <row r="14" ht="20.05" customHeight="1">
      <c r="A14" t="s" s="10">
        <v>82</v>
      </c>
      <c r="B14" t="s" s="38">
        <v>83</v>
      </c>
      <c r="C14" s="39">
        <v>175</v>
      </c>
      <c r="D14" s="40">
        <v>280</v>
      </c>
      <c r="E14" s="41"/>
      <c r="F14" s="42">
        <v>-0.41</v>
      </c>
      <c r="G14" s="40">
        <v>1650</v>
      </c>
      <c r="H14" s="40">
        <v>991</v>
      </c>
      <c r="I14" s="40">
        <v>35</v>
      </c>
      <c r="J14" s="40">
        <v>30.97</v>
      </c>
      <c r="K14" s="40">
        <v>38.65</v>
      </c>
      <c r="L14" s="41"/>
      <c r="M14" s="43">
        <f>100000*D14/(G14*H14)</f>
        <v>17.1238112711372</v>
      </c>
      <c r="N14" t="s" s="44">
        <f>IF(E14&gt;0,100000*E14/(G14*H14),"")</f>
      </c>
      <c r="O14" t="s" s="44">
        <f>IF(E14&gt;0,N14/M14,"")</f>
      </c>
      <c r="P14" s="43">
        <f>(D14+(D14*(F14*20/100)))*0.8</f>
        <v>205.632</v>
      </c>
      <c r="Q14" s="45">
        <f>INT(('Sheet 2 - Table 2'!$B$2+'Sheet 2 - Table 2'!$B$4)/(G14+'Sheet 2 - Table 2'!$B$4))</f>
        <v>2</v>
      </c>
      <c r="R14" s="45">
        <f>INT(('Sheet 2 - Table 2'!$B$3+'Sheet 2 - Table 2'!$B$5)/(H14+'Sheet 2 - Table 2'!$B$5))</f>
        <v>3</v>
      </c>
      <c r="S14" s="45">
        <f>(Q14*G14)+((Q14-1)*'Sheet 2 - Table 2'!$B$4)</f>
        <v>3320</v>
      </c>
      <c r="T14" s="45">
        <f>(R14*H14)+((R14-1)*'Sheet 2 - Table 2'!$B$5)</f>
        <v>2973</v>
      </c>
      <c r="U14" s="46">
        <f>S14*T14/1000000</f>
        <v>9.87036</v>
      </c>
      <c r="V14" s="45">
        <f>INT(('Sheet 2 - Table 2'!$B$2+'Sheet 2 - Table 2'!$B$4)/(H14+'Sheet 2 - Table 2'!$B$4))</f>
        <v>4</v>
      </c>
      <c r="W14" s="45">
        <f>INT(('Sheet 2 - Table 2'!$B$3+'Sheet 2 - Table 2'!$B$5)/(G14+'Sheet 2 - Table 2'!$B$5))</f>
        <v>2</v>
      </c>
      <c r="X14" s="45">
        <f>(V14*H14)+((V14-1)*'Sheet 2 - Table 2'!$B$4)</f>
        <v>4024</v>
      </c>
      <c r="Y14" s="45">
        <f>(W14*G14)+((W14-1)*'Sheet 2 - Table 2'!$B$5)</f>
        <v>3300</v>
      </c>
      <c r="Z14" s="46">
        <f>X14*Y14/1000000</f>
        <v>13.2792</v>
      </c>
      <c r="AA14" t="s" s="44">
        <f>IF($U14&gt;$Z14,"horizontal","vertikal")</f>
        <v>62</v>
      </c>
      <c r="AB14" s="45">
        <f>IF($U14&gt;$Z14,Q14,V14)</f>
        <v>4</v>
      </c>
      <c r="AC14" s="45">
        <f>IF($U14&gt;$Z14,R14,W14)</f>
        <v>2</v>
      </c>
      <c r="AD14" s="45">
        <f>IF($U14&gt;$Z14,S14,X14)</f>
        <v>4024</v>
      </c>
      <c r="AE14" s="45">
        <f>IF($U14&gt;$Z14,T14,Y14)</f>
        <v>3300</v>
      </c>
      <c r="AF14" s="46">
        <f>IF($U14&gt;$Z14,U14,Z14)</f>
        <v>13.2792</v>
      </c>
      <c r="AG14" s="45">
        <f>IF($U14&gt;$Z14,Q14*R14,V14*W14)</f>
        <v>8</v>
      </c>
      <c r="AH14" s="47">
        <f>AG14*D14</f>
        <v>2240</v>
      </c>
      <c r="AI14" t="s" s="44">
        <f>IF(E14&gt;0,AG14*E14,"")</f>
      </c>
      <c r="AJ14" s="43">
        <f>AG14*P14</f>
        <v>1645.056</v>
      </c>
      <c r="AK14" s="45">
        <f>AG14*J14</f>
        <v>247.76</v>
      </c>
      <c r="AL14" s="45">
        <f>AG14*K14</f>
        <v>309.2</v>
      </c>
      <c r="AM14" s="48"/>
      <c r="AN14" s="46">
        <f>C14*AG14</f>
        <v>1400</v>
      </c>
      <c r="AO14" s="46">
        <f>AN14+'Sheet 2 - Table 3'!$B$2</f>
        <v>2335</v>
      </c>
      <c r="AP14" s="49">
        <f>D14/$C14</f>
        <v>1.6</v>
      </c>
      <c r="AQ14" s="45">
        <f>AH14*('Sheet 2 - Table 3'!$B$5/1000)</f>
        <v>2201.92</v>
      </c>
      <c r="AR14" s="45">
        <f>AQ14*'Sheet 2 - Table 3'!$B$1*0.01</f>
        <v>660.576</v>
      </c>
      <c r="AS14" s="45">
        <f>AQ14*(100-'Sheet 2 - Table 3'!$B$1)*0.01</f>
        <v>1541.344</v>
      </c>
      <c r="AT14" s="45">
        <f>AO14/((AR14*'Sheet 2 - Table 3'!$B$4)+(AS14*'Sheet 2 - Table 3'!$B$3))</f>
        <v>6.669422409167894</v>
      </c>
    </row>
    <row r="15" ht="20.05" customHeight="1">
      <c r="A15" t="s" s="10">
        <v>84</v>
      </c>
      <c r="B15" t="s" s="38">
        <v>85</v>
      </c>
      <c r="C15" s="39">
        <v>234</v>
      </c>
      <c r="D15" s="40">
        <v>280</v>
      </c>
      <c r="E15" s="41"/>
      <c r="F15" s="42">
        <v>-0.43</v>
      </c>
      <c r="G15" s="40">
        <v>1675</v>
      </c>
      <c r="H15" s="40">
        <v>1001</v>
      </c>
      <c r="I15" s="40">
        <v>33</v>
      </c>
      <c r="J15" s="40">
        <v>31.2</v>
      </c>
      <c r="K15" s="40">
        <v>39.5</v>
      </c>
      <c r="L15" s="41"/>
      <c r="M15" s="43">
        <f>100000*D15/(G15*H15)</f>
        <v>16.69971819225551</v>
      </c>
      <c r="N15" t="s" s="44">
        <f>IF(E15&gt;0,100000*E15/(G15*H15),"")</f>
      </c>
      <c r="O15" t="s" s="44">
        <f>IF(E15&gt;0,N15/M15,"")</f>
      </c>
      <c r="P15" s="43">
        <f>(D15+(D15*(F15*20/100)))*0.8</f>
        <v>204.736</v>
      </c>
      <c r="Q15" s="45">
        <f>INT(('Sheet 2 - Table 2'!$B$2+'Sheet 2 - Table 2'!$B$4)/(G15+'Sheet 2 - Table 2'!$B$4))</f>
        <v>2</v>
      </c>
      <c r="R15" s="45">
        <f>INT(('Sheet 2 - Table 2'!$B$3+'Sheet 2 - Table 2'!$B$5)/(H15+'Sheet 2 - Table 2'!$B$5))</f>
        <v>3</v>
      </c>
      <c r="S15" s="45">
        <f>(Q15*G15)+((Q15-1)*'Sheet 2 - Table 2'!$B$4)</f>
        <v>3370</v>
      </c>
      <c r="T15" s="45">
        <f>(R15*H15)+((R15-1)*'Sheet 2 - Table 2'!$B$5)</f>
        <v>3003</v>
      </c>
      <c r="U15" s="46">
        <f>S15*T15/1000000</f>
        <v>10.12011</v>
      </c>
      <c r="V15" s="45">
        <f>INT(('Sheet 2 - Table 2'!$B$2+'Sheet 2 - Table 2'!$B$4)/(H15+'Sheet 2 - Table 2'!$B$4))</f>
        <v>4</v>
      </c>
      <c r="W15" s="45">
        <f>INT(('Sheet 2 - Table 2'!$B$3+'Sheet 2 - Table 2'!$B$5)/(G15+'Sheet 2 - Table 2'!$B$5))</f>
        <v>2</v>
      </c>
      <c r="X15" s="45">
        <f>(V15*H15)+((V15-1)*'Sheet 2 - Table 2'!$B$4)</f>
        <v>4064</v>
      </c>
      <c r="Y15" s="45">
        <f>(W15*G15)+((W15-1)*'Sheet 2 - Table 2'!$B$5)</f>
        <v>3350</v>
      </c>
      <c r="Z15" s="46">
        <f>X15*Y15/1000000</f>
        <v>13.6144</v>
      </c>
      <c r="AA15" t="s" s="44">
        <f>IF($U15&gt;$Z15,"horizontal","vertikal")</f>
        <v>62</v>
      </c>
      <c r="AB15" s="45">
        <f>IF($U15&gt;$Z15,Q15,V15)</f>
        <v>4</v>
      </c>
      <c r="AC15" s="45">
        <f>IF($U15&gt;$Z15,R15,W15)</f>
        <v>2</v>
      </c>
      <c r="AD15" s="45">
        <f>IF($U15&gt;$Z15,S15,X15)</f>
        <v>4064</v>
      </c>
      <c r="AE15" s="45">
        <f>IF($U15&gt;$Z15,T15,Y15)</f>
        <v>3350</v>
      </c>
      <c r="AF15" s="46">
        <f>IF($U15&gt;$Z15,U15,Z15)</f>
        <v>13.6144</v>
      </c>
      <c r="AG15" s="45">
        <f>IF($U15&gt;$Z15,Q15*R15,V15*W15)</f>
        <v>8</v>
      </c>
      <c r="AH15" s="47">
        <f>AG15*D15</f>
        <v>2240</v>
      </c>
      <c r="AI15" t="s" s="44">
        <f>IF(E15&gt;0,AG15*E15,"")</f>
      </c>
      <c r="AJ15" s="43">
        <f>AG15*P15</f>
        <v>1637.888</v>
      </c>
      <c r="AK15" s="45">
        <f>AG15*J15</f>
        <v>249.6</v>
      </c>
      <c r="AL15" s="45">
        <f>AG15*K15</f>
        <v>316</v>
      </c>
      <c r="AM15" s="48"/>
      <c r="AN15" s="46">
        <f>C15*AG15</f>
        <v>1872</v>
      </c>
      <c r="AO15" s="46">
        <f>AN15+'Sheet 2 - Table 3'!$B$2</f>
        <v>2807</v>
      </c>
      <c r="AP15" s="49">
        <f>D15/$C15</f>
        <v>1.196581196581197</v>
      </c>
      <c r="AQ15" s="45">
        <f>AH15*('Sheet 2 - Table 3'!$B$5/1000)</f>
        <v>2201.92</v>
      </c>
      <c r="AR15" s="45">
        <f>AQ15*'Sheet 2 - Table 3'!$B$1*0.01</f>
        <v>660.576</v>
      </c>
      <c r="AS15" s="45">
        <f>AQ15*(100-'Sheet 2 - Table 3'!$B$1)*0.01</f>
        <v>1541.344</v>
      </c>
      <c r="AT15" s="45">
        <f>AO15/((AR15*'Sheet 2 - Table 3'!$B$4)+(AS15*'Sheet 2 - Table 3'!$B$3))</f>
        <v>8.017588309436521</v>
      </c>
    </row>
    <row r="16" ht="20.05" customHeight="1">
      <c r="A16" t="s" s="10">
        <v>86</v>
      </c>
      <c r="B16" t="s" s="38">
        <v>87</v>
      </c>
      <c r="C16" s="39">
        <v>245.94</v>
      </c>
      <c r="D16" s="40">
        <v>280</v>
      </c>
      <c r="E16" s="41"/>
      <c r="F16" s="42">
        <v>-0.39</v>
      </c>
      <c r="G16" s="40">
        <v>1680</v>
      </c>
      <c r="H16" s="40">
        <v>990</v>
      </c>
      <c r="I16" s="40">
        <v>40</v>
      </c>
      <c r="J16" s="40">
        <v>31.7</v>
      </c>
      <c r="K16" s="40">
        <v>39.1</v>
      </c>
      <c r="L16" s="41"/>
      <c r="M16" s="43">
        <f>100000*D16/(G16*H16)</f>
        <v>16.83501683501683</v>
      </c>
      <c r="N16" t="s" s="44">
        <f>IF(E16&gt;0,100000*E16/(G16*H16),"")</f>
      </c>
      <c r="O16" t="s" s="44">
        <f>IF(E16&gt;0,N16/M16,"")</f>
      </c>
      <c r="P16" s="43">
        <f>(D16+(D16*(F16*20/100)))*0.8</f>
        <v>206.528</v>
      </c>
      <c r="Q16" s="45">
        <f>INT(('Sheet 2 - Table 2'!$B$2+'Sheet 2 - Table 2'!$B$4)/(G16+'Sheet 2 - Table 2'!$B$4))</f>
        <v>2</v>
      </c>
      <c r="R16" s="45">
        <f>INT(('Sheet 2 - Table 2'!$B$3+'Sheet 2 - Table 2'!$B$5)/(H16+'Sheet 2 - Table 2'!$B$5))</f>
        <v>3</v>
      </c>
      <c r="S16" s="45">
        <f>(Q16*G16)+((Q16-1)*'Sheet 2 - Table 2'!$B$4)</f>
        <v>3380</v>
      </c>
      <c r="T16" s="45">
        <f>(R16*H16)+((R16-1)*'Sheet 2 - Table 2'!$B$5)</f>
        <v>2970</v>
      </c>
      <c r="U16" s="46">
        <f>S16*T16/1000000</f>
        <v>10.0386</v>
      </c>
      <c r="V16" s="45">
        <f>INT(('Sheet 2 - Table 2'!$B$2+'Sheet 2 - Table 2'!$B$4)/(H16+'Sheet 2 - Table 2'!$B$4))</f>
        <v>4</v>
      </c>
      <c r="W16" s="45">
        <f>INT(('Sheet 2 - Table 2'!$B$3+'Sheet 2 - Table 2'!$B$5)/(G16+'Sheet 2 - Table 2'!$B$5))</f>
        <v>2</v>
      </c>
      <c r="X16" s="45">
        <f>(V16*H16)+((V16-1)*'Sheet 2 - Table 2'!$B$4)</f>
        <v>4020</v>
      </c>
      <c r="Y16" s="45">
        <f>(W16*G16)+((W16-1)*'Sheet 2 - Table 2'!$B$5)</f>
        <v>3360</v>
      </c>
      <c r="Z16" s="46">
        <f>X16*Y16/1000000</f>
        <v>13.5072</v>
      </c>
      <c r="AA16" t="s" s="44">
        <f>IF($U16&gt;$Z16,"horizontal","vertikal")</f>
        <v>62</v>
      </c>
      <c r="AB16" s="45">
        <f>IF($U16&gt;$Z16,Q16,V16)</f>
        <v>4</v>
      </c>
      <c r="AC16" s="45">
        <f>IF($U16&gt;$Z16,R16,W16)</f>
        <v>2</v>
      </c>
      <c r="AD16" s="45">
        <f>IF($U16&gt;$Z16,S16,X16)</f>
        <v>4020</v>
      </c>
      <c r="AE16" s="45">
        <f>IF($U16&gt;$Z16,T16,Y16)</f>
        <v>3360</v>
      </c>
      <c r="AF16" s="46">
        <f>IF($U16&gt;$Z16,U16,Z16)</f>
        <v>13.5072</v>
      </c>
      <c r="AG16" s="45">
        <f>IF($U16&gt;$Z16,Q16*R16,V16*W16)</f>
        <v>8</v>
      </c>
      <c r="AH16" s="47">
        <f>AG16*D16</f>
        <v>2240</v>
      </c>
      <c r="AI16" t="s" s="44">
        <f>IF(E16&gt;0,AG16*E16,"")</f>
      </c>
      <c r="AJ16" s="43">
        <f>AG16*P16</f>
        <v>1652.224</v>
      </c>
      <c r="AK16" s="45">
        <f>AG16*J16</f>
        <v>253.6</v>
      </c>
      <c r="AL16" s="45">
        <f>AG16*K16</f>
        <v>312.8</v>
      </c>
      <c r="AM16" s="48"/>
      <c r="AN16" s="46">
        <f>C16*AG16</f>
        <v>1967.52</v>
      </c>
      <c r="AO16" s="46">
        <f>AN16+'Sheet 2 - Table 3'!$B$2</f>
        <v>2902.52</v>
      </c>
      <c r="AP16" s="49">
        <f>D16/$C16</f>
        <v>1.138489062372936</v>
      </c>
      <c r="AQ16" s="45">
        <f>AH16*('Sheet 2 - Table 3'!$B$5/1000)</f>
        <v>2201.92</v>
      </c>
      <c r="AR16" s="45">
        <f>AQ16*'Sheet 2 - Table 3'!$B$1*0.01</f>
        <v>660.576</v>
      </c>
      <c r="AS16" s="45">
        <f>AQ16*(100-'Sheet 2 - Table 3'!$B$1)*0.01</f>
        <v>1541.344</v>
      </c>
      <c r="AT16" s="45">
        <f>AO16/((AR16*'Sheet 2 - Table 3'!$B$4)+(AS16*'Sheet 2 - Table 3'!$B$3))</f>
        <v>8.290420527219698</v>
      </c>
    </row>
    <row r="17" ht="20.05" customHeight="1">
      <c r="A17" t="s" s="10">
        <v>88</v>
      </c>
      <c r="B17" t="s" s="38">
        <v>89</v>
      </c>
      <c r="C17" s="39">
        <v>281.64</v>
      </c>
      <c r="D17" s="40">
        <v>280</v>
      </c>
      <c r="E17" s="41"/>
      <c r="F17" s="42">
        <v>-0.42</v>
      </c>
      <c r="G17" s="40">
        <v>1685</v>
      </c>
      <c r="H17" s="40">
        <v>995</v>
      </c>
      <c r="I17" s="40">
        <v>40</v>
      </c>
      <c r="J17" s="40">
        <v>32.18</v>
      </c>
      <c r="K17" s="40">
        <v>39.59</v>
      </c>
      <c r="L17" s="41"/>
      <c r="M17" s="43">
        <f>100000*D17/(G17*H17)</f>
        <v>16.70071425376139</v>
      </c>
      <c r="N17" t="s" s="44">
        <f>IF(E17&gt;0,100000*E17/(G17*H17),"")</f>
      </c>
      <c r="O17" t="s" s="44">
        <f>IF(E17&gt;0,N17/M17,"")</f>
      </c>
      <c r="P17" s="43">
        <f>(D17+(D17*(F17*20/100)))*0.8</f>
        <v>205.184</v>
      </c>
      <c r="Q17" s="45">
        <f>INT(('Sheet 2 - Table 2'!$B$2+'Sheet 2 - Table 2'!$B$4)/(G17+'Sheet 2 - Table 2'!$B$4))</f>
        <v>2</v>
      </c>
      <c r="R17" s="45">
        <f>INT(('Sheet 2 - Table 2'!$B$3+'Sheet 2 - Table 2'!$B$5)/(H17+'Sheet 2 - Table 2'!$B$5))</f>
        <v>3</v>
      </c>
      <c r="S17" s="45">
        <f>(Q17*G17)+((Q17-1)*'Sheet 2 - Table 2'!$B$4)</f>
        <v>3390</v>
      </c>
      <c r="T17" s="45">
        <f>(R17*H17)+((R17-1)*'Sheet 2 - Table 2'!$B$5)</f>
        <v>2985</v>
      </c>
      <c r="U17" s="46">
        <f>S17*T17/1000000</f>
        <v>10.11915</v>
      </c>
      <c r="V17" s="45">
        <f>INT(('Sheet 2 - Table 2'!$B$2+'Sheet 2 - Table 2'!$B$4)/(H17+'Sheet 2 - Table 2'!$B$4))</f>
        <v>4</v>
      </c>
      <c r="W17" s="45">
        <f>INT(('Sheet 2 - Table 2'!$B$3+'Sheet 2 - Table 2'!$B$5)/(G17+'Sheet 2 - Table 2'!$B$5))</f>
        <v>2</v>
      </c>
      <c r="X17" s="45">
        <f>(V17*H17)+((V17-1)*'Sheet 2 - Table 2'!$B$4)</f>
        <v>4040</v>
      </c>
      <c r="Y17" s="45">
        <f>(W17*G17)+((W17-1)*'Sheet 2 - Table 2'!$B$5)</f>
        <v>3370</v>
      </c>
      <c r="Z17" s="46">
        <f>X17*Y17/1000000</f>
        <v>13.6148</v>
      </c>
      <c r="AA17" t="s" s="44">
        <f>IF($U17&gt;$Z17,"horizontal","vertikal")</f>
        <v>62</v>
      </c>
      <c r="AB17" s="45">
        <f>IF($U17&gt;$Z17,Q17,V17)</f>
        <v>4</v>
      </c>
      <c r="AC17" s="45">
        <f>IF($U17&gt;$Z17,R17,W17)</f>
        <v>2</v>
      </c>
      <c r="AD17" s="45">
        <f>IF($U17&gt;$Z17,S17,X17)</f>
        <v>4040</v>
      </c>
      <c r="AE17" s="45">
        <f>IF($U17&gt;$Z17,T17,Y17)</f>
        <v>3370</v>
      </c>
      <c r="AF17" s="46">
        <f>IF($U17&gt;$Z17,U17,Z17)</f>
        <v>13.6148</v>
      </c>
      <c r="AG17" s="45">
        <f>IF($U17&gt;$Z17,Q17*R17,V17*W17)</f>
        <v>8</v>
      </c>
      <c r="AH17" s="47">
        <f>AG17*D17</f>
        <v>2240</v>
      </c>
      <c r="AI17" t="s" s="44">
        <f>IF(E17&gt;0,AG17*E17,"")</f>
      </c>
      <c r="AJ17" s="43">
        <f>AG17*P17</f>
        <v>1641.472</v>
      </c>
      <c r="AK17" s="45">
        <f>AG17*J17</f>
        <v>257.44</v>
      </c>
      <c r="AL17" s="45">
        <f>AG17*K17</f>
        <v>316.72</v>
      </c>
      <c r="AM17" s="48"/>
      <c r="AN17" s="46">
        <f>C17*AG17</f>
        <v>2253.12</v>
      </c>
      <c r="AO17" s="46">
        <f>AN17+'Sheet 2 - Table 3'!$B$2</f>
        <v>3188.12</v>
      </c>
      <c r="AP17" s="49">
        <f>D17/$C17</f>
        <v>0.9941769634995029</v>
      </c>
      <c r="AQ17" s="45">
        <f>AH17*('Sheet 2 - Table 3'!$B$5/1000)</f>
        <v>2201.92</v>
      </c>
      <c r="AR17" s="45">
        <f>AQ17*'Sheet 2 - Table 3'!$B$1*0.01</f>
        <v>660.576</v>
      </c>
      <c r="AS17" s="45">
        <f>AQ17*(100-'Sheet 2 - Table 3'!$B$1)*0.01</f>
        <v>1541.344</v>
      </c>
      <c r="AT17" s="45">
        <f>AO17/((AR17*'Sheet 2 - Table 3'!$B$4)+(AS17*'Sheet 2 - Table 3'!$B$3))</f>
        <v>9.106175148229697</v>
      </c>
    </row>
    <row r="18" ht="20.05" customHeight="1">
      <c r="A18" t="s" s="10">
        <v>90</v>
      </c>
      <c r="B18" t="s" s="38">
        <v>91</v>
      </c>
      <c r="C18" s="39">
        <v>288</v>
      </c>
      <c r="D18" s="40">
        <v>285</v>
      </c>
      <c r="E18" s="41"/>
      <c r="F18" s="42">
        <v>-0.4</v>
      </c>
      <c r="G18" s="40">
        <v>1654</v>
      </c>
      <c r="H18" s="40">
        <v>984</v>
      </c>
      <c r="I18" s="40">
        <v>7</v>
      </c>
      <c r="J18" s="40">
        <v>31.3</v>
      </c>
      <c r="K18" s="40">
        <v>39.2</v>
      </c>
      <c r="L18" s="41"/>
      <c r="M18" s="43">
        <f>100000*D18/(G18*H18)</f>
        <v>17.51113339428436</v>
      </c>
      <c r="N18" t="s" s="44">
        <f>IF(E18&gt;0,100000*E18/(G18*H18),"")</f>
      </c>
      <c r="O18" t="s" s="44">
        <f>IF(E18&gt;0,N18/M18,"")</f>
      </c>
      <c r="P18" s="43">
        <f>(D18+(D18*(F18*20/100)))*0.8</f>
        <v>209.76</v>
      </c>
      <c r="Q18" s="45">
        <f>INT(('Sheet 2 - Table 2'!$B$2+'Sheet 2 - Table 2'!$B$4)/(G18+'Sheet 2 - Table 2'!$B$4))</f>
        <v>2</v>
      </c>
      <c r="R18" s="45">
        <f>INT(('Sheet 2 - Table 2'!$B$3+'Sheet 2 - Table 2'!$B$5)/(H18+'Sheet 2 - Table 2'!$B$5))</f>
        <v>3</v>
      </c>
      <c r="S18" s="45">
        <f>(Q18*G18)+((Q18-1)*'Sheet 2 - Table 2'!$B$4)</f>
        <v>3328</v>
      </c>
      <c r="T18" s="45">
        <f>(R18*H18)+((R18-1)*'Sheet 2 - Table 2'!$B$5)</f>
        <v>2952</v>
      </c>
      <c r="U18" s="46">
        <f>S18*T18/1000000</f>
        <v>9.824256</v>
      </c>
      <c r="V18" s="45">
        <f>INT(('Sheet 2 - Table 2'!$B$2+'Sheet 2 - Table 2'!$B$4)/(H18+'Sheet 2 - Table 2'!$B$4))</f>
        <v>4</v>
      </c>
      <c r="W18" s="45">
        <f>INT(('Sheet 2 - Table 2'!$B$3+'Sheet 2 - Table 2'!$B$5)/(G18+'Sheet 2 - Table 2'!$B$5))</f>
        <v>2</v>
      </c>
      <c r="X18" s="45">
        <f>(V18*H18)+((V18-1)*'Sheet 2 - Table 2'!$B$4)</f>
        <v>3996</v>
      </c>
      <c r="Y18" s="45">
        <f>(W18*G18)+((W18-1)*'Sheet 2 - Table 2'!$B$5)</f>
        <v>3308</v>
      </c>
      <c r="Z18" s="46">
        <f>X18*Y18/1000000</f>
        <v>13.218768</v>
      </c>
      <c r="AA18" t="s" s="44">
        <f>IF($U18&gt;$Z18,"horizontal","vertikal")</f>
        <v>62</v>
      </c>
      <c r="AB18" s="45">
        <f>IF($U18&gt;$Z18,Q18,V18)</f>
        <v>4</v>
      </c>
      <c r="AC18" s="45">
        <f>IF($U18&gt;$Z18,R18,W18)</f>
        <v>2</v>
      </c>
      <c r="AD18" s="45">
        <f>IF($U18&gt;$Z18,S18,X18)</f>
        <v>3996</v>
      </c>
      <c r="AE18" s="45">
        <f>IF($U18&gt;$Z18,T18,Y18)</f>
        <v>3308</v>
      </c>
      <c r="AF18" s="46">
        <f>IF($U18&gt;$Z18,U18,Z18)</f>
        <v>13.218768</v>
      </c>
      <c r="AG18" s="45">
        <f>IF($U18&gt;$Z18,Q18*R18,V18*W18)</f>
        <v>8</v>
      </c>
      <c r="AH18" s="47">
        <f>AG18*D18</f>
        <v>2280</v>
      </c>
      <c r="AI18" t="s" s="44">
        <f>IF(E18&gt;0,AG18*E18,"")</f>
      </c>
      <c r="AJ18" s="43">
        <f>AG18*P18</f>
        <v>1678.08</v>
      </c>
      <c r="AK18" s="45">
        <f>AG18*J18</f>
        <v>250.4</v>
      </c>
      <c r="AL18" s="45">
        <f>AG18*K18</f>
        <v>313.6</v>
      </c>
      <c r="AM18" s="48"/>
      <c r="AN18" s="46">
        <f>C18*AG18</f>
        <v>2304</v>
      </c>
      <c r="AO18" s="46">
        <f>AN18+'Sheet 2 - Table 3'!$B$2</f>
        <v>3239</v>
      </c>
      <c r="AP18" s="49">
        <f>D18/$C18</f>
        <v>0.9895833333333334</v>
      </c>
      <c r="AQ18" s="45">
        <f>AH18*('Sheet 2 - Table 3'!$B$5/1000)</f>
        <v>2241.24</v>
      </c>
      <c r="AR18" s="45">
        <f>AQ18*'Sheet 2 - Table 3'!$B$1*0.01</f>
        <v>672.372</v>
      </c>
      <c r="AS18" s="45">
        <f>AQ18*(100-'Sheet 2 - Table 3'!$B$1)*0.01</f>
        <v>1568.868</v>
      </c>
      <c r="AT18" s="45">
        <f>AO18/((AR18*'Sheet 2 - Table 3'!$B$4)+(AS18*'Sheet 2 - Table 3'!$B$3))</f>
        <v>9.089195794466429</v>
      </c>
    </row>
    <row r="19" ht="20.05" customHeight="1">
      <c r="A19" t="s" s="10">
        <v>92</v>
      </c>
      <c r="B19" t="s" s="38">
        <v>93</v>
      </c>
      <c r="C19" s="39">
        <v>219</v>
      </c>
      <c r="D19" s="40">
        <v>290</v>
      </c>
      <c r="E19" s="41"/>
      <c r="F19" s="42">
        <v>-0.39</v>
      </c>
      <c r="G19" s="40">
        <v>1675</v>
      </c>
      <c r="H19" s="40">
        <v>1001</v>
      </c>
      <c r="I19" s="40">
        <v>33</v>
      </c>
      <c r="J19" s="40">
        <v>31.9</v>
      </c>
      <c r="K19" s="40">
        <v>39.9</v>
      </c>
      <c r="L19" s="41"/>
      <c r="M19" s="43">
        <f>100000*D19/(G19*H19)</f>
        <v>17.29613669912177</v>
      </c>
      <c r="N19" t="s" s="44">
        <f>IF(E19&gt;0,100000*E19/(G19*H19),"")</f>
      </c>
      <c r="O19" t="s" s="44">
        <f>IF(E19&gt;0,N19/M19,"")</f>
      </c>
      <c r="P19" s="43">
        <f>(D19+(D19*(F19*20/100)))*0.8</f>
        <v>213.904</v>
      </c>
      <c r="Q19" s="45">
        <f>INT(('Sheet 2 - Table 2'!$B$2+'Sheet 2 - Table 2'!$B$4)/(G19+'Sheet 2 - Table 2'!$B$4))</f>
        <v>2</v>
      </c>
      <c r="R19" s="45">
        <f>INT(('Sheet 2 - Table 2'!$B$3+'Sheet 2 - Table 2'!$B$5)/(H19+'Sheet 2 - Table 2'!$B$5))</f>
        <v>3</v>
      </c>
      <c r="S19" s="45">
        <f>(Q19*G19)+((Q19-1)*'Sheet 2 - Table 2'!$B$4)</f>
        <v>3370</v>
      </c>
      <c r="T19" s="45">
        <f>(R19*H19)+((R19-1)*'Sheet 2 - Table 2'!$B$5)</f>
        <v>3003</v>
      </c>
      <c r="U19" s="46">
        <f>S19*T19/1000000</f>
        <v>10.12011</v>
      </c>
      <c r="V19" s="45">
        <f>INT(('Sheet 2 - Table 2'!$B$2+'Sheet 2 - Table 2'!$B$4)/(H19+'Sheet 2 - Table 2'!$B$4))</f>
        <v>4</v>
      </c>
      <c r="W19" s="45">
        <f>INT(('Sheet 2 - Table 2'!$B$3+'Sheet 2 - Table 2'!$B$5)/(G19+'Sheet 2 - Table 2'!$B$5))</f>
        <v>2</v>
      </c>
      <c r="X19" s="45">
        <f>(V19*H19)+((V19-1)*'Sheet 2 - Table 2'!$B$4)</f>
        <v>4064</v>
      </c>
      <c r="Y19" s="45">
        <f>(W19*G19)+((W19-1)*'Sheet 2 - Table 2'!$B$5)</f>
        <v>3350</v>
      </c>
      <c r="Z19" s="46">
        <f>X19*Y19/1000000</f>
        <v>13.6144</v>
      </c>
      <c r="AA19" t="s" s="44">
        <f>IF($U19&gt;$Z19,"horizontal","vertikal")</f>
        <v>62</v>
      </c>
      <c r="AB19" s="45">
        <f>IF($U19&gt;$Z19,Q19,V19)</f>
        <v>4</v>
      </c>
      <c r="AC19" s="45">
        <f>IF($U19&gt;$Z19,R19,W19)</f>
        <v>2</v>
      </c>
      <c r="AD19" s="45">
        <f>IF($U19&gt;$Z19,S19,X19)</f>
        <v>4064</v>
      </c>
      <c r="AE19" s="45">
        <f>IF($U19&gt;$Z19,T19,Y19)</f>
        <v>3350</v>
      </c>
      <c r="AF19" s="46">
        <f>IF($U19&gt;$Z19,U19,Z19)</f>
        <v>13.6144</v>
      </c>
      <c r="AG19" s="45">
        <f>IF($U19&gt;$Z19,Q19*R19,V19*W19)</f>
        <v>8</v>
      </c>
      <c r="AH19" s="47">
        <f>AG19*D19</f>
        <v>2320</v>
      </c>
      <c r="AI19" t="s" s="44">
        <f>IF(E19&gt;0,AG19*E19,"")</f>
      </c>
      <c r="AJ19" s="43">
        <f>AG19*P19</f>
        <v>1711.232</v>
      </c>
      <c r="AK19" s="45">
        <f>AG19*J19</f>
        <v>255.2</v>
      </c>
      <c r="AL19" s="45">
        <f>AG19*K19</f>
        <v>319.2</v>
      </c>
      <c r="AM19" s="48"/>
      <c r="AN19" s="46">
        <f>C19*AG19</f>
        <v>1752</v>
      </c>
      <c r="AO19" s="46">
        <f>AN19+'Sheet 2 - Table 3'!$B$2</f>
        <v>2687</v>
      </c>
      <c r="AP19" s="49">
        <f>D19/$C19</f>
        <v>1.324200913242009</v>
      </c>
      <c r="AQ19" s="45">
        <f>AH19*('Sheet 2 - Table 3'!$B$5/1000)</f>
        <v>2280.56</v>
      </c>
      <c r="AR19" s="45">
        <f>AQ19*'Sheet 2 - Table 3'!$B$1*0.01</f>
        <v>684.168</v>
      </c>
      <c r="AS19" s="45">
        <f>AQ19*(100-'Sheet 2 - Table 3'!$B$1)*0.01</f>
        <v>1596.392</v>
      </c>
      <c r="AT19" s="45">
        <f>AO19/((AR19*'Sheet 2 - Table 3'!$B$4)+(AS19*'Sheet 2 - Table 3'!$B$3))</f>
        <v>7.410184809512748</v>
      </c>
    </row>
    <row r="20" ht="20.05" customHeight="1">
      <c r="A20" t="s" s="10">
        <v>94</v>
      </c>
      <c r="B20" t="s" s="38">
        <v>95</v>
      </c>
      <c r="C20" s="39">
        <v>246</v>
      </c>
      <c r="D20" s="40">
        <v>290</v>
      </c>
      <c r="E20" s="40">
        <v>219.5</v>
      </c>
      <c r="F20" s="42">
        <v>-0.4</v>
      </c>
      <c r="G20" s="40">
        <v>1675</v>
      </c>
      <c r="H20" s="40">
        <v>1001</v>
      </c>
      <c r="I20" s="40">
        <v>33</v>
      </c>
      <c r="J20" s="40">
        <v>32.2</v>
      </c>
      <c r="K20" s="40">
        <v>39.8</v>
      </c>
      <c r="L20" s="41"/>
      <c r="M20" s="43">
        <f>100000*D20/(G20*H20)</f>
        <v>17.29613669912177</v>
      </c>
      <c r="N20" s="43">
        <f>IF(E20&gt;0,100000*E20/(G20*H20),"")</f>
        <v>13.09138622571458</v>
      </c>
      <c r="O20" s="46">
        <f>IF(E20&gt;0,N20/M20,"")</f>
        <v>0.7568965517241379</v>
      </c>
      <c r="P20" s="43">
        <f>(D20+(D20*(F20*20/100)))*0.8</f>
        <v>213.44</v>
      </c>
      <c r="Q20" s="45">
        <f>INT(('Sheet 2 - Table 2'!$B$2+'Sheet 2 - Table 2'!$B$4)/(G20+'Sheet 2 - Table 2'!$B$4))</f>
        <v>2</v>
      </c>
      <c r="R20" s="45">
        <f>INT(('Sheet 2 - Table 2'!$B$3+'Sheet 2 - Table 2'!$B$5)/(H20+'Sheet 2 - Table 2'!$B$5))</f>
        <v>3</v>
      </c>
      <c r="S20" s="45">
        <f>(Q20*G20)+((Q20-1)*'Sheet 2 - Table 2'!$B$4)</f>
        <v>3370</v>
      </c>
      <c r="T20" s="45">
        <f>(R20*H20)+((R20-1)*'Sheet 2 - Table 2'!$B$5)</f>
        <v>3003</v>
      </c>
      <c r="U20" s="46">
        <f>S20*T20/1000000</f>
        <v>10.12011</v>
      </c>
      <c r="V20" s="45">
        <f>INT(('Sheet 2 - Table 2'!$B$2+'Sheet 2 - Table 2'!$B$4)/(H20+'Sheet 2 - Table 2'!$B$4))</f>
        <v>4</v>
      </c>
      <c r="W20" s="45">
        <f>INT(('Sheet 2 - Table 2'!$B$3+'Sheet 2 - Table 2'!$B$5)/(G20+'Sheet 2 - Table 2'!$B$5))</f>
        <v>2</v>
      </c>
      <c r="X20" s="45">
        <f>(V20*H20)+((V20-1)*'Sheet 2 - Table 2'!$B$4)</f>
        <v>4064</v>
      </c>
      <c r="Y20" s="45">
        <f>(W20*G20)+((W20-1)*'Sheet 2 - Table 2'!$B$5)</f>
        <v>3350</v>
      </c>
      <c r="Z20" s="46">
        <f>X20*Y20/1000000</f>
        <v>13.6144</v>
      </c>
      <c r="AA20" t="s" s="44">
        <f>IF($U20&gt;$Z20,"horizontal","vertikal")</f>
        <v>62</v>
      </c>
      <c r="AB20" s="45">
        <f>IF($U20&gt;$Z20,Q20,V20)</f>
        <v>4</v>
      </c>
      <c r="AC20" s="45">
        <f>IF($U20&gt;$Z20,R20,W20)</f>
        <v>2</v>
      </c>
      <c r="AD20" s="45">
        <f>IF($U20&gt;$Z20,S20,X20)</f>
        <v>4064</v>
      </c>
      <c r="AE20" s="45">
        <f>IF($U20&gt;$Z20,T20,Y20)</f>
        <v>3350</v>
      </c>
      <c r="AF20" s="46">
        <f>IF($U20&gt;$Z20,U20,Z20)</f>
        <v>13.6144</v>
      </c>
      <c r="AG20" s="45">
        <f>IF($U20&gt;$Z20,Q20*R20,V20*W20)</f>
        <v>8</v>
      </c>
      <c r="AH20" s="47">
        <f>AG20*D20</f>
        <v>2320</v>
      </c>
      <c r="AI20" s="45">
        <f>IF(E20&gt;0,AG20*E20,"")</f>
        <v>1756</v>
      </c>
      <c r="AJ20" s="43">
        <f>AG20*P20</f>
        <v>1707.52</v>
      </c>
      <c r="AK20" s="45">
        <f>AG20*J20</f>
        <v>257.6</v>
      </c>
      <c r="AL20" s="45">
        <f>AG20*K20</f>
        <v>318.4</v>
      </c>
      <c r="AM20" s="48"/>
      <c r="AN20" s="46">
        <f>C20*AG20</f>
        <v>1968</v>
      </c>
      <c r="AO20" s="46">
        <f>AN20+'Sheet 2 - Table 3'!$B$2</f>
        <v>2903</v>
      </c>
      <c r="AP20" s="49">
        <f>D20/$C20</f>
        <v>1.178861788617886</v>
      </c>
      <c r="AQ20" s="45">
        <f>AH20*('Sheet 2 - Table 3'!$B$5/1000)</f>
        <v>2280.56</v>
      </c>
      <c r="AR20" s="45">
        <f>AQ20*'Sheet 2 - Table 3'!$B$1*0.01</f>
        <v>684.168</v>
      </c>
      <c r="AS20" s="45">
        <f>AQ20*(100-'Sheet 2 - Table 3'!$B$1)*0.01</f>
        <v>1596.392</v>
      </c>
      <c r="AT20" s="45">
        <f>AO20/((AR20*'Sheet 2 - Table 3'!$B$4)+(AS20*'Sheet 2 - Table 3'!$B$3))</f>
        <v>8.005867697065689</v>
      </c>
    </row>
    <row r="21" ht="23.7" customHeight="1">
      <c r="A21" t="s" s="10">
        <v>96</v>
      </c>
      <c r="B21" t="s" s="38">
        <v>73</v>
      </c>
      <c r="C21" s="39">
        <v>174</v>
      </c>
      <c r="D21" s="40">
        <v>300</v>
      </c>
      <c r="E21" s="41"/>
      <c r="F21" s="42">
        <v>-0.4</v>
      </c>
      <c r="G21" s="40">
        <v>1640</v>
      </c>
      <c r="H21" s="40">
        <v>992</v>
      </c>
      <c r="I21" s="40">
        <v>40</v>
      </c>
      <c r="J21" s="40">
        <v>32.16</v>
      </c>
      <c r="K21" s="40">
        <v>40.8</v>
      </c>
      <c r="L21" s="41"/>
      <c r="M21" s="43">
        <f>100000*D21/(G21*H21)</f>
        <v>18.44020456333596</v>
      </c>
      <c r="N21" t="s" s="44">
        <f>IF(E21&gt;0,100000*E21/(G21*H21),"")</f>
      </c>
      <c r="O21" t="s" s="44">
        <f>IF(E21&gt;0,N21/M21,"")</f>
      </c>
      <c r="P21" s="43">
        <f>(D21+(D21*(F21*20/100)))*0.8</f>
        <v>220.8</v>
      </c>
      <c r="Q21" s="45">
        <f>INT(('Sheet 2 - Table 2'!$B$2+'Sheet 2 - Table 2'!$B$4)/(G21+'Sheet 2 - Table 2'!$B$4))</f>
        <v>2</v>
      </c>
      <c r="R21" s="45">
        <f>INT(('Sheet 2 - Table 2'!$B$3+'Sheet 2 - Table 2'!$B$5)/(H21+'Sheet 2 - Table 2'!$B$5))</f>
        <v>3</v>
      </c>
      <c r="S21" s="45">
        <f>(Q21*G21)+((Q21-1)*'Sheet 2 - Table 2'!$B$4)</f>
        <v>3300</v>
      </c>
      <c r="T21" s="45">
        <f>(R21*H21)+((R21-1)*'Sheet 2 - Table 2'!$B$5)</f>
        <v>2976</v>
      </c>
      <c r="U21" s="46">
        <f>S21*T21/1000000</f>
        <v>9.8208</v>
      </c>
      <c r="V21" s="45">
        <f>INT(('Sheet 2 - Table 2'!$B$2+'Sheet 2 - Table 2'!$B$4)/(H21+'Sheet 2 - Table 2'!$B$4))</f>
        <v>4</v>
      </c>
      <c r="W21" s="45">
        <f>INT(('Sheet 2 - Table 2'!$B$3+'Sheet 2 - Table 2'!$B$5)/(G21+'Sheet 2 - Table 2'!$B$5))</f>
        <v>2</v>
      </c>
      <c r="X21" s="45">
        <f>(V21*H21)+((V21-1)*'Sheet 2 - Table 2'!$B$4)</f>
        <v>4028</v>
      </c>
      <c r="Y21" s="45">
        <f>(W21*G21)+((W21-1)*'Sheet 2 - Table 2'!$B$5)</f>
        <v>3280</v>
      </c>
      <c r="Z21" s="46">
        <f>X21*Y21/1000000</f>
        <v>13.21184</v>
      </c>
      <c r="AA21" t="s" s="44">
        <f>IF($U21&gt;$Z21,"horizontal","vertikal")</f>
        <v>62</v>
      </c>
      <c r="AB21" s="45">
        <f>IF($U21&gt;$Z21,Q21,V21)</f>
        <v>4</v>
      </c>
      <c r="AC21" s="45">
        <f>IF($U21&gt;$Z21,R21,W21)</f>
        <v>2</v>
      </c>
      <c r="AD21" s="45">
        <f>IF($U21&gt;$Z21,S21,X21)</f>
        <v>4028</v>
      </c>
      <c r="AE21" s="45">
        <f>IF($U21&gt;$Z21,T21,Y21)</f>
        <v>3280</v>
      </c>
      <c r="AF21" s="46">
        <f>IF($U21&gt;$Z21,U21,Z21)</f>
        <v>13.21184</v>
      </c>
      <c r="AG21" s="45">
        <f>IF($U21&gt;$Z21,Q21*R21,V21*W21)</f>
        <v>8</v>
      </c>
      <c r="AH21" s="47">
        <f>AG21*D21</f>
        <v>2400</v>
      </c>
      <c r="AI21" t="s" s="44">
        <f>IF(E21&gt;0,AG21*E21,"")</f>
      </c>
      <c r="AJ21" s="43">
        <f>AG21*P21</f>
        <v>1766.4</v>
      </c>
      <c r="AK21" s="45">
        <f>AG21*J21</f>
        <v>257.28</v>
      </c>
      <c r="AL21" s="45">
        <f>AG21*K21</f>
        <v>326.4</v>
      </c>
      <c r="AM21" s="48"/>
      <c r="AN21" s="46">
        <f>C21*AG21</f>
        <v>1392</v>
      </c>
      <c r="AO21" s="46">
        <f>AN21+'Sheet 2 - Table 3'!$B$2</f>
        <v>2327</v>
      </c>
      <c r="AP21" s="49">
        <f>D21/$C21</f>
        <v>1.724137931034483</v>
      </c>
      <c r="AQ21" s="45">
        <f>AH21*('Sheet 2 - Table 3'!$B$5/1000)</f>
        <v>2359.2</v>
      </c>
      <c r="AR21" s="45">
        <f>AQ21*'Sheet 2 - Table 3'!$B$1*0.01</f>
        <v>707.76</v>
      </c>
      <c r="AS21" s="45">
        <f>AQ21*(100-'Sheet 2 - Table 3'!$B$1)*0.01</f>
        <v>1651.44</v>
      </c>
      <c r="AT21" s="45">
        <f>AO21/((AR21*'Sheet 2 - Table 3'!$B$4)+(AS21*'Sheet 2 - Table 3'!$B$3))</f>
        <v>6.203467330360361</v>
      </c>
    </row>
    <row r="22" ht="20.05" customHeight="1">
      <c r="A22" t="s" s="10">
        <v>97</v>
      </c>
      <c r="B22" t="s" s="38">
        <v>98</v>
      </c>
      <c r="C22" s="39">
        <v>188</v>
      </c>
      <c r="D22" s="40">
        <v>300</v>
      </c>
      <c r="E22" s="41"/>
      <c r="F22" s="42">
        <v>-0.44</v>
      </c>
      <c r="G22" s="40">
        <v>1640</v>
      </c>
      <c r="H22" s="40">
        <v>992</v>
      </c>
      <c r="I22" s="40">
        <v>40</v>
      </c>
      <c r="J22" s="40">
        <v>32.2</v>
      </c>
      <c r="K22" s="40">
        <v>39.5</v>
      </c>
      <c r="L22" s="41"/>
      <c r="M22" s="43">
        <f>100000*D22/(G22*H22)</f>
        <v>18.44020456333596</v>
      </c>
      <c r="N22" t="s" s="44">
        <f>IF(E22&gt;0,100000*E22/(G22*H22),"")</f>
      </c>
      <c r="O22" t="s" s="44">
        <f>IF(E22&gt;0,N22/M22,"")</f>
      </c>
      <c r="P22" s="43">
        <f>(D22+(D22*(F22*20/100)))*0.8</f>
        <v>218.88</v>
      </c>
      <c r="Q22" s="45">
        <f>INT(('Sheet 2 - Table 2'!$B$2+'Sheet 2 - Table 2'!$B$4)/(G22+'Sheet 2 - Table 2'!$B$4))</f>
        <v>2</v>
      </c>
      <c r="R22" s="45">
        <f>INT(('Sheet 2 - Table 2'!$B$3+'Sheet 2 - Table 2'!$B$5)/(H22+'Sheet 2 - Table 2'!$B$5))</f>
        <v>3</v>
      </c>
      <c r="S22" s="45">
        <f>(Q22*G22)+((Q22-1)*'Sheet 2 - Table 2'!$B$4)</f>
        <v>3300</v>
      </c>
      <c r="T22" s="45">
        <f>(R22*H22)+((R22-1)*'Sheet 2 - Table 2'!$B$5)</f>
        <v>2976</v>
      </c>
      <c r="U22" s="46">
        <f>S22*T22/1000000</f>
        <v>9.8208</v>
      </c>
      <c r="V22" s="45">
        <f>INT(('Sheet 2 - Table 2'!$B$2+'Sheet 2 - Table 2'!$B$4)/(H22+'Sheet 2 - Table 2'!$B$4))</f>
        <v>4</v>
      </c>
      <c r="W22" s="45">
        <f>INT(('Sheet 2 - Table 2'!$B$3+'Sheet 2 - Table 2'!$B$5)/(G22+'Sheet 2 - Table 2'!$B$5))</f>
        <v>2</v>
      </c>
      <c r="X22" s="45">
        <f>(V22*H22)+((V22-1)*'Sheet 2 - Table 2'!$B$4)</f>
        <v>4028</v>
      </c>
      <c r="Y22" s="45">
        <f>(W22*G22)+((W22-1)*'Sheet 2 - Table 2'!$B$5)</f>
        <v>3280</v>
      </c>
      <c r="Z22" s="46">
        <f>X22*Y22/1000000</f>
        <v>13.21184</v>
      </c>
      <c r="AA22" t="s" s="44">
        <f>IF($U22&gt;$Z22,"horizontal","vertikal")</f>
        <v>62</v>
      </c>
      <c r="AB22" s="45">
        <f>IF($U22&gt;$Z22,Q22,V22)</f>
        <v>4</v>
      </c>
      <c r="AC22" s="45">
        <f>IF($U22&gt;$Z22,R22,W22)</f>
        <v>2</v>
      </c>
      <c r="AD22" s="45">
        <f>IF($U22&gt;$Z22,S22,X22)</f>
        <v>4028</v>
      </c>
      <c r="AE22" s="45">
        <f>IF($U22&gt;$Z22,T22,Y22)</f>
        <v>3280</v>
      </c>
      <c r="AF22" s="46">
        <f>IF($U22&gt;$Z22,U22,Z22)</f>
        <v>13.21184</v>
      </c>
      <c r="AG22" s="45">
        <f>IF($U22&gt;$Z22,Q22*R22,V22*W22)</f>
        <v>8</v>
      </c>
      <c r="AH22" s="47">
        <f>AG22*D22</f>
        <v>2400</v>
      </c>
      <c r="AI22" t="s" s="44">
        <f>IF(E22&gt;0,AG22*E22,"")</f>
      </c>
      <c r="AJ22" s="43">
        <f>AG22*P22</f>
        <v>1751.04</v>
      </c>
      <c r="AK22" s="45">
        <f>AG22*J22</f>
        <v>257.6</v>
      </c>
      <c r="AL22" s="45">
        <f>AG22*K22</f>
        <v>316</v>
      </c>
      <c r="AM22" s="48"/>
      <c r="AN22" s="46">
        <f>C22*AG22</f>
        <v>1504</v>
      </c>
      <c r="AO22" s="46">
        <f>AN22+'Sheet 2 - Table 3'!$B$2</f>
        <v>2439</v>
      </c>
      <c r="AP22" s="49">
        <f>D22/$C22</f>
        <v>1.595744680851064</v>
      </c>
      <c r="AQ22" s="45">
        <f>AH22*('Sheet 2 - Table 3'!$B$5/1000)</f>
        <v>2359.2</v>
      </c>
      <c r="AR22" s="45">
        <f>AQ22*'Sheet 2 - Table 3'!$B$1*0.01</f>
        <v>707.76</v>
      </c>
      <c r="AS22" s="45">
        <f>AQ22*(100-'Sheet 2 - Table 3'!$B$1)*0.01</f>
        <v>1651.44</v>
      </c>
      <c r="AT22" s="45">
        <f>AO22/((AR22*'Sheet 2 - Table 3'!$B$4)+(AS22*'Sheet 2 - Table 3'!$B$3))</f>
        <v>6.502044185109119</v>
      </c>
    </row>
    <row r="23" ht="19.4" customHeight="1">
      <c r="A23" t="s" s="10">
        <v>99</v>
      </c>
      <c r="B23" t="s" s="38">
        <v>100</v>
      </c>
      <c r="C23" s="39">
        <v>194.69</v>
      </c>
      <c r="D23" s="40">
        <v>300</v>
      </c>
      <c r="E23" s="40">
        <v>223</v>
      </c>
      <c r="F23" s="42">
        <v>-0.39</v>
      </c>
      <c r="G23" s="40">
        <v>1650</v>
      </c>
      <c r="H23" s="40">
        <v>992</v>
      </c>
      <c r="I23" s="40">
        <v>35</v>
      </c>
      <c r="J23" s="40">
        <v>32.6</v>
      </c>
      <c r="K23" s="40">
        <v>39.9</v>
      </c>
      <c r="L23" s="41"/>
      <c r="M23" s="43">
        <f>100000*D23/(G23*H23)</f>
        <v>18.32844574780059</v>
      </c>
      <c r="N23" s="43">
        <f>IF(E23&gt;0,100000*E23/(G23*H23),"")</f>
        <v>13.62414467253177</v>
      </c>
      <c r="O23" s="46">
        <f>IF(E23&gt;0,N23/M23,"")</f>
        <v>0.7433333333333334</v>
      </c>
      <c r="P23" s="43">
        <f>(D23+(D23*(F23*20/100)))*0.8</f>
        <v>221.28</v>
      </c>
      <c r="Q23" s="45">
        <f>INT(('Sheet 2 - Table 2'!$B$2+'Sheet 2 - Table 2'!$B$4)/(G23+'Sheet 2 - Table 2'!$B$4))</f>
        <v>2</v>
      </c>
      <c r="R23" s="45">
        <f>INT(('Sheet 2 - Table 2'!$B$3+'Sheet 2 - Table 2'!$B$5)/(H23+'Sheet 2 - Table 2'!$B$5))</f>
        <v>3</v>
      </c>
      <c r="S23" s="45">
        <f>(Q23*G23)+((Q23-1)*'Sheet 2 - Table 2'!$B$4)</f>
        <v>3320</v>
      </c>
      <c r="T23" s="45">
        <f>(R23*H23)+((R23-1)*'Sheet 2 - Table 2'!$B$5)</f>
        <v>2976</v>
      </c>
      <c r="U23" s="46">
        <f>S23*T23/1000000</f>
        <v>9.880319999999999</v>
      </c>
      <c r="V23" s="45">
        <f>INT(('Sheet 2 - Table 2'!$B$2+'Sheet 2 - Table 2'!$B$4)/(H23+'Sheet 2 - Table 2'!$B$4))</f>
        <v>4</v>
      </c>
      <c r="W23" s="45">
        <f>INT(('Sheet 2 - Table 2'!$B$3+'Sheet 2 - Table 2'!$B$5)/(G23+'Sheet 2 - Table 2'!$B$5))</f>
        <v>2</v>
      </c>
      <c r="X23" s="45">
        <f>(V23*H23)+((V23-1)*'Sheet 2 - Table 2'!$B$4)</f>
        <v>4028</v>
      </c>
      <c r="Y23" s="45">
        <f>(W23*G23)+((W23-1)*'Sheet 2 - Table 2'!$B$5)</f>
        <v>3300</v>
      </c>
      <c r="Z23" s="46">
        <f>X23*Y23/1000000</f>
        <v>13.2924</v>
      </c>
      <c r="AA23" t="s" s="44">
        <f>IF($U23&gt;$Z23,"horizontal","vertikal")</f>
        <v>62</v>
      </c>
      <c r="AB23" s="45">
        <f>IF($U23&gt;$Z23,Q23,V23)</f>
        <v>4</v>
      </c>
      <c r="AC23" s="45">
        <f>IF($U23&gt;$Z23,R23,W23)</f>
        <v>2</v>
      </c>
      <c r="AD23" s="45">
        <f>IF($U23&gt;$Z23,S23,X23)</f>
        <v>4028</v>
      </c>
      <c r="AE23" s="45">
        <f>IF($U23&gt;$Z23,T23,Y23)</f>
        <v>3300</v>
      </c>
      <c r="AF23" s="46">
        <f>IF($U23&gt;$Z23,U23,Z23)</f>
        <v>13.2924</v>
      </c>
      <c r="AG23" s="45">
        <f>IF($U23&gt;$Z23,Q23*R23,V23*W23)</f>
        <v>8</v>
      </c>
      <c r="AH23" s="47">
        <f>AG23*D23</f>
        <v>2400</v>
      </c>
      <c r="AI23" s="45">
        <f>IF(E23&gt;0,AG23*E23,"")</f>
        <v>1784</v>
      </c>
      <c r="AJ23" s="43">
        <f>AG23*P23</f>
        <v>1770.24</v>
      </c>
      <c r="AK23" s="45">
        <f>AG23*J23</f>
        <v>260.8</v>
      </c>
      <c r="AL23" s="45">
        <f>AG23*K23</f>
        <v>319.2</v>
      </c>
      <c r="AM23" s="48"/>
      <c r="AN23" s="46">
        <f>C23*AG23</f>
        <v>1557.52</v>
      </c>
      <c r="AO23" s="46">
        <f>AN23+'Sheet 2 - Table 3'!$B$2</f>
        <v>2492.52</v>
      </c>
      <c r="AP23" s="49">
        <f>D23/$C23</f>
        <v>1.540911192151626</v>
      </c>
      <c r="AQ23" s="45">
        <f>AH23*('Sheet 2 - Table 3'!$B$5/1000)</f>
        <v>2359.2</v>
      </c>
      <c r="AR23" s="45">
        <f>AQ23*'Sheet 2 - Table 3'!$B$1*0.01</f>
        <v>707.76</v>
      </c>
      <c r="AS23" s="45">
        <f>AQ23*(100-'Sheet 2 - Table 3'!$B$1)*0.01</f>
        <v>1651.44</v>
      </c>
      <c r="AT23" s="45">
        <f>AO23/((AR23*'Sheet 2 - Table 3'!$B$4)+(AS23*'Sheet 2 - Table 3'!$B$3))</f>
        <v>6.644721267842633</v>
      </c>
    </row>
    <row r="24" ht="20.05" customHeight="1">
      <c r="A24" t="s" s="10">
        <v>101</v>
      </c>
      <c r="B24" t="s" s="38">
        <v>102</v>
      </c>
      <c r="C24" s="39">
        <v>196</v>
      </c>
      <c r="D24" s="40">
        <v>300</v>
      </c>
      <c r="E24" s="41"/>
      <c r="F24" s="42">
        <v>-0.42</v>
      </c>
      <c r="G24" s="40">
        <v>1640</v>
      </c>
      <c r="H24" s="40">
        <v>992</v>
      </c>
      <c r="I24" s="40">
        <v>40</v>
      </c>
      <c r="J24" s="40">
        <v>32.7</v>
      </c>
      <c r="K24" s="40">
        <v>39.9</v>
      </c>
      <c r="L24" s="41"/>
      <c r="M24" s="43">
        <f>100000*D24/(G24*H24)</f>
        <v>18.44020456333596</v>
      </c>
      <c r="N24" t="s" s="44">
        <f>IF(E24&gt;0,100000*E24/(G24*H24),"")</f>
      </c>
      <c r="O24" t="s" s="44">
        <f>IF(E24&gt;0,N24/M24,"")</f>
      </c>
      <c r="P24" s="43">
        <f>(D24+(D24*(F24*20/100)))*0.8</f>
        <v>219.84</v>
      </c>
      <c r="Q24" s="45">
        <f>INT(('Sheet 2 - Table 2'!$B$2+'Sheet 2 - Table 2'!$B$4)/(G24+'Sheet 2 - Table 2'!$B$4))</f>
        <v>2</v>
      </c>
      <c r="R24" s="45">
        <f>INT(('Sheet 2 - Table 2'!$B$3+'Sheet 2 - Table 2'!$B$5)/(H24+'Sheet 2 - Table 2'!$B$5))</f>
        <v>3</v>
      </c>
      <c r="S24" s="45">
        <f>(Q24*G24)+((Q24-1)*'Sheet 2 - Table 2'!$B$4)</f>
        <v>3300</v>
      </c>
      <c r="T24" s="45">
        <f>(R24*H24)+((R24-1)*'Sheet 2 - Table 2'!$B$5)</f>
        <v>2976</v>
      </c>
      <c r="U24" s="46">
        <f>S24*T24/1000000</f>
        <v>9.8208</v>
      </c>
      <c r="V24" s="45">
        <f>INT(('Sheet 2 - Table 2'!$B$2+'Sheet 2 - Table 2'!$B$4)/(H24+'Sheet 2 - Table 2'!$B$4))</f>
        <v>4</v>
      </c>
      <c r="W24" s="45">
        <f>INT(('Sheet 2 - Table 2'!$B$3+'Sheet 2 - Table 2'!$B$5)/(G24+'Sheet 2 - Table 2'!$B$5))</f>
        <v>2</v>
      </c>
      <c r="X24" s="45">
        <f>(V24*H24)+((V24-1)*'Sheet 2 - Table 2'!$B$4)</f>
        <v>4028</v>
      </c>
      <c r="Y24" s="45">
        <f>(W24*G24)+((W24-1)*'Sheet 2 - Table 2'!$B$5)</f>
        <v>3280</v>
      </c>
      <c r="Z24" s="46">
        <f>X24*Y24/1000000</f>
        <v>13.21184</v>
      </c>
      <c r="AA24" t="s" s="44">
        <f>IF($U24&gt;$Z24,"horizontal","vertikal")</f>
        <v>62</v>
      </c>
      <c r="AB24" s="45">
        <f>IF($U24&gt;$Z24,Q24,V24)</f>
        <v>4</v>
      </c>
      <c r="AC24" s="45">
        <f>IF($U24&gt;$Z24,R24,W24)</f>
        <v>2</v>
      </c>
      <c r="AD24" s="45">
        <f>IF($U24&gt;$Z24,S24,X24)</f>
        <v>4028</v>
      </c>
      <c r="AE24" s="45">
        <f>IF($U24&gt;$Z24,T24,Y24)</f>
        <v>3280</v>
      </c>
      <c r="AF24" s="46">
        <f>IF($U24&gt;$Z24,U24,Z24)</f>
        <v>13.21184</v>
      </c>
      <c r="AG24" s="45">
        <f>IF($U24&gt;$Z24,Q24*R24,V24*W24)</f>
        <v>8</v>
      </c>
      <c r="AH24" s="47">
        <f>AG24*D24</f>
        <v>2400</v>
      </c>
      <c r="AI24" t="s" s="44">
        <f>IF(E24&gt;0,AG24*E24,"")</f>
      </c>
      <c r="AJ24" s="43">
        <f>AG24*P24</f>
        <v>1758.72</v>
      </c>
      <c r="AK24" s="45">
        <f>AG24*J24</f>
        <v>261.6</v>
      </c>
      <c r="AL24" s="45">
        <f>AG24*K24</f>
        <v>319.2</v>
      </c>
      <c r="AM24" s="48"/>
      <c r="AN24" s="46">
        <f>C24*AG24</f>
        <v>1568</v>
      </c>
      <c r="AO24" s="46">
        <f>AN24+'Sheet 2 - Table 3'!$B$2</f>
        <v>2503</v>
      </c>
      <c r="AP24" s="49">
        <f>D24/$C24</f>
        <v>1.530612244897959</v>
      </c>
      <c r="AQ24" s="45">
        <f>AH24*('Sheet 2 - Table 3'!$B$5/1000)</f>
        <v>2359.2</v>
      </c>
      <c r="AR24" s="45">
        <f>AQ24*'Sheet 2 - Table 3'!$B$1*0.01</f>
        <v>707.76</v>
      </c>
      <c r="AS24" s="45">
        <f>AQ24*(100-'Sheet 2 - Table 3'!$B$1)*0.01</f>
        <v>1651.44</v>
      </c>
      <c r="AT24" s="45">
        <f>AO24/((AR24*'Sheet 2 - Table 3'!$B$4)+(AS24*'Sheet 2 - Table 3'!$B$3))</f>
        <v>6.672659530679838</v>
      </c>
    </row>
    <row r="25" ht="20.05" customHeight="1">
      <c r="A25" t="s" s="10">
        <v>103</v>
      </c>
      <c r="B25" t="s" s="38">
        <v>102</v>
      </c>
      <c r="C25" s="39">
        <v>202</v>
      </c>
      <c r="D25" s="40">
        <v>300</v>
      </c>
      <c r="E25" s="41"/>
      <c r="F25" s="42">
        <v>-0.42</v>
      </c>
      <c r="G25" s="40">
        <v>1640</v>
      </c>
      <c r="H25" s="40">
        <v>992</v>
      </c>
      <c r="I25" s="40">
        <v>40</v>
      </c>
      <c r="J25" s="40">
        <v>32.9</v>
      </c>
      <c r="K25" s="40">
        <v>39.9</v>
      </c>
      <c r="L25" s="41"/>
      <c r="M25" s="43">
        <f>100000*D25/(G25*H25)</f>
        <v>18.44020456333596</v>
      </c>
      <c r="N25" t="s" s="44">
        <f>IF(E25&gt;0,100000*E25/(G25*H25),"")</f>
      </c>
      <c r="O25" t="s" s="44">
        <f>IF(E25&gt;0,N25/M25,"")</f>
      </c>
      <c r="P25" s="43">
        <f>(D25+(D25*(F25*20/100)))*0.8</f>
        <v>219.84</v>
      </c>
      <c r="Q25" s="45">
        <f>INT(('Sheet 2 - Table 2'!$B$2+'Sheet 2 - Table 2'!$B$4)/(G25+'Sheet 2 - Table 2'!$B$4))</f>
        <v>2</v>
      </c>
      <c r="R25" s="45">
        <f>INT(('Sheet 2 - Table 2'!$B$3+'Sheet 2 - Table 2'!$B$5)/(H25+'Sheet 2 - Table 2'!$B$5))</f>
        <v>3</v>
      </c>
      <c r="S25" s="45">
        <f>(Q25*G25)+((Q25-1)*'Sheet 2 - Table 2'!$B$4)</f>
        <v>3300</v>
      </c>
      <c r="T25" s="45">
        <f>(R25*H25)+((R25-1)*'Sheet 2 - Table 2'!$B$5)</f>
        <v>2976</v>
      </c>
      <c r="U25" s="46">
        <f>S25*T25/1000000</f>
        <v>9.8208</v>
      </c>
      <c r="V25" s="45">
        <f>INT(('Sheet 2 - Table 2'!$B$2+'Sheet 2 - Table 2'!$B$4)/(H25+'Sheet 2 - Table 2'!$B$4))</f>
        <v>4</v>
      </c>
      <c r="W25" s="45">
        <f>INT(('Sheet 2 - Table 2'!$B$3+'Sheet 2 - Table 2'!$B$5)/(G25+'Sheet 2 - Table 2'!$B$5))</f>
        <v>2</v>
      </c>
      <c r="X25" s="45">
        <f>(V25*H25)+((V25-1)*'Sheet 2 - Table 2'!$B$4)</f>
        <v>4028</v>
      </c>
      <c r="Y25" s="45">
        <f>(W25*G25)+((W25-1)*'Sheet 2 - Table 2'!$B$5)</f>
        <v>3280</v>
      </c>
      <c r="Z25" s="46">
        <f>X25*Y25/1000000</f>
        <v>13.21184</v>
      </c>
      <c r="AA25" t="s" s="44">
        <f>IF($U25&gt;$Z25,"horizontal","vertikal")</f>
        <v>62</v>
      </c>
      <c r="AB25" s="45">
        <f>IF($U25&gt;$Z25,Q25,V25)</f>
        <v>4</v>
      </c>
      <c r="AC25" s="45">
        <f>IF($U25&gt;$Z25,R25,W25)</f>
        <v>2</v>
      </c>
      <c r="AD25" s="45">
        <f>IF($U25&gt;$Z25,S25,X25)</f>
        <v>4028</v>
      </c>
      <c r="AE25" s="45">
        <f>IF($U25&gt;$Z25,T25,Y25)</f>
        <v>3280</v>
      </c>
      <c r="AF25" s="46">
        <f>IF($U25&gt;$Z25,U25,Z25)</f>
        <v>13.21184</v>
      </c>
      <c r="AG25" s="45">
        <f>IF($U25&gt;$Z25,Q25*R25,V25*W25)</f>
        <v>8</v>
      </c>
      <c r="AH25" s="47">
        <f>AG25*D25</f>
        <v>2400</v>
      </c>
      <c r="AI25" t="s" s="44">
        <f>IF(E25&gt;0,AG25*E25,"")</f>
      </c>
      <c r="AJ25" s="43">
        <f>AG25*P25</f>
        <v>1758.72</v>
      </c>
      <c r="AK25" s="45">
        <f>AG25*J25</f>
        <v>263.2</v>
      </c>
      <c r="AL25" s="45">
        <f>AG25*K25</f>
        <v>319.2</v>
      </c>
      <c r="AM25" s="48"/>
      <c r="AN25" s="46">
        <f>C25*AG25</f>
        <v>1616</v>
      </c>
      <c r="AO25" s="46">
        <f>AN25+'Sheet 2 - Table 3'!$B$2</f>
        <v>2551</v>
      </c>
      <c r="AP25" s="49">
        <f>D25/$C25</f>
        <v>1.485148514851485</v>
      </c>
      <c r="AQ25" s="45">
        <f>AH25*('Sheet 2 - Table 3'!$B$5/1000)</f>
        <v>2359.2</v>
      </c>
      <c r="AR25" s="45">
        <f>AQ25*'Sheet 2 - Table 3'!$B$1*0.01</f>
        <v>707.76</v>
      </c>
      <c r="AS25" s="45">
        <f>AQ25*(100-'Sheet 2 - Table 3'!$B$1)*0.01</f>
        <v>1651.44</v>
      </c>
      <c r="AT25" s="45">
        <f>AO25/((AR25*'Sheet 2 - Table 3'!$B$4)+(AS25*'Sheet 2 - Table 3'!$B$3))</f>
        <v>6.800621039857877</v>
      </c>
    </row>
    <row r="26" ht="20.05" customHeight="1">
      <c r="A26" t="s" s="10">
        <v>104</v>
      </c>
      <c r="B26" t="s" s="38">
        <v>105</v>
      </c>
      <c r="C26" s="39">
        <v>207.07</v>
      </c>
      <c r="D26" s="40">
        <v>300</v>
      </c>
      <c r="E26" s="40">
        <v>226</v>
      </c>
      <c r="F26" s="42">
        <v>-0.36</v>
      </c>
      <c r="G26" s="40">
        <v>1675</v>
      </c>
      <c r="H26" s="40">
        <v>997</v>
      </c>
      <c r="I26" s="40">
        <v>38</v>
      </c>
      <c r="J26" s="40">
        <v>32.5</v>
      </c>
      <c r="K26" s="40">
        <v>39.2</v>
      </c>
      <c r="L26" s="41"/>
      <c r="M26" s="43">
        <f>100000*D26/(G26*H26)</f>
        <v>17.96434078354466</v>
      </c>
      <c r="N26" s="43">
        <f>IF(E26&gt;0,100000*E26/(G26*H26),"")</f>
        <v>13.53313672360365</v>
      </c>
      <c r="O26" s="46">
        <f>IF(E26&gt;0,N26/M26,"")</f>
        <v>0.7533333333333333</v>
      </c>
      <c r="P26" s="43">
        <f>(D26+(D26*(F26*20/100)))*0.8</f>
        <v>222.72</v>
      </c>
      <c r="Q26" s="45">
        <f>INT(('Sheet 2 - Table 2'!$B$2+'Sheet 2 - Table 2'!$B$4)/(G26+'Sheet 2 - Table 2'!$B$4))</f>
        <v>2</v>
      </c>
      <c r="R26" s="45">
        <f>INT(('Sheet 2 - Table 2'!$B$3+'Sheet 2 - Table 2'!$B$5)/(H26+'Sheet 2 - Table 2'!$B$5))</f>
        <v>3</v>
      </c>
      <c r="S26" s="45">
        <f>(Q26*G26)+((Q26-1)*'Sheet 2 - Table 2'!$B$4)</f>
        <v>3370</v>
      </c>
      <c r="T26" s="45">
        <f>(R26*H26)+((R26-1)*'Sheet 2 - Table 2'!$B$5)</f>
        <v>2991</v>
      </c>
      <c r="U26" s="46">
        <f>S26*T26/1000000</f>
        <v>10.07967</v>
      </c>
      <c r="V26" s="45">
        <f>INT(('Sheet 2 - Table 2'!$B$2+'Sheet 2 - Table 2'!$B$4)/(H26+'Sheet 2 - Table 2'!$B$4))</f>
        <v>4</v>
      </c>
      <c r="W26" s="45">
        <f>INT(('Sheet 2 - Table 2'!$B$3+'Sheet 2 - Table 2'!$B$5)/(G26+'Sheet 2 - Table 2'!$B$5))</f>
        <v>2</v>
      </c>
      <c r="X26" s="45">
        <f>(V26*H26)+((V26-1)*'Sheet 2 - Table 2'!$B$4)</f>
        <v>4048</v>
      </c>
      <c r="Y26" s="45">
        <f>(W26*G26)+((W26-1)*'Sheet 2 - Table 2'!$B$5)</f>
        <v>3350</v>
      </c>
      <c r="Z26" s="46">
        <f>X26*Y26/1000000</f>
        <v>13.5608</v>
      </c>
      <c r="AA26" t="s" s="44">
        <f>IF($U26&gt;$Z26,"horizontal","vertikal")</f>
        <v>62</v>
      </c>
      <c r="AB26" s="45">
        <f>IF($U26&gt;$Z26,Q26,V26)</f>
        <v>4</v>
      </c>
      <c r="AC26" s="45">
        <f>IF($U26&gt;$Z26,R26,W26)</f>
        <v>2</v>
      </c>
      <c r="AD26" s="45">
        <f>IF($U26&gt;$Z26,S26,X26)</f>
        <v>4048</v>
      </c>
      <c r="AE26" s="45">
        <f>IF($U26&gt;$Z26,T26,Y26)</f>
        <v>3350</v>
      </c>
      <c r="AF26" s="46">
        <f>IF($U26&gt;$Z26,U26,Z26)</f>
        <v>13.5608</v>
      </c>
      <c r="AG26" s="45">
        <f>IF($U26&gt;$Z26,Q26*R26,V26*W26)</f>
        <v>8</v>
      </c>
      <c r="AH26" s="47">
        <f>AG26*D26</f>
        <v>2400</v>
      </c>
      <c r="AI26" s="45">
        <f>IF(E26&gt;0,AG26*E26,"")</f>
        <v>1808</v>
      </c>
      <c r="AJ26" s="43">
        <f>AG26*P26</f>
        <v>1781.76</v>
      </c>
      <c r="AK26" s="45">
        <f>AG26*J26</f>
        <v>260</v>
      </c>
      <c r="AL26" s="45">
        <f>AG26*K26</f>
        <v>313.6</v>
      </c>
      <c r="AM26" s="48"/>
      <c r="AN26" s="46">
        <f>C26*AG26</f>
        <v>1656.56</v>
      </c>
      <c r="AO26" s="46">
        <f>AN26+'Sheet 2 - Table 3'!$B$2</f>
        <v>2591.56</v>
      </c>
      <c r="AP26" s="49">
        <f>D26/$C26</f>
        <v>1.448785434877095</v>
      </c>
      <c r="AQ26" s="45">
        <f>AH26*('Sheet 2 - Table 3'!$B$5/1000)</f>
        <v>2359.2</v>
      </c>
      <c r="AR26" s="45">
        <f>AQ26*'Sheet 2 - Table 3'!$B$1*0.01</f>
        <v>707.76</v>
      </c>
      <c r="AS26" s="45">
        <f>AQ26*(100-'Sheet 2 - Table 3'!$B$1)*0.01</f>
        <v>1651.44</v>
      </c>
      <c r="AT26" s="45">
        <f>AO26/((AR26*'Sheet 2 - Table 3'!$B$4)+(AS26*'Sheet 2 - Table 3'!$B$3))</f>
        <v>6.908748515113321</v>
      </c>
    </row>
    <row r="27" ht="20.05" customHeight="1">
      <c r="A27" t="s" s="10">
        <v>106</v>
      </c>
      <c r="B27" t="s" s="38">
        <v>107</v>
      </c>
      <c r="C27" s="39">
        <v>221</v>
      </c>
      <c r="D27" s="40">
        <v>300</v>
      </c>
      <c r="E27" s="41"/>
      <c r="F27" s="42">
        <f t="shared" si="759" ref="F27:F29">-0.4</f>
        <v>-0.4</v>
      </c>
      <c r="G27" s="40">
        <v>1681</v>
      </c>
      <c r="H27" s="40">
        <v>991</v>
      </c>
      <c r="I27" s="40">
        <v>35</v>
      </c>
      <c r="J27" s="40">
        <v>32.02</v>
      </c>
      <c r="K27" s="40">
        <v>38.89</v>
      </c>
      <c r="L27" s="41"/>
      <c r="M27" s="43">
        <f>100000*D27/(G27*H27)</f>
        <v>18.0085973043531</v>
      </c>
      <c r="N27" t="s" s="44">
        <f>IF(E27&gt;0,100000*E27/(G27*H27),"")</f>
      </c>
      <c r="O27" t="s" s="44">
        <f>IF(E27&gt;0,N27/M27,"")</f>
      </c>
      <c r="P27" s="43">
        <f>(D27+(D27*(F27*20/100)))*0.8</f>
        <v>220.8</v>
      </c>
      <c r="Q27" s="45">
        <f>INT(('Sheet 2 - Table 2'!$B$2+'Sheet 2 - Table 2'!$B$4)/(G27+'Sheet 2 - Table 2'!$B$4))</f>
        <v>2</v>
      </c>
      <c r="R27" s="45">
        <f>INT(('Sheet 2 - Table 2'!$B$3+'Sheet 2 - Table 2'!$B$5)/(H27+'Sheet 2 - Table 2'!$B$5))</f>
        <v>3</v>
      </c>
      <c r="S27" s="45">
        <f>(Q27*G27)+((Q27-1)*'Sheet 2 - Table 2'!$B$4)</f>
        <v>3382</v>
      </c>
      <c r="T27" s="45">
        <f>(R27*H27)+((R27-1)*'Sheet 2 - Table 2'!$B$5)</f>
        <v>2973</v>
      </c>
      <c r="U27" s="46">
        <f>S27*T27/1000000</f>
        <v>10.054686</v>
      </c>
      <c r="V27" s="45">
        <f>INT(('Sheet 2 - Table 2'!$B$2+'Sheet 2 - Table 2'!$B$4)/(H27+'Sheet 2 - Table 2'!$B$4))</f>
        <v>4</v>
      </c>
      <c r="W27" s="45">
        <f>INT(('Sheet 2 - Table 2'!$B$3+'Sheet 2 - Table 2'!$B$5)/(G27+'Sheet 2 - Table 2'!$B$5))</f>
        <v>2</v>
      </c>
      <c r="X27" s="45">
        <f>(V27*H27)+((V27-1)*'Sheet 2 - Table 2'!$B$4)</f>
        <v>4024</v>
      </c>
      <c r="Y27" s="45">
        <f>(W27*G27)+((W27-1)*'Sheet 2 - Table 2'!$B$5)</f>
        <v>3362</v>
      </c>
      <c r="Z27" s="46">
        <f>X27*Y27/1000000</f>
        <v>13.528688</v>
      </c>
      <c r="AA27" t="s" s="44">
        <f>IF($U27&gt;$Z27,"horizontal","vertikal")</f>
        <v>62</v>
      </c>
      <c r="AB27" s="45">
        <f>IF($U27&gt;$Z27,Q27,V27)</f>
        <v>4</v>
      </c>
      <c r="AC27" s="45">
        <f>IF($U27&gt;$Z27,R27,W27)</f>
        <v>2</v>
      </c>
      <c r="AD27" s="45">
        <f>IF($U27&gt;$Z27,S27,X27)</f>
        <v>4024</v>
      </c>
      <c r="AE27" s="45">
        <f>IF($U27&gt;$Z27,T27,Y27)</f>
        <v>3362</v>
      </c>
      <c r="AF27" s="46">
        <f>IF($U27&gt;$Z27,U27,Z27)</f>
        <v>13.528688</v>
      </c>
      <c r="AG27" s="45">
        <f>IF($U27&gt;$Z27,Q27*R27,V27*W27)</f>
        <v>8</v>
      </c>
      <c r="AH27" s="47">
        <f>AG27*D27</f>
        <v>2400</v>
      </c>
      <c r="AI27" t="s" s="44">
        <f>IF(E27&gt;0,AG27*E27,"")</f>
      </c>
      <c r="AJ27" s="43">
        <f>AG27*P27</f>
        <v>1766.4</v>
      </c>
      <c r="AK27" s="45">
        <f>AG27*J27</f>
        <v>256.16</v>
      </c>
      <c r="AL27" s="45">
        <f>AG27*K27</f>
        <v>311.12</v>
      </c>
      <c r="AM27" s="48"/>
      <c r="AN27" s="46">
        <f>C27*AG27</f>
        <v>1768</v>
      </c>
      <c r="AO27" s="46">
        <f>AN27+'Sheet 2 - Table 3'!$B$2</f>
        <v>2703</v>
      </c>
      <c r="AP27" s="49">
        <f>D27/$C27</f>
        <v>1.357466063348416</v>
      </c>
      <c r="AQ27" s="45">
        <f>AH27*('Sheet 2 - Table 3'!$B$5/1000)</f>
        <v>2359.2</v>
      </c>
      <c r="AR27" s="45">
        <f>AQ27*'Sheet 2 - Table 3'!$B$1*0.01</f>
        <v>707.76</v>
      </c>
      <c r="AS27" s="45">
        <f>AQ27*(100-'Sheet 2 - Table 3'!$B$1)*0.01</f>
        <v>1651.44</v>
      </c>
      <c r="AT27" s="45">
        <f>AO27/((AR27*'Sheet 2 - Table 3'!$B$4)+(AS27*'Sheet 2 - Table 3'!$B$3))</f>
        <v>7.205832485588335</v>
      </c>
    </row>
    <row r="28" ht="20.05" customHeight="1">
      <c r="A28" t="s" s="10">
        <v>108</v>
      </c>
      <c r="B28" t="s" s="38">
        <v>107</v>
      </c>
      <c r="C28" s="39">
        <v>225</v>
      </c>
      <c r="D28" s="40">
        <v>300</v>
      </c>
      <c r="E28" s="40">
        <v>221.68</v>
      </c>
      <c r="F28" s="42">
        <f t="shared" si="759"/>
        <v>-0.4</v>
      </c>
      <c r="G28" s="40">
        <v>1681</v>
      </c>
      <c r="H28" s="40">
        <v>991</v>
      </c>
      <c r="I28" s="40">
        <v>35</v>
      </c>
      <c r="J28" s="40">
        <v>32.02</v>
      </c>
      <c r="K28" s="40">
        <v>38.89</v>
      </c>
      <c r="L28" s="41"/>
      <c r="M28" s="43">
        <f>100000*D28/(G28*H28)</f>
        <v>18.0085973043531</v>
      </c>
      <c r="N28" s="43">
        <f>IF(E28&gt;0,100000*E28/(G28*H28),"")</f>
        <v>13.30715283476332</v>
      </c>
      <c r="O28" s="46">
        <f>IF(E28&gt;0,N28/M28,"")</f>
        <v>0.7389333333333333</v>
      </c>
      <c r="P28" s="43">
        <f>(D28+(D28*(F28*20/100)))*0.8</f>
        <v>220.8</v>
      </c>
      <c r="Q28" s="45">
        <f>INT(('Sheet 2 - Table 2'!$B$2+'Sheet 2 - Table 2'!$B$4)/(G28+'Sheet 2 - Table 2'!$B$4))</f>
        <v>2</v>
      </c>
      <c r="R28" s="45">
        <f>INT(('Sheet 2 - Table 2'!$B$3+'Sheet 2 - Table 2'!$B$5)/(H28+'Sheet 2 - Table 2'!$B$5))</f>
        <v>3</v>
      </c>
      <c r="S28" s="45">
        <f>(Q28*G28)+((Q28-1)*'Sheet 2 - Table 2'!$B$4)</f>
        <v>3382</v>
      </c>
      <c r="T28" s="45">
        <f>(R28*H28)+((R28-1)*'Sheet 2 - Table 2'!$B$5)</f>
        <v>2973</v>
      </c>
      <c r="U28" s="46">
        <f>S28*T28/1000000</f>
        <v>10.054686</v>
      </c>
      <c r="V28" s="45">
        <f>INT(('Sheet 2 - Table 2'!$B$2+'Sheet 2 - Table 2'!$B$4)/(H28+'Sheet 2 - Table 2'!$B$4))</f>
        <v>4</v>
      </c>
      <c r="W28" s="45">
        <f>INT(('Sheet 2 - Table 2'!$B$3+'Sheet 2 - Table 2'!$B$5)/(G28+'Sheet 2 - Table 2'!$B$5))</f>
        <v>2</v>
      </c>
      <c r="X28" s="45">
        <f>(V28*H28)+((V28-1)*'Sheet 2 - Table 2'!$B$4)</f>
        <v>4024</v>
      </c>
      <c r="Y28" s="45">
        <f>(W28*G28)+((W28-1)*'Sheet 2 - Table 2'!$B$5)</f>
        <v>3362</v>
      </c>
      <c r="Z28" s="46">
        <f>X28*Y28/1000000</f>
        <v>13.528688</v>
      </c>
      <c r="AA28" t="s" s="44">
        <f>IF($U28&gt;$Z28,"horizontal","vertikal")</f>
        <v>62</v>
      </c>
      <c r="AB28" s="45">
        <f>IF($U28&gt;$Z28,Q28,V28)</f>
        <v>4</v>
      </c>
      <c r="AC28" s="45">
        <f>IF($U28&gt;$Z28,R28,W28)</f>
        <v>2</v>
      </c>
      <c r="AD28" s="45">
        <f>IF($U28&gt;$Z28,S28,X28)</f>
        <v>4024</v>
      </c>
      <c r="AE28" s="45">
        <f>IF($U28&gt;$Z28,T28,Y28)</f>
        <v>3362</v>
      </c>
      <c r="AF28" s="46">
        <f>IF($U28&gt;$Z28,U28,Z28)</f>
        <v>13.528688</v>
      </c>
      <c r="AG28" s="45">
        <f>IF($U28&gt;$Z28,Q28*R28,V28*W28)</f>
        <v>8</v>
      </c>
      <c r="AH28" s="47">
        <f>AG28*D28</f>
        <v>2400</v>
      </c>
      <c r="AI28" s="45">
        <f>IF(E28&gt;0,AG28*E28,"")</f>
        <v>1773.44</v>
      </c>
      <c r="AJ28" s="43">
        <f>AG28*P28</f>
        <v>1766.4</v>
      </c>
      <c r="AK28" s="45">
        <f>AG28*J28</f>
        <v>256.16</v>
      </c>
      <c r="AL28" s="45">
        <f>AG28*K28</f>
        <v>311.12</v>
      </c>
      <c r="AM28" s="48"/>
      <c r="AN28" s="46">
        <f>C28*AG28</f>
        <v>1800</v>
      </c>
      <c r="AO28" s="46">
        <f>AN28+'Sheet 2 - Table 3'!$B$2</f>
        <v>2735</v>
      </c>
      <c r="AP28" s="49">
        <f>D28/$C28</f>
        <v>1.333333333333333</v>
      </c>
      <c r="AQ28" s="45">
        <f>AH28*('Sheet 2 - Table 3'!$B$5/1000)</f>
        <v>2359.2</v>
      </c>
      <c r="AR28" s="45">
        <f>AQ28*'Sheet 2 - Table 3'!$B$1*0.01</f>
        <v>707.76</v>
      </c>
      <c r="AS28" s="45">
        <f>AQ28*(100-'Sheet 2 - Table 3'!$B$1)*0.01</f>
        <v>1651.44</v>
      </c>
      <c r="AT28" s="45">
        <f>AO28/((AR28*'Sheet 2 - Table 3'!$B$4)+(AS28*'Sheet 2 - Table 3'!$B$3))</f>
        <v>7.291140158373695</v>
      </c>
    </row>
    <row r="29" ht="20.05" customHeight="1">
      <c r="A29" t="s" s="10">
        <v>109</v>
      </c>
      <c r="B29" t="s" s="38">
        <v>110</v>
      </c>
      <c r="C29" s="39">
        <v>229</v>
      </c>
      <c r="D29" s="40">
        <v>300</v>
      </c>
      <c r="E29" s="40">
        <v>221.68</v>
      </c>
      <c r="F29" s="42">
        <f t="shared" si="759"/>
        <v>-0.4</v>
      </c>
      <c r="G29" s="40">
        <v>1650</v>
      </c>
      <c r="H29" s="40">
        <v>991</v>
      </c>
      <c r="I29" s="40">
        <v>40</v>
      </c>
      <c r="J29" s="40">
        <v>32.14</v>
      </c>
      <c r="K29" s="40">
        <v>38.78</v>
      </c>
      <c r="L29" s="41"/>
      <c r="M29" s="43">
        <f>100000*D29/(G29*H29)</f>
        <v>18.34694064764701</v>
      </c>
      <c r="N29" s="43">
        <f>IF(E29&gt;0,100000*E29/(G29*H29),"")</f>
        <v>13.55716600923463</v>
      </c>
      <c r="O29" s="46">
        <f>IF(E29&gt;0,N29/M29,"")</f>
        <v>0.7389333333333332</v>
      </c>
      <c r="P29" s="43">
        <f>(D29+(D29*(F29*20/100)))*0.8</f>
        <v>220.8</v>
      </c>
      <c r="Q29" s="45">
        <f>INT(('Sheet 2 - Table 2'!$B$2+'Sheet 2 - Table 2'!$B$4)/(G29+'Sheet 2 - Table 2'!$B$4))</f>
        <v>2</v>
      </c>
      <c r="R29" s="45">
        <f>INT(('Sheet 2 - Table 2'!$B$3+'Sheet 2 - Table 2'!$B$5)/(H29+'Sheet 2 - Table 2'!$B$5))</f>
        <v>3</v>
      </c>
      <c r="S29" s="45">
        <f>(Q29*G29)+((Q29-1)*'Sheet 2 - Table 2'!$B$4)</f>
        <v>3320</v>
      </c>
      <c r="T29" s="45">
        <f>(R29*H29)+((R29-1)*'Sheet 2 - Table 2'!$B$5)</f>
        <v>2973</v>
      </c>
      <c r="U29" s="46">
        <f>S29*T29/1000000</f>
        <v>9.87036</v>
      </c>
      <c r="V29" s="45">
        <f>INT(('Sheet 2 - Table 2'!$B$2+'Sheet 2 - Table 2'!$B$4)/(H29+'Sheet 2 - Table 2'!$B$4))</f>
        <v>4</v>
      </c>
      <c r="W29" s="45">
        <f>INT(('Sheet 2 - Table 2'!$B$3+'Sheet 2 - Table 2'!$B$5)/(G29+'Sheet 2 - Table 2'!$B$5))</f>
        <v>2</v>
      </c>
      <c r="X29" s="45">
        <f>(V29*H29)+((V29-1)*'Sheet 2 - Table 2'!$B$4)</f>
        <v>4024</v>
      </c>
      <c r="Y29" s="45">
        <f>(W29*G29)+((W29-1)*'Sheet 2 - Table 2'!$B$5)</f>
        <v>3300</v>
      </c>
      <c r="Z29" s="46">
        <f>X29*Y29/1000000</f>
        <v>13.2792</v>
      </c>
      <c r="AA29" t="s" s="44">
        <f>IF($U29&gt;$Z29,"horizontal","vertikal")</f>
        <v>62</v>
      </c>
      <c r="AB29" s="45">
        <f>IF($U29&gt;$Z29,Q29,V29)</f>
        <v>4</v>
      </c>
      <c r="AC29" s="45">
        <f>IF($U29&gt;$Z29,R29,W29)</f>
        <v>2</v>
      </c>
      <c r="AD29" s="45">
        <f>IF($U29&gt;$Z29,S29,X29)</f>
        <v>4024</v>
      </c>
      <c r="AE29" s="45">
        <f>IF($U29&gt;$Z29,T29,Y29)</f>
        <v>3300</v>
      </c>
      <c r="AF29" s="46">
        <f>IF($U29&gt;$Z29,U29,Z29)</f>
        <v>13.2792</v>
      </c>
      <c r="AG29" s="45">
        <f>IF($U29&gt;$Z29,Q29*R29,V29*W29)</f>
        <v>8</v>
      </c>
      <c r="AH29" s="47">
        <f>AG29*D29</f>
        <v>2400</v>
      </c>
      <c r="AI29" s="45">
        <f>IF(E29&gt;0,AG29*E29,"")</f>
        <v>1773.44</v>
      </c>
      <c r="AJ29" s="43">
        <f>AG29*P29</f>
        <v>1766.4</v>
      </c>
      <c r="AK29" s="45">
        <f>AG29*J29</f>
        <v>257.12</v>
      </c>
      <c r="AL29" s="45">
        <f>AG29*K29</f>
        <v>310.24</v>
      </c>
      <c r="AM29" s="48"/>
      <c r="AN29" s="46">
        <f>C29*AG29</f>
        <v>1832</v>
      </c>
      <c r="AO29" s="46">
        <f>AN29+'Sheet 2 - Table 3'!$B$2</f>
        <v>2767</v>
      </c>
      <c r="AP29" s="49">
        <f>D29/$C29</f>
        <v>1.310043668122271</v>
      </c>
      <c r="AQ29" s="45">
        <f>AH29*('Sheet 2 - Table 3'!$B$5/1000)</f>
        <v>2359.2</v>
      </c>
      <c r="AR29" s="45">
        <f>AQ29*'Sheet 2 - Table 3'!$B$1*0.01</f>
        <v>707.76</v>
      </c>
      <c r="AS29" s="45">
        <f>AQ29*(100-'Sheet 2 - Table 3'!$B$1)*0.01</f>
        <v>1651.44</v>
      </c>
      <c r="AT29" s="45">
        <f>AO29/((AR29*'Sheet 2 - Table 3'!$B$4)+(AS29*'Sheet 2 - Table 3'!$B$3))</f>
        <v>7.376447831159054</v>
      </c>
    </row>
    <row r="30" ht="20.05" customHeight="1">
      <c r="A30" t="s" s="10">
        <v>111</v>
      </c>
      <c r="B30" t="s" s="38">
        <v>112</v>
      </c>
      <c r="C30" s="39">
        <v>236</v>
      </c>
      <c r="D30" s="40">
        <v>300</v>
      </c>
      <c r="E30" s="40">
        <v>220</v>
      </c>
      <c r="F30" s="42">
        <v>-0.4</v>
      </c>
      <c r="G30" s="40">
        <v>1660</v>
      </c>
      <c r="H30" s="40">
        <v>990</v>
      </c>
      <c r="I30" s="40">
        <v>50</v>
      </c>
      <c r="J30" s="40">
        <v>31.2</v>
      </c>
      <c r="K30" s="40">
        <v>39.2</v>
      </c>
      <c r="L30" s="41"/>
      <c r="M30" s="43">
        <f>100000*D30/(G30*H30)</f>
        <v>18.25483753194597</v>
      </c>
      <c r="N30" s="43">
        <f>IF(E30&gt;0,100000*E30/(G30*H30),"")</f>
        <v>13.38688085676037</v>
      </c>
      <c r="O30" s="46">
        <f>IF(E30&gt;0,N30/M30,"")</f>
        <v>0.7333333333333333</v>
      </c>
      <c r="P30" s="43">
        <f>(D30+(D30*(F30*20/100)))*0.8</f>
        <v>220.8</v>
      </c>
      <c r="Q30" s="45">
        <f>INT(('Sheet 2 - Table 2'!$B$2+'Sheet 2 - Table 2'!$B$4)/(G30+'Sheet 2 - Table 2'!$B$4))</f>
        <v>2</v>
      </c>
      <c r="R30" s="45">
        <f>INT(('Sheet 2 - Table 2'!$B$3+'Sheet 2 - Table 2'!$B$5)/(H30+'Sheet 2 - Table 2'!$B$5))</f>
        <v>3</v>
      </c>
      <c r="S30" s="45">
        <f>(Q30*G30)+((Q30-1)*'Sheet 2 - Table 2'!$B$4)</f>
        <v>3340</v>
      </c>
      <c r="T30" s="45">
        <f>(R30*H30)+((R30-1)*'Sheet 2 - Table 2'!$B$5)</f>
        <v>2970</v>
      </c>
      <c r="U30" s="46">
        <f>S30*T30/1000000</f>
        <v>9.9198</v>
      </c>
      <c r="V30" s="45">
        <f>INT(('Sheet 2 - Table 2'!$B$2+'Sheet 2 - Table 2'!$B$4)/(H30+'Sheet 2 - Table 2'!$B$4))</f>
        <v>4</v>
      </c>
      <c r="W30" s="45">
        <f>INT(('Sheet 2 - Table 2'!$B$3+'Sheet 2 - Table 2'!$B$5)/(G30+'Sheet 2 - Table 2'!$B$5))</f>
        <v>2</v>
      </c>
      <c r="X30" s="45">
        <f>(V30*H30)+((V30-1)*'Sheet 2 - Table 2'!$B$4)</f>
        <v>4020</v>
      </c>
      <c r="Y30" s="45">
        <f>(W30*G30)+((W30-1)*'Sheet 2 - Table 2'!$B$5)</f>
        <v>3320</v>
      </c>
      <c r="Z30" s="46">
        <f>X30*Y30/1000000</f>
        <v>13.3464</v>
      </c>
      <c r="AA30" t="s" s="44">
        <f>IF($U30&gt;$Z30,"horizontal","vertikal")</f>
        <v>62</v>
      </c>
      <c r="AB30" s="45">
        <f>IF($U30&gt;$Z30,Q30,V30)</f>
        <v>4</v>
      </c>
      <c r="AC30" s="45">
        <f>IF($U30&gt;$Z30,R30,W30)</f>
        <v>2</v>
      </c>
      <c r="AD30" s="45">
        <f>IF($U30&gt;$Z30,S30,X30)</f>
        <v>4020</v>
      </c>
      <c r="AE30" s="45">
        <f>IF($U30&gt;$Z30,T30,Y30)</f>
        <v>3320</v>
      </c>
      <c r="AF30" s="46">
        <f>IF($U30&gt;$Z30,U30,Z30)</f>
        <v>13.3464</v>
      </c>
      <c r="AG30" s="45">
        <f>IF($U30&gt;$Z30,Q30*R30,V30*W30)</f>
        <v>8</v>
      </c>
      <c r="AH30" s="47">
        <f>AG30*D30</f>
        <v>2400</v>
      </c>
      <c r="AI30" s="45">
        <f>IF(E30&gt;0,AG30*E30,"")</f>
        <v>1760</v>
      </c>
      <c r="AJ30" s="43">
        <f>AG30*P30</f>
        <v>1766.4</v>
      </c>
      <c r="AK30" s="45">
        <f>AG30*J30</f>
        <v>249.6</v>
      </c>
      <c r="AL30" s="45">
        <f>AG30*K30</f>
        <v>313.6</v>
      </c>
      <c r="AM30" s="48"/>
      <c r="AN30" s="46">
        <f>C30*AG30</f>
        <v>1888</v>
      </c>
      <c r="AO30" s="46">
        <f>AN30+'Sheet 2 - Table 3'!$B$2</f>
        <v>2823</v>
      </c>
      <c r="AP30" s="49">
        <f>D30/$C30</f>
        <v>1.271186440677966</v>
      </c>
      <c r="AQ30" s="45">
        <f>AH30*('Sheet 2 - Table 3'!$B$5/1000)</f>
        <v>2359.2</v>
      </c>
      <c r="AR30" s="45">
        <f>AQ30*'Sheet 2 - Table 3'!$B$1*0.01</f>
        <v>707.76</v>
      </c>
      <c r="AS30" s="45">
        <f>AQ30*(100-'Sheet 2 - Table 3'!$B$1)*0.01</f>
        <v>1651.44</v>
      </c>
      <c r="AT30" s="45">
        <f>AO30/((AR30*'Sheet 2 - Table 3'!$B$4)+(AS30*'Sheet 2 - Table 3'!$B$3))</f>
        <v>7.525736258533433</v>
      </c>
    </row>
    <row r="31" ht="20.05" customHeight="1">
      <c r="A31" t="s" s="10">
        <v>113</v>
      </c>
      <c r="B31" t="s" s="38">
        <v>114</v>
      </c>
      <c r="C31" s="39">
        <v>258</v>
      </c>
      <c r="D31" s="40">
        <v>300</v>
      </c>
      <c r="E31" s="40">
        <v>221.9</v>
      </c>
      <c r="F31" s="42">
        <v>-0.38</v>
      </c>
      <c r="G31" s="40">
        <v>1640</v>
      </c>
      <c r="H31" s="40">
        <v>1000</v>
      </c>
      <c r="I31" s="40">
        <v>40</v>
      </c>
      <c r="J31" s="40">
        <v>32.9</v>
      </c>
      <c r="K31" s="40">
        <v>40.1</v>
      </c>
      <c r="L31" s="41"/>
      <c r="M31" s="43">
        <f>100000*D31/(G31*H31)</f>
        <v>18.29268292682927</v>
      </c>
      <c r="N31" s="43">
        <f>IF(E31&gt;0,100000*E31/(G31*H31),"")</f>
        <v>13.53048780487805</v>
      </c>
      <c r="O31" s="46">
        <f>IF(E31&gt;0,N31/M31,"")</f>
        <v>0.7396666666666667</v>
      </c>
      <c r="P31" s="43">
        <f>(D31+(D31*(F31*20/100)))*0.8</f>
        <v>221.76</v>
      </c>
      <c r="Q31" s="45">
        <f>INT(('Sheet 2 - Table 2'!$B$2+'Sheet 2 - Table 2'!$B$4)/(G31+'Sheet 2 - Table 2'!$B$4))</f>
        <v>2</v>
      </c>
      <c r="R31" s="45">
        <f>INT(('Sheet 2 - Table 2'!$B$3+'Sheet 2 - Table 2'!$B$5)/(H31+'Sheet 2 - Table 2'!$B$5))</f>
        <v>3</v>
      </c>
      <c r="S31" s="45">
        <f>(Q31*G31)+((Q31-1)*'Sheet 2 - Table 2'!$B$4)</f>
        <v>3300</v>
      </c>
      <c r="T31" s="45">
        <f>(R31*H31)+((R31-1)*'Sheet 2 - Table 2'!$B$5)</f>
        <v>3000</v>
      </c>
      <c r="U31" s="46">
        <f>S31*T31/1000000</f>
        <v>9.9</v>
      </c>
      <c r="V31" s="45">
        <f>INT(('Sheet 2 - Table 2'!$B$2+'Sheet 2 - Table 2'!$B$4)/(H31+'Sheet 2 - Table 2'!$B$4))</f>
        <v>4</v>
      </c>
      <c r="W31" s="45">
        <f>INT(('Sheet 2 - Table 2'!$B$3+'Sheet 2 - Table 2'!$B$5)/(G31+'Sheet 2 - Table 2'!$B$5))</f>
        <v>2</v>
      </c>
      <c r="X31" s="45">
        <f>(V31*H31)+((V31-1)*'Sheet 2 - Table 2'!$B$4)</f>
        <v>4060</v>
      </c>
      <c r="Y31" s="45">
        <f>(W31*G31)+((W31-1)*'Sheet 2 - Table 2'!$B$5)</f>
        <v>3280</v>
      </c>
      <c r="Z31" s="46">
        <f>X31*Y31/1000000</f>
        <v>13.3168</v>
      </c>
      <c r="AA31" t="s" s="44">
        <f>IF($U31&gt;$Z31,"horizontal","vertikal")</f>
        <v>62</v>
      </c>
      <c r="AB31" s="45">
        <f>IF($U31&gt;$Z31,Q31,V31)</f>
        <v>4</v>
      </c>
      <c r="AC31" s="45">
        <f>IF($U31&gt;$Z31,R31,W31)</f>
        <v>2</v>
      </c>
      <c r="AD31" s="45">
        <f>IF($U31&gt;$Z31,S31,X31)</f>
        <v>4060</v>
      </c>
      <c r="AE31" s="45">
        <f>IF($U31&gt;$Z31,T31,Y31)</f>
        <v>3280</v>
      </c>
      <c r="AF31" s="46">
        <f>IF($U31&gt;$Z31,U31,Z31)</f>
        <v>13.3168</v>
      </c>
      <c r="AG31" s="45">
        <f>IF($U31&gt;$Z31,Q31*R31,V31*W31)</f>
        <v>8</v>
      </c>
      <c r="AH31" s="47">
        <f>AG31*D31</f>
        <v>2400</v>
      </c>
      <c r="AI31" s="45">
        <f>IF(E31&gt;0,AG31*E31,"")</f>
        <v>1775.2</v>
      </c>
      <c r="AJ31" s="43">
        <f>AG31*P31</f>
        <v>1774.08</v>
      </c>
      <c r="AK31" s="45">
        <f>AG31*J31</f>
        <v>263.2</v>
      </c>
      <c r="AL31" s="45">
        <f>AG31*K31</f>
        <v>320.8</v>
      </c>
      <c r="AM31" s="48"/>
      <c r="AN31" s="46">
        <f>C31*AG31</f>
        <v>2064</v>
      </c>
      <c r="AO31" s="46">
        <f>AN31+'Sheet 2 - Table 3'!$B$2</f>
        <v>2999</v>
      </c>
      <c r="AP31" s="49">
        <f>D31/$C31</f>
        <v>1.162790697674419</v>
      </c>
      <c r="AQ31" s="45">
        <f>AH31*('Sheet 2 - Table 3'!$B$5/1000)</f>
        <v>2359.2</v>
      </c>
      <c r="AR31" s="45">
        <f>AQ31*'Sheet 2 - Table 3'!$B$1*0.01</f>
        <v>707.76</v>
      </c>
      <c r="AS31" s="45">
        <f>AQ31*(100-'Sheet 2 - Table 3'!$B$1)*0.01</f>
        <v>1651.44</v>
      </c>
      <c r="AT31" s="45">
        <f>AO31/((AR31*'Sheet 2 - Table 3'!$B$4)+(AS31*'Sheet 2 - Table 3'!$B$3))</f>
        <v>7.99492845885291</v>
      </c>
    </row>
    <row r="32" ht="20.05" customHeight="1">
      <c r="A32" t="s" s="10">
        <v>115</v>
      </c>
      <c r="B32" t="s" s="38">
        <v>116</v>
      </c>
      <c r="C32" s="39">
        <v>254.95</v>
      </c>
      <c r="D32" s="40">
        <v>270</v>
      </c>
      <c r="E32" s="40">
        <v>199</v>
      </c>
      <c r="F32" s="42">
        <v>-0.38</v>
      </c>
      <c r="G32" s="40">
        <v>1495</v>
      </c>
      <c r="H32" s="40">
        <v>995</v>
      </c>
      <c r="I32" s="40">
        <v>40</v>
      </c>
      <c r="J32" s="40">
        <v>29.27</v>
      </c>
      <c r="K32" s="40">
        <v>29.53</v>
      </c>
      <c r="L32" s="41"/>
      <c r="M32" s="43">
        <f>100000*D32/(G32*H32)</f>
        <v>18.15095544612696</v>
      </c>
      <c r="N32" s="43">
        <f>IF(E32&gt;0,100000*E32/(G32*H32),"")</f>
        <v>13.37792642140468</v>
      </c>
      <c r="O32" s="46">
        <f>IF(E32&gt;0,N32/M32,"")</f>
        <v>0.7370370370370369</v>
      </c>
      <c r="P32" s="43">
        <f>(D32+(D32*(F32*20/100)))*0.8</f>
        <v>199.584</v>
      </c>
      <c r="Q32" s="45">
        <f>INT(('Sheet 2 - Table 2'!$B$2+'Sheet 2 - Table 2'!$B$4)/(G32+'Sheet 2 - Table 2'!$B$4))</f>
        <v>3</v>
      </c>
      <c r="R32" s="45">
        <f>INT(('Sheet 2 - Table 2'!$B$3+'Sheet 2 - Table 2'!$B$5)/(H32+'Sheet 2 - Table 2'!$B$5))</f>
        <v>3</v>
      </c>
      <c r="S32" s="45">
        <f>(Q32*G32)+((Q32-1)*'Sheet 2 - Table 2'!$B$4)</f>
        <v>4525</v>
      </c>
      <c r="T32" s="45">
        <f>(R32*H32)+((R32-1)*'Sheet 2 - Table 2'!$B$5)</f>
        <v>2985</v>
      </c>
      <c r="U32" s="46">
        <f>S32*T32/1000000</f>
        <v>13.507125</v>
      </c>
      <c r="V32" s="45">
        <f>INT(('Sheet 2 - Table 2'!$B$2+'Sheet 2 - Table 2'!$B$4)/(H32+'Sheet 2 - Table 2'!$B$4))</f>
        <v>4</v>
      </c>
      <c r="W32" s="45">
        <f>INT(('Sheet 2 - Table 2'!$B$3+'Sheet 2 - Table 2'!$B$5)/(G32+'Sheet 2 - Table 2'!$B$5))</f>
        <v>2</v>
      </c>
      <c r="X32" s="45">
        <f>(V32*H32)+((V32-1)*'Sheet 2 - Table 2'!$B$4)</f>
        <v>4040</v>
      </c>
      <c r="Y32" s="45">
        <f>(W32*G32)+((W32-1)*'Sheet 2 - Table 2'!$B$5)</f>
        <v>2990</v>
      </c>
      <c r="Z32" s="46">
        <f>X32*Y32/1000000</f>
        <v>12.0796</v>
      </c>
      <c r="AA32" t="s" s="44">
        <f>IF($U32&gt;$Z32,"horizontal","vertikal")</f>
        <v>65</v>
      </c>
      <c r="AB32" s="45">
        <f>IF($U32&gt;$Z32,Q32,V32)</f>
        <v>3</v>
      </c>
      <c r="AC32" s="45">
        <f>IF($U32&gt;$Z32,R32,W32)</f>
        <v>3</v>
      </c>
      <c r="AD32" s="45">
        <f>IF($U32&gt;$Z32,S32,X32)</f>
        <v>4525</v>
      </c>
      <c r="AE32" s="45">
        <f>IF($U32&gt;$Z32,T32,Y32)</f>
        <v>2985</v>
      </c>
      <c r="AF32" s="46">
        <f>IF($U32&gt;$Z32,U32,Z32)</f>
        <v>13.507125</v>
      </c>
      <c r="AG32" s="45">
        <f>IF($U32&gt;$Z32,Q32*R32,V32*W32)</f>
        <v>9</v>
      </c>
      <c r="AH32" s="47">
        <f>AG32*D32</f>
        <v>2430</v>
      </c>
      <c r="AI32" s="45">
        <f>IF(E32&gt;0,AG32*E32,"")</f>
        <v>1791</v>
      </c>
      <c r="AJ32" s="43">
        <f>AG32*P32</f>
        <v>1796.256</v>
      </c>
      <c r="AK32" s="45">
        <f>AG32*J32</f>
        <v>263.43</v>
      </c>
      <c r="AL32" s="45">
        <f>AG32*K32</f>
        <v>265.77</v>
      </c>
      <c r="AM32" s="48"/>
      <c r="AN32" s="46">
        <f>C32*AG32</f>
        <v>2294.55</v>
      </c>
      <c r="AO32" s="46">
        <f>AN32+'Sheet 2 - Table 3'!$B$2</f>
        <v>3229.55</v>
      </c>
      <c r="AP32" s="49">
        <f>D32/$C32</f>
        <v>1.059031182584821</v>
      </c>
      <c r="AQ32" s="45">
        <f>AH32*('Sheet 2 - Table 3'!$B$5/1000)</f>
        <v>2388.69</v>
      </c>
      <c r="AR32" s="45">
        <f>AQ32*'Sheet 2 - Table 3'!$B$1*0.01</f>
        <v>716.607</v>
      </c>
      <c r="AS32" s="45">
        <f>AQ32*(100-'Sheet 2 - Table 3'!$B$1)*0.01</f>
        <v>1672.083</v>
      </c>
      <c r="AT32" s="45">
        <f>AO32/((AR32*'Sheet 2 - Table 3'!$B$4)+(AS32*'Sheet 2 - Table 3'!$B$3))</f>
        <v>8.503252921109807</v>
      </c>
    </row>
    <row r="33" ht="20.05" customHeight="1">
      <c r="A33" t="s" s="10">
        <v>117</v>
      </c>
      <c r="B33" t="s" s="38">
        <v>87</v>
      </c>
      <c r="C33" s="39">
        <v>298.14</v>
      </c>
      <c r="D33" s="40">
        <v>305</v>
      </c>
      <c r="E33" s="40">
        <v>225</v>
      </c>
      <c r="F33" s="42">
        <v>-0.39</v>
      </c>
      <c r="G33" s="40">
        <v>1680</v>
      </c>
      <c r="H33" s="40">
        <v>990</v>
      </c>
      <c r="I33" s="40">
        <v>40</v>
      </c>
      <c r="J33" s="40">
        <v>32.1</v>
      </c>
      <c r="K33" s="40">
        <v>40</v>
      </c>
      <c r="L33" s="41"/>
      <c r="M33" s="43">
        <f>100000*D33/(G33*H33)</f>
        <v>18.33814333814334</v>
      </c>
      <c r="N33" s="43">
        <f>IF(E33&gt;0,100000*E33/(G33*H33),"")</f>
        <v>13.52813852813853</v>
      </c>
      <c r="O33" s="46">
        <f>IF(E33&gt;0,N33/M33,"")</f>
        <v>0.7377049180327868</v>
      </c>
      <c r="P33" s="43">
        <f>(D33+(D33*(F33*20/100)))*0.8</f>
        <v>224.968</v>
      </c>
      <c r="Q33" s="45">
        <f>INT(('Sheet 2 - Table 2'!$B$2+'Sheet 2 - Table 2'!$B$4)/(G33+'Sheet 2 - Table 2'!$B$4))</f>
        <v>2</v>
      </c>
      <c r="R33" s="45">
        <f>INT(('Sheet 2 - Table 2'!$B$3+'Sheet 2 - Table 2'!$B$5)/(H33+'Sheet 2 - Table 2'!$B$5))</f>
        <v>3</v>
      </c>
      <c r="S33" s="45">
        <f>(Q33*G33)+((Q33-1)*'Sheet 2 - Table 2'!$B$4)</f>
        <v>3380</v>
      </c>
      <c r="T33" s="45">
        <f>(R33*H33)+((R33-1)*'Sheet 2 - Table 2'!$B$5)</f>
        <v>2970</v>
      </c>
      <c r="U33" s="46">
        <f>S33*T33/1000000</f>
        <v>10.0386</v>
      </c>
      <c r="V33" s="45">
        <f>INT(('Sheet 2 - Table 2'!$B$2+'Sheet 2 - Table 2'!$B$4)/(H33+'Sheet 2 - Table 2'!$B$4))</f>
        <v>4</v>
      </c>
      <c r="W33" s="45">
        <f>INT(('Sheet 2 - Table 2'!$B$3+'Sheet 2 - Table 2'!$B$5)/(G33+'Sheet 2 - Table 2'!$B$5))</f>
        <v>2</v>
      </c>
      <c r="X33" s="45">
        <f>(V33*H33)+((V33-1)*'Sheet 2 - Table 2'!$B$4)</f>
        <v>4020</v>
      </c>
      <c r="Y33" s="45">
        <f>(W33*G33)+((W33-1)*'Sheet 2 - Table 2'!$B$5)</f>
        <v>3360</v>
      </c>
      <c r="Z33" s="46">
        <f>X33*Y33/1000000</f>
        <v>13.5072</v>
      </c>
      <c r="AA33" t="s" s="44">
        <f>IF($U33&gt;$Z33,"horizontal","vertikal")</f>
        <v>62</v>
      </c>
      <c r="AB33" s="45">
        <f>IF($U33&gt;$Z33,Q33,V33)</f>
        <v>4</v>
      </c>
      <c r="AC33" s="45">
        <f>IF($U33&gt;$Z33,R33,W33)</f>
        <v>2</v>
      </c>
      <c r="AD33" s="45">
        <f>IF($U33&gt;$Z33,S33,X33)</f>
        <v>4020</v>
      </c>
      <c r="AE33" s="45">
        <f>IF($U33&gt;$Z33,T33,Y33)</f>
        <v>3360</v>
      </c>
      <c r="AF33" s="46">
        <f>IF($U33&gt;$Z33,U33,Z33)</f>
        <v>13.5072</v>
      </c>
      <c r="AG33" s="45">
        <f>IF($U33&gt;$Z33,Q33*R33,V33*W33)</f>
        <v>8</v>
      </c>
      <c r="AH33" s="47">
        <f>AG33*D33</f>
        <v>2440</v>
      </c>
      <c r="AI33" s="45">
        <f>IF(E33&gt;0,AG33*E33,"")</f>
        <v>1800</v>
      </c>
      <c r="AJ33" s="43">
        <f>AG33*P33</f>
        <v>1799.744</v>
      </c>
      <c r="AK33" s="45">
        <f>AG33*J33</f>
        <v>256.8</v>
      </c>
      <c r="AL33" s="45">
        <f>AG33*K33</f>
        <v>320</v>
      </c>
      <c r="AM33" s="48"/>
      <c r="AN33" s="46">
        <f>C33*AG33</f>
        <v>2385.12</v>
      </c>
      <c r="AO33" s="46">
        <f>AN33+'Sheet 2 - Table 3'!$B$2</f>
        <v>3320.12</v>
      </c>
      <c r="AP33" s="49">
        <f>D33/$C33</f>
        <v>1.023009324478433</v>
      </c>
      <c r="AQ33" s="45">
        <f>AH33*('Sheet 2 - Table 3'!$B$5/1000)</f>
        <v>2398.52</v>
      </c>
      <c r="AR33" s="45">
        <f>AQ33*'Sheet 2 - Table 3'!$B$1*0.01</f>
        <v>719.556</v>
      </c>
      <c r="AS33" s="45">
        <f>AQ33*(100-'Sheet 2 - Table 3'!$B$1)*0.01</f>
        <v>1678.964</v>
      </c>
      <c r="AT33" s="45">
        <f>AO33/((AR33*'Sheet 2 - Table 3'!$B$4)+(AS33*'Sheet 2 - Table 3'!$B$3))</f>
        <v>8.705892742872779</v>
      </c>
    </row>
    <row r="34" ht="20.05" customHeight="1">
      <c r="A34" t="s" s="10">
        <v>118</v>
      </c>
      <c r="B34" t="s" s="38">
        <v>119</v>
      </c>
      <c r="C34" s="39">
        <v>241.57</v>
      </c>
      <c r="D34" s="40">
        <v>245</v>
      </c>
      <c r="E34" s="40">
        <v>187.3</v>
      </c>
      <c r="F34" s="42">
        <v>-0.258</v>
      </c>
      <c r="G34" s="40">
        <v>1580</v>
      </c>
      <c r="H34" s="40">
        <v>798</v>
      </c>
      <c r="I34" s="40">
        <v>35</v>
      </c>
      <c r="J34" s="40">
        <v>44.3</v>
      </c>
      <c r="K34" s="40">
        <v>53</v>
      </c>
      <c r="L34" s="41"/>
      <c r="M34" s="43">
        <f>100000*D34/(G34*H34)</f>
        <v>19.43149011769931</v>
      </c>
      <c r="N34" s="43">
        <f>IF(E34&gt;0,100000*E34/(G34*H34),"")</f>
        <v>14.85517591446972</v>
      </c>
      <c r="O34" s="46">
        <f>IF(E34&gt;0,N34/M34,"")</f>
        <v>0.7644897959183673</v>
      </c>
      <c r="P34" s="43">
        <f>(D34+(D34*(F34*20/100)))*0.8</f>
        <v>185.8864</v>
      </c>
      <c r="Q34" s="45">
        <f>INT(('Sheet 2 - Table 2'!$B$2+'Sheet 2 - Table 2'!$B$4)/(G34+'Sheet 2 - Table 2'!$B$4))</f>
        <v>2</v>
      </c>
      <c r="R34" s="45">
        <f>INT(('Sheet 2 - Table 2'!$B$3+'Sheet 2 - Table 2'!$B$5)/(H34+'Sheet 2 - Table 2'!$B$5))</f>
        <v>4</v>
      </c>
      <c r="S34" s="45">
        <f>(Q34*G34)+((Q34-1)*'Sheet 2 - Table 2'!$B$4)</f>
        <v>3180</v>
      </c>
      <c r="T34" s="45">
        <f>(R34*H34)+((R34-1)*'Sheet 2 - Table 2'!$B$5)</f>
        <v>3192</v>
      </c>
      <c r="U34" s="46">
        <f>S34*T34/1000000</f>
        <v>10.15056</v>
      </c>
      <c r="V34" s="45">
        <f>INT(('Sheet 2 - Table 2'!$B$2+'Sheet 2 - Table 2'!$B$4)/(H34+'Sheet 2 - Table 2'!$B$4))</f>
        <v>5</v>
      </c>
      <c r="W34" s="45">
        <f>INT(('Sheet 2 - Table 2'!$B$3+'Sheet 2 - Table 2'!$B$5)/(G34+'Sheet 2 - Table 2'!$B$5))</f>
        <v>2</v>
      </c>
      <c r="X34" s="45">
        <f>(V34*H34)+((V34-1)*'Sheet 2 - Table 2'!$B$4)</f>
        <v>4070</v>
      </c>
      <c r="Y34" s="45">
        <f>(W34*G34)+((W34-1)*'Sheet 2 - Table 2'!$B$5)</f>
        <v>3160</v>
      </c>
      <c r="Z34" s="46">
        <f>X34*Y34/1000000</f>
        <v>12.8612</v>
      </c>
      <c r="AA34" t="s" s="44">
        <f>IF($U34&gt;$Z34,"horizontal","vertikal")</f>
        <v>62</v>
      </c>
      <c r="AB34" s="45">
        <f>IF($U34&gt;$Z34,Q34,V34)</f>
        <v>5</v>
      </c>
      <c r="AC34" s="45">
        <f>IF($U34&gt;$Z34,R34,W34)</f>
        <v>2</v>
      </c>
      <c r="AD34" s="45">
        <f>IF($U34&gt;$Z34,S34,X34)</f>
        <v>4070</v>
      </c>
      <c r="AE34" s="45">
        <f>IF($U34&gt;$Z34,T34,Y34)</f>
        <v>3160</v>
      </c>
      <c r="AF34" s="46">
        <f>IF($U34&gt;$Z34,U34,Z34)</f>
        <v>12.8612</v>
      </c>
      <c r="AG34" s="45">
        <f>IF($U34&gt;$Z34,Q34*R34,V34*W34)</f>
        <v>10</v>
      </c>
      <c r="AH34" s="47">
        <f>AG34*D34</f>
        <v>2450</v>
      </c>
      <c r="AI34" s="45">
        <f>IF(E34&gt;0,AG34*E34,"")</f>
        <v>1873</v>
      </c>
      <c r="AJ34" s="43">
        <f>AG34*P34</f>
        <v>1858.864</v>
      </c>
      <c r="AK34" s="45">
        <f>AG34*J34</f>
        <v>443</v>
      </c>
      <c r="AL34" s="45">
        <f>AG34*K34</f>
        <v>530</v>
      </c>
      <c r="AM34" s="48"/>
      <c r="AN34" s="46">
        <f>C34*AG34</f>
        <v>2415.7</v>
      </c>
      <c r="AO34" s="46">
        <f>AN34+'Sheet 2 - Table 3'!$B$2</f>
        <v>3350.7</v>
      </c>
      <c r="AP34" s="49">
        <f>D34/$C34</f>
        <v>1.01419878296146</v>
      </c>
      <c r="AQ34" s="45">
        <f>AH34*('Sheet 2 - Table 3'!$B$5/1000)</f>
        <v>2408.35</v>
      </c>
      <c r="AR34" s="45">
        <f>AQ34*'Sheet 2 - Table 3'!$B$1*0.01</f>
        <v>722.505</v>
      </c>
      <c r="AS34" s="45">
        <f>AQ34*(100-'Sheet 2 - Table 3'!$B$1)*0.01</f>
        <v>1685.845</v>
      </c>
      <c r="AT34" s="45">
        <f>AO34/((AR34*'Sheet 2 - Table 3'!$B$4)+(AS34*'Sheet 2 - Table 3'!$B$3))</f>
        <v>8.750216914344001</v>
      </c>
    </row>
    <row r="35" ht="20.05" customHeight="1">
      <c r="A35" t="s" s="10">
        <v>120</v>
      </c>
      <c r="B35" t="s" s="38">
        <v>121</v>
      </c>
      <c r="C35" s="39">
        <v>0</v>
      </c>
      <c r="D35" s="40">
        <v>410</v>
      </c>
      <c r="E35" s="41"/>
      <c r="F35" s="42">
        <v>-0.36</v>
      </c>
      <c r="G35" s="40">
        <v>2024</v>
      </c>
      <c r="H35" s="40">
        <v>1024</v>
      </c>
      <c r="I35" s="40">
        <v>40</v>
      </c>
      <c r="J35" s="40">
        <v>41.4</v>
      </c>
      <c r="K35" s="40">
        <v>49.5</v>
      </c>
      <c r="L35" s="41"/>
      <c r="M35" s="43">
        <f>100000*D35/(G35*H35)</f>
        <v>19.78214550395257</v>
      </c>
      <c r="N35" t="s" s="44">
        <f>IF(E35&gt;0,100000*E35/(G35*H35),"")</f>
      </c>
      <c r="O35" t="s" s="44">
        <f>IF(E35&gt;0,N35/M35,"")</f>
      </c>
      <c r="P35" s="43">
        <f>(D35+(D35*(F35*20/100)))*0.8</f>
        <v>304.384</v>
      </c>
      <c r="Q35" s="45">
        <f>INT(('Sheet 2 - Table 2'!$B$2+'Sheet 2 - Table 2'!$B$4)/(G35+'Sheet 2 - Table 2'!$B$4))</f>
        <v>2</v>
      </c>
      <c r="R35" s="45">
        <f>INT(('Sheet 2 - Table 2'!$B$3+'Sheet 2 - Table 2'!$B$5)/(H35+'Sheet 2 - Table 2'!$B$5))</f>
        <v>3</v>
      </c>
      <c r="S35" s="45">
        <f>(Q35*G35)+((Q35-1)*'Sheet 2 - Table 2'!$B$4)</f>
        <v>4068</v>
      </c>
      <c r="T35" s="45">
        <f>(R35*H35)+((R35-1)*'Sheet 2 - Table 2'!$B$5)</f>
        <v>3072</v>
      </c>
      <c r="U35" s="46">
        <f>S35*T35/1000000</f>
        <v>12.496896</v>
      </c>
      <c r="V35" s="45">
        <f>INT(('Sheet 2 - Table 2'!$B$2+'Sheet 2 - Table 2'!$B$4)/(H35+'Sheet 2 - Table 2'!$B$4))</f>
        <v>4</v>
      </c>
      <c r="W35" s="45">
        <f>INT(('Sheet 2 - Table 2'!$B$3+'Sheet 2 - Table 2'!$B$5)/(G35+'Sheet 2 - Table 2'!$B$5))</f>
        <v>1</v>
      </c>
      <c r="X35" s="45">
        <f>(V35*H35)+((V35-1)*'Sheet 2 - Table 2'!$B$4)</f>
        <v>4156</v>
      </c>
      <c r="Y35" s="45">
        <f>(W35*G35)+((W35-1)*'Sheet 2 - Table 2'!$B$5)</f>
        <v>2024</v>
      </c>
      <c r="Z35" s="46">
        <f>X35*Y35/1000000</f>
        <v>8.411744000000001</v>
      </c>
      <c r="AA35" t="s" s="44">
        <f>IF($U35&gt;$Z35,"horizontal","vertikal")</f>
        <v>65</v>
      </c>
      <c r="AB35" s="45">
        <f>IF($U35&gt;$Z35,Q35,V35)</f>
        <v>2</v>
      </c>
      <c r="AC35" s="45">
        <f>IF($U35&gt;$Z35,R35,W35)</f>
        <v>3</v>
      </c>
      <c r="AD35" s="45">
        <f>IF($U35&gt;$Z35,S35,X35)</f>
        <v>4068</v>
      </c>
      <c r="AE35" s="45">
        <f>IF($U35&gt;$Z35,T35,Y35)</f>
        <v>3072</v>
      </c>
      <c r="AF35" s="46">
        <f>IF($U35&gt;$Z35,U35,Z35)</f>
        <v>12.496896</v>
      </c>
      <c r="AG35" s="45">
        <f>IF($U35&gt;$Z35,Q35*R35,V35*W35)</f>
        <v>6</v>
      </c>
      <c r="AH35" s="47">
        <f>AG35*D35</f>
        <v>2460</v>
      </c>
      <c r="AI35" t="s" s="44">
        <f>IF(E35&gt;0,AG35*E35,"")</f>
      </c>
      <c r="AJ35" s="43">
        <f>AG35*P35</f>
        <v>1826.304</v>
      </c>
      <c r="AK35" s="45">
        <f>AG35*J35</f>
        <v>248.4</v>
      </c>
      <c r="AL35" s="45">
        <f>AG35*K35</f>
        <v>297</v>
      </c>
      <c r="AM35" s="48"/>
      <c r="AN35" s="46">
        <f>C35*AG35</f>
        <v>0</v>
      </c>
      <c r="AO35" s="46">
        <f>AN35+'Sheet 2 - Table 3'!$B$2</f>
        <v>935</v>
      </c>
      <c r="AP35" s="48">
        <f>D35/$C35</f>
      </c>
      <c r="AQ35" s="45">
        <f>AH35*('Sheet 2 - Table 3'!$B$5/1000)</f>
        <v>2418.18</v>
      </c>
      <c r="AR35" s="45">
        <f>AQ35*'Sheet 2 - Table 3'!$B$1*0.01</f>
        <v>725.454</v>
      </c>
      <c r="AS35" s="45">
        <f>AQ35*(100-'Sheet 2 - Table 3'!$B$1)*0.01</f>
        <v>1692.726</v>
      </c>
      <c r="AT35" s="45">
        <f>AO35/((AR35*'Sheet 2 - Table 3'!$B$4)+(AS35*'Sheet 2 - Table 3'!$B$3))</f>
        <v>2.431788843119242</v>
      </c>
    </row>
    <row r="36" ht="20.05" customHeight="1">
      <c r="A36" t="s" s="10">
        <v>122</v>
      </c>
      <c r="B36" t="s" s="38">
        <v>73</v>
      </c>
      <c r="C36" s="39">
        <v>187</v>
      </c>
      <c r="D36" s="40">
        <v>310</v>
      </c>
      <c r="E36" s="41"/>
      <c r="F36" s="42">
        <v>-0.4</v>
      </c>
      <c r="G36" s="40">
        <v>1640</v>
      </c>
      <c r="H36" s="40">
        <v>992</v>
      </c>
      <c r="I36" s="40">
        <v>35</v>
      </c>
      <c r="J36" s="40">
        <v>32.88</v>
      </c>
      <c r="K36" s="40">
        <v>40.22</v>
      </c>
      <c r="L36" s="41"/>
      <c r="M36" s="43">
        <f>100000*D36/(G36*H36)</f>
        <v>19.05487804878049</v>
      </c>
      <c r="N36" t="s" s="44">
        <f>IF(E36&gt;0,100000*E36/(G36*H36),"")</f>
      </c>
      <c r="O36" t="s" s="44">
        <f>IF(E36&gt;0,N36/M36,"")</f>
      </c>
      <c r="P36" s="43">
        <f>(D36+(D36*(F36*20/100)))*0.8</f>
        <v>228.16</v>
      </c>
      <c r="Q36" s="45">
        <f>INT(('Sheet 2 - Table 2'!$B$2+'Sheet 2 - Table 2'!$B$4)/(G36+'Sheet 2 - Table 2'!$B$4))</f>
        <v>2</v>
      </c>
      <c r="R36" s="45">
        <f>INT(('Sheet 2 - Table 2'!$B$3+'Sheet 2 - Table 2'!$B$5)/(H36+'Sheet 2 - Table 2'!$B$5))</f>
        <v>3</v>
      </c>
      <c r="S36" s="45">
        <f>(Q36*G36)+((Q36-1)*'Sheet 2 - Table 2'!$B$4)</f>
        <v>3300</v>
      </c>
      <c r="T36" s="45">
        <f>(R36*H36)+((R36-1)*'Sheet 2 - Table 2'!$B$5)</f>
        <v>2976</v>
      </c>
      <c r="U36" s="46">
        <f>S36*T36/1000000</f>
        <v>9.8208</v>
      </c>
      <c r="V36" s="45">
        <f>INT(('Sheet 2 - Table 2'!$B$2+'Sheet 2 - Table 2'!$B$4)/(H36+'Sheet 2 - Table 2'!$B$4))</f>
        <v>4</v>
      </c>
      <c r="W36" s="45">
        <f>INT(('Sheet 2 - Table 2'!$B$3+'Sheet 2 - Table 2'!$B$5)/(G36+'Sheet 2 - Table 2'!$B$5))</f>
        <v>2</v>
      </c>
      <c r="X36" s="45">
        <f>(V36*H36)+((V36-1)*'Sheet 2 - Table 2'!$B$4)</f>
        <v>4028</v>
      </c>
      <c r="Y36" s="45">
        <f>(W36*G36)+((W36-1)*'Sheet 2 - Table 2'!$B$5)</f>
        <v>3280</v>
      </c>
      <c r="Z36" s="46">
        <f>X36*Y36/1000000</f>
        <v>13.21184</v>
      </c>
      <c r="AA36" t="s" s="44">
        <f>IF($U36&gt;$Z36,"horizontal","vertikal")</f>
        <v>62</v>
      </c>
      <c r="AB36" s="45">
        <f>IF($U36&gt;$Z36,Q36,V36)</f>
        <v>4</v>
      </c>
      <c r="AC36" s="45">
        <f>IF($U36&gt;$Z36,R36,W36)</f>
        <v>2</v>
      </c>
      <c r="AD36" s="45">
        <f>IF($U36&gt;$Z36,S36,X36)</f>
        <v>4028</v>
      </c>
      <c r="AE36" s="45">
        <f>IF($U36&gt;$Z36,T36,Y36)</f>
        <v>3280</v>
      </c>
      <c r="AF36" s="46">
        <f>IF($U36&gt;$Z36,U36,Z36)</f>
        <v>13.21184</v>
      </c>
      <c r="AG36" s="45">
        <f>IF($U36&gt;$Z36,Q36*R36,V36*W36)</f>
        <v>8</v>
      </c>
      <c r="AH36" s="47">
        <f>AG36*D36</f>
        <v>2480</v>
      </c>
      <c r="AI36" t="s" s="44">
        <f>IF(E36&gt;0,AG36*E36,"")</f>
      </c>
      <c r="AJ36" s="43">
        <f>AG36*P36</f>
        <v>1825.28</v>
      </c>
      <c r="AK36" s="45">
        <f>AG36*J36</f>
        <v>263.04</v>
      </c>
      <c r="AL36" s="45">
        <f>AG36*K36</f>
        <v>321.76</v>
      </c>
      <c r="AM36" s="48"/>
      <c r="AN36" s="46">
        <f>C36*AG36</f>
        <v>1496</v>
      </c>
      <c r="AO36" s="46">
        <f>AN36+'Sheet 2 - Table 3'!$B$2</f>
        <v>2431</v>
      </c>
      <c r="AP36" s="49">
        <f>D36/$C36</f>
        <v>1.657754010695187</v>
      </c>
      <c r="AQ36" s="45">
        <f>AH36*('Sheet 2 - Table 3'!$B$5/1000)</f>
        <v>2437.84</v>
      </c>
      <c r="AR36" s="45">
        <f>AQ36*'Sheet 2 - Table 3'!$B$1*0.01</f>
        <v>731.3520000000001</v>
      </c>
      <c r="AS36" s="45">
        <f>AQ36*(100-'Sheet 2 - Table 3'!$B$1)*0.01</f>
        <v>1706.488</v>
      </c>
      <c r="AT36" s="45">
        <f>AO36/((AR36*'Sheet 2 - Table 3'!$B$4)+(AS36*'Sheet 2 - Table 3'!$B$3))</f>
        <v>6.271661871205914</v>
      </c>
    </row>
    <row r="37" ht="20.05" customHeight="1">
      <c r="A37" t="s" s="10">
        <v>123</v>
      </c>
      <c r="B37" t="s" s="38">
        <v>124</v>
      </c>
      <c r="C37" s="39">
        <v>250.33</v>
      </c>
      <c r="D37" s="40">
        <v>310</v>
      </c>
      <c r="E37" s="40">
        <v>225</v>
      </c>
      <c r="F37" s="42">
        <v>-0.38</v>
      </c>
      <c r="G37" s="40">
        <v>1655</v>
      </c>
      <c r="H37" s="40">
        <v>995</v>
      </c>
      <c r="I37" s="40">
        <v>40</v>
      </c>
      <c r="J37" s="40">
        <v>33.33</v>
      </c>
      <c r="K37" s="40">
        <v>41</v>
      </c>
      <c r="L37" s="41"/>
      <c r="M37" s="43">
        <f>100000*D37/(G37*H37)</f>
        <v>18.82524404499841</v>
      </c>
      <c r="N37" s="43">
        <f>IF(E37&gt;0,100000*E37/(G37*H37),"")</f>
        <v>13.66348358104723</v>
      </c>
      <c r="O37" s="46">
        <f>IF(E37&gt;0,N37/M37,"")</f>
        <v>0.7258064516129031</v>
      </c>
      <c r="P37" s="43">
        <f>(D37+(D37*(F37*20/100)))*0.8</f>
        <v>229.152</v>
      </c>
      <c r="Q37" s="45">
        <f>INT(('Sheet 2 - Table 2'!$B$2+'Sheet 2 - Table 2'!$B$4)/(G37+'Sheet 2 - Table 2'!$B$4))</f>
        <v>2</v>
      </c>
      <c r="R37" s="45">
        <f>INT(('Sheet 2 - Table 2'!$B$3+'Sheet 2 - Table 2'!$B$5)/(H37+'Sheet 2 - Table 2'!$B$5))</f>
        <v>3</v>
      </c>
      <c r="S37" s="45">
        <f>(Q37*G37)+((Q37-1)*'Sheet 2 - Table 2'!$B$4)</f>
        <v>3330</v>
      </c>
      <c r="T37" s="45">
        <f>(R37*H37)+((R37-1)*'Sheet 2 - Table 2'!$B$5)</f>
        <v>2985</v>
      </c>
      <c r="U37" s="46">
        <f>S37*T37/1000000</f>
        <v>9.940049999999999</v>
      </c>
      <c r="V37" s="45">
        <f>INT(('Sheet 2 - Table 2'!$B$2+'Sheet 2 - Table 2'!$B$4)/(H37+'Sheet 2 - Table 2'!$B$4))</f>
        <v>4</v>
      </c>
      <c r="W37" s="45">
        <f>INT(('Sheet 2 - Table 2'!$B$3+'Sheet 2 - Table 2'!$B$5)/(G37+'Sheet 2 - Table 2'!$B$5))</f>
        <v>2</v>
      </c>
      <c r="X37" s="45">
        <f>(V37*H37)+((V37-1)*'Sheet 2 - Table 2'!$B$4)</f>
        <v>4040</v>
      </c>
      <c r="Y37" s="45">
        <f>(W37*G37)+((W37-1)*'Sheet 2 - Table 2'!$B$5)</f>
        <v>3310</v>
      </c>
      <c r="Z37" s="46">
        <f>X37*Y37/1000000</f>
        <v>13.3724</v>
      </c>
      <c r="AA37" t="s" s="44">
        <f>IF($U37&gt;$Z37,"horizontal","vertikal")</f>
        <v>62</v>
      </c>
      <c r="AB37" s="45">
        <f>IF($U37&gt;$Z37,Q37,V37)</f>
        <v>4</v>
      </c>
      <c r="AC37" s="45">
        <f>IF($U37&gt;$Z37,R37,W37)</f>
        <v>2</v>
      </c>
      <c r="AD37" s="45">
        <f>IF($U37&gt;$Z37,S37,X37)</f>
        <v>4040</v>
      </c>
      <c r="AE37" s="45">
        <f>IF($U37&gt;$Z37,T37,Y37)</f>
        <v>3310</v>
      </c>
      <c r="AF37" s="46">
        <f>IF($U37&gt;$Z37,U37,Z37)</f>
        <v>13.3724</v>
      </c>
      <c r="AG37" s="45">
        <f>IF($U37&gt;$Z37,Q37*R37,V37*W37)</f>
        <v>8</v>
      </c>
      <c r="AH37" s="47">
        <f>AG37*D37</f>
        <v>2480</v>
      </c>
      <c r="AI37" s="45">
        <f>IF(E37&gt;0,AG37*E37,"")</f>
        <v>1800</v>
      </c>
      <c r="AJ37" s="43">
        <f>AG37*P37</f>
        <v>1833.216</v>
      </c>
      <c r="AK37" s="45">
        <f>AG37*J37</f>
        <v>266.64</v>
      </c>
      <c r="AL37" s="45">
        <f>AG37*K37</f>
        <v>328</v>
      </c>
      <c r="AM37" s="48"/>
      <c r="AN37" s="46">
        <f>C37*AG37</f>
        <v>2002.64</v>
      </c>
      <c r="AO37" s="46">
        <f>AN37+'Sheet 2 - Table 3'!$B$2</f>
        <v>2937.64</v>
      </c>
      <c r="AP37" s="49">
        <f>D37/$C37</f>
        <v>1.238365357727799</v>
      </c>
      <c r="AQ37" s="45">
        <f>AH37*('Sheet 2 - Table 3'!$B$5/1000)</f>
        <v>2437.84</v>
      </c>
      <c r="AR37" s="45">
        <f>AQ37*'Sheet 2 - Table 3'!$B$1*0.01</f>
        <v>731.3520000000001</v>
      </c>
      <c r="AS37" s="45">
        <f>AQ37*(100-'Sheet 2 - Table 3'!$B$1)*0.01</f>
        <v>1706.488</v>
      </c>
      <c r="AT37" s="45">
        <f>AO37/((AR37*'Sheet 2 - Table 3'!$B$4)+(AS37*'Sheet 2 - Table 3'!$B$3))</f>
        <v>7.578726770600307</v>
      </c>
    </row>
    <row r="38" ht="20.05" customHeight="1">
      <c r="A38" t="s" s="10">
        <v>125</v>
      </c>
      <c r="B38" t="s" s="38">
        <v>126</v>
      </c>
      <c r="C38" s="39">
        <v>265</v>
      </c>
      <c r="D38" s="40">
        <v>310</v>
      </c>
      <c r="E38" s="40">
        <v>230</v>
      </c>
      <c r="F38" s="42">
        <v>-0.43</v>
      </c>
      <c r="G38" s="40">
        <v>1665</v>
      </c>
      <c r="H38" s="40">
        <v>999</v>
      </c>
      <c r="I38" s="40">
        <v>40</v>
      </c>
      <c r="J38" s="40">
        <v>32.9</v>
      </c>
      <c r="K38" s="40">
        <v>40.2</v>
      </c>
      <c r="L38" s="41"/>
      <c r="M38" s="43">
        <f>100000*D38/(G38*H38)</f>
        <v>18.63725587449311</v>
      </c>
      <c r="N38" s="43">
        <f>IF(E38&gt;0,100000*E38/(G38*H38),"")</f>
        <v>13.82764145526908</v>
      </c>
      <c r="O38" s="46">
        <f>IF(E38&gt;0,N38/M38,"")</f>
        <v>0.7419354838709677</v>
      </c>
      <c r="P38" s="43">
        <f>(D38+(D38*(F38*20/100)))*0.8</f>
        <v>226.672</v>
      </c>
      <c r="Q38" s="45">
        <f>INT(('Sheet 2 - Table 2'!$B$2+'Sheet 2 - Table 2'!$B$4)/(G38+'Sheet 2 - Table 2'!$B$4))</f>
        <v>2</v>
      </c>
      <c r="R38" s="45">
        <f>INT(('Sheet 2 - Table 2'!$B$3+'Sheet 2 - Table 2'!$B$5)/(H38+'Sheet 2 - Table 2'!$B$5))</f>
        <v>3</v>
      </c>
      <c r="S38" s="45">
        <f>(Q38*G38)+((Q38-1)*'Sheet 2 - Table 2'!$B$4)</f>
        <v>3350</v>
      </c>
      <c r="T38" s="45">
        <f>(R38*H38)+((R38-1)*'Sheet 2 - Table 2'!$B$5)</f>
        <v>2997</v>
      </c>
      <c r="U38" s="46">
        <f>S38*T38/1000000</f>
        <v>10.03995</v>
      </c>
      <c r="V38" s="45">
        <f>INT(('Sheet 2 - Table 2'!$B$2+'Sheet 2 - Table 2'!$B$4)/(H38+'Sheet 2 - Table 2'!$B$4))</f>
        <v>4</v>
      </c>
      <c r="W38" s="45">
        <f>INT(('Sheet 2 - Table 2'!$B$3+'Sheet 2 - Table 2'!$B$5)/(G38+'Sheet 2 - Table 2'!$B$5))</f>
        <v>2</v>
      </c>
      <c r="X38" s="45">
        <f>(V38*H38)+((V38-1)*'Sheet 2 - Table 2'!$B$4)</f>
        <v>4056</v>
      </c>
      <c r="Y38" s="45">
        <f>(W38*G38)+((W38-1)*'Sheet 2 - Table 2'!$B$5)</f>
        <v>3330</v>
      </c>
      <c r="Z38" s="46">
        <f>X38*Y38/1000000</f>
        <v>13.50648</v>
      </c>
      <c r="AA38" t="s" s="44">
        <f>IF($U38&gt;$Z38,"horizontal","vertikal")</f>
        <v>62</v>
      </c>
      <c r="AB38" s="45">
        <f>IF($U38&gt;$Z38,Q38,V38)</f>
        <v>4</v>
      </c>
      <c r="AC38" s="45">
        <f>IF($U38&gt;$Z38,R38,W38)</f>
        <v>2</v>
      </c>
      <c r="AD38" s="45">
        <f>IF($U38&gt;$Z38,S38,X38)</f>
        <v>4056</v>
      </c>
      <c r="AE38" s="45">
        <f>IF($U38&gt;$Z38,T38,Y38)</f>
        <v>3330</v>
      </c>
      <c r="AF38" s="46">
        <f>IF($U38&gt;$Z38,U38,Z38)</f>
        <v>13.50648</v>
      </c>
      <c r="AG38" s="45">
        <f>IF($U38&gt;$Z38,Q38*R38,V38*W38)</f>
        <v>8</v>
      </c>
      <c r="AH38" s="47">
        <f>AG38*D38</f>
        <v>2480</v>
      </c>
      <c r="AI38" s="45">
        <f>IF(E38&gt;0,AG38*E38,"")</f>
        <v>1840</v>
      </c>
      <c r="AJ38" s="43">
        <f>AG38*P38</f>
        <v>1813.376</v>
      </c>
      <c r="AK38" s="45">
        <f>AG38*J38</f>
        <v>263.2</v>
      </c>
      <c r="AL38" s="45">
        <f>AG38*K38</f>
        <v>321.6</v>
      </c>
      <c r="AM38" s="48"/>
      <c r="AN38" s="46">
        <f>C38*AG38</f>
        <v>2120</v>
      </c>
      <c r="AO38" s="46">
        <f>AN38+'Sheet 2 - Table 3'!$B$2</f>
        <v>3055</v>
      </c>
      <c r="AP38" s="49">
        <f>D38/$C38</f>
        <v>1.169811320754717</v>
      </c>
      <c r="AQ38" s="45">
        <f>AH38*('Sheet 2 - Table 3'!$B$5/1000)</f>
        <v>2437.84</v>
      </c>
      <c r="AR38" s="45">
        <f>AQ38*'Sheet 2 - Table 3'!$B$1*0.01</f>
        <v>731.3520000000001</v>
      </c>
      <c r="AS38" s="45">
        <f>AQ38*(100-'Sheet 2 - Table 3'!$B$1)*0.01</f>
        <v>1706.488</v>
      </c>
      <c r="AT38" s="45">
        <f>AO38/((AR38*'Sheet 2 - Table 3'!$B$4)+(AS38*'Sheet 2 - Table 3'!$B$3))</f>
        <v>7.881500212478021</v>
      </c>
    </row>
    <row r="39" ht="20.05" customHeight="1">
      <c r="A39" t="s" s="10">
        <v>127</v>
      </c>
      <c r="B39" t="s" s="38">
        <v>128</v>
      </c>
      <c r="C39" s="39">
        <v>240.98</v>
      </c>
      <c r="D39" s="40">
        <v>315</v>
      </c>
      <c r="E39" s="40">
        <v>230</v>
      </c>
      <c r="F39" s="42">
        <v>-0.38</v>
      </c>
      <c r="G39" s="40">
        <v>1640</v>
      </c>
      <c r="H39" s="40">
        <v>1000</v>
      </c>
      <c r="I39" s="40">
        <v>40</v>
      </c>
      <c r="J39" s="40">
        <v>33.2</v>
      </c>
      <c r="K39" s="40">
        <v>40.6</v>
      </c>
      <c r="L39" s="41"/>
      <c r="M39" s="43">
        <f>100000*D39/(G39*H39)</f>
        <v>19.20731707317073</v>
      </c>
      <c r="N39" s="43">
        <f>IF(E39&gt;0,100000*E39/(G39*H39),"")</f>
        <v>14.02439024390244</v>
      </c>
      <c r="O39" s="46">
        <f>IF(E39&gt;0,N39/M39,"")</f>
        <v>0.7301587301587301</v>
      </c>
      <c r="P39" s="43">
        <f>(D39+(D39*(F39*20/100)))*0.8</f>
        <v>232.848</v>
      </c>
      <c r="Q39" s="45">
        <f>INT(('Sheet 2 - Table 2'!$B$2+'Sheet 2 - Table 2'!$B$4)/(G39+'Sheet 2 - Table 2'!$B$4))</f>
        <v>2</v>
      </c>
      <c r="R39" s="45">
        <f>INT(('Sheet 2 - Table 2'!$B$3+'Sheet 2 - Table 2'!$B$5)/(H39+'Sheet 2 - Table 2'!$B$5))</f>
        <v>3</v>
      </c>
      <c r="S39" s="45">
        <f>(Q39*G39)+((Q39-1)*'Sheet 2 - Table 2'!$B$4)</f>
        <v>3300</v>
      </c>
      <c r="T39" s="45">
        <f>(R39*H39)+((R39-1)*'Sheet 2 - Table 2'!$B$5)</f>
        <v>3000</v>
      </c>
      <c r="U39" s="46">
        <f>S39*T39/1000000</f>
        <v>9.9</v>
      </c>
      <c r="V39" s="45">
        <f>INT(('Sheet 2 - Table 2'!$B$2+'Sheet 2 - Table 2'!$B$4)/(H39+'Sheet 2 - Table 2'!$B$4))</f>
        <v>4</v>
      </c>
      <c r="W39" s="45">
        <f>INT(('Sheet 2 - Table 2'!$B$3+'Sheet 2 - Table 2'!$B$5)/(G39+'Sheet 2 - Table 2'!$B$5))</f>
        <v>2</v>
      </c>
      <c r="X39" s="45">
        <f>(V39*H39)+((V39-1)*'Sheet 2 - Table 2'!$B$4)</f>
        <v>4060</v>
      </c>
      <c r="Y39" s="45">
        <f>(W39*G39)+((W39-1)*'Sheet 2 - Table 2'!$B$5)</f>
        <v>3280</v>
      </c>
      <c r="Z39" s="46">
        <f>X39*Y39/1000000</f>
        <v>13.3168</v>
      </c>
      <c r="AA39" t="s" s="44">
        <f>IF($U39&gt;$Z39,"horizontal","vertikal")</f>
        <v>62</v>
      </c>
      <c r="AB39" s="45">
        <f>IF($U39&gt;$Z39,Q39,V39)</f>
        <v>4</v>
      </c>
      <c r="AC39" s="45">
        <f>IF($U39&gt;$Z39,R39,W39)</f>
        <v>2</v>
      </c>
      <c r="AD39" s="45">
        <f>IF($U39&gt;$Z39,S39,X39)</f>
        <v>4060</v>
      </c>
      <c r="AE39" s="45">
        <f>IF($U39&gt;$Z39,T39,Y39)</f>
        <v>3280</v>
      </c>
      <c r="AF39" s="46">
        <f>IF($U39&gt;$Z39,U39,Z39)</f>
        <v>13.3168</v>
      </c>
      <c r="AG39" s="45">
        <f>IF($U39&gt;$Z39,Q39*R39,V39*W39)</f>
        <v>8</v>
      </c>
      <c r="AH39" s="47">
        <f>AG39*D39</f>
        <v>2520</v>
      </c>
      <c r="AI39" s="45">
        <f>IF(E39&gt;0,AG39*E39,"")</f>
        <v>1840</v>
      </c>
      <c r="AJ39" s="43">
        <f>AG39*P39</f>
        <v>1862.784</v>
      </c>
      <c r="AK39" s="45">
        <f>AG39*J39</f>
        <v>265.6</v>
      </c>
      <c r="AL39" s="45">
        <f>AG39*K39</f>
        <v>324.8</v>
      </c>
      <c r="AM39" s="48"/>
      <c r="AN39" s="46">
        <f>C39*AG39</f>
        <v>1927.84</v>
      </c>
      <c r="AO39" s="46">
        <f>AN39+'Sheet 2 - Table 3'!$B$2</f>
        <v>2862.84</v>
      </c>
      <c r="AP39" s="49">
        <f>D39/$C39</f>
        <v>1.307162420117852</v>
      </c>
      <c r="AQ39" s="45">
        <f>AH39*('Sheet 2 - Table 3'!$B$5/1000)</f>
        <v>2477.16</v>
      </c>
      <c r="AR39" s="45">
        <f>AQ39*'Sheet 2 - Table 3'!$B$1*0.01</f>
        <v>743.1479999999999</v>
      </c>
      <c r="AS39" s="45">
        <f>AQ39*(100-'Sheet 2 - Table 3'!$B$1)*0.01</f>
        <v>1734.012</v>
      </c>
      <c r="AT39" s="45">
        <f>AO39/((AR39*'Sheet 2 - Table 3'!$B$4)+(AS39*'Sheet 2 - Table 3'!$B$3))</f>
        <v>7.268518391572578</v>
      </c>
    </row>
    <row r="40" ht="20.6" customHeight="1">
      <c r="A40" t="s" s="10">
        <v>129</v>
      </c>
      <c r="B40" t="s" s="38">
        <v>130</v>
      </c>
      <c r="C40" s="39">
        <v>247.37</v>
      </c>
      <c r="D40" s="40">
        <v>320</v>
      </c>
      <c r="E40" s="40">
        <v>236</v>
      </c>
      <c r="F40" s="42">
        <v>-0.37</v>
      </c>
      <c r="G40" s="40">
        <v>1686</v>
      </c>
      <c r="H40" s="40">
        <v>1016</v>
      </c>
      <c r="I40" s="40">
        <v>40</v>
      </c>
      <c r="J40" s="40">
        <v>33.3</v>
      </c>
      <c r="K40" s="40">
        <v>40.8</v>
      </c>
      <c r="L40" s="41"/>
      <c r="M40" s="43">
        <f>100000*D40/(G40*H40)</f>
        <v>18.68093890398931</v>
      </c>
      <c r="N40" s="43">
        <f>IF(E40&gt;0,100000*E40/(G40*H40),"")</f>
        <v>13.77719244169212</v>
      </c>
      <c r="O40" s="46">
        <f>IF(E40&gt;0,N40/M40,"")</f>
        <v>0.7374999999999999</v>
      </c>
      <c r="P40" s="43">
        <f>(D40+(D40*(F40*20/100)))*0.8</f>
        <v>237.056</v>
      </c>
      <c r="Q40" s="45">
        <f>INT(('Sheet 2 - Table 2'!$B$2+'Sheet 2 - Table 2'!$B$4)/(G40+'Sheet 2 - Table 2'!$B$4))</f>
        <v>2</v>
      </c>
      <c r="R40" s="45">
        <f>INT(('Sheet 2 - Table 2'!$B$3+'Sheet 2 - Table 2'!$B$5)/(H40+'Sheet 2 - Table 2'!$B$5))</f>
        <v>3</v>
      </c>
      <c r="S40" s="45">
        <f>(Q40*G40)+((Q40-1)*'Sheet 2 - Table 2'!$B$4)</f>
        <v>3392</v>
      </c>
      <c r="T40" s="45">
        <f>(R40*H40)+((R40-1)*'Sheet 2 - Table 2'!$B$5)</f>
        <v>3048</v>
      </c>
      <c r="U40" s="46">
        <f>S40*T40/1000000</f>
        <v>10.338816</v>
      </c>
      <c r="V40" s="45">
        <f>INT(('Sheet 2 - Table 2'!$B$2+'Sheet 2 - Table 2'!$B$4)/(H40+'Sheet 2 - Table 2'!$B$4))</f>
        <v>4</v>
      </c>
      <c r="W40" s="45">
        <f>INT(('Sheet 2 - Table 2'!$B$3+'Sheet 2 - Table 2'!$B$5)/(G40+'Sheet 2 - Table 2'!$B$5))</f>
        <v>2</v>
      </c>
      <c r="X40" s="45">
        <f>(V40*H40)+((V40-1)*'Sheet 2 - Table 2'!$B$4)</f>
        <v>4124</v>
      </c>
      <c r="Y40" s="45">
        <f>(W40*G40)+((W40-1)*'Sheet 2 - Table 2'!$B$5)</f>
        <v>3372</v>
      </c>
      <c r="Z40" s="46">
        <f>X40*Y40/1000000</f>
        <v>13.906128</v>
      </c>
      <c r="AA40" t="s" s="44">
        <f>IF($U40&gt;$Z40,"horizontal","vertikal")</f>
        <v>62</v>
      </c>
      <c r="AB40" s="45">
        <f>IF($U40&gt;$Z40,Q40,V40)</f>
        <v>4</v>
      </c>
      <c r="AC40" s="45">
        <f>IF($U40&gt;$Z40,R40,W40)</f>
        <v>2</v>
      </c>
      <c r="AD40" s="45">
        <f>IF($U40&gt;$Z40,S40,X40)</f>
        <v>4124</v>
      </c>
      <c r="AE40" s="45">
        <f>IF($U40&gt;$Z40,T40,Y40)</f>
        <v>3372</v>
      </c>
      <c r="AF40" s="46">
        <f>IF($U40&gt;$Z40,U40,Z40)</f>
        <v>13.906128</v>
      </c>
      <c r="AG40" s="45">
        <f>IF($U40&gt;$Z40,Q40*R40,V40*W40)</f>
        <v>8</v>
      </c>
      <c r="AH40" s="47">
        <f>AG40*D40</f>
        <v>2560</v>
      </c>
      <c r="AI40" s="45">
        <f>IF(E40&gt;0,AG40*E40,"")</f>
        <v>1888</v>
      </c>
      <c r="AJ40" s="43">
        <f>AG40*P40</f>
        <v>1896.448</v>
      </c>
      <c r="AK40" s="45">
        <f>AG40*J40</f>
        <v>266.4</v>
      </c>
      <c r="AL40" s="45">
        <f>AG40*K40</f>
        <v>326.4</v>
      </c>
      <c r="AM40" s="48"/>
      <c r="AN40" s="46">
        <f>C40*AG40</f>
        <v>1978.96</v>
      </c>
      <c r="AO40" s="46">
        <f>AN40+'Sheet 2 - Table 3'!$B$2</f>
        <v>2913.96</v>
      </c>
      <c r="AP40" s="49">
        <f>D40/$C40</f>
        <v>1.293608764199377</v>
      </c>
      <c r="AQ40" s="45">
        <f>AH40*('Sheet 2 - Table 3'!$B$5/1000)</f>
        <v>2516.48</v>
      </c>
      <c r="AR40" s="45">
        <f>AQ40*'Sheet 2 - Table 3'!$B$1*0.01</f>
        <v>754.944</v>
      </c>
      <c r="AS40" s="45">
        <f>AQ40*(100-'Sheet 2 - Table 3'!$B$1)*0.01</f>
        <v>1761.536</v>
      </c>
      <c r="AT40" s="45">
        <f>AO40/((AR40*'Sheet 2 - Table 3'!$B$4)+(AS40*'Sheet 2 - Table 3'!$B$3))</f>
        <v>7.282709361024204</v>
      </c>
    </row>
    <row r="41" ht="20.05" customHeight="1">
      <c r="A41" t="s" s="10">
        <v>131</v>
      </c>
      <c r="B41" t="s" s="38">
        <v>132</v>
      </c>
      <c r="C41" s="39">
        <v>281.01</v>
      </c>
      <c r="D41" s="40">
        <v>285</v>
      </c>
      <c r="E41" s="41"/>
      <c r="F41" s="42">
        <v>-0.29</v>
      </c>
      <c r="G41" s="40">
        <v>1463</v>
      </c>
      <c r="H41" s="40">
        <v>1053</v>
      </c>
      <c r="I41" s="40">
        <v>46</v>
      </c>
      <c r="J41" s="40">
        <v>52</v>
      </c>
      <c r="K41" s="40">
        <v>63.5</v>
      </c>
      <c r="L41" s="41"/>
      <c r="M41" s="43">
        <f>100000*D41/(G41*H41)</f>
        <v>18.5000185000185</v>
      </c>
      <c r="N41" t="s" s="44">
        <f>IF(E41&gt;0,100000*E41/(G41*H41),"")</f>
      </c>
      <c r="O41" t="s" s="44">
        <f>IF(E41&gt;0,N41/M41,"")</f>
      </c>
      <c r="P41" s="43">
        <f>(D41+(D41*(F41*20/100)))*0.8</f>
        <v>214.776</v>
      </c>
      <c r="Q41" s="45">
        <f>INT(('Sheet 2 - Table 2'!$B$2+'Sheet 2 - Table 2'!$B$4)/(G41+'Sheet 2 - Table 2'!$B$4))</f>
        <v>3</v>
      </c>
      <c r="R41" s="45">
        <f>INT(('Sheet 2 - Table 2'!$B$3+'Sheet 2 - Table 2'!$B$5)/(H41+'Sheet 2 - Table 2'!$B$5))</f>
        <v>3</v>
      </c>
      <c r="S41" s="45">
        <f>(Q41*G41)+((Q41-1)*'Sheet 2 - Table 2'!$B$4)</f>
        <v>4429</v>
      </c>
      <c r="T41" s="45">
        <f>(R41*H41)+((R41-1)*'Sheet 2 - Table 2'!$B$5)</f>
        <v>3159</v>
      </c>
      <c r="U41" s="46">
        <f>S41*T41/1000000</f>
        <v>13.991211</v>
      </c>
      <c r="V41" s="45">
        <f>INT(('Sheet 2 - Table 2'!$B$2+'Sheet 2 - Table 2'!$B$4)/(H41+'Sheet 2 - Table 2'!$B$4))</f>
        <v>4</v>
      </c>
      <c r="W41" s="45">
        <f>INT(('Sheet 2 - Table 2'!$B$3+'Sheet 2 - Table 2'!$B$5)/(G41+'Sheet 2 - Table 2'!$B$5))</f>
        <v>2</v>
      </c>
      <c r="X41" s="45">
        <f>(V41*H41)+((V41-1)*'Sheet 2 - Table 2'!$B$4)</f>
        <v>4272</v>
      </c>
      <c r="Y41" s="45">
        <f>(W41*G41)+((W41-1)*'Sheet 2 - Table 2'!$B$5)</f>
        <v>2926</v>
      </c>
      <c r="Z41" s="46">
        <f>X41*Y41/1000000</f>
        <v>12.499872</v>
      </c>
      <c r="AA41" t="s" s="44">
        <f>IF($U41&gt;$Z41,"horizontal","vertikal")</f>
        <v>65</v>
      </c>
      <c r="AB41" s="45">
        <f>IF($U41&gt;$Z41,Q41,V41)</f>
        <v>3</v>
      </c>
      <c r="AC41" s="45">
        <f>IF($U41&gt;$Z41,R41,W41)</f>
        <v>3</v>
      </c>
      <c r="AD41" s="45">
        <f>IF($U41&gt;$Z41,S41,X41)</f>
        <v>4429</v>
      </c>
      <c r="AE41" s="45">
        <f>IF($U41&gt;$Z41,T41,Y41)</f>
        <v>3159</v>
      </c>
      <c r="AF41" s="46">
        <f>IF($U41&gt;$Z41,U41,Z41)</f>
        <v>13.991211</v>
      </c>
      <c r="AG41" s="45">
        <f>IF($U41&gt;$Z41,Q41*R41,V41*W41)</f>
        <v>9</v>
      </c>
      <c r="AH41" s="47">
        <f>AG41*D41</f>
        <v>2565</v>
      </c>
      <c r="AI41" t="s" s="44">
        <f>IF(E41&gt;0,AG41*E41,"")</f>
      </c>
      <c r="AJ41" s="43">
        <f>AG41*P41</f>
        <v>1932.984</v>
      </c>
      <c r="AK41" s="45">
        <f>AG41*J41</f>
        <v>468</v>
      </c>
      <c r="AL41" s="45">
        <f>AG41*K41</f>
        <v>571.5</v>
      </c>
      <c r="AM41" s="48"/>
      <c r="AN41" s="46">
        <f>C41*AG41</f>
        <v>2529.09</v>
      </c>
      <c r="AO41" s="46">
        <f>AN41+'Sheet 2 - Table 3'!$B$2</f>
        <v>3464.09</v>
      </c>
      <c r="AP41" s="49">
        <f>D41/$C41</f>
        <v>1.01419878296146</v>
      </c>
      <c r="AQ41" s="45">
        <f>AH41*('Sheet 2 - Table 3'!$B$5/1000)</f>
        <v>2521.395</v>
      </c>
      <c r="AR41" s="45">
        <f>AQ41*'Sheet 2 - Table 3'!$B$1*0.01</f>
        <v>756.4185000000001</v>
      </c>
      <c r="AS41" s="45">
        <f>AQ41*(100-'Sheet 2 - Table 3'!$B$1)*0.01</f>
        <v>1764.9765</v>
      </c>
      <c r="AT41" s="45">
        <f>AO41/((AR41*'Sheet 2 - Table 3'!$B$4)+(AS41*'Sheet 2 - Table 3'!$B$3))</f>
        <v>8.640744333889941</v>
      </c>
    </row>
    <row r="42" ht="20.05" customHeight="1">
      <c r="A42" t="s" s="10">
        <v>133</v>
      </c>
      <c r="B42" t="s" s="38">
        <v>134</v>
      </c>
      <c r="C42" s="39">
        <v>302.47</v>
      </c>
      <c r="D42" s="40">
        <v>325</v>
      </c>
      <c r="E42" s="41"/>
      <c r="F42" s="42">
        <v>-0.258</v>
      </c>
      <c r="G42" s="40">
        <v>1590</v>
      </c>
      <c r="H42" s="40">
        <v>1053</v>
      </c>
      <c r="I42" s="40">
        <v>40</v>
      </c>
      <c r="J42" s="40">
        <v>57.6</v>
      </c>
      <c r="K42" s="40">
        <v>69.59999999999999</v>
      </c>
      <c r="L42" s="41"/>
      <c r="M42" s="43">
        <f>100000*D42/(G42*H42)</f>
        <v>19.41144498796491</v>
      </c>
      <c r="N42" t="s" s="44">
        <f>IF(E42&gt;0,100000*E42/(G42*H42),"")</f>
      </c>
      <c r="O42" t="s" s="44">
        <f>IF(E42&gt;0,N42/M42,"")</f>
      </c>
      <c r="P42" s="43">
        <f>(D42+(D42*(F42*20/100)))*0.8</f>
        <v>246.584</v>
      </c>
      <c r="Q42" s="45">
        <f>INT(('Sheet 2 - Table 2'!$B$2+'Sheet 2 - Table 2'!$B$4)/(G42+'Sheet 2 - Table 2'!$B$4))</f>
        <v>2</v>
      </c>
      <c r="R42" s="45">
        <f>INT(('Sheet 2 - Table 2'!$B$3+'Sheet 2 - Table 2'!$B$5)/(H42+'Sheet 2 - Table 2'!$B$5))</f>
        <v>3</v>
      </c>
      <c r="S42" s="45">
        <f>(Q42*G42)+((Q42-1)*'Sheet 2 - Table 2'!$B$4)</f>
        <v>3200</v>
      </c>
      <c r="T42" s="45">
        <f>(R42*H42)+((R42-1)*'Sheet 2 - Table 2'!$B$5)</f>
        <v>3159</v>
      </c>
      <c r="U42" s="46">
        <f>S42*T42/1000000</f>
        <v>10.1088</v>
      </c>
      <c r="V42" s="45">
        <f>INT(('Sheet 2 - Table 2'!$B$2+'Sheet 2 - Table 2'!$B$4)/(H42+'Sheet 2 - Table 2'!$B$4))</f>
        <v>4</v>
      </c>
      <c r="W42" s="45">
        <f>INT(('Sheet 2 - Table 2'!$B$3+'Sheet 2 - Table 2'!$B$5)/(G42+'Sheet 2 - Table 2'!$B$5))</f>
        <v>2</v>
      </c>
      <c r="X42" s="45">
        <f>(V42*H42)+((V42-1)*'Sheet 2 - Table 2'!$B$4)</f>
        <v>4272</v>
      </c>
      <c r="Y42" s="45">
        <f>(W42*G42)+((W42-1)*'Sheet 2 - Table 2'!$B$5)</f>
        <v>3180</v>
      </c>
      <c r="Z42" s="46">
        <f>X42*Y42/1000000</f>
        <v>13.58496</v>
      </c>
      <c r="AA42" t="s" s="44">
        <f>IF($U42&gt;$Z42,"horizontal","vertikal")</f>
        <v>62</v>
      </c>
      <c r="AB42" s="45">
        <f>IF($U42&gt;$Z42,Q42,V42)</f>
        <v>4</v>
      </c>
      <c r="AC42" s="45">
        <f>IF($U42&gt;$Z42,R42,W42)</f>
        <v>2</v>
      </c>
      <c r="AD42" s="45">
        <f>IF($U42&gt;$Z42,S42,X42)</f>
        <v>4272</v>
      </c>
      <c r="AE42" s="45">
        <f>IF($U42&gt;$Z42,T42,Y42)</f>
        <v>3180</v>
      </c>
      <c r="AF42" s="46">
        <f>IF($U42&gt;$Z42,U42,Z42)</f>
        <v>13.58496</v>
      </c>
      <c r="AG42" s="45">
        <f>IF($U42&gt;$Z42,Q42*R42,V42*W42)</f>
        <v>8</v>
      </c>
      <c r="AH42" s="47">
        <f>AG42*D42</f>
        <v>2600</v>
      </c>
      <c r="AI42" t="s" s="44">
        <f>IF(E42&gt;0,AG42*E42,"")</f>
      </c>
      <c r="AJ42" s="43">
        <f>AG42*P42</f>
        <v>1972.672</v>
      </c>
      <c r="AK42" s="45">
        <f>AG42*J42</f>
        <v>460.8</v>
      </c>
      <c r="AL42" s="45">
        <f>AG42*K42</f>
        <v>556.8</v>
      </c>
      <c r="AM42" s="48"/>
      <c r="AN42" s="46">
        <f>C42*AG42</f>
        <v>2419.76</v>
      </c>
      <c r="AO42" s="46">
        <f>AN42+'Sheet 2 - Table 3'!$B$2</f>
        <v>3354.76</v>
      </c>
      <c r="AP42" s="49">
        <f>D42/$C42</f>
        <v>1.074486725956293</v>
      </c>
      <c r="AQ42" s="45">
        <f>AH42*('Sheet 2 - Table 3'!$B$5/1000)</f>
        <v>2555.8</v>
      </c>
      <c r="AR42" s="45">
        <f>AQ42*'Sheet 2 - Table 3'!$B$1*0.01</f>
        <v>766.74</v>
      </c>
      <c r="AS42" s="45">
        <f>AQ42*(100-'Sheet 2 - Table 3'!$B$1)*0.01</f>
        <v>1789.06</v>
      </c>
      <c r="AT42" s="45">
        <f>AO42/((AR42*'Sheet 2 - Table 3'!$B$4)+(AS42*'Sheet 2 - Table 3'!$B$3))</f>
        <v>8.255387548656133</v>
      </c>
    </row>
    <row r="43" ht="20.05" customHeight="1">
      <c r="A43" t="s" s="10">
        <v>135</v>
      </c>
      <c r="B43" t="s" s="38">
        <v>136</v>
      </c>
      <c r="C43" s="39">
        <v>273.49</v>
      </c>
      <c r="D43" s="40">
        <v>330</v>
      </c>
      <c r="E43" s="41"/>
      <c r="F43" s="42">
        <v>-0.33</v>
      </c>
      <c r="G43" s="40">
        <v>1559</v>
      </c>
      <c r="H43" s="40">
        <v>1046</v>
      </c>
      <c r="I43" s="40">
        <v>46</v>
      </c>
      <c r="J43" s="40">
        <v>54.7</v>
      </c>
      <c r="K43" s="40">
        <v>64.90000000000001</v>
      </c>
      <c r="L43" s="41"/>
      <c r="M43" s="43">
        <f>100000*D43/(G43*H43)</f>
        <v>20.23653442602443</v>
      </c>
      <c r="N43" t="s" s="44">
        <f>IF(E43&gt;0,100000*E43/(G43*H43),"")</f>
      </c>
      <c r="O43" t="s" s="44">
        <f>IF(E43&gt;0,N43/M43,"")</f>
      </c>
      <c r="P43" s="43">
        <f>(D43+(D43*(F43*20/100)))*0.8</f>
        <v>246.576</v>
      </c>
      <c r="Q43" s="45">
        <f>INT(('Sheet 2 - Table 2'!$B$2+'Sheet 2 - Table 2'!$B$4)/(G43+'Sheet 2 - Table 2'!$B$4))</f>
        <v>2</v>
      </c>
      <c r="R43" s="45">
        <f>INT(('Sheet 2 - Table 2'!$B$3+'Sheet 2 - Table 2'!$B$5)/(H43+'Sheet 2 - Table 2'!$B$5))</f>
        <v>3</v>
      </c>
      <c r="S43" s="45">
        <f>(Q43*G43)+((Q43-1)*'Sheet 2 - Table 2'!$B$4)</f>
        <v>3138</v>
      </c>
      <c r="T43" s="45">
        <f>(R43*H43)+((R43-1)*'Sheet 2 - Table 2'!$B$5)</f>
        <v>3138</v>
      </c>
      <c r="U43" s="46">
        <f>S43*T43/1000000</f>
        <v>9.847044</v>
      </c>
      <c r="V43" s="45">
        <f>INT(('Sheet 2 - Table 2'!$B$2+'Sheet 2 - Table 2'!$B$4)/(H43+'Sheet 2 - Table 2'!$B$4))</f>
        <v>4</v>
      </c>
      <c r="W43" s="45">
        <f>INT(('Sheet 2 - Table 2'!$B$3+'Sheet 2 - Table 2'!$B$5)/(G43+'Sheet 2 - Table 2'!$B$5))</f>
        <v>2</v>
      </c>
      <c r="X43" s="45">
        <f>(V43*H43)+((V43-1)*'Sheet 2 - Table 2'!$B$4)</f>
        <v>4244</v>
      </c>
      <c r="Y43" s="45">
        <f>(W43*G43)+((W43-1)*'Sheet 2 - Table 2'!$B$5)</f>
        <v>3118</v>
      </c>
      <c r="Z43" s="46">
        <f>X43*Y43/1000000</f>
        <v>13.232792</v>
      </c>
      <c r="AA43" t="s" s="44">
        <f>IF($U43&gt;$Z43,"horizontal","vertikal")</f>
        <v>62</v>
      </c>
      <c r="AB43" s="45">
        <f>IF($U43&gt;$Z43,Q43,V43)</f>
        <v>4</v>
      </c>
      <c r="AC43" s="45">
        <f>IF($U43&gt;$Z43,R43,W43)</f>
        <v>2</v>
      </c>
      <c r="AD43" s="45">
        <f>IF($U43&gt;$Z43,S43,X43)</f>
        <v>4244</v>
      </c>
      <c r="AE43" s="45">
        <f>IF($U43&gt;$Z43,T43,Y43)</f>
        <v>3118</v>
      </c>
      <c r="AF43" s="46">
        <f>IF($U43&gt;$Z43,U43,Z43)</f>
        <v>13.232792</v>
      </c>
      <c r="AG43" s="45">
        <f>IF($U43&gt;$Z43,Q43*R43,V43*W43)</f>
        <v>8</v>
      </c>
      <c r="AH43" s="47">
        <f>AG43*D43</f>
        <v>2640</v>
      </c>
      <c r="AI43" t="s" s="44">
        <f>IF(E43&gt;0,AG43*E43,"")</f>
      </c>
      <c r="AJ43" s="43">
        <f>AG43*P43</f>
        <v>1972.608</v>
      </c>
      <c r="AK43" s="45">
        <f>AG43*J43</f>
        <v>437.6</v>
      </c>
      <c r="AL43" s="45">
        <f>AG43*K43</f>
        <v>519.2</v>
      </c>
      <c r="AM43" s="48"/>
      <c r="AN43" s="46">
        <f>C43*AG43</f>
        <v>2187.92</v>
      </c>
      <c r="AO43" s="46">
        <f>AN43+'Sheet 2 - Table 3'!$B$2</f>
        <v>3122.92</v>
      </c>
      <c r="AP43" s="49">
        <f>D43/$C43</f>
        <v>1.206625470766756</v>
      </c>
      <c r="AQ43" s="45">
        <f>AH43*('Sheet 2 - Table 3'!$B$5/1000)</f>
        <v>2595.12</v>
      </c>
      <c r="AR43" s="45">
        <f>AQ43*'Sheet 2 - Table 3'!$B$1*0.01</f>
        <v>778.5359999999999</v>
      </c>
      <c r="AS43" s="45">
        <f>AQ43*(100-'Sheet 2 - Table 3'!$B$1)*0.01</f>
        <v>1816.584</v>
      </c>
      <c r="AT43" s="45">
        <f>AO43/((AR43*'Sheet 2 - Table 3'!$B$4)+(AS43*'Sheet 2 - Table 3'!$B$3))</f>
        <v>7.568438565194741</v>
      </c>
    </row>
    <row r="44" ht="20.05" customHeight="1">
      <c r="A44" t="s" s="10">
        <v>137</v>
      </c>
      <c r="B44" t="s" s="38">
        <v>138</v>
      </c>
      <c r="C44" s="39">
        <v>302.47</v>
      </c>
      <c r="D44" s="40">
        <v>330</v>
      </c>
      <c r="E44" s="40">
        <v>251.9</v>
      </c>
      <c r="F44" s="42">
        <v>-0.29</v>
      </c>
      <c r="G44" s="40">
        <v>1590</v>
      </c>
      <c r="H44" s="40">
        <v>1053</v>
      </c>
      <c r="I44" s="40">
        <v>35</v>
      </c>
      <c r="J44" s="40">
        <v>57.6</v>
      </c>
      <c r="K44" s="40">
        <v>69.59999999999999</v>
      </c>
      <c r="L44" s="41"/>
      <c r="M44" s="43">
        <f>100000*D44/(G44*H44)</f>
        <v>19.71008260316436</v>
      </c>
      <c r="N44" s="43">
        <f>IF(E44&gt;0,100000*E44/(G44*H44),"")</f>
        <v>15.0453630537488</v>
      </c>
      <c r="O44" s="46">
        <f>IF(E44&gt;0,N44/M44,"")</f>
        <v>0.7633333333333333</v>
      </c>
      <c r="P44" s="43">
        <f>(D44+(D44*(F44*20/100)))*0.8</f>
        <v>248.688</v>
      </c>
      <c r="Q44" s="45">
        <f>INT(('Sheet 2 - Table 2'!$B$2+'Sheet 2 - Table 2'!$B$4)/(G44+'Sheet 2 - Table 2'!$B$4))</f>
        <v>2</v>
      </c>
      <c r="R44" s="45">
        <f>INT(('Sheet 2 - Table 2'!$B$3+'Sheet 2 - Table 2'!$B$5)/(H44+'Sheet 2 - Table 2'!$B$5))</f>
        <v>3</v>
      </c>
      <c r="S44" s="45">
        <f>(Q44*G44)+((Q44-1)*'Sheet 2 - Table 2'!$B$4)</f>
        <v>3200</v>
      </c>
      <c r="T44" s="45">
        <f>(R44*H44)+((R44-1)*'Sheet 2 - Table 2'!$B$5)</f>
        <v>3159</v>
      </c>
      <c r="U44" s="46">
        <f>S44*T44/1000000</f>
        <v>10.1088</v>
      </c>
      <c r="V44" s="45">
        <f>INT(('Sheet 2 - Table 2'!$B$2+'Sheet 2 - Table 2'!$B$4)/(H44+'Sheet 2 - Table 2'!$B$4))</f>
        <v>4</v>
      </c>
      <c r="W44" s="45">
        <f>INT(('Sheet 2 - Table 2'!$B$3+'Sheet 2 - Table 2'!$B$5)/(G44+'Sheet 2 - Table 2'!$B$5))</f>
        <v>2</v>
      </c>
      <c r="X44" s="45">
        <f>(V44*H44)+((V44-1)*'Sheet 2 - Table 2'!$B$4)</f>
        <v>4272</v>
      </c>
      <c r="Y44" s="45">
        <f>(W44*G44)+((W44-1)*'Sheet 2 - Table 2'!$B$5)</f>
        <v>3180</v>
      </c>
      <c r="Z44" s="46">
        <f>X44*Y44/1000000</f>
        <v>13.58496</v>
      </c>
      <c r="AA44" t="s" s="44">
        <f>IF($U44&gt;$Z44,"horizontal","vertikal")</f>
        <v>62</v>
      </c>
      <c r="AB44" s="45">
        <f>IF($U44&gt;$Z44,Q44,V44)</f>
        <v>4</v>
      </c>
      <c r="AC44" s="45">
        <f>IF($U44&gt;$Z44,R44,W44)</f>
        <v>2</v>
      </c>
      <c r="AD44" s="45">
        <f>IF($U44&gt;$Z44,S44,X44)</f>
        <v>4272</v>
      </c>
      <c r="AE44" s="45">
        <f>IF($U44&gt;$Z44,T44,Y44)</f>
        <v>3180</v>
      </c>
      <c r="AF44" s="46">
        <f>IF($U44&gt;$Z44,U44,Z44)</f>
        <v>13.58496</v>
      </c>
      <c r="AG44" s="45">
        <f>IF($U44&gt;$Z44,Q44*R44,V44*W44)</f>
        <v>8</v>
      </c>
      <c r="AH44" s="47">
        <f>AG44*D44</f>
        <v>2640</v>
      </c>
      <c r="AI44" s="45">
        <f>IF(E44&gt;0,AG44*E44,"")</f>
        <v>2015.2</v>
      </c>
      <c r="AJ44" s="43">
        <f>AG44*P44</f>
        <v>1989.504</v>
      </c>
      <c r="AK44" s="45">
        <f>AG44*J44</f>
        <v>460.8</v>
      </c>
      <c r="AL44" s="45">
        <f>AG44*K44</f>
        <v>556.8</v>
      </c>
      <c r="AM44" s="48"/>
      <c r="AN44" s="46">
        <f>C44*AG44</f>
        <v>2419.76</v>
      </c>
      <c r="AO44" s="46">
        <f>AN44+'Sheet 2 - Table 3'!$B$2</f>
        <v>3354.76</v>
      </c>
      <c r="AP44" s="49">
        <f>D44/$C44</f>
        <v>1.091017290971005</v>
      </c>
      <c r="AQ44" s="45">
        <f>AH44*('Sheet 2 - Table 3'!$B$5/1000)</f>
        <v>2595.12</v>
      </c>
      <c r="AR44" s="45">
        <f>AQ44*'Sheet 2 - Table 3'!$B$1*0.01</f>
        <v>778.5359999999999</v>
      </c>
      <c r="AS44" s="45">
        <f>AQ44*(100-'Sheet 2 - Table 3'!$B$1)*0.01</f>
        <v>1816.584</v>
      </c>
      <c r="AT44" s="45">
        <f>AO44/((AR44*'Sheet 2 - Table 3'!$B$4)+(AS44*'Sheet 2 - Table 3'!$B$3))</f>
        <v>8.130305919131041</v>
      </c>
    </row>
    <row r="45" ht="20.05" customHeight="1">
      <c r="A45" t="s" s="10">
        <v>139</v>
      </c>
      <c r="B45" t="s" s="38">
        <v>134</v>
      </c>
      <c r="C45" s="39">
        <v>302.47</v>
      </c>
      <c r="D45" s="40">
        <v>330</v>
      </c>
      <c r="E45" s="41"/>
      <c r="F45" s="42">
        <v>-0.258</v>
      </c>
      <c r="G45" s="40">
        <v>1590</v>
      </c>
      <c r="H45" s="40">
        <v>1053</v>
      </c>
      <c r="I45" s="40">
        <v>40</v>
      </c>
      <c r="J45" s="40">
        <v>58</v>
      </c>
      <c r="K45" s="40">
        <v>69.7</v>
      </c>
      <c r="L45" s="41"/>
      <c r="M45" s="43">
        <f>100000*D45/(G45*H45)</f>
        <v>19.71008260316436</v>
      </c>
      <c r="N45" t="s" s="44">
        <f>IF(E45&gt;0,100000*E45/(G45*H45),"")</f>
      </c>
      <c r="O45" t="s" s="44">
        <f>IF(E45&gt;0,N45/M45,"")</f>
      </c>
      <c r="P45" s="43">
        <f>(D45+(D45*(F45*20/100)))*0.8</f>
        <v>250.3776</v>
      </c>
      <c r="Q45" s="45">
        <f>INT(('Sheet 2 - Table 2'!$B$2+'Sheet 2 - Table 2'!$B$4)/(G45+'Sheet 2 - Table 2'!$B$4))</f>
        <v>2</v>
      </c>
      <c r="R45" s="45">
        <f>INT(('Sheet 2 - Table 2'!$B$3+'Sheet 2 - Table 2'!$B$5)/(H45+'Sheet 2 - Table 2'!$B$5))</f>
        <v>3</v>
      </c>
      <c r="S45" s="45">
        <f>(Q45*G45)+((Q45-1)*'Sheet 2 - Table 2'!$B$4)</f>
        <v>3200</v>
      </c>
      <c r="T45" s="45">
        <f>(R45*H45)+((R45-1)*'Sheet 2 - Table 2'!$B$5)</f>
        <v>3159</v>
      </c>
      <c r="U45" s="46">
        <f>S45*T45/1000000</f>
        <v>10.1088</v>
      </c>
      <c r="V45" s="45">
        <f>INT(('Sheet 2 - Table 2'!$B$2+'Sheet 2 - Table 2'!$B$4)/(H45+'Sheet 2 - Table 2'!$B$4))</f>
        <v>4</v>
      </c>
      <c r="W45" s="45">
        <f>INT(('Sheet 2 - Table 2'!$B$3+'Sheet 2 - Table 2'!$B$5)/(G45+'Sheet 2 - Table 2'!$B$5))</f>
        <v>2</v>
      </c>
      <c r="X45" s="45">
        <f>(V45*H45)+((V45-1)*'Sheet 2 - Table 2'!$B$4)</f>
        <v>4272</v>
      </c>
      <c r="Y45" s="45">
        <f>(W45*G45)+((W45-1)*'Sheet 2 - Table 2'!$B$5)</f>
        <v>3180</v>
      </c>
      <c r="Z45" s="46">
        <f>X45*Y45/1000000</f>
        <v>13.58496</v>
      </c>
      <c r="AA45" t="s" s="44">
        <f>IF($U45&gt;$Z45,"horizontal","vertikal")</f>
        <v>62</v>
      </c>
      <c r="AB45" s="45">
        <f>IF($U45&gt;$Z45,Q45,V45)</f>
        <v>4</v>
      </c>
      <c r="AC45" s="45">
        <f>IF($U45&gt;$Z45,R45,W45)</f>
        <v>2</v>
      </c>
      <c r="AD45" s="45">
        <f>IF($U45&gt;$Z45,S45,X45)</f>
        <v>4272</v>
      </c>
      <c r="AE45" s="45">
        <f>IF($U45&gt;$Z45,T45,Y45)</f>
        <v>3180</v>
      </c>
      <c r="AF45" s="46">
        <f>IF($U45&gt;$Z45,U45,Z45)</f>
        <v>13.58496</v>
      </c>
      <c r="AG45" s="45">
        <f>IF($U45&gt;$Z45,Q45*R45,V45*W45)</f>
        <v>8</v>
      </c>
      <c r="AH45" s="47">
        <f>AG45*D45</f>
        <v>2640</v>
      </c>
      <c r="AI45" t="s" s="44">
        <f>IF(E45&gt;0,AG45*E45,"")</f>
      </c>
      <c r="AJ45" s="43">
        <f>AG45*P45</f>
        <v>2003.0208</v>
      </c>
      <c r="AK45" s="45">
        <f>AG45*J45</f>
        <v>464</v>
      </c>
      <c r="AL45" s="45">
        <f>AG45*K45</f>
        <v>557.6</v>
      </c>
      <c r="AM45" s="48"/>
      <c r="AN45" s="46">
        <f>C45*AG45</f>
        <v>2419.76</v>
      </c>
      <c r="AO45" s="46">
        <f>AN45+'Sheet 2 - Table 3'!$B$2</f>
        <v>3354.76</v>
      </c>
      <c r="AP45" s="49">
        <f>D45/$C45</f>
        <v>1.091017290971005</v>
      </c>
      <c r="AQ45" s="45">
        <f>AH45*('Sheet 2 - Table 3'!$B$5/1000)</f>
        <v>2595.12</v>
      </c>
      <c r="AR45" s="45">
        <f>AQ45*'Sheet 2 - Table 3'!$B$1*0.01</f>
        <v>778.5359999999999</v>
      </c>
      <c r="AS45" s="45">
        <f>AQ45*(100-'Sheet 2 - Table 3'!$B$1)*0.01</f>
        <v>1816.584</v>
      </c>
      <c r="AT45" s="45">
        <f>AO45/((AR45*'Sheet 2 - Table 3'!$B$4)+(AS45*'Sheet 2 - Table 3'!$B$3))</f>
        <v>8.130305919131041</v>
      </c>
    </row>
    <row r="46" ht="20.05" customHeight="1">
      <c r="A46" t="s" s="10">
        <v>140</v>
      </c>
      <c r="B46" t="s" s="38">
        <v>141</v>
      </c>
      <c r="C46" s="39">
        <v>252.9</v>
      </c>
      <c r="D46" s="40">
        <v>335</v>
      </c>
      <c r="E46" s="40">
        <v>247</v>
      </c>
      <c r="F46" s="42">
        <v>-0.37</v>
      </c>
      <c r="G46" s="40">
        <v>1686</v>
      </c>
      <c r="H46" s="40">
        <v>1016</v>
      </c>
      <c r="I46" s="40">
        <v>35</v>
      </c>
      <c r="J46" s="40">
        <v>34.1</v>
      </c>
      <c r="K46" s="40">
        <v>41</v>
      </c>
      <c r="L46" s="41"/>
      <c r="M46" s="43">
        <f>100000*D46/(G46*H46)</f>
        <v>19.55660791511381</v>
      </c>
      <c r="N46" s="43">
        <f>IF(E46&gt;0,100000*E46/(G46*H46),"")</f>
        <v>14.41934971651675</v>
      </c>
      <c r="O46" s="46">
        <f>IF(E46&gt;0,N46/M46,"")</f>
        <v>0.737313432835821</v>
      </c>
      <c r="P46" s="43">
        <f>(D46+(D46*(F46*20/100)))*0.8</f>
        <v>248.168</v>
      </c>
      <c r="Q46" s="45">
        <f>INT(('Sheet 2 - Table 2'!$B$2+'Sheet 2 - Table 2'!$B$4)/(G46+'Sheet 2 - Table 2'!$B$4))</f>
        <v>2</v>
      </c>
      <c r="R46" s="45">
        <f>INT(('Sheet 2 - Table 2'!$B$3+'Sheet 2 - Table 2'!$B$5)/(H46+'Sheet 2 - Table 2'!$B$5))</f>
        <v>3</v>
      </c>
      <c r="S46" s="45">
        <f>(Q46*G46)+((Q46-1)*'Sheet 2 - Table 2'!$B$4)</f>
        <v>3392</v>
      </c>
      <c r="T46" s="45">
        <f>(R46*H46)+((R46-1)*'Sheet 2 - Table 2'!$B$5)</f>
        <v>3048</v>
      </c>
      <c r="U46" s="46">
        <f>S46*T46/1000000</f>
        <v>10.338816</v>
      </c>
      <c r="V46" s="45">
        <f>INT(('Sheet 2 - Table 2'!$B$2+'Sheet 2 - Table 2'!$B$4)/(H46+'Sheet 2 - Table 2'!$B$4))</f>
        <v>4</v>
      </c>
      <c r="W46" s="45">
        <f>INT(('Sheet 2 - Table 2'!$B$3+'Sheet 2 - Table 2'!$B$5)/(G46+'Sheet 2 - Table 2'!$B$5))</f>
        <v>2</v>
      </c>
      <c r="X46" s="45">
        <f>(V46*H46)+((V46-1)*'Sheet 2 - Table 2'!$B$4)</f>
        <v>4124</v>
      </c>
      <c r="Y46" s="45">
        <f>(W46*G46)+((W46-1)*'Sheet 2 - Table 2'!$B$5)</f>
        <v>3372</v>
      </c>
      <c r="Z46" s="46">
        <f>X46*Y46/1000000</f>
        <v>13.906128</v>
      </c>
      <c r="AA46" t="s" s="44">
        <f>IF($U46&gt;$Z46,"horizontal","vertikal")</f>
        <v>62</v>
      </c>
      <c r="AB46" s="45">
        <f>IF($U46&gt;$Z46,Q46,V46)</f>
        <v>4</v>
      </c>
      <c r="AC46" s="45">
        <f>IF($U46&gt;$Z46,R46,W46)</f>
        <v>2</v>
      </c>
      <c r="AD46" s="45">
        <f>IF($U46&gt;$Z46,S46,X46)</f>
        <v>4124</v>
      </c>
      <c r="AE46" s="45">
        <f>IF($U46&gt;$Z46,T46,Y46)</f>
        <v>3372</v>
      </c>
      <c r="AF46" s="46">
        <f>IF($U46&gt;$Z46,U46,Z46)</f>
        <v>13.906128</v>
      </c>
      <c r="AG46" s="45">
        <f>IF($U46&gt;$Z46,Q46*R46,V46*W46)</f>
        <v>8</v>
      </c>
      <c r="AH46" s="47">
        <f>AG46*D46</f>
        <v>2680</v>
      </c>
      <c r="AI46" s="45">
        <f>IF(E46&gt;0,AG46*E46,"")</f>
        <v>1976</v>
      </c>
      <c r="AJ46" s="43">
        <f>AG46*P46</f>
        <v>1985.344</v>
      </c>
      <c r="AK46" s="45">
        <f>AG46*J46</f>
        <v>272.8</v>
      </c>
      <c r="AL46" s="45">
        <f>AG46*K46</f>
        <v>328</v>
      </c>
      <c r="AM46" s="48"/>
      <c r="AN46" s="46">
        <f>C46*AG46</f>
        <v>2023.2</v>
      </c>
      <c r="AO46" s="46">
        <f>AN46+'Sheet 2 - Table 3'!$B$2</f>
        <v>2958.2</v>
      </c>
      <c r="AP46" s="49">
        <f>D46/$C46</f>
        <v>1.324634242783709</v>
      </c>
      <c r="AQ46" s="45">
        <f>AH46*('Sheet 2 - Table 3'!$B$5/1000)</f>
        <v>2634.44</v>
      </c>
      <c r="AR46" s="45">
        <f>AQ46*'Sheet 2 - Table 3'!$B$1*0.01</f>
        <v>790.332</v>
      </c>
      <c r="AS46" s="45">
        <f>AQ46*(100-'Sheet 2 - Table 3'!$B$1)*0.01</f>
        <v>1844.108</v>
      </c>
      <c r="AT46" s="45">
        <f>AO46/((AR46*'Sheet 2 - Table 3'!$B$4)+(AS46*'Sheet 2 - Table 3'!$B$3))</f>
        <v>7.062233889001411</v>
      </c>
    </row>
    <row r="47" ht="20.05" customHeight="1">
      <c r="A47" t="s" s="10">
        <v>142</v>
      </c>
      <c r="B47" t="s" s="38">
        <v>136</v>
      </c>
      <c r="C47" s="39">
        <v>279.9</v>
      </c>
      <c r="D47" s="40">
        <v>335</v>
      </c>
      <c r="E47" s="41"/>
      <c r="F47" s="42">
        <v>-0.33</v>
      </c>
      <c r="G47" s="40">
        <v>1559</v>
      </c>
      <c r="H47" s="40">
        <v>1046</v>
      </c>
      <c r="I47" s="40">
        <v>46</v>
      </c>
      <c r="J47" s="40">
        <v>54.7</v>
      </c>
      <c r="K47" s="40">
        <v>64.90000000000001</v>
      </c>
      <c r="L47" s="41"/>
      <c r="M47" s="43">
        <f>100000*D47/(G47*H47)</f>
        <v>20.54314858399449</v>
      </c>
      <c r="N47" t="s" s="44">
        <f>IF(E47&gt;0,100000*E47/(G47*H47),"")</f>
      </c>
      <c r="O47" t="s" s="44">
        <f>IF(E47&gt;0,N47/M47,"")</f>
      </c>
      <c r="P47" s="43">
        <f>(D47+(D47*(F47*20/100)))*0.8</f>
        <v>250.312</v>
      </c>
      <c r="Q47" s="45">
        <f>INT(('Sheet 2 - Table 2'!$B$2+'Sheet 2 - Table 2'!$B$4)/(G47+'Sheet 2 - Table 2'!$B$4))</f>
        <v>2</v>
      </c>
      <c r="R47" s="45">
        <f>INT(('Sheet 2 - Table 2'!$B$3+'Sheet 2 - Table 2'!$B$5)/(H47+'Sheet 2 - Table 2'!$B$5))</f>
        <v>3</v>
      </c>
      <c r="S47" s="45">
        <f>(Q47*G47)+((Q47-1)*'Sheet 2 - Table 2'!$B$4)</f>
        <v>3138</v>
      </c>
      <c r="T47" s="45">
        <f>(R47*H47)+((R47-1)*'Sheet 2 - Table 2'!$B$5)</f>
        <v>3138</v>
      </c>
      <c r="U47" s="46">
        <f>S47*T47/1000000</f>
        <v>9.847044</v>
      </c>
      <c r="V47" s="45">
        <f>INT(('Sheet 2 - Table 2'!$B$2+'Sheet 2 - Table 2'!$B$4)/(H47+'Sheet 2 - Table 2'!$B$4))</f>
        <v>4</v>
      </c>
      <c r="W47" s="45">
        <f>INT(('Sheet 2 - Table 2'!$B$3+'Sheet 2 - Table 2'!$B$5)/(G47+'Sheet 2 - Table 2'!$B$5))</f>
        <v>2</v>
      </c>
      <c r="X47" s="45">
        <f>(V47*H47)+((V47-1)*'Sheet 2 - Table 2'!$B$4)</f>
        <v>4244</v>
      </c>
      <c r="Y47" s="45">
        <f>(W47*G47)+((W47-1)*'Sheet 2 - Table 2'!$B$5)</f>
        <v>3118</v>
      </c>
      <c r="Z47" s="46">
        <f>X47*Y47/1000000</f>
        <v>13.232792</v>
      </c>
      <c r="AA47" t="s" s="44">
        <f>IF($U47&gt;$Z47,"horizontal","vertikal")</f>
        <v>62</v>
      </c>
      <c r="AB47" s="45">
        <f>IF($U47&gt;$Z47,Q47,V47)</f>
        <v>4</v>
      </c>
      <c r="AC47" s="45">
        <f>IF($U47&gt;$Z47,R47,W47)</f>
        <v>2</v>
      </c>
      <c r="AD47" s="45">
        <f>IF($U47&gt;$Z47,S47,X47)</f>
        <v>4244</v>
      </c>
      <c r="AE47" s="45">
        <f>IF($U47&gt;$Z47,T47,Y47)</f>
        <v>3118</v>
      </c>
      <c r="AF47" s="46">
        <f>IF($U47&gt;$Z47,U47,Z47)</f>
        <v>13.232792</v>
      </c>
      <c r="AG47" s="45">
        <f>IF($U47&gt;$Z47,Q47*R47,V47*W47)</f>
        <v>8</v>
      </c>
      <c r="AH47" s="47">
        <f>AG47*D47</f>
        <v>2680</v>
      </c>
      <c r="AI47" t="s" s="44">
        <f>IF(E47&gt;0,AG47*E47,"")</f>
      </c>
      <c r="AJ47" s="43">
        <f>AG47*P47</f>
        <v>2002.496</v>
      </c>
      <c r="AK47" s="45">
        <f>AG47*J47</f>
        <v>437.6</v>
      </c>
      <c r="AL47" s="45">
        <f>AG47*K47</f>
        <v>519.2</v>
      </c>
      <c r="AM47" s="48"/>
      <c r="AN47" s="46">
        <f>C47*AG47</f>
        <v>2239.2</v>
      </c>
      <c r="AO47" s="46">
        <f>AN47+'Sheet 2 - Table 3'!$B$2</f>
        <v>3174.2</v>
      </c>
      <c r="AP47" s="49">
        <f>D47/$C47</f>
        <v>1.196856020007145</v>
      </c>
      <c r="AQ47" s="45">
        <f>AH47*('Sheet 2 - Table 3'!$B$5/1000)</f>
        <v>2634.44</v>
      </c>
      <c r="AR47" s="45">
        <f>AQ47*'Sheet 2 - Table 3'!$B$1*0.01</f>
        <v>790.332</v>
      </c>
      <c r="AS47" s="45">
        <f>AQ47*(100-'Sheet 2 - Table 3'!$B$1)*0.01</f>
        <v>1844.108</v>
      </c>
      <c r="AT47" s="45">
        <f>AO47/((AR47*'Sheet 2 - Table 3'!$B$4)+(AS47*'Sheet 2 - Table 3'!$B$3))</f>
        <v>7.577899672256197</v>
      </c>
    </row>
    <row r="48" ht="20.05" customHeight="1">
      <c r="A48" t="s" s="10">
        <v>143</v>
      </c>
      <c r="B48" t="s" s="38">
        <v>144</v>
      </c>
      <c r="C48" s="39">
        <v>205</v>
      </c>
      <c r="D48" s="40">
        <v>180</v>
      </c>
      <c r="E48" s="40">
        <v>131</v>
      </c>
      <c r="F48" s="42">
        <v>-0.38</v>
      </c>
      <c r="G48" s="40">
        <v>1485</v>
      </c>
      <c r="H48" s="40">
        <v>682</v>
      </c>
      <c r="I48" s="40">
        <v>40</v>
      </c>
      <c r="J48" s="40">
        <v>24.04</v>
      </c>
      <c r="K48" s="40">
        <v>19.54</v>
      </c>
      <c r="L48" s="41"/>
      <c r="M48" s="43">
        <f>100000*D48/(G48*H48)</f>
        <v>17.77303830089754</v>
      </c>
      <c r="N48" s="43">
        <f>IF(E48&gt;0,100000*E48/(G48*H48),"")</f>
        <v>12.93482231898654</v>
      </c>
      <c r="O48" s="46">
        <f>IF(E48&gt;0,N48/M48,"")</f>
        <v>0.7277777777777777</v>
      </c>
      <c r="P48" s="43">
        <f>(D48+(D48*(F48*20/100)))*0.8</f>
        <v>133.056</v>
      </c>
      <c r="Q48" s="45">
        <f>INT(('Sheet 2 - Table 2'!$B$2+'Sheet 2 - Table 2'!$B$4)/(G48+'Sheet 2 - Table 2'!$B$4))</f>
        <v>3</v>
      </c>
      <c r="R48" s="45">
        <f>INT(('Sheet 2 - Table 2'!$B$3+'Sheet 2 - Table 2'!$B$5)/(H48+'Sheet 2 - Table 2'!$B$5))</f>
        <v>5</v>
      </c>
      <c r="S48" s="45">
        <f>(Q48*G48)+((Q48-1)*'Sheet 2 - Table 2'!$B$4)</f>
        <v>4495</v>
      </c>
      <c r="T48" s="45">
        <f>(R48*H48)+((R48-1)*'Sheet 2 - Table 2'!$B$5)</f>
        <v>3410</v>
      </c>
      <c r="U48" s="46">
        <f>S48*T48/1000000</f>
        <v>15.32795</v>
      </c>
      <c r="V48" s="45">
        <f>INT(('Sheet 2 - Table 2'!$B$2+'Sheet 2 - Table 2'!$B$4)/(H48+'Sheet 2 - Table 2'!$B$4))</f>
        <v>6</v>
      </c>
      <c r="W48" s="45">
        <f>INT(('Sheet 2 - Table 2'!$B$3+'Sheet 2 - Table 2'!$B$5)/(G48+'Sheet 2 - Table 2'!$B$5))</f>
        <v>2</v>
      </c>
      <c r="X48" s="45">
        <f>(V48*H48)+((V48-1)*'Sheet 2 - Table 2'!$B$4)</f>
        <v>4192</v>
      </c>
      <c r="Y48" s="45">
        <f>(W48*G48)+((W48-1)*'Sheet 2 - Table 2'!$B$5)</f>
        <v>2970</v>
      </c>
      <c r="Z48" s="46">
        <f>X48*Y48/1000000</f>
        <v>12.45024</v>
      </c>
      <c r="AA48" t="s" s="44">
        <f>IF($U48&gt;$Z48,"horizontal","vertikal")</f>
        <v>65</v>
      </c>
      <c r="AB48" s="45">
        <f>IF($U48&gt;$Z48,Q48,V48)</f>
        <v>3</v>
      </c>
      <c r="AC48" s="45">
        <f>IF($U48&gt;$Z48,R48,W48)</f>
        <v>5</v>
      </c>
      <c r="AD48" s="45">
        <f>IF($U48&gt;$Z48,S48,X48)</f>
        <v>4495</v>
      </c>
      <c r="AE48" s="45">
        <f>IF($U48&gt;$Z48,T48,Y48)</f>
        <v>3410</v>
      </c>
      <c r="AF48" s="46">
        <f>IF($U48&gt;$Z48,U48,Z48)</f>
        <v>15.32795</v>
      </c>
      <c r="AG48" s="45">
        <f>IF($U48&gt;$Z48,Q48*R48,V48*W48)</f>
        <v>15</v>
      </c>
      <c r="AH48" s="47">
        <f>AG48*D48</f>
        <v>2700</v>
      </c>
      <c r="AI48" s="45">
        <f>IF(E48&gt;0,AG48*E48,"")</f>
        <v>1965</v>
      </c>
      <c r="AJ48" s="43">
        <f>AG48*P48</f>
        <v>1995.84</v>
      </c>
      <c r="AK48" s="45">
        <f>AG48*J48</f>
        <v>360.6</v>
      </c>
      <c r="AL48" s="45">
        <f>AG48*K48</f>
        <v>293.1</v>
      </c>
      <c r="AM48" s="48"/>
      <c r="AN48" s="46">
        <f>C48*AG48</f>
        <v>3075</v>
      </c>
      <c r="AO48" s="46">
        <f>AN48+'Sheet 2 - Table 3'!$B$2</f>
        <v>4010</v>
      </c>
      <c r="AP48" s="49">
        <f>D48/$C48</f>
        <v>0.8780487804878049</v>
      </c>
      <c r="AQ48" s="45">
        <f>AH48*('Sheet 2 - Table 3'!$B$5/1000)</f>
        <v>2654.1</v>
      </c>
      <c r="AR48" s="45">
        <f>AQ48*'Sheet 2 - Table 3'!$B$1*0.01</f>
        <v>796.23</v>
      </c>
      <c r="AS48" s="45">
        <f>AQ48*(100-'Sheet 2 - Table 3'!$B$1)*0.01</f>
        <v>1857.87</v>
      </c>
      <c r="AT48" s="45">
        <f>AO48/((AR48*'Sheet 2 - Table 3'!$B$4)+(AS48*'Sheet 2 - Table 3'!$B$3))</f>
        <v>9.5023268852581</v>
      </c>
    </row>
    <row r="49" ht="20.05" customHeight="1">
      <c r="A49" t="s" s="10">
        <v>145</v>
      </c>
      <c r="B49" t="s" s="38">
        <v>146</v>
      </c>
      <c r="C49" s="39">
        <v>350</v>
      </c>
      <c r="D49" s="40">
        <v>350</v>
      </c>
      <c r="E49" s="40">
        <v>263</v>
      </c>
      <c r="F49" s="42">
        <v>-0.3</v>
      </c>
      <c r="G49" s="40">
        <v>1700</v>
      </c>
      <c r="H49" s="40">
        <v>1016</v>
      </c>
      <c r="I49" s="40">
        <v>40</v>
      </c>
      <c r="J49" s="40">
        <v>36.1</v>
      </c>
      <c r="K49" s="40">
        <v>42.7</v>
      </c>
      <c r="L49" s="41"/>
      <c r="M49" s="43">
        <f>100000*D49/(G49*H49)</f>
        <v>20.26401111625753</v>
      </c>
      <c r="N49" s="43">
        <f>IF(E49&gt;0,100000*E49/(G49*H49),"")</f>
        <v>15.22695692450209</v>
      </c>
      <c r="O49" s="46">
        <f>IF(E49&gt;0,N49/M49,"")</f>
        <v>0.7514285714285714</v>
      </c>
      <c r="P49" s="43">
        <f>(D49+(D49*(F49*20/100)))*0.8</f>
        <v>263.2</v>
      </c>
      <c r="Q49" s="45">
        <f>INT(('Sheet 2 - Table 2'!$B$2+'Sheet 2 - Table 2'!$B$4)/(G49+'Sheet 2 - Table 2'!$B$4))</f>
        <v>2</v>
      </c>
      <c r="R49" s="45">
        <f>INT(('Sheet 2 - Table 2'!$B$3+'Sheet 2 - Table 2'!$B$5)/(H49+'Sheet 2 - Table 2'!$B$5))</f>
        <v>3</v>
      </c>
      <c r="S49" s="45">
        <f>(Q49*G49)+((Q49-1)*'Sheet 2 - Table 2'!$B$4)</f>
        <v>3420</v>
      </c>
      <c r="T49" s="45">
        <f>(R49*H49)+((R49-1)*'Sheet 2 - Table 2'!$B$5)</f>
        <v>3048</v>
      </c>
      <c r="U49" s="46">
        <f>S49*T49/1000000</f>
        <v>10.42416</v>
      </c>
      <c r="V49" s="45">
        <f>INT(('Sheet 2 - Table 2'!$B$2+'Sheet 2 - Table 2'!$B$4)/(H49+'Sheet 2 - Table 2'!$B$4))</f>
        <v>4</v>
      </c>
      <c r="W49" s="45">
        <f>INT(('Sheet 2 - Table 2'!$B$3+'Sheet 2 - Table 2'!$B$5)/(G49+'Sheet 2 - Table 2'!$B$5))</f>
        <v>2</v>
      </c>
      <c r="X49" s="45">
        <f>(V49*H49)+((V49-1)*'Sheet 2 - Table 2'!$B$4)</f>
        <v>4124</v>
      </c>
      <c r="Y49" s="45">
        <f>(W49*G49)+((W49-1)*'Sheet 2 - Table 2'!$B$5)</f>
        <v>3400</v>
      </c>
      <c r="Z49" s="46">
        <f>X49*Y49/1000000</f>
        <v>14.0216</v>
      </c>
      <c r="AA49" t="s" s="44">
        <f>IF($U49&gt;$Z49,"horizontal","vertikal")</f>
        <v>62</v>
      </c>
      <c r="AB49" s="45">
        <f>IF($U49&gt;$Z49,Q49,V49)</f>
        <v>4</v>
      </c>
      <c r="AC49" s="45">
        <f>IF($U49&gt;$Z49,R49,W49)</f>
        <v>2</v>
      </c>
      <c r="AD49" s="45">
        <f>IF($U49&gt;$Z49,S49,X49)</f>
        <v>4124</v>
      </c>
      <c r="AE49" s="45">
        <f>IF($U49&gt;$Z49,T49,Y49)</f>
        <v>3400</v>
      </c>
      <c r="AF49" s="46">
        <f>IF($U49&gt;$Z49,U49,Z49)</f>
        <v>14.0216</v>
      </c>
      <c r="AG49" s="45">
        <f>IF($U49&gt;$Z49,Q49*R49,V49*W49)</f>
        <v>8</v>
      </c>
      <c r="AH49" s="47">
        <f>AG49*D49</f>
        <v>2800</v>
      </c>
      <c r="AI49" s="45">
        <f>IF(E49&gt;0,AG49*E49,"")</f>
        <v>2104</v>
      </c>
      <c r="AJ49" s="43">
        <f>AG49*P49</f>
        <v>2105.6</v>
      </c>
      <c r="AK49" s="45">
        <f>AG49*J49</f>
        <v>288.8</v>
      </c>
      <c r="AL49" s="45">
        <f>AG49*K49</f>
        <v>341.6</v>
      </c>
      <c r="AM49" s="48"/>
      <c r="AN49" s="46">
        <f>C49*AG49</f>
        <v>2800</v>
      </c>
      <c r="AO49" s="46">
        <f>AN49+'Sheet 2 - Table 3'!$B$2</f>
        <v>3735</v>
      </c>
      <c r="AP49" s="49">
        <f>D49/$C49</f>
        <v>1</v>
      </c>
      <c r="AQ49" s="45">
        <f>AH49*('Sheet 2 - Table 3'!$B$5/1000)</f>
        <v>2752.4</v>
      </c>
      <c r="AR49" s="45">
        <f>AQ49*'Sheet 2 - Table 3'!$B$1*0.01</f>
        <v>825.72</v>
      </c>
      <c r="AS49" s="45">
        <f>AQ49*(100-'Sheet 2 - Table 3'!$B$1)*0.01</f>
        <v>1926.68</v>
      </c>
      <c r="AT49" s="45">
        <f>AO49/((AR49*'Sheet 2 - Table 3'!$B$4)+(AS49*'Sheet 2 - Table 3'!$B$3))</f>
        <v>8.534575656785297</v>
      </c>
    </row>
    <row r="50" ht="20.05" customHeight="1">
      <c r="A50" t="s" s="10">
        <v>147</v>
      </c>
      <c r="B50" t="s" s="38">
        <v>146</v>
      </c>
      <c r="C50" s="39">
        <v>367.8</v>
      </c>
      <c r="D50" s="40">
        <v>360</v>
      </c>
      <c r="E50" s="40">
        <v>271</v>
      </c>
      <c r="F50" s="42">
        <v>-0.3</v>
      </c>
      <c r="G50" s="40">
        <v>1700</v>
      </c>
      <c r="H50" s="40">
        <v>1016</v>
      </c>
      <c r="I50" s="40">
        <v>40</v>
      </c>
      <c r="J50" s="40">
        <v>36.5</v>
      </c>
      <c r="K50" s="40">
        <v>42.7</v>
      </c>
      <c r="L50" s="41"/>
      <c r="M50" s="43">
        <f>100000*D50/(G50*H50)</f>
        <v>20.84298286243631</v>
      </c>
      <c r="N50" s="43">
        <f>IF(E50&gt;0,100000*E50/(G50*H50),"")</f>
        <v>15.69013432144511</v>
      </c>
      <c r="O50" s="46">
        <f>IF(E50&gt;0,N50/M50,"")</f>
        <v>0.7527777777777778</v>
      </c>
      <c r="P50" s="43">
        <f>(D50+(D50*(F50*20/100)))*0.8</f>
        <v>270.72</v>
      </c>
      <c r="Q50" s="45">
        <f>INT(('Sheet 2 - Table 2'!$B$2+'Sheet 2 - Table 2'!$B$4)/(G50+'Sheet 2 - Table 2'!$B$4))</f>
        <v>2</v>
      </c>
      <c r="R50" s="45">
        <f>INT(('Sheet 2 - Table 2'!$B$3+'Sheet 2 - Table 2'!$B$5)/(H50+'Sheet 2 - Table 2'!$B$5))</f>
        <v>3</v>
      </c>
      <c r="S50" s="45">
        <f>(Q50*G50)+((Q50-1)*'Sheet 2 - Table 2'!$B$4)</f>
        <v>3420</v>
      </c>
      <c r="T50" s="45">
        <f>(R50*H50)+((R50-1)*'Sheet 2 - Table 2'!$B$5)</f>
        <v>3048</v>
      </c>
      <c r="U50" s="46">
        <f>S50*T50/1000000</f>
        <v>10.42416</v>
      </c>
      <c r="V50" s="45">
        <f>INT(('Sheet 2 - Table 2'!$B$2+'Sheet 2 - Table 2'!$B$4)/(H50+'Sheet 2 - Table 2'!$B$4))</f>
        <v>4</v>
      </c>
      <c r="W50" s="45">
        <f>INT(('Sheet 2 - Table 2'!$B$3+'Sheet 2 - Table 2'!$B$5)/(G50+'Sheet 2 - Table 2'!$B$5))</f>
        <v>2</v>
      </c>
      <c r="X50" s="45">
        <f>(V50*H50)+((V50-1)*'Sheet 2 - Table 2'!$B$4)</f>
        <v>4124</v>
      </c>
      <c r="Y50" s="45">
        <f>(W50*G50)+((W50-1)*'Sheet 2 - Table 2'!$B$5)</f>
        <v>3400</v>
      </c>
      <c r="Z50" s="46">
        <f>X50*Y50/1000000</f>
        <v>14.0216</v>
      </c>
      <c r="AA50" t="s" s="44">
        <f>IF($U50&gt;$Z50,"horizontal","vertikal")</f>
        <v>62</v>
      </c>
      <c r="AB50" s="45">
        <f>IF($U50&gt;$Z50,Q50,V50)</f>
        <v>4</v>
      </c>
      <c r="AC50" s="45">
        <f>IF($U50&gt;$Z50,R50,W50)</f>
        <v>2</v>
      </c>
      <c r="AD50" s="45">
        <f>IF($U50&gt;$Z50,S50,X50)</f>
        <v>4124</v>
      </c>
      <c r="AE50" s="45">
        <f>IF($U50&gt;$Z50,T50,Y50)</f>
        <v>3400</v>
      </c>
      <c r="AF50" s="46">
        <f>IF($U50&gt;$Z50,U50,Z50)</f>
        <v>14.0216</v>
      </c>
      <c r="AG50" s="45">
        <f>IF($U50&gt;$Z50,Q50*R50,V50*W50)</f>
        <v>8</v>
      </c>
      <c r="AH50" s="47">
        <f>AG50*D50</f>
        <v>2880</v>
      </c>
      <c r="AI50" s="45">
        <f>IF(E50&gt;0,AG50*E50,"")</f>
        <v>2168</v>
      </c>
      <c r="AJ50" s="43">
        <f>AG50*P50</f>
        <v>2165.76</v>
      </c>
      <c r="AK50" s="45">
        <f>AG50*J50</f>
        <v>292</v>
      </c>
      <c r="AL50" s="45">
        <f>AG50*K50</f>
        <v>341.6</v>
      </c>
      <c r="AM50" s="48"/>
      <c r="AN50" s="46">
        <f>C50*AG50</f>
        <v>2942.4</v>
      </c>
      <c r="AO50" s="46">
        <f>AN50+'Sheet 2 - Table 3'!$B$2</f>
        <v>3877.4</v>
      </c>
      <c r="AP50" s="49">
        <f>D50/$C50</f>
        <v>0.9787928221859706</v>
      </c>
      <c r="AQ50" s="45">
        <f>AH50*('Sheet 2 - Table 3'!$B$5/1000)</f>
        <v>2831.04</v>
      </c>
      <c r="AR50" s="45">
        <f>AQ50*'Sheet 2 - Table 3'!$B$1*0.01</f>
        <v>849.312</v>
      </c>
      <c r="AS50" s="45">
        <f>AQ50*(100-'Sheet 2 - Table 3'!$B$1)*0.01</f>
        <v>1981.728</v>
      </c>
      <c r="AT50" s="45">
        <f>AO50/((AR50*'Sheet 2 - Table 3'!$B$4)+(AS50*'Sheet 2 - Table 3'!$B$3))</f>
        <v>8.613853397342524</v>
      </c>
    </row>
    <row r="51" ht="20.05" customHeight="1">
      <c r="A51" t="s" s="10">
        <v>148</v>
      </c>
      <c r="B51" t="s" s="38">
        <v>146</v>
      </c>
      <c r="C51" s="39">
        <v>394</v>
      </c>
      <c r="D51" s="40">
        <v>370</v>
      </c>
      <c r="E51" s="40">
        <v>279</v>
      </c>
      <c r="F51" s="42">
        <v>-0.3</v>
      </c>
      <c r="G51" s="40">
        <v>1700</v>
      </c>
      <c r="H51" s="40">
        <v>1016</v>
      </c>
      <c r="I51" s="40">
        <v>40</v>
      </c>
      <c r="J51" s="40">
        <v>37</v>
      </c>
      <c r="K51" s="40">
        <v>42.8</v>
      </c>
      <c r="L51" s="41"/>
      <c r="M51" s="43">
        <f>100000*D51/(G51*H51)</f>
        <v>21.4219546086151</v>
      </c>
      <c r="N51" s="43">
        <f>IF(E51&gt;0,100000*E51/(G51*H51),"")</f>
        <v>16.15331171838814</v>
      </c>
      <c r="O51" s="46">
        <f>IF(E51&gt;0,N51/M51,"")</f>
        <v>0.754054054054054</v>
      </c>
      <c r="P51" s="43">
        <f>(D51+(D51*(F51*20/100)))*0.8</f>
        <v>278.24</v>
      </c>
      <c r="Q51" s="45">
        <f>INT(('Sheet 2 - Table 2'!$B$2+'Sheet 2 - Table 2'!$B$4)/(G51+'Sheet 2 - Table 2'!$B$4))</f>
        <v>2</v>
      </c>
      <c r="R51" s="45">
        <f>INT(('Sheet 2 - Table 2'!$B$3+'Sheet 2 - Table 2'!$B$5)/(H51+'Sheet 2 - Table 2'!$B$5))</f>
        <v>3</v>
      </c>
      <c r="S51" s="45">
        <f>(Q51*G51)+((Q51-1)*'Sheet 2 - Table 2'!$B$4)</f>
        <v>3420</v>
      </c>
      <c r="T51" s="45">
        <f>(R51*H51)+((R51-1)*'Sheet 2 - Table 2'!$B$5)</f>
        <v>3048</v>
      </c>
      <c r="U51" s="46">
        <f>S51*T51/1000000</f>
        <v>10.42416</v>
      </c>
      <c r="V51" s="45">
        <f>INT(('Sheet 2 - Table 2'!$B$2+'Sheet 2 - Table 2'!$B$4)/(H51+'Sheet 2 - Table 2'!$B$4))</f>
        <v>4</v>
      </c>
      <c r="W51" s="45">
        <f>INT(('Sheet 2 - Table 2'!$B$3+'Sheet 2 - Table 2'!$B$5)/(G51+'Sheet 2 - Table 2'!$B$5))</f>
        <v>2</v>
      </c>
      <c r="X51" s="45">
        <f>(V51*H51)+((V51-1)*'Sheet 2 - Table 2'!$B$4)</f>
        <v>4124</v>
      </c>
      <c r="Y51" s="45">
        <f>(W51*G51)+((W51-1)*'Sheet 2 - Table 2'!$B$5)</f>
        <v>3400</v>
      </c>
      <c r="Z51" s="46">
        <f>X51*Y51/1000000</f>
        <v>14.0216</v>
      </c>
      <c r="AA51" t="s" s="44">
        <f>IF($U51&gt;$Z51,"horizontal","vertikal")</f>
        <v>62</v>
      </c>
      <c r="AB51" s="45">
        <f>IF($U51&gt;$Z51,Q51,V51)</f>
        <v>4</v>
      </c>
      <c r="AC51" s="45">
        <f>IF($U51&gt;$Z51,R51,W51)</f>
        <v>2</v>
      </c>
      <c r="AD51" s="45">
        <f>IF($U51&gt;$Z51,S51,X51)</f>
        <v>4124</v>
      </c>
      <c r="AE51" s="45">
        <f>IF($U51&gt;$Z51,T51,Y51)</f>
        <v>3400</v>
      </c>
      <c r="AF51" s="46">
        <f>IF($U51&gt;$Z51,U51,Z51)</f>
        <v>14.0216</v>
      </c>
      <c r="AG51" s="45">
        <f>IF($U51&gt;$Z51,Q51*R51,V51*W51)</f>
        <v>8</v>
      </c>
      <c r="AH51" s="47">
        <f>AG51*D51</f>
        <v>2960</v>
      </c>
      <c r="AI51" s="45">
        <f>IF(E51&gt;0,AG51*E51,"")</f>
        <v>2232</v>
      </c>
      <c r="AJ51" s="43">
        <f>AG51*P51</f>
        <v>2225.92</v>
      </c>
      <c r="AK51" s="45">
        <f>AG51*J51</f>
        <v>296</v>
      </c>
      <c r="AL51" s="45">
        <f>AG51*K51</f>
        <v>342.4</v>
      </c>
      <c r="AM51" s="48"/>
      <c r="AN51" s="46">
        <f>C51*AG51</f>
        <v>3152</v>
      </c>
      <c r="AO51" s="46">
        <f>AN51+'Sheet 2 - Table 3'!$B$2</f>
        <v>4087</v>
      </c>
      <c r="AP51" s="49">
        <f>D51/$C51</f>
        <v>0.9390862944162437</v>
      </c>
      <c r="AQ51" s="45">
        <f>AH51*('Sheet 2 - Table 3'!$B$5/1000)</f>
        <v>2909.68</v>
      </c>
      <c r="AR51" s="45">
        <f>AQ51*'Sheet 2 - Table 3'!$B$1*0.01</f>
        <v>872.904</v>
      </c>
      <c r="AS51" s="45">
        <f>AQ51*(100-'Sheet 2 - Table 3'!$B$1)*0.01</f>
        <v>2036.776</v>
      </c>
      <c r="AT51" s="45">
        <f>AO51/((AR51*'Sheet 2 - Table 3'!$B$4)+(AS51*'Sheet 2 - Table 3'!$B$3))</f>
        <v>8.834099459639299</v>
      </c>
    </row>
  </sheetData>
  <mergeCells count="25">
    <mergeCell ref="P2:P3"/>
    <mergeCell ref="AI2:AI3"/>
    <mergeCell ref="M2:M3"/>
    <mergeCell ref="AF2:AF3"/>
    <mergeCell ref="AB2:AB3"/>
    <mergeCell ref="AC2:AC3"/>
    <mergeCell ref="AD2:AD3"/>
    <mergeCell ref="AE2:AE3"/>
    <mergeCell ref="AT2:AT3"/>
    <mergeCell ref="AS2:AS3"/>
    <mergeCell ref="AP2:AP3"/>
    <mergeCell ref="AQ2:AQ3"/>
    <mergeCell ref="AJ2:AJ3"/>
    <mergeCell ref="A1:K1"/>
    <mergeCell ref="AO2:AO3"/>
    <mergeCell ref="AN2:AN3"/>
    <mergeCell ref="AA2:AA3"/>
    <mergeCell ref="O2:O3"/>
    <mergeCell ref="AL2:AL3"/>
    <mergeCell ref="AR2:AR3"/>
    <mergeCell ref="AG2:AG3"/>
    <mergeCell ref="A2:K2"/>
    <mergeCell ref="AH2:AH3"/>
    <mergeCell ref="N2:N3"/>
    <mergeCell ref="AK2:AK3"/>
  </mergeCells>
  <hyperlinks>
    <hyperlink ref="B4" r:id="rId1" location="" tooltip="" display=""/>
    <hyperlink ref="B5" r:id="rId2" location="" tooltip="" display=""/>
    <hyperlink ref="B6" r:id="rId3" location="" tooltip="" display=""/>
    <hyperlink ref="B7" r:id="rId4" location="" tooltip="" display=""/>
    <hyperlink ref="B8" r:id="rId5" location="" tooltip="" display=""/>
    <hyperlink ref="B9" r:id="rId6" location="" tooltip="" display=""/>
    <hyperlink ref="B10" r:id="rId7" location="" tooltip="" display=""/>
    <hyperlink ref="B11" r:id="rId8" location="" tooltip="" display=""/>
    <hyperlink ref="B12" r:id="rId9" location="" tooltip="" display=""/>
    <hyperlink ref="B13" r:id="rId10" location="" tooltip="" display=""/>
    <hyperlink ref="B14" r:id="rId11" location="" tooltip="" display=""/>
    <hyperlink ref="B15" r:id="rId12" location="" tooltip="" display=""/>
    <hyperlink ref="B16" r:id="rId13" location="" tooltip="" display=""/>
    <hyperlink ref="B17" r:id="rId14" location="" tooltip="" display=""/>
    <hyperlink ref="B18" r:id="rId15" location="" tooltip="" display=""/>
    <hyperlink ref="B19" r:id="rId16" location="" tooltip="" display=""/>
    <hyperlink ref="B20" r:id="rId17" location="" tooltip="" display=""/>
    <hyperlink ref="B21" r:id="rId18" location="" tooltip="" display=""/>
    <hyperlink ref="B22" r:id="rId19" location="" tooltip="" display=""/>
    <hyperlink ref="B23" r:id="rId20" location="" tooltip="" display=""/>
    <hyperlink ref="B24" r:id="rId21" location="" tooltip="" display=""/>
    <hyperlink ref="B25" r:id="rId22" location="" tooltip="" display=""/>
    <hyperlink ref="B26" r:id="rId23" location="" tooltip="" display=""/>
    <hyperlink ref="B27" r:id="rId24" location="" tooltip="" display=""/>
    <hyperlink ref="B28" r:id="rId25" location="" tooltip="" display=""/>
    <hyperlink ref="B29" r:id="rId26" location="" tooltip="" display=""/>
    <hyperlink ref="B30" r:id="rId27" location="" tooltip="" display=""/>
    <hyperlink ref="B31" r:id="rId28" location="" tooltip="" display=""/>
    <hyperlink ref="B32" r:id="rId29" location="" tooltip="" display=""/>
    <hyperlink ref="B33" r:id="rId30" location="" tooltip="" display=""/>
    <hyperlink ref="B34" r:id="rId31" location="" tooltip="" display=""/>
    <hyperlink ref="B35" r:id="rId32" location="" tooltip="" display=""/>
    <hyperlink ref="B36" r:id="rId33" location="" tooltip="" display=""/>
    <hyperlink ref="B37" r:id="rId34" location="" tooltip="" display=""/>
    <hyperlink ref="B38" r:id="rId35" location="" tooltip="" display=""/>
    <hyperlink ref="B39" r:id="rId36" location="" tooltip="" display=""/>
    <hyperlink ref="B40" r:id="rId37" location="" tooltip="" display=""/>
    <hyperlink ref="B41" r:id="rId38" location="" tooltip="" display=""/>
    <hyperlink ref="B42" r:id="rId39" location="" tooltip="" display=""/>
    <hyperlink ref="B43" r:id="rId40" location="" tooltip="" display=""/>
    <hyperlink ref="B44" r:id="rId41" location="" tooltip="" display=""/>
    <hyperlink ref="B45" r:id="rId42" location="" tooltip="" display=""/>
    <hyperlink ref="B46" r:id="rId43" location="" tooltip="" display=""/>
    <hyperlink ref="B47" r:id="rId44" location="" tooltip="" display=""/>
    <hyperlink ref="B48" r:id="rId45" location="" tooltip="" display=""/>
    <hyperlink ref="B49" r:id="rId46" location="" tooltip="" display=""/>
    <hyperlink ref="B50" r:id="rId47" location="" tooltip="" display=""/>
    <hyperlink ref="B51" r:id="rId48" location="" tooltip="" display=""/>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