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pez/cernbox/phd/hermes-analysis/estimations/"/>
    </mc:Choice>
  </mc:AlternateContent>
  <xr:revisionPtr revIDLastSave="0" documentId="13_ncr:1_{BC7330CD-3083-7842-AE75-F8A82EFFF01C}" xr6:coauthVersionLast="37" xr6:coauthVersionMax="37" xr10:uidLastSave="{00000000-0000-0000-0000-000000000000}"/>
  <bookViews>
    <workbookView xWindow="1960" yWindow="460" windowWidth="25600" windowHeight="16060" tabRatio="500" xr2:uid="{00000000-000D-0000-FFFF-FFFF00000000}"/>
  </bookViews>
  <sheets>
    <sheet name="ExtrapolationTable.csv" sheetId="1" r:id="rId1"/>
  </sheets>
  <definedNames>
    <definedName name="_xlnm.Print_Area" localSheetId="0">ExtrapolationTable.csv!$B$2:$M$16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1" l="1"/>
  <c r="L21" i="1"/>
  <c r="L20" i="1"/>
  <c r="L19" i="1"/>
  <c r="L18" i="1"/>
  <c r="L17" i="1"/>
  <c r="L16" i="1"/>
  <c r="L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H15" i="1"/>
  <c r="I15" i="1"/>
  <c r="J15" i="1"/>
  <c r="G15" i="1"/>
  <c r="D22" i="1"/>
  <c r="F22" i="1" s="1"/>
  <c r="E22" i="1"/>
  <c r="D21" i="1"/>
  <c r="E21" i="1"/>
  <c r="F21" i="1" s="1"/>
  <c r="D20" i="1"/>
  <c r="F20" i="1" s="1"/>
  <c r="E20" i="1"/>
  <c r="D19" i="1"/>
  <c r="F19" i="1" s="1"/>
  <c r="E19" i="1"/>
  <c r="D18" i="1"/>
  <c r="E18" i="1"/>
  <c r="F18" i="1"/>
  <c r="D17" i="1"/>
  <c r="F17" i="1" s="1"/>
  <c r="E17" i="1"/>
  <c r="D16" i="1"/>
  <c r="E16" i="1"/>
  <c r="F16" i="1"/>
  <c r="D15" i="1"/>
  <c r="E15" i="1"/>
  <c r="F15" i="1"/>
  <c r="D11" i="1"/>
  <c r="E11" i="1"/>
  <c r="F11" i="1"/>
  <c r="H11" i="1" s="1"/>
  <c r="D6" i="1"/>
  <c r="E6" i="1"/>
  <c r="D12" i="1"/>
  <c r="F12" i="1" s="1"/>
  <c r="E12" i="1"/>
  <c r="D13" i="1"/>
  <c r="E13" i="1"/>
  <c r="F13" i="1" s="1"/>
  <c r="D14" i="1"/>
  <c r="F14" i="1" s="1"/>
  <c r="E14" i="1"/>
  <c r="D5" i="1"/>
  <c r="E5" i="1"/>
  <c r="F5" i="1" s="1"/>
  <c r="D4" i="1"/>
  <c r="E4" i="1"/>
  <c r="F4" i="1"/>
  <c r="D3" i="1"/>
  <c r="E3" i="1"/>
  <c r="F3" i="1" s="1"/>
  <c r="L13" i="1"/>
  <c r="L14" i="1"/>
  <c r="L4" i="1"/>
  <c r="L5" i="1"/>
  <c r="L6" i="1"/>
  <c r="L8" i="1"/>
  <c r="L7" i="1"/>
  <c r="L9" i="1"/>
  <c r="L10" i="1"/>
  <c r="L12" i="1"/>
  <c r="L11" i="1"/>
  <c r="L3" i="1"/>
  <c r="D7" i="1"/>
  <c r="E7" i="1"/>
  <c r="F7" i="1"/>
  <c r="D9" i="1"/>
  <c r="E9" i="1"/>
  <c r="F9" i="1"/>
  <c r="D10" i="1"/>
  <c r="E10" i="1"/>
  <c r="F10" i="1"/>
  <c r="D8" i="1"/>
  <c r="E8" i="1"/>
  <c r="F8" i="1" s="1"/>
  <c r="F6" i="1" l="1"/>
  <c r="J11" i="1" s="1"/>
  <c r="G8" i="1"/>
  <c r="J8" i="1"/>
  <c r="H8" i="1"/>
  <c r="I8" i="1"/>
  <c r="J10" i="1"/>
  <c r="I10" i="1"/>
  <c r="I11" i="1"/>
  <c r="I7" i="1"/>
  <c r="J9" i="1"/>
  <c r="G11" i="1"/>
  <c r="G10" i="1"/>
  <c r="H14" i="1"/>
  <c r="J14" i="1"/>
  <c r="G14" i="1"/>
  <c r="I14" i="1"/>
  <c r="J7" i="1"/>
  <c r="I13" i="1"/>
  <c r="J13" i="1"/>
  <c r="G13" i="1"/>
  <c r="H13" i="1"/>
  <c r="J12" i="1"/>
  <c r="I12" i="1"/>
  <c r="H12" i="1"/>
  <c r="G12" i="1"/>
  <c r="G9" i="1"/>
  <c r="I9" i="1"/>
  <c r="H10" i="1"/>
  <c r="H9" i="1"/>
  <c r="G7" i="1"/>
  <c r="H7" i="1"/>
</calcChain>
</file>

<file path=xl/sharedStrings.xml><?xml version="1.0" encoding="utf-8"?>
<sst xmlns="http://schemas.openxmlformats.org/spreadsheetml/2006/main" count="34" uniqueCount="18">
  <si>
    <t>Experiment</t>
  </si>
  <si>
    <t>Q2</t>
  </si>
  <si>
    <t>nu</t>
  </si>
  <si>
    <t>HERMES</t>
  </si>
  <si>
    <t>gamma</t>
  </si>
  <si>
    <t>beta</t>
  </si>
  <si>
    <t>CLAS</t>
  </si>
  <si>
    <t>CLAS12</t>
  </si>
  <si>
    <t>beta*gamma</t>
  </si>
  <si>
    <t>lp, z=0.32</t>
  </si>
  <si>
    <t>lp, z=0.53</t>
  </si>
  <si>
    <t>lp, z=0.75</t>
  </si>
  <si>
    <t>lp, z=0.94</t>
  </si>
  <si>
    <t>EIC</t>
  </si>
  <si>
    <t>x</t>
  </si>
  <si>
    <t>Model</t>
  </si>
  <si>
    <r>
      <t>β</t>
    </r>
    <r>
      <rPr>
        <sz val="12"/>
        <color theme="1"/>
        <rFont val="Arial"/>
        <family val="2"/>
        <charset val="204"/>
      </rPr>
      <t>Ɣ</t>
    </r>
    <r>
      <rPr>
        <sz val="12"/>
        <color theme="1"/>
        <rFont val="Calibri"/>
        <family val="2"/>
        <scheme val="minor"/>
      </rPr>
      <t xml:space="preserve"> Method</t>
    </r>
  </si>
  <si>
    <t>New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</si>
</sst>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 textRotation="90"/>
    </xf>
    <xf numFmtId="2" fontId="0" fillId="0" borderId="0" xfId="0" applyNumberFormat="1" applyBorder="1" applyAlignment="1">
      <alignment horizontal="center" vertical="center" textRotation="90"/>
    </xf>
    <xf numFmtId="2" fontId="0" fillId="0" borderId="2" xfId="0" applyNumberFormat="1" applyBorder="1" applyAlignment="1">
      <alignment horizontal="center" vertical="center" textRotation="90"/>
    </xf>
  </cellXfs>
  <cellStyles count="5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New method</c:v>
          </c:tx>
          <c:spPr>
            <a:ln w="47625">
              <a:noFill/>
            </a:ln>
          </c:spPr>
          <c:xVal>
            <c:numRef>
              <c:f>ExtrapolationTable.csv!$C$15:$C$22</c:f>
              <c:numCache>
                <c:formatCode>0.00</c:formatCode>
                <c:ptCount val="8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9</c:v>
                </c:pt>
                <c:pt idx="4">
                  <c:v>32.5</c:v>
                </c:pt>
                <c:pt idx="5">
                  <c:v>37.5</c:v>
                </c:pt>
                <c:pt idx="6">
                  <c:v>140</c:v>
                </c:pt>
                <c:pt idx="7">
                  <c:v>150</c:v>
                </c:pt>
              </c:numCache>
            </c:numRef>
          </c:xVal>
          <c:yVal>
            <c:numRef>
              <c:f>ExtrapolationTable.csv!$G$15:$G$22</c:f>
              <c:numCache>
                <c:formatCode>0.00</c:formatCode>
                <c:ptCount val="8"/>
                <c:pt idx="0">
                  <c:v>3.6849999999999996</c:v>
                </c:pt>
                <c:pt idx="1">
                  <c:v>6.6747474683058332</c:v>
                </c:pt>
                <c:pt idx="2">
                  <c:v>3.2465528128088299</c:v>
                </c:pt>
                <c:pt idx="3">
                  <c:v>6.6947722286464435</c:v>
                </c:pt>
                <c:pt idx="4">
                  <c:v>23.637312201320007</c:v>
                </c:pt>
                <c:pt idx="5">
                  <c:v>26.38691957003784</c:v>
                </c:pt>
                <c:pt idx="6">
                  <c:v>99.192205849263701</c:v>
                </c:pt>
                <c:pt idx="7">
                  <c:v>103.67031477528322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C-3547-B096-3D90F00DF120}"/>
            </c:ext>
          </c:extLst>
        </c:ser>
        <c:ser>
          <c:idx val="1"/>
          <c:order val="1"/>
          <c:tx>
            <c:v>beta gamma method</c:v>
          </c:tx>
          <c:spPr>
            <a:ln w="47625">
              <a:noFill/>
            </a:ln>
          </c:spPr>
          <c:xVal>
            <c:numRef>
              <c:f>ExtrapolationTable.csv!$C$7:$C$14</c:f>
              <c:numCache>
                <c:formatCode>0.00</c:formatCode>
                <c:ptCount val="8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9</c:v>
                </c:pt>
                <c:pt idx="4">
                  <c:v>32.5</c:v>
                </c:pt>
                <c:pt idx="5">
                  <c:v>37.5</c:v>
                </c:pt>
                <c:pt idx="6">
                  <c:v>140</c:v>
                </c:pt>
                <c:pt idx="7">
                  <c:v>150</c:v>
                </c:pt>
              </c:numCache>
            </c:numRef>
          </c:xVal>
          <c:yVal>
            <c:numRef>
              <c:f>ExtrapolationTable.csv!$G$7:$G$14</c:f>
              <c:numCache>
                <c:formatCode>0.00</c:formatCode>
                <c:ptCount val="8"/>
                <c:pt idx="0">
                  <c:v>1.930469459513404</c:v>
                </c:pt>
                <c:pt idx="1">
                  <c:v>2.2715772564124066</c:v>
                </c:pt>
                <c:pt idx="2">
                  <c:v>3.5916790056497661</c:v>
                </c:pt>
                <c:pt idx="3">
                  <c:v>5.828414559410354</c:v>
                </c:pt>
                <c:pt idx="4">
                  <c:v>8.6509440957648334</c:v>
                </c:pt>
                <c:pt idx="5">
                  <c:v>12.260249465527494</c:v>
                </c:pt>
                <c:pt idx="6">
                  <c:v>19.331899994647976</c:v>
                </c:pt>
                <c:pt idx="7">
                  <c:v>26.754727401515982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C-3547-B096-3D90F00DF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384872"/>
        <c:axId val="-2142294056"/>
      </c:scatterChart>
      <c:valAx>
        <c:axId val="21413848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42294056"/>
        <c:crosses val="autoZero"/>
        <c:crossBetween val="midCat"/>
      </c:valAx>
      <c:valAx>
        <c:axId val="-21422940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1384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365760</xdr:colOff>
      <xdr:row>2</xdr:row>
      <xdr:rowOff>40640</xdr:rowOff>
    </xdr:from>
    <xdr:to>
      <xdr:col>18</xdr:col>
      <xdr:colOff>487680</xdr:colOff>
      <xdr:row>18</xdr:row>
      <xdr:rowOff>111760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3"/>
  <sheetViews>
    <sheetView tabSelected="1" zoomScale="125" zoomScaleNormal="125" zoomScalePageLayoutView="125" workbookViewId="0">
      <selection activeCell="F6" sqref="F3:F6"/>
    </sheetView>
  </sheetViews>
  <sheetFormatPr baseColWidth="10" defaultRowHeight="16" x14ac:dyDescent="0.2"/>
  <cols>
    <col min="1" max="1" width="10.83203125" style="2"/>
    <col min="2" max="2" width="9" style="2" customWidth="1"/>
    <col min="3" max="3" width="8.5" style="2" customWidth="1"/>
    <col min="4" max="4" width="1.5" style="2" hidden="1" customWidth="1"/>
    <col min="5" max="5" width="2.1640625" style="2" hidden="1" customWidth="1"/>
    <col min="6" max="6" width="14.33203125" style="2" customWidth="1"/>
    <col min="7" max="8" width="9.5" style="2" customWidth="1"/>
    <col min="9" max="9" width="8.33203125" style="2" customWidth="1"/>
    <col min="10" max="10" width="8.1640625" style="2" customWidth="1"/>
    <col min="11" max="12" width="10.83203125" style="2"/>
    <col min="13" max="13" width="11.5" style="2" bestFit="1" customWidth="1"/>
    <col min="14" max="16384" width="10.83203125" style="2"/>
  </cols>
  <sheetData>
    <row r="1" spans="1:12" x14ac:dyDescent="0.2">
      <c r="G1" s="2">
        <v>0.32</v>
      </c>
      <c r="H1" s="2">
        <v>0.53</v>
      </c>
      <c r="I1" s="2">
        <v>0.75</v>
      </c>
      <c r="J1" s="2">
        <v>0.94</v>
      </c>
    </row>
    <row r="2" spans="1:12" s="1" customFormat="1" ht="17" thickBot="1" x14ac:dyDescent="0.25">
      <c r="B2" s="1" t="s">
        <v>1</v>
      </c>
      <c r="C2" s="1" t="s">
        <v>2</v>
      </c>
      <c r="D2" s="1" t="s">
        <v>4</v>
      </c>
      <c r="E2" s="1" t="s">
        <v>5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0</v>
      </c>
      <c r="L2" s="1" t="s">
        <v>14</v>
      </c>
    </row>
    <row r="3" spans="1:12" ht="17" thickTop="1" x14ac:dyDescent="0.2">
      <c r="A3" s="6" t="s">
        <v>15</v>
      </c>
      <c r="B3" s="4">
        <v>2.4</v>
      </c>
      <c r="C3" s="4">
        <v>14.4</v>
      </c>
      <c r="D3" s="4">
        <f t="shared" ref="D3:D22" si="0">C3/SQRT(B3)</f>
        <v>9.2951600308978009</v>
      </c>
      <c r="E3" s="4">
        <f t="shared" ref="E3:E22" si="1">SQRT(C3*C3-B3)/C3</f>
        <v>0.99419612045407113</v>
      </c>
      <c r="F3" s="4">
        <f>D3*E3</f>
        <v>9.2412120417183381</v>
      </c>
      <c r="G3" s="4">
        <v>8.57</v>
      </c>
      <c r="H3" s="4"/>
      <c r="I3" s="4"/>
      <c r="J3" s="4"/>
      <c r="K3" s="4" t="s">
        <v>3</v>
      </c>
      <c r="L3" s="4">
        <f t="shared" ref="L3:L22" si="2">B3/(2*0.9385*C3)</f>
        <v>8.8794175102113293E-2</v>
      </c>
    </row>
    <row r="4" spans="1:12" x14ac:dyDescent="0.2">
      <c r="A4" s="7"/>
      <c r="B4" s="3">
        <v>2.4</v>
      </c>
      <c r="C4" s="3">
        <v>13.1</v>
      </c>
      <c r="D4" s="3">
        <f t="shared" si="0"/>
        <v>8.4560136392195258</v>
      </c>
      <c r="E4" s="3">
        <f t="shared" si="1"/>
        <v>0.9929827798115497</v>
      </c>
      <c r="F4" s="3">
        <f t="shared" ref="F4:F6" si="3">D4*E4</f>
        <v>8.3966759295965829</v>
      </c>
      <c r="G4" s="3"/>
      <c r="H4" s="3">
        <v>6.39</v>
      </c>
      <c r="I4" s="3"/>
      <c r="J4" s="3"/>
      <c r="K4" s="3" t="s">
        <v>3</v>
      </c>
      <c r="L4" s="3">
        <f t="shared" si="2"/>
        <v>9.7605810799269582E-2</v>
      </c>
    </row>
    <row r="5" spans="1:12" x14ac:dyDescent="0.2">
      <c r="A5" s="7"/>
      <c r="B5" s="3">
        <v>2.4</v>
      </c>
      <c r="C5" s="3">
        <v>12.4</v>
      </c>
      <c r="D5" s="3">
        <f t="shared" si="0"/>
        <v>8.0041655821619955</v>
      </c>
      <c r="E5" s="3">
        <f t="shared" si="1"/>
        <v>0.99216493543417406</v>
      </c>
      <c r="F5" s="3">
        <f t="shared" si="3"/>
        <v>7.9414524280301944</v>
      </c>
      <c r="G5" s="3"/>
      <c r="H5" s="3"/>
      <c r="I5" s="3">
        <v>4.63</v>
      </c>
      <c r="J5" s="3"/>
      <c r="K5" s="3" t="s">
        <v>3</v>
      </c>
      <c r="L5" s="3">
        <f t="shared" si="2"/>
        <v>0.10311581624761544</v>
      </c>
    </row>
    <row r="6" spans="1:12" ht="17" thickBot="1" x14ac:dyDescent="0.25">
      <c r="A6" s="8"/>
      <c r="B6" s="5">
        <v>2.2000000000000002</v>
      </c>
      <c r="C6" s="5">
        <v>10.7</v>
      </c>
      <c r="D6" s="5">
        <f t="shared" si="0"/>
        <v>7.2139385283566897</v>
      </c>
      <c r="E6" s="5">
        <f t="shared" si="1"/>
        <v>0.9903455699794842</v>
      </c>
      <c r="F6" s="5">
        <f t="shared" si="3"/>
        <v>7.144292063662367</v>
      </c>
      <c r="G6" s="5"/>
      <c r="H6" s="5"/>
      <c r="I6" s="5"/>
      <c r="J6" s="5">
        <v>2.4</v>
      </c>
      <c r="K6" s="5" t="s">
        <v>3</v>
      </c>
      <c r="L6" s="5">
        <f t="shared" si="2"/>
        <v>0.10954047769606502</v>
      </c>
    </row>
    <row r="7" spans="1:12" ht="17" thickTop="1" x14ac:dyDescent="0.2">
      <c r="A7" s="6" t="s">
        <v>16</v>
      </c>
      <c r="B7" s="4">
        <v>3</v>
      </c>
      <c r="C7" s="4">
        <v>4</v>
      </c>
      <c r="D7" s="4">
        <f t="shared" si="0"/>
        <v>2.3094010767585034</v>
      </c>
      <c r="E7" s="4">
        <f t="shared" si="1"/>
        <v>0.90138781886599728</v>
      </c>
      <c r="F7" s="4">
        <f t="shared" ref="F7:F14" si="4">D7*E7</f>
        <v>2.0816659994661331</v>
      </c>
      <c r="G7" s="4">
        <f>$G$3*$F7/$F$3</f>
        <v>1.930469459513404</v>
      </c>
      <c r="H7" s="4">
        <f>$H$4*$F7/$F$4</f>
        <v>1.5841799597984096</v>
      </c>
      <c r="I7" s="4">
        <f>$I$5*$F7/$F$5</f>
        <v>1.2136462019856038</v>
      </c>
      <c r="J7" s="4">
        <f>$J$6*$F7/$F$6</f>
        <v>0.69929929434570581</v>
      </c>
      <c r="K7" s="4" t="s">
        <v>6</v>
      </c>
      <c r="L7" s="4">
        <f t="shared" si="2"/>
        <v>0.39957378795950987</v>
      </c>
    </row>
    <row r="8" spans="1:12" x14ac:dyDescent="0.2">
      <c r="A8" s="7"/>
      <c r="B8" s="3">
        <v>7</v>
      </c>
      <c r="C8" s="3">
        <v>7</v>
      </c>
      <c r="D8" s="3">
        <f t="shared" si="0"/>
        <v>2.6457513110645903</v>
      </c>
      <c r="E8" s="3">
        <f t="shared" si="1"/>
        <v>0.92582009977255153</v>
      </c>
      <c r="F8" s="3">
        <f t="shared" si="4"/>
        <v>2.4494897427831779</v>
      </c>
      <c r="G8" s="3">
        <f>$G$3*$F8/$F$3</f>
        <v>2.2715772564124066</v>
      </c>
      <c r="H8" s="3">
        <f>$H$4*$F8/$F$4</f>
        <v>1.8640995064741668</v>
      </c>
      <c r="I8" s="3">
        <f>$I$5*$F8/$F$5</f>
        <v>1.4280936153513144</v>
      </c>
      <c r="J8" s="3">
        <f>$J$6*$F8/$F$6</f>
        <v>0.82286324947163481</v>
      </c>
      <c r="K8" s="3" t="s">
        <v>7</v>
      </c>
      <c r="L8" s="3">
        <f t="shared" si="2"/>
        <v>0.53276505061267987</v>
      </c>
    </row>
    <row r="9" spans="1:12" x14ac:dyDescent="0.2">
      <c r="A9" s="7"/>
      <c r="B9" s="3">
        <v>1</v>
      </c>
      <c r="C9" s="3">
        <v>4</v>
      </c>
      <c r="D9" s="3">
        <f t="shared" si="0"/>
        <v>4</v>
      </c>
      <c r="E9" s="3">
        <f t="shared" si="1"/>
        <v>0.96824583655185426</v>
      </c>
      <c r="F9" s="3">
        <f t="shared" si="4"/>
        <v>3.872983346207417</v>
      </c>
      <c r="G9" s="3">
        <f>$G$3*$F9/$F$3</f>
        <v>3.5916790056497661</v>
      </c>
      <c r="H9" s="3">
        <f>$H$4*$F9/$F$4</f>
        <v>2.9474001128270797</v>
      </c>
      <c r="I9" s="3">
        <f>$I$5*$F9/$F$5</f>
        <v>2.2580142682272779</v>
      </c>
      <c r="J9" s="3">
        <f>$J$6*$F9/$F$6</f>
        <v>1.3010610355888554</v>
      </c>
      <c r="K9" s="3" t="s">
        <v>6</v>
      </c>
      <c r="L9" s="3">
        <f t="shared" si="2"/>
        <v>0.13319126265316994</v>
      </c>
    </row>
    <row r="10" spans="1:12" x14ac:dyDescent="0.2">
      <c r="A10" s="7"/>
      <c r="B10" s="3">
        <v>2</v>
      </c>
      <c r="C10" s="3">
        <v>9</v>
      </c>
      <c r="D10" s="3">
        <f t="shared" si="0"/>
        <v>6.3639610306789276</v>
      </c>
      <c r="E10" s="3">
        <f t="shared" si="1"/>
        <v>0.9875771574795098</v>
      </c>
      <c r="F10" s="3">
        <f t="shared" si="4"/>
        <v>6.2849025449882667</v>
      </c>
      <c r="G10" s="3">
        <f>$G$3*$F10/$F$3</f>
        <v>5.828414559410354</v>
      </c>
      <c r="H10" s="3">
        <f>$H$4*$F10/$F$4</f>
        <v>4.7829078553475304</v>
      </c>
      <c r="I10" s="3">
        <f>$I$5*$F10/$F$5</f>
        <v>3.6642036261008544</v>
      </c>
      <c r="J10" s="3">
        <f>$J$6*$F10/$F$6</f>
        <v>2.1113031177282906</v>
      </c>
      <c r="K10" s="3" t="s">
        <v>7</v>
      </c>
      <c r="L10" s="3">
        <f t="shared" si="2"/>
        <v>0.1183922334694844</v>
      </c>
    </row>
    <row r="11" spans="1:12" x14ac:dyDescent="0.2">
      <c r="A11" s="7"/>
      <c r="B11" s="3">
        <v>12</v>
      </c>
      <c r="C11" s="3">
        <v>32.5</v>
      </c>
      <c r="D11" s="3">
        <f t="shared" si="0"/>
        <v>9.3819418743314191</v>
      </c>
      <c r="E11" s="3">
        <f t="shared" si="1"/>
        <v>0.99430330043424775</v>
      </c>
      <c r="F11" s="3">
        <f t="shared" si="4"/>
        <v>9.3284957701300026</v>
      </c>
      <c r="G11" s="3">
        <f t="shared" ref="G11:G14" si="5">$G$3*$F11/$F$3</f>
        <v>8.6509440957648334</v>
      </c>
      <c r="H11" s="3">
        <f t="shared" ref="H11:H14" si="6">$H$4*$F11/$F$4</f>
        <v>7.0991292829369232</v>
      </c>
      <c r="I11" s="3">
        <f t="shared" ref="I11:I14" si="7">$I$5*$F11/$F$5</f>
        <v>5.4386695389945228</v>
      </c>
      <c r="J11" s="3">
        <f t="shared" ref="J11:J14" si="8">$J$6*$F11/$F$6</f>
        <v>3.1337450441289882</v>
      </c>
      <c r="K11" s="3" t="s">
        <v>13</v>
      </c>
      <c r="L11" s="3">
        <f t="shared" si="2"/>
        <v>0.19671324945698948</v>
      </c>
    </row>
    <row r="12" spans="1:12" x14ac:dyDescent="0.2">
      <c r="A12" s="7"/>
      <c r="B12" s="3">
        <v>8</v>
      </c>
      <c r="C12" s="3">
        <v>37.5</v>
      </c>
      <c r="D12" s="3">
        <f t="shared" si="0"/>
        <v>13.258252147247765</v>
      </c>
      <c r="E12" s="3">
        <f t="shared" si="1"/>
        <v>0.99715149857537255</v>
      </c>
      <c r="F12" s="3">
        <f t="shared" si="4"/>
        <v>13.22048599711826</v>
      </c>
      <c r="G12" s="3">
        <f t="shared" si="5"/>
        <v>12.260249465527494</v>
      </c>
      <c r="H12" s="3">
        <f t="shared" si="6"/>
        <v>10.060993925443119</v>
      </c>
      <c r="I12" s="3">
        <f t="shared" si="7"/>
        <v>7.7077651375971712</v>
      </c>
      <c r="J12" s="3">
        <f t="shared" si="8"/>
        <v>4.4411911089786198</v>
      </c>
      <c r="K12" s="3" t="s">
        <v>13</v>
      </c>
      <c r="L12" s="3">
        <f t="shared" si="2"/>
        <v>0.11365654413070501</v>
      </c>
    </row>
    <row r="13" spans="1:12" x14ac:dyDescent="0.2">
      <c r="A13" s="7"/>
      <c r="B13" s="3">
        <v>45</v>
      </c>
      <c r="C13" s="3">
        <v>140</v>
      </c>
      <c r="D13" s="3">
        <f t="shared" si="0"/>
        <v>20.869967789998036</v>
      </c>
      <c r="E13" s="3">
        <f t="shared" si="1"/>
        <v>0.99885138115369954</v>
      </c>
      <c r="F13" s="3">
        <f t="shared" si="4"/>
        <v>20.845996151672761</v>
      </c>
      <c r="G13" s="3">
        <f t="shared" si="5"/>
        <v>19.331899994647976</v>
      </c>
      <c r="H13" s="3">
        <f t="shared" si="6"/>
        <v>15.864124866325382</v>
      </c>
      <c r="I13" s="3">
        <f t="shared" si="7"/>
        <v>12.153565491569033</v>
      </c>
      <c r="J13" s="3">
        <f t="shared" si="8"/>
        <v>7.0028479124588907</v>
      </c>
      <c r="K13" s="3" t="s">
        <v>13</v>
      </c>
      <c r="L13" s="3">
        <f t="shared" si="2"/>
        <v>0.17124590912550425</v>
      </c>
    </row>
    <row r="14" spans="1:12" ht="17" thickBot="1" x14ac:dyDescent="0.25">
      <c r="A14" s="8"/>
      <c r="B14" s="5">
        <v>27</v>
      </c>
      <c r="C14" s="5">
        <v>150</v>
      </c>
      <c r="D14" s="5">
        <f t="shared" si="0"/>
        <v>28.867513459481287</v>
      </c>
      <c r="E14" s="5">
        <f t="shared" si="1"/>
        <v>0.99939981989191895</v>
      </c>
      <c r="F14" s="5">
        <f t="shared" si="4"/>
        <v>28.850187752133145</v>
      </c>
      <c r="G14" s="5">
        <f t="shared" si="5"/>
        <v>26.754727401515982</v>
      </c>
      <c r="H14" s="5">
        <f t="shared" si="6"/>
        <v>21.955438233161395</v>
      </c>
      <c r="I14" s="5">
        <f t="shared" si="7"/>
        <v>16.820143481676546</v>
      </c>
      <c r="J14" s="5">
        <f t="shared" si="8"/>
        <v>9.6917161264016034</v>
      </c>
      <c r="K14" s="5" t="s">
        <v>13</v>
      </c>
      <c r="L14" s="5">
        <f t="shared" si="2"/>
        <v>9.5897709110282364E-2</v>
      </c>
    </row>
    <row r="15" spans="1:12" ht="17" thickTop="1" x14ac:dyDescent="0.2">
      <c r="A15" s="6" t="s">
        <v>17</v>
      </c>
      <c r="B15" s="4">
        <v>3</v>
      </c>
      <c r="C15" s="4">
        <v>4</v>
      </c>
      <c r="D15" s="4">
        <f t="shared" si="0"/>
        <v>2.3094010767585034</v>
      </c>
      <c r="E15" s="4">
        <f t="shared" si="1"/>
        <v>0.90138781886599728</v>
      </c>
      <c r="F15" s="4">
        <f t="shared" ref="F15:F22" si="9">D15*E15</f>
        <v>2.0816659994661331</v>
      </c>
      <c r="G15" s="4">
        <f t="shared" ref="G15:J22" si="10">0.5*0.93 + $C15*(1 - G$1) + 0.5*$C15*(SQRT(1+ $B15*$B15/$C15/$C15) - 1)</f>
        <v>3.6849999999999996</v>
      </c>
      <c r="H15" s="4">
        <f t="shared" si="10"/>
        <v>2.8449999999999998</v>
      </c>
      <c r="I15" s="4">
        <f t="shared" si="10"/>
        <v>1.9650000000000001</v>
      </c>
      <c r="J15" s="4">
        <f t="shared" si="10"/>
        <v>1.2050000000000003</v>
      </c>
      <c r="K15" s="4" t="s">
        <v>6</v>
      </c>
      <c r="L15" s="4">
        <f t="shared" si="2"/>
        <v>0.39957378795950987</v>
      </c>
    </row>
    <row r="16" spans="1:12" x14ac:dyDescent="0.2">
      <c r="A16" s="7"/>
      <c r="B16" s="3">
        <v>7</v>
      </c>
      <c r="C16" s="3">
        <v>7</v>
      </c>
      <c r="D16" s="3">
        <f t="shared" si="0"/>
        <v>2.6457513110645903</v>
      </c>
      <c r="E16" s="3">
        <f t="shared" si="1"/>
        <v>0.92582009977255153</v>
      </c>
      <c r="F16" s="3">
        <f t="shared" si="9"/>
        <v>2.4494897427831779</v>
      </c>
      <c r="G16" s="3">
        <f t="shared" si="10"/>
        <v>6.6747474683058332</v>
      </c>
      <c r="H16" s="3">
        <f t="shared" si="10"/>
        <v>5.2047474683058326</v>
      </c>
      <c r="I16" s="3">
        <f t="shared" si="10"/>
        <v>3.664747468305833</v>
      </c>
      <c r="J16" s="3">
        <f t="shared" si="10"/>
        <v>2.3347474683058334</v>
      </c>
      <c r="K16" s="3" t="s">
        <v>7</v>
      </c>
      <c r="L16" s="3">
        <f t="shared" si="2"/>
        <v>0.53276505061267987</v>
      </c>
    </row>
    <row r="17" spans="1:12" x14ac:dyDescent="0.2">
      <c r="A17" s="7"/>
      <c r="B17" s="3">
        <v>1</v>
      </c>
      <c r="C17" s="3">
        <v>4</v>
      </c>
      <c r="D17" s="3">
        <f t="shared" si="0"/>
        <v>4</v>
      </c>
      <c r="E17" s="3">
        <f t="shared" si="1"/>
        <v>0.96824583655185426</v>
      </c>
      <c r="F17" s="3">
        <f t="shared" si="9"/>
        <v>3.872983346207417</v>
      </c>
      <c r="G17" s="3">
        <f t="shared" si="10"/>
        <v>3.2465528128088299</v>
      </c>
      <c r="H17" s="3">
        <f t="shared" si="10"/>
        <v>2.40655281280883</v>
      </c>
      <c r="I17" s="3">
        <f t="shared" si="10"/>
        <v>1.5265528128088304</v>
      </c>
      <c r="J17" s="3">
        <f t="shared" si="10"/>
        <v>0.76655281280883059</v>
      </c>
      <c r="K17" s="3" t="s">
        <v>6</v>
      </c>
      <c r="L17" s="3">
        <f t="shared" si="2"/>
        <v>0.13319126265316994</v>
      </c>
    </row>
    <row r="18" spans="1:12" x14ac:dyDescent="0.2">
      <c r="A18" s="7"/>
      <c r="B18" s="3">
        <v>2</v>
      </c>
      <c r="C18" s="3">
        <v>9</v>
      </c>
      <c r="D18" s="3">
        <f t="shared" si="0"/>
        <v>6.3639610306789276</v>
      </c>
      <c r="E18" s="3">
        <f t="shared" si="1"/>
        <v>0.9875771574795098</v>
      </c>
      <c r="F18" s="3">
        <f t="shared" si="9"/>
        <v>6.2849025449882667</v>
      </c>
      <c r="G18" s="3">
        <f t="shared" si="10"/>
        <v>6.6947722286464435</v>
      </c>
      <c r="H18" s="3">
        <f t="shared" si="10"/>
        <v>4.8047722286464438</v>
      </c>
      <c r="I18" s="3">
        <f t="shared" si="10"/>
        <v>2.8247722286464438</v>
      </c>
      <c r="J18" s="3">
        <f t="shared" si="10"/>
        <v>1.1147722286464448</v>
      </c>
      <c r="K18" s="3" t="s">
        <v>7</v>
      </c>
      <c r="L18" s="3">
        <f t="shared" si="2"/>
        <v>0.1183922334694844</v>
      </c>
    </row>
    <row r="19" spans="1:12" x14ac:dyDescent="0.2">
      <c r="A19" s="7"/>
      <c r="B19" s="3">
        <v>12</v>
      </c>
      <c r="C19" s="3">
        <v>32.5</v>
      </c>
      <c r="D19" s="3">
        <f t="shared" si="0"/>
        <v>9.3819418743314191</v>
      </c>
      <c r="E19" s="3">
        <f t="shared" si="1"/>
        <v>0.99430330043424775</v>
      </c>
      <c r="F19" s="3">
        <f t="shared" si="9"/>
        <v>9.3284957701300026</v>
      </c>
      <c r="G19" s="3">
        <f t="shared" si="10"/>
        <v>23.637312201320007</v>
      </c>
      <c r="H19" s="3">
        <f t="shared" si="10"/>
        <v>16.812312201320005</v>
      </c>
      <c r="I19" s="3">
        <f t="shared" si="10"/>
        <v>9.6623122013200078</v>
      </c>
      <c r="J19" s="3">
        <f t="shared" si="10"/>
        <v>3.4873122013200097</v>
      </c>
      <c r="K19" s="3" t="s">
        <v>13</v>
      </c>
      <c r="L19" s="3">
        <f t="shared" si="2"/>
        <v>0.19671324945698948</v>
      </c>
    </row>
    <row r="20" spans="1:12" x14ac:dyDescent="0.2">
      <c r="A20" s="7"/>
      <c r="B20" s="3">
        <v>8</v>
      </c>
      <c r="C20" s="3">
        <v>37.5</v>
      </c>
      <c r="D20" s="3">
        <f t="shared" si="0"/>
        <v>13.258252147247765</v>
      </c>
      <c r="E20" s="3">
        <f t="shared" si="1"/>
        <v>0.99715149857537255</v>
      </c>
      <c r="F20" s="3">
        <f t="shared" si="9"/>
        <v>13.22048599711826</v>
      </c>
      <c r="G20" s="3">
        <f t="shared" si="10"/>
        <v>26.38691957003784</v>
      </c>
      <c r="H20" s="3">
        <f t="shared" si="10"/>
        <v>18.511919570037843</v>
      </c>
      <c r="I20" s="3">
        <f t="shared" si="10"/>
        <v>10.261919570037843</v>
      </c>
      <c r="J20" s="3">
        <f t="shared" si="10"/>
        <v>3.1369195700378447</v>
      </c>
      <c r="K20" s="3" t="s">
        <v>13</v>
      </c>
      <c r="L20" s="3">
        <f t="shared" si="2"/>
        <v>0.11365654413070501</v>
      </c>
    </row>
    <row r="21" spans="1:12" x14ac:dyDescent="0.2">
      <c r="A21" s="7"/>
      <c r="B21" s="3">
        <v>45</v>
      </c>
      <c r="C21" s="3">
        <v>140</v>
      </c>
      <c r="D21" s="3">
        <f t="shared" si="0"/>
        <v>20.869967789998036</v>
      </c>
      <c r="E21" s="3">
        <f t="shared" si="1"/>
        <v>0.99885138115369954</v>
      </c>
      <c r="F21" s="3">
        <f t="shared" si="9"/>
        <v>20.845996151672761</v>
      </c>
      <c r="G21" s="3">
        <f t="shared" si="10"/>
        <v>99.192205849263701</v>
      </c>
      <c r="H21" s="3">
        <f t="shared" si="10"/>
        <v>69.792205849263709</v>
      </c>
      <c r="I21" s="3">
        <f t="shared" si="10"/>
        <v>38.992205849263719</v>
      </c>
      <c r="J21" s="3">
        <f t="shared" si="10"/>
        <v>12.392205849263721</v>
      </c>
      <c r="K21" s="3" t="s">
        <v>13</v>
      </c>
      <c r="L21" s="3">
        <f t="shared" si="2"/>
        <v>0.17124590912550425</v>
      </c>
    </row>
    <row r="22" spans="1:12" ht="17" thickBot="1" x14ac:dyDescent="0.25">
      <c r="A22" s="8"/>
      <c r="B22" s="5">
        <v>27</v>
      </c>
      <c r="C22" s="5">
        <v>150</v>
      </c>
      <c r="D22" s="5">
        <f t="shared" si="0"/>
        <v>28.867513459481287</v>
      </c>
      <c r="E22" s="5">
        <f t="shared" si="1"/>
        <v>0.99939981989191895</v>
      </c>
      <c r="F22" s="5">
        <f t="shared" si="9"/>
        <v>28.850187752133145</v>
      </c>
      <c r="G22" s="5">
        <f t="shared" si="10"/>
        <v>103.67031477528322</v>
      </c>
      <c r="H22" s="5">
        <f t="shared" si="10"/>
        <v>72.170314775283231</v>
      </c>
      <c r="I22" s="5">
        <f t="shared" si="10"/>
        <v>39.170314775283224</v>
      </c>
      <c r="J22" s="5">
        <f t="shared" si="10"/>
        <v>10.670314775283229</v>
      </c>
      <c r="K22" s="5" t="s">
        <v>13</v>
      </c>
      <c r="L22" s="5">
        <f t="shared" si="2"/>
        <v>9.5897709110282364E-2</v>
      </c>
    </row>
    <row r="23" spans="1:12" ht="17" thickTop="1" x14ac:dyDescent="0.2"/>
  </sheetData>
  <sortState ref="B6:L13">
    <sortCondition ref="F6:F13"/>
  </sortState>
  <mergeCells count="3">
    <mergeCell ref="A3:A6"/>
    <mergeCell ref="A7:A14"/>
    <mergeCell ref="A15:A22"/>
  </mergeCells>
  <phoneticPr fontId="4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ExtrapolationTable.csv</vt:lpstr>
      <vt:lpstr>ExtrapolationTable.csv!Área_de_impresión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Brooks</dc:creator>
  <cp:lastModifiedBy>Jorge Andres Lopez Lopez</cp:lastModifiedBy>
  <cp:lastPrinted>2016-02-23T00:08:38Z</cp:lastPrinted>
  <dcterms:created xsi:type="dcterms:W3CDTF">2016-02-15T16:30:48Z</dcterms:created>
  <dcterms:modified xsi:type="dcterms:W3CDTF">2018-10-08T19:47:27Z</dcterms:modified>
</cp:coreProperties>
</file>