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contreras/Desktop/"/>
    </mc:Choice>
  </mc:AlternateContent>
  <bookViews>
    <workbookView xWindow="0" yWindow="0" windowWidth="25600" windowHeight="16000" activeTab="1" xr2:uid="{E618B4D7-236D-8B40-A29A-8D62F8E560C0}"/>
  </bookViews>
  <sheets>
    <sheet name="Calibration Setup" sheetId="1" r:id="rId1"/>
    <sheet name="Scenario Wireles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33" i="2" l="1"/>
  <c r="G32" i="2"/>
  <c r="G31" i="2"/>
  <c r="J30" i="2"/>
  <c r="G30" i="2"/>
  <c r="C30" i="2"/>
  <c r="G29" i="2"/>
  <c r="J31" i="2" s="1"/>
  <c r="L31" i="2" s="1"/>
  <c r="G23" i="2"/>
  <c r="C18" i="2"/>
  <c r="G17" i="2"/>
  <c r="G15" i="2"/>
  <c r="J15" i="2" s="1"/>
  <c r="L15" i="2" s="1"/>
  <c r="C22" i="2" s="1"/>
  <c r="C13" i="2"/>
  <c r="D13" i="2" s="1"/>
  <c r="D12" i="2"/>
  <c r="G12" i="2" s="1"/>
  <c r="C10" i="2"/>
  <c r="D14" i="2" s="1"/>
  <c r="G14" i="2" s="1"/>
  <c r="C8" i="2"/>
  <c r="C12" i="2" l="1"/>
  <c r="J16" i="2"/>
  <c r="J19" i="2"/>
  <c r="C25" i="2"/>
  <c r="D22" i="2"/>
  <c r="C34" i="2" l="1"/>
  <c r="D34" i="2" s="1"/>
  <c r="D25" i="2"/>
  <c r="D21" i="2"/>
  <c r="C21" i="2" s="1"/>
  <c r="G33" i="2"/>
  <c r="J29" i="2"/>
  <c r="D13" i="1"/>
  <c r="C13" i="1"/>
  <c r="J30" i="1"/>
  <c r="J33" i="1"/>
  <c r="C30" i="1"/>
  <c r="C18" i="1"/>
  <c r="G32" i="1"/>
  <c r="G30" i="1"/>
  <c r="G31" i="1"/>
  <c r="G29" i="1"/>
  <c r="J31" i="1" s="1"/>
  <c r="L31" i="1" s="1"/>
  <c r="G23" i="1"/>
  <c r="G17" i="1"/>
  <c r="G15" i="1"/>
  <c r="D12" i="1"/>
  <c r="C12" i="1" s="1"/>
  <c r="C10" i="1"/>
  <c r="D14" i="1" s="1"/>
  <c r="G14" i="1" s="1"/>
  <c r="C8" i="1"/>
  <c r="G12" i="1" l="1"/>
  <c r="J16" i="1" s="1"/>
  <c r="J19" i="1"/>
  <c r="G33" i="1" s="1"/>
  <c r="J15" i="1"/>
  <c r="L15" i="1" s="1"/>
  <c r="C22" i="1" s="1"/>
  <c r="C25" i="1" s="1"/>
  <c r="D36" i="2"/>
  <c r="G38" i="2" s="1"/>
  <c r="D21" i="1"/>
  <c r="C21" i="1" s="1"/>
  <c r="J29" i="1"/>
  <c r="D22" i="1" l="1"/>
  <c r="D25" i="1" l="1"/>
  <c r="C34" i="1"/>
  <c r="D34" i="1" s="1"/>
  <c r="D36" i="1" s="1"/>
  <c r="G38" i="1" s="1"/>
</calcChain>
</file>

<file path=xl/sharedStrings.xml><?xml version="1.0" encoding="utf-8"?>
<sst xmlns="http://schemas.openxmlformats.org/spreadsheetml/2006/main" count="208" uniqueCount="60">
  <si>
    <t>NIST D2D LINK BUDGET</t>
  </si>
  <si>
    <t>Fc</t>
  </si>
  <si>
    <t>B_signal</t>
  </si>
  <si>
    <t>B_transmission</t>
  </si>
  <si>
    <t>K</t>
  </si>
  <si>
    <t>To</t>
  </si>
  <si>
    <t>wav</t>
  </si>
  <si>
    <t>C</t>
  </si>
  <si>
    <t>Hz</t>
  </si>
  <si>
    <t>J/K</t>
  </si>
  <si>
    <t>m/s</t>
  </si>
  <si>
    <t>Transmitter</t>
  </si>
  <si>
    <t>Pout_Tx</t>
  </si>
  <si>
    <t>DC signal</t>
  </si>
  <si>
    <t>dB</t>
  </si>
  <si>
    <t>Mean Output Power TX</t>
  </si>
  <si>
    <t>dBm</t>
  </si>
  <si>
    <t>Duty cycle of the signal</t>
  </si>
  <si>
    <t>-</t>
  </si>
  <si>
    <t>=</t>
  </si>
  <si>
    <t>Attenuator at TX output</t>
  </si>
  <si>
    <t>Cable A</t>
  </si>
  <si>
    <t>Cable 25 ft</t>
  </si>
  <si>
    <t>Power Amplifier Gain</t>
  </si>
  <si>
    <t xml:space="preserve">Noise Figure </t>
  </si>
  <si>
    <t>+</t>
  </si>
  <si>
    <t>EIRP</t>
  </si>
  <si>
    <t>Channel</t>
  </si>
  <si>
    <t>Cable B</t>
  </si>
  <si>
    <t>Cable 6ft</t>
  </si>
  <si>
    <t>Attenuator 40 dB x2</t>
  </si>
  <si>
    <t>Receiver</t>
  </si>
  <si>
    <t>LNA</t>
  </si>
  <si>
    <t>LNA Gain</t>
  </si>
  <si>
    <t>Noise Figure</t>
  </si>
  <si>
    <t>Cable C</t>
  </si>
  <si>
    <t>Cable 6 ft</t>
  </si>
  <si>
    <t>Attenuator 20 dB</t>
  </si>
  <si>
    <t>Pin</t>
  </si>
  <si>
    <t>Power Input at Rx</t>
  </si>
  <si>
    <t>Att C</t>
  </si>
  <si>
    <t>Att B</t>
  </si>
  <si>
    <t>PA</t>
  </si>
  <si>
    <t>Att A</t>
  </si>
  <si>
    <t>Noise Input at Rx</t>
  </si>
  <si>
    <t>Max Input Power</t>
  </si>
  <si>
    <t>Power @PA Input</t>
  </si>
  <si>
    <t>Max Input power @PA Input</t>
  </si>
  <si>
    <t>SNR</t>
  </si>
  <si>
    <t>SNR Required</t>
  </si>
  <si>
    <t>Margin</t>
  </si>
  <si>
    <t>Mean Output Noise Power</t>
  </si>
  <si>
    <t>Transmitted Signal Power</t>
  </si>
  <si>
    <t>Transmitted Noise power</t>
  </si>
  <si>
    <t>Pt,tx</t>
  </si>
  <si>
    <t>Nt,tx</t>
  </si>
  <si>
    <t>Total Gain Tx</t>
  </si>
  <si>
    <t>Receiver Noise Power</t>
  </si>
  <si>
    <t>Total Gain Rx</t>
  </si>
  <si>
    <t>Power @LNA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</si>
</sst>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0" borderId="0" xfId="0" applyNumberFormat="1"/>
    <xf numFmtId="11" fontId="0" fillId="6" borderId="0" xfId="0" applyNumberFormat="1" applyFill="1"/>
    <xf numFmtId="2" fontId="0" fillId="6" borderId="0" xfId="0" applyNumberFormat="1" applyFill="1"/>
    <xf numFmtId="0" fontId="0" fillId="6" borderId="0" xfId="0" applyFont="1" applyFill="1"/>
    <xf numFmtId="11" fontId="0" fillId="6" borderId="0" xfId="0" applyNumberFormat="1" applyFont="1" applyFill="1"/>
    <xf numFmtId="0" fontId="0" fillId="4" borderId="0" xfId="0" applyFont="1" applyFill="1"/>
    <xf numFmtId="0" fontId="0" fillId="7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1D20-A1C2-E246-84D7-E2DBDE03CDA9}">
  <dimension ref="A1:L38"/>
  <sheetViews>
    <sheetView topLeftCell="A16" workbookViewId="0">
      <selection sqref="A1:L39"/>
    </sheetView>
  </sheetViews>
  <sheetFormatPr baseColWidth="10" defaultRowHeight="16"/>
  <cols>
    <col min="1" max="1" width="14.5" bestFit="1" customWidth="1"/>
    <col min="2" max="2" width="23.1640625" bestFit="1" customWidth="1"/>
    <col min="3" max="3" width="20.6640625" customWidth="1"/>
    <col min="7" max="7" width="12.1640625" bestFit="1" customWidth="1"/>
    <col min="9" max="9" width="24.5" bestFit="1" customWidth="1"/>
  </cols>
  <sheetData>
    <row r="1" spans="1:12" ht="21">
      <c r="B1" s="19" t="s">
        <v>0</v>
      </c>
      <c r="C1" s="19"/>
      <c r="D1" s="19"/>
    </row>
    <row r="3" spans="1:12">
      <c r="A3" s="4" t="s">
        <v>1</v>
      </c>
      <c r="C3" s="2">
        <v>900000000</v>
      </c>
      <c r="D3" s="3" t="s">
        <v>8</v>
      </c>
    </row>
    <row r="4" spans="1:12">
      <c r="A4" s="4" t="s">
        <v>2</v>
      </c>
      <c r="C4" s="2">
        <v>60000000</v>
      </c>
      <c r="D4" s="3" t="s">
        <v>8</v>
      </c>
    </row>
    <row r="5" spans="1:12">
      <c r="A5" s="4" t="s">
        <v>3</v>
      </c>
      <c r="C5" s="2">
        <v>80000000</v>
      </c>
      <c r="D5" s="3" t="s">
        <v>8</v>
      </c>
    </row>
    <row r="6" spans="1:12">
      <c r="A6" s="4" t="s">
        <v>4</v>
      </c>
      <c r="C6" s="2">
        <v>1.3800000000000001E-23</v>
      </c>
      <c r="D6" s="3" t="s">
        <v>9</v>
      </c>
    </row>
    <row r="7" spans="1:12">
      <c r="A7" s="4" t="s">
        <v>5</v>
      </c>
      <c r="C7" s="2">
        <v>290</v>
      </c>
      <c r="D7" s="3" t="s">
        <v>4</v>
      </c>
    </row>
    <row r="8" spans="1:12">
      <c r="A8" s="4" t="s">
        <v>6</v>
      </c>
      <c r="C8" s="2">
        <f>C9/C3</f>
        <v>0.33333333333333331</v>
      </c>
      <c r="D8" s="3"/>
    </row>
    <row r="9" spans="1:12">
      <c r="A9" s="4" t="s">
        <v>7</v>
      </c>
      <c r="C9" s="2">
        <v>300000000</v>
      </c>
      <c r="D9" s="3" t="s">
        <v>10</v>
      </c>
    </row>
    <row r="10" spans="1:12">
      <c r="A10" s="4" t="s">
        <v>13</v>
      </c>
      <c r="C10" s="3">
        <f>10*LOG10(1.792/40)</f>
        <v>-13.487219860018559</v>
      </c>
      <c r="D10" s="3" t="s">
        <v>14</v>
      </c>
    </row>
    <row r="11" spans="1:12">
      <c r="B11" s="5" t="s">
        <v>11</v>
      </c>
      <c r="C11" s="1"/>
    </row>
    <row r="12" spans="1:12">
      <c r="A12" s="6" t="s">
        <v>12</v>
      </c>
      <c r="B12" s="6" t="s">
        <v>15</v>
      </c>
      <c r="C12" s="6">
        <f>10^(D12/10)</f>
        <v>0.65765783735542038</v>
      </c>
      <c r="D12" s="10">
        <f>-1.82</f>
        <v>-1.82</v>
      </c>
      <c r="E12" s="6" t="s">
        <v>16</v>
      </c>
      <c r="F12" s="6" t="s">
        <v>19</v>
      </c>
      <c r="G12" s="10">
        <f>D12</f>
        <v>-1.82</v>
      </c>
      <c r="H12" s="6" t="s">
        <v>16</v>
      </c>
    </row>
    <row r="13" spans="1:12">
      <c r="A13" s="8"/>
      <c r="B13" s="9" t="s">
        <v>51</v>
      </c>
      <c r="C13" s="13">
        <f>C5*C6*C7</f>
        <v>3.2016000000000002E-13</v>
      </c>
      <c r="D13" s="14">
        <f>10*LOG10(C13)</f>
        <v>-124.94632928707864</v>
      </c>
      <c r="E13" s="9" t="s">
        <v>16</v>
      </c>
      <c r="F13" s="9"/>
      <c r="G13" s="14"/>
      <c r="H13" s="9"/>
    </row>
    <row r="14" spans="1:12">
      <c r="A14" s="7" t="s">
        <v>13</v>
      </c>
      <c r="B14" s="7" t="s">
        <v>17</v>
      </c>
      <c r="C14" s="7"/>
      <c r="D14" s="11">
        <f>-1*C10</f>
        <v>13.487219860018559</v>
      </c>
      <c r="E14" s="7" t="s">
        <v>14</v>
      </c>
      <c r="F14" s="7" t="s">
        <v>18</v>
      </c>
      <c r="G14" s="11">
        <f>D14</f>
        <v>13.487219860018559</v>
      </c>
      <c r="H14" s="7" t="s">
        <v>14</v>
      </c>
    </row>
    <row r="15" spans="1:12">
      <c r="A15" s="7" t="s">
        <v>43</v>
      </c>
      <c r="B15" s="7" t="s">
        <v>20</v>
      </c>
      <c r="C15" s="7"/>
      <c r="D15" s="11">
        <v>9.6999999999999993</v>
      </c>
      <c r="E15" s="7" t="s">
        <v>14</v>
      </c>
      <c r="F15" s="7" t="s">
        <v>18</v>
      </c>
      <c r="G15" s="11">
        <f>D15</f>
        <v>9.6999999999999993</v>
      </c>
      <c r="H15" s="7" t="s">
        <v>14</v>
      </c>
      <c r="I15" s="8" t="s">
        <v>56</v>
      </c>
      <c r="J15">
        <f>G17-G16-G15</f>
        <v>27.400000000000002</v>
      </c>
      <c r="K15" s="8" t="s">
        <v>14</v>
      </c>
      <c r="L15" s="8">
        <f>10^(J15/10)</f>
        <v>549.54087385762534</v>
      </c>
    </row>
    <row r="16" spans="1:12">
      <c r="A16" s="7" t="s">
        <v>21</v>
      </c>
      <c r="B16" s="7" t="s">
        <v>22</v>
      </c>
      <c r="C16" s="7"/>
      <c r="D16" s="11">
        <v>2.9</v>
      </c>
      <c r="E16" s="7" t="s">
        <v>14</v>
      </c>
      <c r="F16" s="7" t="s">
        <v>18</v>
      </c>
      <c r="G16" s="11">
        <v>2.9</v>
      </c>
      <c r="H16" s="7" t="s">
        <v>14</v>
      </c>
      <c r="I16" t="s">
        <v>46</v>
      </c>
      <c r="J16">
        <f>G12+G14-G15-G16</f>
        <v>-0.93278013998144038</v>
      </c>
    </row>
    <row r="17" spans="1:12">
      <c r="A17" s="6" t="s">
        <v>42</v>
      </c>
      <c r="B17" s="6" t="s">
        <v>23</v>
      </c>
      <c r="C17" s="6"/>
      <c r="D17" s="10">
        <v>40</v>
      </c>
      <c r="E17" s="6" t="s">
        <v>14</v>
      </c>
      <c r="F17" s="6" t="s">
        <v>25</v>
      </c>
      <c r="G17" s="10">
        <f>D17</f>
        <v>40</v>
      </c>
      <c r="H17" s="6" t="s">
        <v>14</v>
      </c>
      <c r="I17" t="s">
        <v>47</v>
      </c>
      <c r="J17">
        <v>0</v>
      </c>
    </row>
    <row r="18" spans="1:12">
      <c r="B18" s="9" t="s">
        <v>24</v>
      </c>
      <c r="C18" s="9">
        <f t="shared" ref="C18" si="0">10^(D18/10)</f>
        <v>6.3095734448019343</v>
      </c>
      <c r="D18" s="14">
        <v>8</v>
      </c>
      <c r="E18" s="9" t="s">
        <v>14</v>
      </c>
      <c r="F18" s="9"/>
      <c r="G18" s="14"/>
      <c r="H18" s="9"/>
    </row>
    <row r="19" spans="1:12">
      <c r="D19" s="12"/>
      <c r="G19" s="12"/>
      <c r="I19" t="s">
        <v>26</v>
      </c>
      <c r="J19">
        <f>G12+G14-G15-G16+G17</f>
        <v>39.067219860018561</v>
      </c>
      <c r="K19" t="s">
        <v>16</v>
      </c>
    </row>
    <row r="20" spans="1:12">
      <c r="B20" s="5" t="s">
        <v>27</v>
      </c>
      <c r="C20" s="1"/>
      <c r="D20" s="12"/>
      <c r="G20" s="12"/>
    </row>
    <row r="21" spans="1:12">
      <c r="A21" s="6" t="s">
        <v>54</v>
      </c>
      <c r="B21" s="17" t="s">
        <v>52</v>
      </c>
      <c r="C21" s="17">
        <f>10^(D21/10)</f>
        <v>8067.1844339199479</v>
      </c>
      <c r="D21" s="10">
        <f>J19</f>
        <v>39.067219860018561</v>
      </c>
      <c r="E21" s="6" t="s">
        <v>16</v>
      </c>
      <c r="F21" s="6"/>
      <c r="G21" s="10"/>
      <c r="H21" s="6"/>
    </row>
    <row r="22" spans="1:12">
      <c r="A22" s="18" t="s">
        <v>55</v>
      </c>
      <c r="B22" s="15" t="s">
        <v>53</v>
      </c>
      <c r="C22" s="16">
        <f>C13*L15+L15*C6*C5*C7*(C18-1)</f>
        <v>1.1101127004088272E-9</v>
      </c>
      <c r="D22" s="14">
        <f>10*LOG10(C22)</f>
        <v>-89.546329287078635</v>
      </c>
      <c r="E22" s="9" t="s">
        <v>16</v>
      </c>
      <c r="F22" s="9"/>
      <c r="G22" s="14"/>
      <c r="H22" s="9"/>
    </row>
    <row r="23" spans="1:12">
      <c r="A23" s="7" t="s">
        <v>28</v>
      </c>
      <c r="B23" s="7" t="s">
        <v>29</v>
      </c>
      <c r="C23" s="7"/>
      <c r="D23" s="11">
        <v>0.7</v>
      </c>
      <c r="E23" s="7" t="s">
        <v>14</v>
      </c>
      <c r="F23" s="7" t="s">
        <v>18</v>
      </c>
      <c r="G23" s="11">
        <f>D23</f>
        <v>0.7</v>
      </c>
      <c r="H23" s="7" t="s">
        <v>14</v>
      </c>
    </row>
    <row r="24" spans="1:12">
      <c r="A24" s="7" t="s">
        <v>41</v>
      </c>
      <c r="B24" s="7" t="s">
        <v>30</v>
      </c>
      <c r="C24" s="7"/>
      <c r="D24" s="11">
        <v>40</v>
      </c>
      <c r="E24" s="7" t="s">
        <v>14</v>
      </c>
      <c r="F24" s="7" t="s">
        <v>18</v>
      </c>
      <c r="G24" s="11">
        <v>80</v>
      </c>
      <c r="H24" s="7" t="s">
        <v>14</v>
      </c>
    </row>
    <row r="25" spans="1:12">
      <c r="B25" s="9" t="s">
        <v>57</v>
      </c>
      <c r="C25" s="13">
        <f>C22*10^((-G23-G24)/10)+C6*C7*C5</f>
        <v>3.2016944859146013E-13</v>
      </c>
      <c r="D25" s="14">
        <f>10*LOG10(C25)</f>
        <v>-124.94620111958167</v>
      </c>
      <c r="E25" s="9"/>
      <c r="F25" s="9"/>
      <c r="G25" s="14"/>
      <c r="H25" s="9"/>
    </row>
    <row r="26" spans="1:12">
      <c r="D26" s="12"/>
      <c r="G26" s="12"/>
    </row>
    <row r="27" spans="1:12">
      <c r="D27" s="12"/>
      <c r="G27" s="12"/>
    </row>
    <row r="28" spans="1:12">
      <c r="B28" s="5" t="s">
        <v>31</v>
      </c>
      <c r="D28" s="12"/>
      <c r="G28" s="12"/>
    </row>
    <row r="29" spans="1:12">
      <c r="A29" s="6" t="s">
        <v>32</v>
      </c>
      <c r="B29" s="6" t="s">
        <v>33</v>
      </c>
      <c r="C29" s="6"/>
      <c r="D29" s="10">
        <v>30</v>
      </c>
      <c r="E29" s="6" t="s">
        <v>14</v>
      </c>
      <c r="F29" s="6" t="s">
        <v>25</v>
      </c>
      <c r="G29" s="10">
        <f>D29</f>
        <v>30</v>
      </c>
      <c r="H29" s="6" t="s">
        <v>14</v>
      </c>
      <c r="I29" t="s">
        <v>46</v>
      </c>
      <c r="J29">
        <f>J19-G23-G24</f>
        <v>-41.632780139981442</v>
      </c>
    </row>
    <row r="30" spans="1:12">
      <c r="B30" s="9" t="s">
        <v>34</v>
      </c>
      <c r="C30" s="9">
        <f>10^(D30/10)</f>
        <v>2.1379620895022322</v>
      </c>
      <c r="D30" s="14">
        <v>3.3</v>
      </c>
      <c r="E30" s="9" t="s">
        <v>14</v>
      </c>
      <c r="F30" s="9" t="s">
        <v>18</v>
      </c>
      <c r="G30" s="14">
        <f t="shared" ref="G30:G31" si="1">D30</f>
        <v>3.3</v>
      </c>
      <c r="H30" s="9" t="s">
        <v>14</v>
      </c>
      <c r="I30" t="s">
        <v>47</v>
      </c>
      <c r="J30">
        <f>18.3-33-1</f>
        <v>-15.7</v>
      </c>
    </row>
    <row r="31" spans="1:12">
      <c r="A31" s="7" t="s">
        <v>35</v>
      </c>
      <c r="B31" s="7" t="s">
        <v>36</v>
      </c>
      <c r="C31" s="7"/>
      <c r="D31" s="11">
        <v>0.7</v>
      </c>
      <c r="E31" s="7" t="s">
        <v>14</v>
      </c>
      <c r="F31" s="7" t="s">
        <v>18</v>
      </c>
      <c r="G31" s="11">
        <f t="shared" si="1"/>
        <v>0.7</v>
      </c>
      <c r="H31" s="7" t="s">
        <v>14</v>
      </c>
      <c r="I31" s="8" t="s">
        <v>58</v>
      </c>
      <c r="J31">
        <f>G29-G31-G32</f>
        <v>9.6000000000000014</v>
      </c>
      <c r="K31" s="8" t="s">
        <v>14</v>
      </c>
      <c r="L31" s="8">
        <f>10^(J31/10)</f>
        <v>9.1201083935591036</v>
      </c>
    </row>
    <row r="32" spans="1:12">
      <c r="A32" s="7" t="s">
        <v>40</v>
      </c>
      <c r="B32" s="7" t="s">
        <v>37</v>
      </c>
      <c r="C32" s="7"/>
      <c r="D32" s="11">
        <v>19.7</v>
      </c>
      <c r="E32" s="7" t="s">
        <v>14</v>
      </c>
      <c r="F32" s="7" t="s">
        <v>18</v>
      </c>
      <c r="G32" s="11">
        <f>D32</f>
        <v>19.7</v>
      </c>
      <c r="H32" s="7" t="s">
        <v>14</v>
      </c>
    </row>
    <row r="33" spans="1:10">
      <c r="A33" s="6" t="s">
        <v>38</v>
      </c>
      <c r="B33" s="6" t="s">
        <v>39</v>
      </c>
      <c r="C33" s="6"/>
      <c r="D33" s="10"/>
      <c r="E33" s="6"/>
      <c r="F33" s="6"/>
      <c r="G33" s="10">
        <f>J19-G23-G24+G29-G30-G31-G32</f>
        <v>-35.332780139981438</v>
      </c>
      <c r="H33" s="6" t="s">
        <v>16</v>
      </c>
      <c r="I33" t="s">
        <v>45</v>
      </c>
      <c r="J33">
        <f>-15</f>
        <v>-15</v>
      </c>
    </row>
    <row r="34" spans="1:10">
      <c r="B34" s="9" t="s">
        <v>44</v>
      </c>
      <c r="C34" s="13">
        <f>C25*L31+C5*C6*C7*(C30-1)</f>
        <v>3.2843100180352004E-12</v>
      </c>
      <c r="D34" s="14">
        <f>10*LOG10(C34)</f>
        <v>-114.83555854973048</v>
      </c>
      <c r="E34" s="9"/>
      <c r="F34" s="9"/>
      <c r="G34" s="9"/>
      <c r="H34" s="9"/>
    </row>
    <row r="35" spans="1:10">
      <c r="D35" s="12"/>
    </row>
    <row r="36" spans="1:10">
      <c r="A36" t="s">
        <v>48</v>
      </c>
      <c r="D36" s="12">
        <f>G33-D34</f>
        <v>79.502778409749041</v>
      </c>
    </row>
    <row r="37" spans="1:10">
      <c r="A37" t="s">
        <v>49</v>
      </c>
      <c r="D37" s="12">
        <v>20</v>
      </c>
      <c r="E37" t="s">
        <v>14</v>
      </c>
    </row>
    <row r="38" spans="1:10">
      <c r="A38" t="s">
        <v>50</v>
      </c>
      <c r="G38" s="12">
        <f>D36-D37</f>
        <v>59.502778409749041</v>
      </c>
    </row>
  </sheetData>
  <mergeCells count="1">
    <mergeCell ref="B1:D1"/>
  </mergeCells>
  <conditionalFormatting sqref="J16">
    <cfRule type="cellIs" dxfId="7" priority="4" operator="greaterThan">
      <formula>$J$17</formula>
    </cfRule>
  </conditionalFormatting>
  <conditionalFormatting sqref="G33">
    <cfRule type="cellIs" dxfId="6" priority="3" operator="greaterThan">
      <formula>$J$33</formula>
    </cfRule>
  </conditionalFormatting>
  <conditionalFormatting sqref="J29">
    <cfRule type="cellIs" dxfId="5" priority="1" operator="greaterThan">
      <formula>$J$30</formula>
    </cfRule>
    <cfRule type="cellIs" dxfId="4" priority="2" operator="greaterThan">
      <formula>$J$17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3E01-74B4-6646-B8F2-BDCCBE3C2BF6}">
  <dimension ref="A1:L38"/>
  <sheetViews>
    <sheetView tabSelected="1" topLeftCell="A7" workbookViewId="0">
      <selection activeCell="J17" sqref="J17"/>
    </sheetView>
  </sheetViews>
  <sheetFormatPr baseColWidth="10" defaultRowHeight="16"/>
  <cols>
    <col min="9" max="9" width="24.5" bestFit="1" customWidth="1"/>
  </cols>
  <sheetData>
    <row r="1" spans="1:12" ht="21">
      <c r="B1" s="19" t="s">
        <v>0</v>
      </c>
      <c r="C1" s="19"/>
      <c r="D1" s="19"/>
    </row>
    <row r="3" spans="1:12">
      <c r="A3" s="4" t="s">
        <v>1</v>
      </c>
      <c r="C3" s="2">
        <v>900000000</v>
      </c>
      <c r="D3" s="3" t="s">
        <v>8</v>
      </c>
    </row>
    <row r="4" spans="1:12">
      <c r="A4" s="4" t="s">
        <v>2</v>
      </c>
      <c r="C4" s="2">
        <v>60000000</v>
      </c>
      <c r="D4" s="3" t="s">
        <v>8</v>
      </c>
    </row>
    <row r="5" spans="1:12">
      <c r="A5" s="4" t="s">
        <v>3</v>
      </c>
      <c r="C5" s="2">
        <v>80000000</v>
      </c>
      <c r="D5" s="3" t="s">
        <v>8</v>
      </c>
    </row>
    <row r="6" spans="1:12">
      <c r="A6" s="4" t="s">
        <v>4</v>
      </c>
      <c r="C6" s="2">
        <v>1.3800000000000001E-23</v>
      </c>
      <c r="D6" s="3" t="s">
        <v>9</v>
      </c>
    </row>
    <row r="7" spans="1:12">
      <c r="A7" s="4" t="s">
        <v>5</v>
      </c>
      <c r="C7" s="2">
        <v>290</v>
      </c>
      <c r="D7" s="3" t="s">
        <v>4</v>
      </c>
    </row>
    <row r="8" spans="1:12">
      <c r="A8" s="4" t="s">
        <v>6</v>
      </c>
      <c r="C8" s="2">
        <f>C9/C3</f>
        <v>0.33333333333333331</v>
      </c>
      <c r="D8" s="3"/>
    </row>
    <row r="9" spans="1:12">
      <c r="A9" s="4" t="s">
        <v>7</v>
      </c>
      <c r="C9" s="2">
        <v>300000000</v>
      </c>
      <c r="D9" s="3" t="s">
        <v>10</v>
      </c>
    </row>
    <row r="10" spans="1:12">
      <c r="A10" s="4" t="s">
        <v>13</v>
      </c>
      <c r="C10" s="3">
        <f>10*LOG10(1.792/40)</f>
        <v>-13.487219860018559</v>
      </c>
      <c r="D10" s="3" t="s">
        <v>14</v>
      </c>
    </row>
    <row r="11" spans="1:12">
      <c r="B11" s="5" t="s">
        <v>11</v>
      </c>
      <c r="C11" s="1"/>
    </row>
    <row r="12" spans="1:12">
      <c r="A12" s="6" t="s">
        <v>12</v>
      </c>
      <c r="B12" s="6" t="s">
        <v>15</v>
      </c>
      <c r="C12" s="6">
        <f>10^(D12/10)</f>
        <v>0.65765783735542038</v>
      </c>
      <c r="D12" s="10">
        <f>-1.82</f>
        <v>-1.82</v>
      </c>
      <c r="E12" s="6" t="s">
        <v>16</v>
      </c>
      <c r="F12" s="6" t="s">
        <v>19</v>
      </c>
      <c r="G12" s="10">
        <f>D12</f>
        <v>-1.82</v>
      </c>
      <c r="H12" s="6" t="s">
        <v>16</v>
      </c>
    </row>
    <row r="13" spans="1:12">
      <c r="A13" s="8"/>
      <c r="B13" s="9" t="s">
        <v>51</v>
      </c>
      <c r="C13" s="13">
        <f>C5*C6*C7</f>
        <v>3.2016000000000002E-13</v>
      </c>
      <c r="D13" s="14">
        <f>10*LOG10(C13)</f>
        <v>-124.94632928707864</v>
      </c>
      <c r="E13" s="9" t="s">
        <v>16</v>
      </c>
      <c r="F13" s="9"/>
      <c r="G13" s="14"/>
      <c r="H13" s="9"/>
    </row>
    <row r="14" spans="1:12">
      <c r="A14" s="7" t="s">
        <v>13</v>
      </c>
      <c r="B14" s="7" t="s">
        <v>17</v>
      </c>
      <c r="C14" s="7"/>
      <c r="D14" s="11">
        <f>-1*C10</f>
        <v>13.487219860018559</v>
      </c>
      <c r="E14" s="7" t="s">
        <v>14</v>
      </c>
      <c r="F14" s="7" t="s">
        <v>18</v>
      </c>
      <c r="G14" s="11">
        <f>D14</f>
        <v>13.487219860018559</v>
      </c>
      <c r="H14" s="7" t="s">
        <v>14</v>
      </c>
    </row>
    <row r="15" spans="1:12">
      <c r="A15" s="7" t="s">
        <v>43</v>
      </c>
      <c r="B15" s="7" t="s">
        <v>20</v>
      </c>
      <c r="C15" s="7"/>
      <c r="D15" s="11">
        <v>9.6999999999999993</v>
      </c>
      <c r="E15" s="7" t="s">
        <v>14</v>
      </c>
      <c r="F15" s="7" t="s">
        <v>18</v>
      </c>
      <c r="G15" s="11">
        <f>D15</f>
        <v>9.6999999999999993</v>
      </c>
      <c r="H15" s="7" t="s">
        <v>14</v>
      </c>
      <c r="I15" s="8" t="s">
        <v>56</v>
      </c>
      <c r="J15">
        <f>G17-G16-G15</f>
        <v>27.400000000000002</v>
      </c>
      <c r="K15" s="8" t="s">
        <v>14</v>
      </c>
      <c r="L15" s="8">
        <f>10^(J15/10)</f>
        <v>549.54087385762534</v>
      </c>
    </row>
    <row r="16" spans="1:12">
      <c r="A16" s="7" t="s">
        <v>21</v>
      </c>
      <c r="B16" s="7" t="s">
        <v>22</v>
      </c>
      <c r="C16" s="7"/>
      <c r="D16" s="11">
        <v>2.9</v>
      </c>
      <c r="E16" s="7" t="s">
        <v>14</v>
      </c>
      <c r="F16" s="7" t="s">
        <v>18</v>
      </c>
      <c r="G16" s="11">
        <v>2.9</v>
      </c>
      <c r="H16" s="7" t="s">
        <v>14</v>
      </c>
      <c r="I16" t="s">
        <v>46</v>
      </c>
      <c r="J16">
        <f>G12+G14-G15-G16</f>
        <v>-0.93278013998144038</v>
      </c>
    </row>
    <row r="17" spans="1:12">
      <c r="A17" s="6" t="s">
        <v>42</v>
      </c>
      <c r="B17" s="6" t="s">
        <v>23</v>
      </c>
      <c r="C17" s="6"/>
      <c r="D17" s="10">
        <v>40</v>
      </c>
      <c r="E17" s="6" t="s">
        <v>14</v>
      </c>
      <c r="F17" s="6" t="s">
        <v>25</v>
      </c>
      <c r="G17" s="10">
        <f>D17</f>
        <v>40</v>
      </c>
      <c r="H17" s="6" t="s">
        <v>14</v>
      </c>
      <c r="I17" t="s">
        <v>47</v>
      </c>
      <c r="J17">
        <f>0</f>
        <v>0</v>
      </c>
    </row>
    <row r="18" spans="1:12">
      <c r="B18" s="9" t="s">
        <v>24</v>
      </c>
      <c r="C18" s="9">
        <f t="shared" ref="C18" si="0">10^(D18/10)</f>
        <v>6.3095734448019343</v>
      </c>
      <c r="D18" s="14">
        <v>8</v>
      </c>
      <c r="E18" s="9" t="s">
        <v>14</v>
      </c>
      <c r="F18" s="9"/>
      <c r="G18" s="14"/>
      <c r="H18" s="9"/>
    </row>
    <row r="19" spans="1:12">
      <c r="D19" s="12"/>
      <c r="G19" s="12"/>
      <c r="I19" t="s">
        <v>26</v>
      </c>
      <c r="J19">
        <f>G12+G14-G15-G16+G17</f>
        <v>39.067219860018561</v>
      </c>
      <c r="K19" t="s">
        <v>16</v>
      </c>
    </row>
    <row r="20" spans="1:12">
      <c r="B20" s="5" t="s">
        <v>27</v>
      </c>
      <c r="C20" s="1"/>
      <c r="D20" s="12"/>
      <c r="G20" s="12"/>
    </row>
    <row r="21" spans="1:12">
      <c r="A21" s="6" t="s">
        <v>54</v>
      </c>
      <c r="B21" s="17" t="s">
        <v>52</v>
      </c>
      <c r="C21" s="17">
        <f>10^(D21/10)</f>
        <v>8067.1844339199479</v>
      </c>
      <c r="D21" s="10">
        <f>J19</f>
        <v>39.067219860018561</v>
      </c>
      <c r="E21" s="6" t="s">
        <v>16</v>
      </c>
      <c r="F21" s="6"/>
      <c r="G21" s="10"/>
      <c r="H21" s="6"/>
    </row>
    <row r="22" spans="1:12">
      <c r="A22" s="18" t="s">
        <v>55</v>
      </c>
      <c r="B22" s="15" t="s">
        <v>53</v>
      </c>
      <c r="C22" s="16">
        <f>C13*L15+L15*C6*C5*C7*(C18-1)</f>
        <v>1.1101127004088272E-9</v>
      </c>
      <c r="D22" s="14">
        <f>10*LOG10(C22)</f>
        <v>-89.546329287078635</v>
      </c>
      <c r="E22" s="9" t="s">
        <v>16</v>
      </c>
      <c r="F22" s="9"/>
      <c r="G22" s="14"/>
      <c r="H22" s="9"/>
    </row>
    <row r="23" spans="1:12">
      <c r="A23" s="7" t="s">
        <v>28</v>
      </c>
      <c r="B23" s="7" t="s">
        <v>29</v>
      </c>
      <c r="C23" s="7"/>
      <c r="D23" s="11">
        <v>0.7</v>
      </c>
      <c r="E23" s="7" t="s">
        <v>14</v>
      </c>
      <c r="F23" s="7" t="s">
        <v>18</v>
      </c>
      <c r="G23" s="11">
        <f>D23</f>
        <v>0.7</v>
      </c>
      <c r="H23" s="7" t="s">
        <v>14</v>
      </c>
    </row>
    <row r="24" spans="1:12">
      <c r="A24" s="7" t="s">
        <v>41</v>
      </c>
      <c r="B24" s="7" t="s">
        <v>30</v>
      </c>
      <c r="C24" s="7"/>
      <c r="D24" s="11">
        <v>40</v>
      </c>
      <c r="E24" s="7" t="s">
        <v>14</v>
      </c>
      <c r="F24" s="7" t="s">
        <v>18</v>
      </c>
      <c r="G24" s="11">
        <v>80</v>
      </c>
      <c r="H24" s="7" t="s">
        <v>14</v>
      </c>
    </row>
    <row r="25" spans="1:12">
      <c r="B25" s="9" t="s">
        <v>57</v>
      </c>
      <c r="C25" s="13">
        <f>C22*10^((-G23-G24)/10)+C6*C7*C5</f>
        <v>3.2016944859146013E-13</v>
      </c>
      <c r="D25" s="14">
        <f>10*LOG10(C25)</f>
        <v>-124.94620111958167</v>
      </c>
      <c r="E25" s="9"/>
      <c r="F25" s="9"/>
      <c r="G25" s="14"/>
      <c r="H25" s="9"/>
    </row>
    <row r="26" spans="1:12">
      <c r="D26" s="12"/>
      <c r="G26" s="12"/>
    </row>
    <row r="27" spans="1:12">
      <c r="D27" s="12"/>
      <c r="G27" s="12"/>
    </row>
    <row r="28" spans="1:12">
      <c r="B28" s="5" t="s">
        <v>31</v>
      </c>
      <c r="D28" s="12"/>
      <c r="G28" s="12"/>
    </row>
    <row r="29" spans="1:12">
      <c r="A29" s="6" t="s">
        <v>32</v>
      </c>
      <c r="B29" s="6" t="s">
        <v>33</v>
      </c>
      <c r="C29" s="6"/>
      <c r="D29" s="10">
        <v>30</v>
      </c>
      <c r="E29" s="6" t="s">
        <v>14</v>
      </c>
      <c r="F29" s="6" t="s">
        <v>25</v>
      </c>
      <c r="G29" s="10">
        <f>D29</f>
        <v>30</v>
      </c>
      <c r="H29" s="6" t="s">
        <v>14</v>
      </c>
      <c r="I29" t="s">
        <v>59</v>
      </c>
      <c r="J29">
        <f>J19-G23-G24</f>
        <v>-41.632780139981442</v>
      </c>
    </row>
    <row r="30" spans="1:12">
      <c r="B30" s="9" t="s">
        <v>34</v>
      </c>
      <c r="C30" s="9">
        <f>10^(D30/10)</f>
        <v>2.1379620895022322</v>
      </c>
      <c r="D30" s="14">
        <v>3.3</v>
      </c>
      <c r="E30" s="9" t="s">
        <v>14</v>
      </c>
      <c r="F30" s="9" t="s">
        <v>18</v>
      </c>
      <c r="G30" s="14">
        <f t="shared" ref="G30:G31" si="1">D30</f>
        <v>3.3</v>
      </c>
      <c r="H30" s="9" t="s">
        <v>14</v>
      </c>
      <c r="I30" t="s">
        <v>47</v>
      </c>
      <c r="J30">
        <f>18.3-33-1</f>
        <v>-15.7</v>
      </c>
    </row>
    <row r="31" spans="1:12">
      <c r="A31" s="7" t="s">
        <v>35</v>
      </c>
      <c r="B31" s="7" t="s">
        <v>36</v>
      </c>
      <c r="C31" s="7"/>
      <c r="D31" s="11">
        <v>0.7</v>
      </c>
      <c r="E31" s="7" t="s">
        <v>14</v>
      </c>
      <c r="F31" s="7" t="s">
        <v>18</v>
      </c>
      <c r="G31" s="11">
        <f t="shared" si="1"/>
        <v>0.7</v>
      </c>
      <c r="H31" s="7" t="s">
        <v>14</v>
      </c>
      <c r="I31" s="8" t="s">
        <v>58</v>
      </c>
      <c r="J31">
        <f>G29-G31-G32</f>
        <v>9.6000000000000014</v>
      </c>
      <c r="K31" s="8" t="s">
        <v>14</v>
      </c>
      <c r="L31" s="8">
        <f>10^(J31/10)</f>
        <v>9.1201083935591036</v>
      </c>
    </row>
    <row r="32" spans="1:12">
      <c r="A32" s="7" t="s">
        <v>40</v>
      </c>
      <c r="B32" s="7" t="s">
        <v>37</v>
      </c>
      <c r="C32" s="7"/>
      <c r="D32" s="11">
        <v>19.7</v>
      </c>
      <c r="E32" s="7" t="s">
        <v>14</v>
      </c>
      <c r="F32" s="7" t="s">
        <v>18</v>
      </c>
      <c r="G32" s="11">
        <f>D32</f>
        <v>19.7</v>
      </c>
      <c r="H32" s="7" t="s">
        <v>14</v>
      </c>
    </row>
    <row r="33" spans="1:10">
      <c r="A33" s="6" t="s">
        <v>38</v>
      </c>
      <c r="B33" s="6" t="s">
        <v>39</v>
      </c>
      <c r="C33" s="6"/>
      <c r="D33" s="10"/>
      <c r="E33" s="6"/>
      <c r="F33" s="6"/>
      <c r="G33" s="10">
        <f>J19-G23-G24+G29-G30-G31-G32</f>
        <v>-35.332780139981438</v>
      </c>
      <c r="H33" s="6" t="s">
        <v>16</v>
      </c>
      <c r="I33" t="s">
        <v>45</v>
      </c>
      <c r="J33">
        <f>-15</f>
        <v>-15</v>
      </c>
    </row>
    <row r="34" spans="1:10">
      <c r="B34" s="9" t="s">
        <v>44</v>
      </c>
      <c r="C34" s="13">
        <f>C25*L31+C5*C6*C7*(C30-1)</f>
        <v>3.2843100180352004E-12</v>
      </c>
      <c r="D34" s="14">
        <f>10*LOG10(C34)</f>
        <v>-114.83555854973048</v>
      </c>
      <c r="E34" s="9"/>
      <c r="F34" s="9"/>
      <c r="G34" s="9"/>
      <c r="H34" s="9"/>
    </row>
    <row r="35" spans="1:10">
      <c r="D35" s="12"/>
    </row>
    <row r="36" spans="1:10">
      <c r="A36" t="s">
        <v>48</v>
      </c>
      <c r="D36" s="12">
        <f>G33-D34</f>
        <v>79.502778409749041</v>
      </c>
      <c r="E36" t="s">
        <v>14</v>
      </c>
    </row>
    <row r="37" spans="1:10">
      <c r="A37" t="s">
        <v>49</v>
      </c>
      <c r="D37" s="12">
        <v>20</v>
      </c>
      <c r="E37" t="s">
        <v>14</v>
      </c>
    </row>
    <row r="38" spans="1:10">
      <c r="A38" t="s">
        <v>50</v>
      </c>
      <c r="G38" s="12">
        <f>D36-D37</f>
        <v>59.502778409749041</v>
      </c>
      <c r="H38" t="s">
        <v>14</v>
      </c>
    </row>
  </sheetData>
  <mergeCells count="1">
    <mergeCell ref="B1:D1"/>
  </mergeCells>
  <conditionalFormatting sqref="J16">
    <cfRule type="cellIs" dxfId="3" priority="4" operator="greaterThan">
      <formula>$J$17</formula>
    </cfRule>
  </conditionalFormatting>
  <conditionalFormatting sqref="G33">
    <cfRule type="cellIs" dxfId="2" priority="3" operator="greaterThan">
      <formula>$J$33</formula>
    </cfRule>
  </conditionalFormatting>
  <conditionalFormatting sqref="J29">
    <cfRule type="cellIs" dxfId="1" priority="1" operator="greaterThan">
      <formula>$J$30</formula>
    </cfRule>
    <cfRule type="cellIs" dxfId="0" priority="2" operator="greaterThan">
      <formula>$J$17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Setup</vt:lpstr>
      <vt:lpstr>Scenario Wireless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Gomez Ponce</dc:creator>
  <cp:lastModifiedBy>Jorge Luis Gomez Ponce</cp:lastModifiedBy>
  <dcterms:created xsi:type="dcterms:W3CDTF">2018-02-12T19:42:49Z</dcterms:created>
  <dcterms:modified xsi:type="dcterms:W3CDTF">2018-02-14T23:17:33Z</dcterms:modified>
</cp:coreProperties>
</file>