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Excel\Planilha de Investimento\"/>
    </mc:Choice>
  </mc:AlternateContent>
  <xr:revisionPtr revIDLastSave="0" documentId="13_ncr:1_{0D7F3B7F-A57E-4D18-B716-952745BD5873}" xr6:coauthVersionLast="47" xr6:coauthVersionMax="47" xr10:uidLastSave="{00000000-0000-0000-0000-000000000000}"/>
  <bookViews>
    <workbookView xWindow="-120" yWindow="-120" windowWidth="20730" windowHeight="11160" xr2:uid="{A4AF09AE-09D0-4F2B-9FF3-91621010BCE1}"/>
  </bookViews>
  <sheets>
    <sheet name="Planilha1" sheetId="1" r:id="rId1"/>
    <sheet name="Planilha2" sheetId="2" r:id="rId2"/>
  </sheets>
  <definedNames>
    <definedName name="aporte">Planilha1!$D$15</definedName>
    <definedName name="patrimonio">Planilha1!$D$18</definedName>
    <definedName name="qtd_anos">Planilha1!$D$16</definedName>
    <definedName name="rendimento_carteira">Planilha1!$D$11</definedName>
    <definedName name="salario">Planilha1!$D$10</definedName>
    <definedName name="sugestao_investimento">Planilha1!$D$12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C40" i="1" s="1"/>
  <c r="H5" i="2"/>
  <c r="A17" i="2"/>
  <c r="A18" i="2"/>
  <c r="A19" i="2"/>
  <c r="A20" i="2"/>
  <c r="A21" i="2"/>
  <c r="A16" i="2"/>
  <c r="A11" i="2"/>
  <c r="A12" i="2"/>
  <c r="A13" i="2"/>
  <c r="A14" i="2"/>
  <c r="A15" i="2"/>
  <c r="A10" i="2"/>
  <c r="A5" i="2"/>
  <c r="A6" i="2"/>
  <c r="A7" i="2"/>
  <c r="A8" i="2"/>
  <c r="A9" i="2"/>
  <c r="A4" i="2"/>
  <c r="C31" i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6" i="1" l="1"/>
  <c r="D35" i="1"/>
  <c r="D38" i="1"/>
  <c r="D39" i="1"/>
  <c r="D34" i="1"/>
  <c r="D37" i="1"/>
  <c r="D40" i="1"/>
</calcChain>
</file>

<file path=xl/sharedStrings.xml><?xml version="1.0" encoding="utf-8"?>
<sst xmlns="http://schemas.openxmlformats.org/spreadsheetml/2006/main" count="70" uniqueCount="34">
  <si>
    <t>Quanto investir por mês?</t>
  </si>
  <si>
    <t>Por Quantos Anos?</t>
  </si>
  <si>
    <t>Taxa de Rendimento Mensal?</t>
  </si>
  <si>
    <t>Patromônio acumulado?</t>
  </si>
  <si>
    <t>Dividendos Mensais?</t>
  </si>
  <si>
    <t>Quando em 2 Anos?</t>
  </si>
  <si>
    <t>Quanto em 5 Anos?</t>
  </si>
  <si>
    <t>Quando em 10 Anos?</t>
  </si>
  <si>
    <t>Quanto em 20 Anos?</t>
  </si>
  <si>
    <t>Quanto em 30 Anos?</t>
  </si>
  <si>
    <t>Cenários</t>
  </si>
  <si>
    <t>Dividendo</t>
  </si>
  <si>
    <t>Salário</t>
  </si>
  <si>
    <t>Rendimento Carteira</t>
  </si>
  <si>
    <t>Sugestão Investimento</t>
  </si>
  <si>
    <t>CONFIGURAÇÕES</t>
  </si>
  <si>
    <t>INVESTIMENTO MENSAL</t>
  </si>
  <si>
    <t>Agressivo</t>
  </si>
  <si>
    <t>Conservador</t>
  </si>
  <si>
    <t>Valor a ser investido por mês</t>
  </si>
  <si>
    <t>PERFIL</t>
  </si>
  <si>
    <t>TIPO DE FII</t>
  </si>
  <si>
    <t xml:space="preserve">Percentual Sugerido 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</si>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</sst>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2"/>
      <color theme="0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 Semibold"/>
      <family val="2"/>
    </font>
    <font>
      <b/>
      <sz val="11"/>
      <color theme="1"/>
      <name val="Segoe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6" fillId="5" borderId="4" xfId="0" applyFont="1" applyFill="1" applyBorder="1" applyAlignment="1">
      <alignment horizontal="left" indent="3"/>
    </xf>
    <xf numFmtId="0" fontId="6" fillId="5" borderId="5" xfId="0" applyFont="1" applyFill="1" applyBorder="1" applyAlignment="1">
      <alignment horizontal="left" indent="3"/>
    </xf>
    <xf numFmtId="166" fontId="7" fillId="0" borderId="6" xfId="0" applyNumberFormat="1" applyFont="1" applyBorder="1" applyAlignment="1">
      <alignment horizontal="right"/>
    </xf>
    <xf numFmtId="0" fontId="6" fillId="5" borderId="7" xfId="0" applyFont="1" applyFill="1" applyBorder="1" applyAlignment="1">
      <alignment horizontal="left" indent="3"/>
    </xf>
    <xf numFmtId="0" fontId="6" fillId="5" borderId="8" xfId="0" applyFont="1" applyFill="1" applyBorder="1" applyAlignment="1">
      <alignment horizontal="left" indent="3"/>
    </xf>
    <xf numFmtId="10" fontId="7" fillId="0" borderId="9" xfId="0" applyNumberFormat="1" applyFont="1" applyBorder="1" applyAlignment="1">
      <alignment horizontal="right"/>
    </xf>
    <xf numFmtId="0" fontId="6" fillId="5" borderId="10" xfId="0" applyFont="1" applyFill="1" applyBorder="1" applyAlignment="1">
      <alignment horizontal="left" indent="3"/>
    </xf>
    <xf numFmtId="0" fontId="6" fillId="5" borderId="11" xfId="0" applyFont="1" applyFill="1" applyBorder="1" applyAlignment="1">
      <alignment horizontal="left" indent="3"/>
    </xf>
    <xf numFmtId="166" fontId="7" fillId="0" borderId="12" xfId="0" applyNumberFormat="1" applyFont="1" applyBorder="1" applyAlignment="1">
      <alignment horizontal="right"/>
    </xf>
    <xf numFmtId="0" fontId="8" fillId="3" borderId="2" xfId="0" applyFont="1" applyFill="1" applyBorder="1" applyAlignment="1">
      <alignment vertical="center"/>
    </xf>
    <xf numFmtId="166" fontId="9" fillId="0" borderId="6" xfId="1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/>
    </xf>
    <xf numFmtId="10" fontId="9" fillId="0" borderId="9" xfId="0" applyNumberFormat="1" applyFont="1" applyBorder="1" applyAlignment="1">
      <alignment horizontal="center"/>
    </xf>
    <xf numFmtId="0" fontId="5" fillId="3" borderId="2" xfId="0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left" indent="3"/>
    </xf>
    <xf numFmtId="8" fontId="7" fillId="5" borderId="5" xfId="0" applyNumberFormat="1" applyFont="1" applyFill="1" applyBorder="1"/>
    <xf numFmtId="8" fontId="7" fillId="5" borderId="6" xfId="0" applyNumberFormat="1" applyFont="1" applyFill="1" applyBorder="1"/>
    <xf numFmtId="0" fontId="6" fillId="5" borderId="7" xfId="0" applyFont="1" applyFill="1" applyBorder="1" applyAlignment="1">
      <alignment horizontal="left" indent="3"/>
    </xf>
    <xf numFmtId="8" fontId="7" fillId="5" borderId="8" xfId="0" applyNumberFormat="1" applyFont="1" applyFill="1" applyBorder="1"/>
    <xf numFmtId="0" fontId="6" fillId="5" borderId="10" xfId="0" applyFont="1" applyFill="1" applyBorder="1" applyAlignment="1">
      <alignment horizontal="left" indent="3"/>
    </xf>
    <xf numFmtId="8" fontId="7" fillId="5" borderId="11" xfId="0" applyNumberFormat="1" applyFont="1" applyFill="1" applyBorder="1"/>
    <xf numFmtId="8" fontId="7" fillId="5" borderId="13" xfId="0" applyNumberFormat="1" applyFont="1" applyFill="1" applyBorder="1"/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10" fillId="5" borderId="7" xfId="0" applyFont="1" applyFill="1" applyBorder="1" applyAlignment="1">
      <alignment horizontal="left" indent="3"/>
    </xf>
    <xf numFmtId="0" fontId="10" fillId="5" borderId="8" xfId="0" applyFont="1" applyFill="1" applyBorder="1" applyAlignment="1">
      <alignment horizontal="left" indent="3"/>
    </xf>
    <xf numFmtId="8" fontId="11" fillId="5" borderId="9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left" indent="3"/>
    </xf>
    <xf numFmtId="0" fontId="10" fillId="5" borderId="11" xfId="0" applyFont="1" applyFill="1" applyBorder="1" applyAlignment="1">
      <alignment horizontal="left" indent="3"/>
    </xf>
    <xf numFmtId="8" fontId="11" fillId="5" borderId="12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left" indent="3"/>
    </xf>
    <xf numFmtId="0" fontId="6" fillId="4" borderId="5" xfId="0" applyFont="1" applyFill="1" applyBorder="1" applyAlignment="1">
      <alignment horizontal="left" indent="3"/>
    </xf>
    <xf numFmtId="0" fontId="6" fillId="4" borderId="7" xfId="0" applyFont="1" applyFill="1" applyBorder="1" applyAlignment="1">
      <alignment horizontal="left" indent="3"/>
    </xf>
    <xf numFmtId="0" fontId="6" fillId="4" borderId="8" xfId="0" applyFont="1" applyFill="1" applyBorder="1" applyAlignment="1">
      <alignment horizontal="left" indent="3"/>
    </xf>
    <xf numFmtId="0" fontId="2" fillId="2" borderId="0" xfId="3"/>
    <xf numFmtId="0" fontId="3" fillId="0" borderId="0" xfId="0" applyFont="1"/>
    <xf numFmtId="166" fontId="0" fillId="0" borderId="0" xfId="0" applyNumberFormat="1" applyAlignment="1">
      <alignment horizontal="right"/>
    </xf>
    <xf numFmtId="166" fontId="3" fillId="0" borderId="0" xfId="0" applyNumberFormat="1" applyFont="1"/>
    <xf numFmtId="0" fontId="2" fillId="2" borderId="0" xfId="3" applyAlignment="1">
      <alignment horizontal="right"/>
    </xf>
    <xf numFmtId="0" fontId="0" fillId="5" borderId="0" xfId="0" applyFill="1"/>
    <xf numFmtId="166" fontId="3" fillId="5" borderId="0" xfId="0" applyNumberFormat="1" applyFont="1" applyFill="1"/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0" fillId="0" borderId="0" xfId="0" applyAlignment="1">
      <alignment horizontal="left" indent="3"/>
    </xf>
    <xf numFmtId="0" fontId="3" fillId="5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left" indent="3"/>
    </xf>
    <xf numFmtId="9" fontId="0" fillId="0" borderId="14" xfId="0" applyNumberFormat="1" applyBorder="1" applyAlignment="1">
      <alignment horizontal="center"/>
    </xf>
    <xf numFmtId="9" fontId="0" fillId="0" borderId="0" xfId="2" applyFont="1"/>
    <xf numFmtId="9" fontId="2" fillId="2" borderId="0" xfId="2" applyFont="1" applyFill="1"/>
    <xf numFmtId="9" fontId="3" fillId="5" borderId="0" xfId="0" applyNumberFormat="1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Planilha1!$C$33</c:f>
              <c:strCache>
                <c:ptCount val="1"/>
                <c:pt idx="0">
                  <c:v>Percentual Sugerido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C-438C-A6EE-D9F81C5B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581025</xdr:colOff>
      <xdr:row>0</xdr:row>
      <xdr:rowOff>28575</xdr:rowOff>
    </xdr:from>
    <xdr:to>
      <xdr:col>4</xdr:col>
      <xdr:colOff>0</xdr:colOff>
      <xdr:row>7</xdr:row>
      <xdr:rowOff>47814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11C5CE-6FFA-1FEC-ACD5-71172D5D6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8575"/>
          <a:ext cx="6724650" cy="1352739"/>
        </a:xfrm>
        <a:prstGeom prst="rect">
          <a:avLst/>
        </a:prstGeom>
      </xdr:spPr>
    </xdr:pic>
    <xdr:clientData/>
  </xdr:twoCellAnchor>
  <xdr:twoCellAnchor>
    <xdr:from>
      <xdr:col>0</xdr:col>
      <xdr:colOff>604836</xdr:colOff>
      <xdr:row>41</xdr:row>
      <xdr:rowOff>47625</xdr:rowOff>
    </xdr:from>
    <xdr:to>
      <xdr:col>4</xdr:col>
      <xdr:colOff>9524</xdr:colOff>
      <xdr:row>55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8B867E-2B30-AD90-973F-917CD62C0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8729-458D-45C3-8F30-5F6F0E5826BA}">
  <dimension ref="A8:XFD71"/>
  <sheetViews>
    <sheetView showGridLines="0" tabSelected="1" topLeftCell="A40" workbookViewId="0">
      <selection activeCell="C30" sqref="C30"/>
    </sheetView>
  </sheetViews>
  <sheetFormatPr defaultColWidth="0" defaultRowHeight="15" x14ac:dyDescent="0.25"/>
  <cols>
    <col min="1" max="1" width="9.140625" customWidth="1"/>
    <col min="2" max="2" width="50.140625" customWidth="1"/>
    <col min="3" max="3" width="30" customWidth="1"/>
    <col min="4" max="4" width="20.28515625" customWidth="1"/>
    <col min="5" max="5" width="7.85546875" customWidth="1"/>
    <col min="6" max="6" width="10.7109375" hidden="1" customWidth="1"/>
    <col min="7" max="7" width="9.140625" hidden="1" customWidth="1"/>
    <col min="8" max="16383" width="9.140625" hidden="1"/>
    <col min="16384" max="16384" width="1.28515625" customWidth="1"/>
  </cols>
  <sheetData>
    <row r="8" spans="2:4" ht="15.75" thickBot="1" x14ac:dyDescent="0.3"/>
    <row r="9" spans="2:4" ht="26.25" x14ac:dyDescent="0.25">
      <c r="B9" s="3" t="s">
        <v>15</v>
      </c>
      <c r="C9" s="4"/>
      <c r="D9" s="5"/>
    </row>
    <row r="10" spans="2:4" ht="18" thickBot="1" x14ac:dyDescent="0.35">
      <c r="B10" s="6" t="s">
        <v>12</v>
      </c>
      <c r="C10" s="7"/>
      <c r="D10" s="8">
        <v>5000</v>
      </c>
    </row>
    <row r="11" spans="2:4" ht="18" thickBot="1" x14ac:dyDescent="0.35">
      <c r="B11" s="9" t="s">
        <v>13</v>
      </c>
      <c r="C11" s="10"/>
      <c r="D11" s="11">
        <v>8.9999999999999993E-3</v>
      </c>
    </row>
    <row r="12" spans="2:4" ht="18" thickBot="1" x14ac:dyDescent="0.35">
      <c r="B12" s="12" t="s">
        <v>14</v>
      </c>
      <c r="C12" s="13"/>
      <c r="D12" s="14">
        <f>D10*30%</f>
        <v>1500</v>
      </c>
    </row>
    <row r="13" spans="2:4" ht="15.75" thickBot="1" x14ac:dyDescent="0.3"/>
    <row r="14" spans="2:4" ht="33" x14ac:dyDescent="0.25">
      <c r="B14" s="28" t="s">
        <v>16</v>
      </c>
      <c r="C14" s="29"/>
      <c r="D14" s="15"/>
    </row>
    <row r="15" spans="2:4" ht="18" thickBot="1" x14ac:dyDescent="0.35">
      <c r="B15" s="38" t="s">
        <v>0</v>
      </c>
      <c r="C15" s="39"/>
      <c r="D15" s="16">
        <v>1280</v>
      </c>
    </row>
    <row r="16" spans="2:4" ht="18" thickBot="1" x14ac:dyDescent="0.35">
      <c r="B16" s="40" t="s">
        <v>1</v>
      </c>
      <c r="C16" s="41"/>
      <c r="D16" s="17">
        <v>5</v>
      </c>
    </row>
    <row r="17" spans="1:4" ht="18" thickBot="1" x14ac:dyDescent="0.35">
      <c r="B17" s="40" t="s">
        <v>2</v>
      </c>
      <c r="C17" s="41"/>
      <c r="D17" s="18">
        <v>1.0789999999999999E-2</v>
      </c>
    </row>
    <row r="18" spans="1:4" ht="18" thickBot="1" x14ac:dyDescent="0.35">
      <c r="B18" s="32" t="s">
        <v>3</v>
      </c>
      <c r="C18" s="33"/>
      <c r="D18" s="34">
        <f>FV(taxa_mensal,qtd_anos*12,aporte*-1)</f>
        <v>107234.44991806419</v>
      </c>
    </row>
    <row r="19" spans="1:4" ht="18" thickBot="1" x14ac:dyDescent="0.35">
      <c r="B19" s="35" t="s">
        <v>4</v>
      </c>
      <c r="C19" s="36"/>
      <c r="D19" s="37">
        <f>patrimonio*rendimento_carteira</f>
        <v>965.1100492625776</v>
      </c>
    </row>
    <row r="20" spans="1:4" ht="15.75" thickBot="1" x14ac:dyDescent="0.3"/>
    <row r="21" spans="1:4" ht="26.25" x14ac:dyDescent="0.25">
      <c r="B21" s="30" t="s">
        <v>10</v>
      </c>
      <c r="C21" s="31"/>
      <c r="D21" s="19" t="s">
        <v>11</v>
      </c>
    </row>
    <row r="22" spans="1:4" ht="18" thickBot="1" x14ac:dyDescent="0.35">
      <c r="A22" s="1">
        <v>2</v>
      </c>
      <c r="B22" s="20" t="s">
        <v>5</v>
      </c>
      <c r="C22" s="21">
        <f>FV($D$17,$A22*12,$D$15*-1)</f>
        <v>34851.362940985877</v>
      </c>
      <c r="D22" s="22">
        <f>C22*rendimento_carteira</f>
        <v>313.66226646887287</v>
      </c>
    </row>
    <row r="23" spans="1:4" ht="18" thickBot="1" x14ac:dyDescent="0.35">
      <c r="A23" s="1">
        <v>5</v>
      </c>
      <c r="B23" s="23" t="s">
        <v>6</v>
      </c>
      <c r="C23" s="24">
        <f>FV($D$17,$A23*12,$D$15*-1)</f>
        <v>107234.44991806419</v>
      </c>
      <c r="D23" s="22">
        <f>C23*rendimento_carteira</f>
        <v>965.1100492625776</v>
      </c>
    </row>
    <row r="24" spans="1:4" ht="18" thickBot="1" x14ac:dyDescent="0.35">
      <c r="A24" s="1">
        <v>10</v>
      </c>
      <c r="B24" s="23" t="s">
        <v>7</v>
      </c>
      <c r="C24" s="24">
        <f>FV($D$17,$A24*12,$D$15*-1)</f>
        <v>311403.79203862039</v>
      </c>
      <c r="D24" s="22">
        <f>C24*rendimento_carteira</f>
        <v>2802.6341283475831</v>
      </c>
    </row>
    <row r="25" spans="1:4" ht="18" thickBot="1" x14ac:dyDescent="0.35">
      <c r="A25" s="1">
        <v>20</v>
      </c>
      <c r="B25" s="23" t="s">
        <v>8</v>
      </c>
      <c r="C25" s="24">
        <f>FV($D$17,$A25*12,$D$15*-1)</f>
        <v>1440253.9521242632</v>
      </c>
      <c r="D25" s="22">
        <f>C25*rendimento_carteira</f>
        <v>12962.285569118367</v>
      </c>
    </row>
    <row r="26" spans="1:4" ht="18" thickBot="1" x14ac:dyDescent="0.35">
      <c r="A26" s="1">
        <v>30</v>
      </c>
      <c r="B26" s="25" t="s">
        <v>9</v>
      </c>
      <c r="C26" s="26">
        <f>FV($D$17,$A26*12,$D$15*-1)</f>
        <v>5532377.1584060341</v>
      </c>
      <c r="D26" s="27">
        <f>C26*rendimento_carteira</f>
        <v>49791.394425654304</v>
      </c>
    </row>
    <row r="30" spans="1:4" x14ac:dyDescent="0.25">
      <c r="B30" s="42" t="s">
        <v>20</v>
      </c>
      <c r="C30" s="46" t="s">
        <v>18</v>
      </c>
      <c r="D30" s="42"/>
    </row>
    <row r="31" spans="1:4" x14ac:dyDescent="0.25">
      <c r="B31" s="43" t="s">
        <v>19</v>
      </c>
      <c r="C31" s="45">
        <f>aporte</f>
        <v>1280</v>
      </c>
    </row>
    <row r="33" spans="2:4" x14ac:dyDescent="0.25">
      <c r="B33" s="49" t="s">
        <v>21</v>
      </c>
      <c r="C33" s="52" t="s">
        <v>22</v>
      </c>
      <c r="D33" s="50" t="s">
        <v>23</v>
      </c>
    </row>
    <row r="34" spans="2:4" x14ac:dyDescent="0.25">
      <c r="B34" s="51" t="s">
        <v>24</v>
      </c>
      <c r="C34" s="53">
        <f>VLOOKUP($C$30&amp;"-"&amp;B34,Planilha2!$A:$D,4,FALSE)</f>
        <v>0.3</v>
      </c>
      <c r="D34" s="44">
        <f>$C$31*C34</f>
        <v>384</v>
      </c>
    </row>
    <row r="35" spans="2:4" x14ac:dyDescent="0.25">
      <c r="B35" s="51" t="s">
        <v>25</v>
      </c>
      <c r="C35" s="53">
        <f>VLOOKUP($C$30&amp;"-"&amp;B35,Planilha2!$A:$D,4,FALSE)</f>
        <v>0.5</v>
      </c>
      <c r="D35" s="44">
        <f t="shared" ref="D35:D39" si="0">$C$31*C35</f>
        <v>640</v>
      </c>
    </row>
    <row r="36" spans="2:4" x14ac:dyDescent="0.25">
      <c r="B36" s="51" t="s">
        <v>26</v>
      </c>
      <c r="C36" s="53">
        <f>VLOOKUP($C$30&amp;"-"&amp;B36,Planilha2!$A:$D,4,FALSE)</f>
        <v>0.1</v>
      </c>
      <c r="D36" s="44">
        <f t="shared" si="0"/>
        <v>128</v>
      </c>
    </row>
    <row r="37" spans="2:4" x14ac:dyDescent="0.25">
      <c r="B37" s="51" t="s">
        <v>27</v>
      </c>
      <c r="C37" s="53">
        <f>VLOOKUP($C$30&amp;"-"&amp;B37,Planilha2!$A:$D,4,FALSE)</f>
        <v>0.1</v>
      </c>
      <c r="D37" s="44">
        <f t="shared" si="0"/>
        <v>128</v>
      </c>
    </row>
    <row r="38" spans="2:4" x14ac:dyDescent="0.25">
      <c r="B38" s="51" t="s">
        <v>28</v>
      </c>
      <c r="C38" s="53">
        <f>VLOOKUP($C$30&amp;"-"&amp;B38,Planilha2!$A:$D,4,FALSE)</f>
        <v>0</v>
      </c>
      <c r="D38" s="44">
        <f t="shared" si="0"/>
        <v>0</v>
      </c>
    </row>
    <row r="39" spans="2:4" x14ac:dyDescent="0.25">
      <c r="B39" s="51" t="s">
        <v>29</v>
      </c>
      <c r="C39" s="53">
        <f>VLOOKUP($C$30&amp;"-"&amp;B39,Planilha2!$A:$D,4,FALSE)</f>
        <v>0</v>
      </c>
      <c r="D39" s="44">
        <f t="shared" si="0"/>
        <v>0</v>
      </c>
    </row>
    <row r="40" spans="2:4" x14ac:dyDescent="0.25">
      <c r="B40" s="47"/>
      <c r="C40" s="59">
        <f>SUM(C34:C39)</f>
        <v>1</v>
      </c>
      <c r="D40" s="48">
        <f>SUM(D34:D39)</f>
        <v>1280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</sheetData>
  <mergeCells count="10">
    <mergeCell ref="B17:C17"/>
    <mergeCell ref="B18:C18"/>
    <mergeCell ref="B19:C19"/>
    <mergeCell ref="B9:C9"/>
    <mergeCell ref="B10:C10"/>
    <mergeCell ref="B11:C11"/>
    <mergeCell ref="B12:C12"/>
    <mergeCell ref="B14:C14"/>
    <mergeCell ref="B15:C15"/>
    <mergeCell ref="B16:C16"/>
  </mergeCells>
  <dataValidations count="1">
    <dataValidation type="list" allowBlank="1" showInputMessage="1" showErrorMessage="1" sqref="C30" xr:uid="{049C374E-99B1-4E5A-8458-F96E6205B3F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9B62-372E-4A59-A295-137E897DBF54}">
  <dimension ref="A3:H21"/>
  <sheetViews>
    <sheetView topLeftCell="A6" workbookViewId="0">
      <selection activeCell="J8" sqref="J8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22.5703125" bestFit="1" customWidth="1"/>
    <col min="4" max="4" width="9.7109375" style="2" bestFit="1" customWidth="1"/>
    <col min="7" max="7" width="18.42578125" customWidth="1"/>
    <col min="8" max="8" width="17.85546875" style="57" customWidth="1"/>
  </cols>
  <sheetData>
    <row r="3" spans="1:8" x14ac:dyDescent="0.25">
      <c r="A3" t="s">
        <v>31</v>
      </c>
      <c r="B3" t="s">
        <v>20</v>
      </c>
      <c r="C3" s="49" t="s">
        <v>21</v>
      </c>
      <c r="D3" s="2" t="s">
        <v>30</v>
      </c>
    </row>
    <row r="4" spans="1:8" x14ac:dyDescent="0.25">
      <c r="A4" t="str">
        <f>B4&amp;"-"&amp;C4</f>
        <v>Conservador-PAPEL</v>
      </c>
      <c r="B4" t="s">
        <v>18</v>
      </c>
      <c r="C4" s="51" t="s">
        <v>24</v>
      </c>
      <c r="D4" s="53">
        <v>0.3</v>
      </c>
    </row>
    <row r="5" spans="1:8" x14ac:dyDescent="0.25">
      <c r="A5" t="str">
        <f t="shared" ref="A5:A21" si="0">B5&amp;"-"&amp;C5</f>
        <v>Conservador-TIJOLO</v>
      </c>
      <c r="B5" t="s">
        <v>18</v>
      </c>
      <c r="C5" s="51" t="s">
        <v>25</v>
      </c>
      <c r="D5" s="53">
        <v>0.5</v>
      </c>
      <c r="G5" s="42" t="s">
        <v>33</v>
      </c>
      <c r="H5" s="58">
        <f>VLOOKUP(G5,A:D,4,FALSE)</f>
        <v>0.4</v>
      </c>
    </row>
    <row r="6" spans="1:8" x14ac:dyDescent="0.25">
      <c r="A6" t="str">
        <f t="shared" si="0"/>
        <v>Conservador-HÍBRIDOS</v>
      </c>
      <c r="B6" t="s">
        <v>18</v>
      </c>
      <c r="C6" s="51" t="s">
        <v>26</v>
      </c>
      <c r="D6" s="53">
        <v>0.1</v>
      </c>
    </row>
    <row r="7" spans="1:8" x14ac:dyDescent="0.25">
      <c r="A7" t="str">
        <f t="shared" si="0"/>
        <v>Conservador-FOFs</v>
      </c>
      <c r="B7" t="s">
        <v>18</v>
      </c>
      <c r="C7" s="51" t="s">
        <v>27</v>
      </c>
      <c r="D7" s="53">
        <v>0.1</v>
      </c>
    </row>
    <row r="8" spans="1:8" x14ac:dyDescent="0.25">
      <c r="A8" t="str">
        <f t="shared" si="0"/>
        <v>Conservador-DESENVOLVIMENTO</v>
      </c>
      <c r="B8" t="s">
        <v>18</v>
      </c>
      <c r="C8" s="51" t="s">
        <v>28</v>
      </c>
      <c r="D8" s="53">
        <v>0</v>
      </c>
    </row>
    <row r="9" spans="1:8" x14ac:dyDescent="0.25">
      <c r="A9" t="str">
        <f t="shared" si="0"/>
        <v>Conservador-HOTELARIAS</v>
      </c>
      <c r="B9" t="s">
        <v>18</v>
      </c>
      <c r="C9" s="51" t="s">
        <v>29</v>
      </c>
      <c r="D9" s="53">
        <v>0</v>
      </c>
    </row>
    <row r="10" spans="1:8" x14ac:dyDescent="0.25">
      <c r="A10" s="54" t="str">
        <f t="shared" si="0"/>
        <v>Moderado-PAPEL</v>
      </c>
      <c r="B10" s="54" t="s">
        <v>32</v>
      </c>
      <c r="C10" s="55" t="s">
        <v>24</v>
      </c>
      <c r="D10" s="56">
        <v>0.32</v>
      </c>
    </row>
    <row r="11" spans="1:8" x14ac:dyDescent="0.25">
      <c r="A11" t="str">
        <f t="shared" si="0"/>
        <v>Moderado-TIJOLO</v>
      </c>
      <c r="B11" t="s">
        <v>32</v>
      </c>
      <c r="C11" s="51" t="s">
        <v>25</v>
      </c>
      <c r="D11" s="53">
        <v>0.4</v>
      </c>
    </row>
    <row r="12" spans="1:8" x14ac:dyDescent="0.25">
      <c r="A12" t="str">
        <f t="shared" si="0"/>
        <v>Moderado-HÍBRIDOS</v>
      </c>
      <c r="B12" t="s">
        <v>32</v>
      </c>
      <c r="C12" s="51" t="s">
        <v>26</v>
      </c>
      <c r="D12" s="53">
        <v>0.08</v>
      </c>
    </row>
    <row r="13" spans="1:8" x14ac:dyDescent="0.25">
      <c r="A13" t="str">
        <f t="shared" si="0"/>
        <v>Moderado-FOFs</v>
      </c>
      <c r="B13" t="s">
        <v>32</v>
      </c>
      <c r="C13" s="51" t="s">
        <v>27</v>
      </c>
      <c r="D13" s="53">
        <v>0.1</v>
      </c>
    </row>
    <row r="14" spans="1:8" x14ac:dyDescent="0.25">
      <c r="A14" t="str">
        <f t="shared" si="0"/>
        <v>Moderado-DESENVOLVIMENTO</v>
      </c>
      <c r="B14" t="s">
        <v>32</v>
      </c>
      <c r="C14" s="51" t="s">
        <v>28</v>
      </c>
      <c r="D14" s="53">
        <v>0.05</v>
      </c>
    </row>
    <row r="15" spans="1:8" x14ac:dyDescent="0.25">
      <c r="A15" t="str">
        <f t="shared" si="0"/>
        <v>Moderado-HOTELARIAS</v>
      </c>
      <c r="B15" t="s">
        <v>32</v>
      </c>
      <c r="C15" s="51" t="s">
        <v>29</v>
      </c>
      <c r="D15" s="53">
        <v>0.05</v>
      </c>
    </row>
    <row r="16" spans="1:8" x14ac:dyDescent="0.25">
      <c r="A16" s="54" t="str">
        <f t="shared" si="0"/>
        <v>Agressivo-PAPEL</v>
      </c>
      <c r="B16" s="54" t="s">
        <v>17</v>
      </c>
      <c r="C16" s="55" t="s">
        <v>24</v>
      </c>
      <c r="D16" s="56">
        <v>0.5</v>
      </c>
    </row>
    <row r="17" spans="1:4" x14ac:dyDescent="0.25">
      <c r="A17" t="str">
        <f t="shared" si="0"/>
        <v>Agressivo-TIJOLO</v>
      </c>
      <c r="B17" t="s">
        <v>17</v>
      </c>
      <c r="C17" s="51" t="s">
        <v>25</v>
      </c>
      <c r="D17" s="53">
        <v>0.1</v>
      </c>
    </row>
    <row r="18" spans="1:4" x14ac:dyDescent="0.25">
      <c r="A18" t="str">
        <f t="shared" si="0"/>
        <v>Agressivo-HÍBRIDOS</v>
      </c>
      <c r="B18" t="s">
        <v>17</v>
      </c>
      <c r="C18" s="51" t="s">
        <v>26</v>
      </c>
      <c r="D18" s="53">
        <v>0.05</v>
      </c>
    </row>
    <row r="19" spans="1:4" x14ac:dyDescent="0.25">
      <c r="A19" t="str">
        <f t="shared" si="0"/>
        <v>Agressivo-FOFs</v>
      </c>
      <c r="B19" t="s">
        <v>17</v>
      </c>
      <c r="C19" s="51" t="s">
        <v>27</v>
      </c>
      <c r="D19" s="53">
        <v>0.05</v>
      </c>
    </row>
    <row r="20" spans="1:4" x14ac:dyDescent="0.25">
      <c r="A20" t="str">
        <f t="shared" si="0"/>
        <v>Agressivo-DESENVOLVIMENTO</v>
      </c>
      <c r="B20" t="s">
        <v>17</v>
      </c>
      <c r="C20" s="51" t="s">
        <v>28</v>
      </c>
      <c r="D20" s="53">
        <v>0.2</v>
      </c>
    </row>
    <row r="21" spans="1:4" x14ac:dyDescent="0.25">
      <c r="A21" t="str">
        <f t="shared" si="0"/>
        <v>Agressivo-HOTELARIAS</v>
      </c>
      <c r="B21" t="s">
        <v>17</v>
      </c>
      <c r="C21" s="51" t="s">
        <v>29</v>
      </c>
      <c r="D21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Jomar Costa</dc:creator>
  <cp:lastModifiedBy>Jomar Costa</cp:lastModifiedBy>
  <dcterms:created xsi:type="dcterms:W3CDTF">2025-06-23T01:47:29Z</dcterms:created>
  <dcterms:modified xsi:type="dcterms:W3CDTF">2025-06-23T03:27:28Z</dcterms:modified>
</cp:coreProperties>
</file>