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onathanValencia\Documents\Test\"/>
    </mc:Choice>
  </mc:AlternateContent>
  <xr:revisionPtr revIDLastSave="0" documentId="13_ncr:1_{F3A265BE-1891-4BD8-90F1-BB52E6DFA9C4}" xr6:coauthVersionLast="47" xr6:coauthVersionMax="47" xr10:uidLastSave="{00000000-0000-0000-0000-000000000000}"/>
  <bookViews>
    <workbookView xWindow="57480" yWindow="1440" windowWidth="18240" windowHeight="28320" firstSheet="2" activeTab="5" xr2:uid="{00000000-000D-0000-FFFF-FFFF00000000}"/>
  </bookViews>
  <sheets>
    <sheet name="Flow Calcs" sheetId="4" r:id="rId1"/>
    <sheet name="ISCO Storm Event Summary" sheetId="1" r:id="rId2"/>
    <sheet name="Rational Storm Event Summary" sheetId="9" r:id="rId3"/>
    <sheet name="Schedule" sheetId="10" r:id="rId4"/>
    <sheet name="Field Data" sheetId="7" r:id="rId5"/>
    <sheet name="Toxic Parameters" sheetId="3" r:id="rId6"/>
    <sheet name="Sheet1" sheetId="11" r:id="rId7"/>
  </sheets>
  <definedNames>
    <definedName name="_xlnm._FilterDatabase" localSheetId="5" hidden="1">'Toxic Parameters'!#REF!</definedName>
    <definedName name="_xlnm.Print_Area" localSheetId="0">'Flow Calcs'!$B$1:$F$39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4" l="1"/>
  <c r="M12" i="4"/>
  <c r="M13" i="4"/>
  <c r="M14" i="4"/>
  <c r="M15" i="4"/>
  <c r="M10" i="4"/>
  <c r="B37" i="4"/>
  <c r="F2" i="10"/>
  <c r="F3" i="10"/>
  <c r="F4" i="10"/>
  <c r="F5" i="10"/>
  <c r="F6" i="10"/>
  <c r="F1" i="10"/>
  <c r="E1" i="10" a="1"/>
  <c r="E1" i="10" s="1"/>
  <c r="D2" i="10"/>
  <c r="D3" i="10"/>
  <c r="D4" i="10"/>
  <c r="D5" i="10"/>
  <c r="D6" i="10"/>
  <c r="D1" i="10"/>
  <c r="C19" i="4" l="1"/>
  <c r="C18" i="4"/>
  <c r="B7" i="9" s="1"/>
  <c r="O23" i="4"/>
  <c r="I5" i="7"/>
  <c r="B11" i="1"/>
  <c r="C30" i="4"/>
  <c r="C1" i="10" a="1"/>
  <c r="C1" i="10" s="1"/>
  <c r="B1" i="10" a="1"/>
  <c r="B1" i="10" s="1"/>
  <c r="A2" i="10"/>
  <c r="A3" i="10"/>
  <c r="A4" i="10"/>
  <c r="A5" i="10"/>
  <c r="A6" i="10"/>
  <c r="A1" i="10"/>
  <c r="B12" i="1"/>
  <c r="D1" i="7"/>
  <c r="B5" i="1"/>
  <c r="B7" i="1" l="1"/>
  <c r="B14" i="4"/>
  <c r="A2" i="1" s="1"/>
  <c r="C21" i="4"/>
  <c r="B9" i="1" s="1"/>
  <c r="C17" i="4"/>
  <c r="B8" i="1" s="1"/>
  <c r="C16" i="4"/>
  <c r="B10" i="9" s="1"/>
  <c r="B6" i="9"/>
  <c r="B17" i="9"/>
  <c r="B16" i="9"/>
  <c r="B15" i="9"/>
  <c r="B14" i="9"/>
  <c r="B17" i="1"/>
  <c r="B16" i="1"/>
  <c r="B15" i="1"/>
  <c r="B14" i="1"/>
  <c r="B6" i="1"/>
  <c r="B5" i="9"/>
  <c r="B10" i="1" l="1"/>
  <c r="A2" i="9"/>
  <c r="B9" i="9"/>
  <c r="B8" i="9"/>
  <c r="C20" i="4" l="1"/>
  <c r="C22" i="4" s="1"/>
  <c r="B12" i="9" s="1"/>
  <c r="C27" i="4" l="1"/>
  <c r="B11" i="9" s="1"/>
  <c r="C28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<sst xmlns="http://schemas.openxmlformats.org/spreadsheetml/2006/main" count="439" uniqueCount="151">
  <si>
    <t>Storm Event Date</t>
  </si>
  <si>
    <t>Run-off Coefficient (C)*</t>
  </si>
  <si>
    <t>Rainfall Event &gt;0.1 during previous 72 hours?</t>
  </si>
  <si>
    <t>No</t>
  </si>
  <si>
    <t>Weather Conditions</t>
  </si>
  <si>
    <t>Sample Appearance</t>
  </si>
  <si>
    <t>Sample Collection Method</t>
  </si>
  <si>
    <t>Field Parameter Instrument</t>
  </si>
  <si>
    <t>Note:</t>
  </si>
  <si>
    <t>Storm Event Summary</t>
  </si>
  <si>
    <t xml:space="preserve">Storm Water Monitoring for Navy Region Hawaii Event Data
</t>
  </si>
  <si>
    <t>Analyte</t>
  </si>
  <si>
    <t>Method</t>
  </si>
  <si>
    <t>Units</t>
  </si>
  <si>
    <t>1664A</t>
  </si>
  <si>
    <t>EPA 360.1</t>
  </si>
  <si>
    <t>SM 4500-O2</t>
  </si>
  <si>
    <t>%</t>
  </si>
  <si>
    <t>Reference:</t>
  </si>
  <si>
    <t>WQF = CiA</t>
  </si>
  <si>
    <t>C = runoff coefficient</t>
  </si>
  <si>
    <t>C = 0.7 for industrial areas (Table 4, page 53)</t>
  </si>
  <si>
    <t>Rainfall amount (inches)</t>
  </si>
  <si>
    <t>rainfall duration (hour)</t>
  </si>
  <si>
    <t>Site Area (acres)</t>
  </si>
  <si>
    <t>Rainfall rate</t>
  </si>
  <si>
    <t>Q = C * rainfall rate * site area</t>
  </si>
  <si>
    <t xml:space="preserve">                         WQF = Water Quality Flow Rate (cfs)</t>
  </si>
  <si>
    <t xml:space="preserve">              A = total drainage area (acres)</t>
  </si>
  <si>
    <t xml:space="preserve">                       i = peak rainfall intensity (inch/hour)</t>
  </si>
  <si>
    <t xml:space="preserve">                                                         where:</t>
  </si>
  <si>
    <t>inches</t>
  </si>
  <si>
    <t>hour</t>
  </si>
  <si>
    <t>in/hr</t>
  </si>
  <si>
    <t>cfs</t>
  </si>
  <si>
    <t>cubic feet</t>
  </si>
  <si>
    <r>
      <t xml:space="preserve">*Runoff co-efficient for industrial areas from the </t>
    </r>
    <r>
      <rPr>
        <i/>
        <sz val="10"/>
        <color theme="1"/>
        <rFont val="Arial"/>
        <family val="2"/>
      </rPr>
      <t>City and County of Honolulu Department of Planning and Permitting, Rules Relating to Storm Drainage Standards</t>
    </r>
    <r>
      <rPr>
        <sz val="10"/>
        <color theme="1"/>
        <rFont val="Arial"/>
        <family val="2"/>
      </rPr>
      <t>, Table 4, page 52, January 2000, Revised September 2012.</t>
    </r>
  </si>
  <si>
    <t>Event Rainfall Total (from ISCO gauge) (inch)</t>
  </si>
  <si>
    <t>Approximate Event Rainfall Duration (hour)</t>
  </si>
  <si>
    <t>Drainage Area (A) (Acres)</t>
  </si>
  <si>
    <t>acres</t>
  </si>
  <si>
    <r>
      <t>Rules Relating to Storm Drainage Standards, Department of Planning and Permitting, City and County of Honolulu, Honolulu, Hawaii</t>
    </r>
    <r>
      <rPr>
        <sz val="11"/>
        <color theme="1"/>
        <rFont val="Arial"/>
        <family val="2"/>
      </rPr>
      <t xml:space="preserve">.  January 2000, Revised June 2012. </t>
    </r>
  </si>
  <si>
    <t>Result</t>
  </si>
  <si>
    <t>NS</t>
  </si>
  <si>
    <t>ug/L = micrograms per liter</t>
  </si>
  <si>
    <t>Temperature</t>
  </si>
  <si>
    <t>pH</t>
  </si>
  <si>
    <t>Dissolved Oxygen</t>
  </si>
  <si>
    <t>Oxygen Saturation</t>
  </si>
  <si>
    <t>EPA 150.1</t>
  </si>
  <si>
    <r>
      <rPr>
        <sz val="9"/>
        <color theme="1"/>
        <rFont val="Calibri"/>
        <family val="2"/>
      </rPr>
      <t>°</t>
    </r>
    <r>
      <rPr>
        <sz val="9"/>
        <color theme="1"/>
        <rFont val="Arial"/>
        <family val="2"/>
      </rPr>
      <t>C</t>
    </r>
  </si>
  <si>
    <t>units</t>
  </si>
  <si>
    <t>mg/l</t>
  </si>
  <si>
    <t>EPA 170.1</t>
  </si>
  <si>
    <t>Not to Exceed Limit</t>
  </si>
  <si>
    <r>
      <t xml:space="preserve">RED </t>
    </r>
    <r>
      <rPr>
        <sz val="8"/>
        <rFont val="Arial"/>
        <family val="2"/>
      </rPr>
      <t>Font in</t>
    </r>
    <r>
      <rPr>
        <sz val="8"/>
        <color theme="1"/>
        <rFont val="Arial"/>
        <family val="2"/>
      </rPr>
      <t>dicates Permit Exceedance</t>
    </r>
  </si>
  <si>
    <t>Event Flow Duration at Monitoring Point (hour)</t>
  </si>
  <si>
    <t>Discharge Volume in cubic feet (cf) (Estimated ISCO A/V Sensor)</t>
  </si>
  <si>
    <t>Peak Discharge  (from A/V sensor) in cubic feet per second (cfs)</t>
  </si>
  <si>
    <t>acute marine (ug/L)</t>
  </si>
  <si>
    <t>Peak Discharge  (from calculation) in cubic feet per second (cfs)</t>
  </si>
  <si>
    <t xml:space="preserve">Assuming a unit hydrograph, Total volume = Q x time </t>
  </si>
  <si>
    <t xml:space="preserve">Discussion: </t>
  </si>
  <si>
    <t>Storm Event Date:</t>
  </si>
  <si>
    <t>Weather Conditions:</t>
  </si>
  <si>
    <t>Sample Appearance:</t>
  </si>
  <si>
    <t>Sample Collection Method:</t>
  </si>
  <si>
    <t>Field Parameter Instrument:</t>
  </si>
  <si>
    <t>Data Entry</t>
  </si>
  <si>
    <t xml:space="preserve">C = 0.7 for industrial </t>
  </si>
  <si>
    <t>Site Area (acre)</t>
  </si>
  <si>
    <t>Peak Flow rate ISCO (MGD)</t>
  </si>
  <si>
    <t>Discussion:</t>
  </si>
  <si>
    <t>Site ID</t>
  </si>
  <si>
    <t>6.8 - 8.8</t>
  </si>
  <si>
    <t>&lt;60</t>
  </si>
  <si>
    <t>HEM (Oil &amp; Grease)</t>
  </si>
  <si>
    <t>200.8_CWA</t>
  </si>
  <si>
    <t>NS - No Standard</t>
  </si>
  <si>
    <t>Total Suspended Solids</t>
  </si>
  <si>
    <t>2540D</t>
  </si>
  <si>
    <t>Gallons</t>
  </si>
  <si>
    <t>Avalanche AV Sensor</t>
  </si>
  <si>
    <t>TIME</t>
  </si>
  <si>
    <t>Flow Duration:</t>
  </si>
  <si>
    <t>Flow end</t>
  </si>
  <si>
    <t>Sample Shipment</t>
  </si>
  <si>
    <t>E2 sample pickup</t>
  </si>
  <si>
    <t>Flow begin</t>
  </si>
  <si>
    <t>Rainfall end</t>
  </si>
  <si>
    <t>Rainfall begin</t>
  </si>
  <si>
    <t>ISCO total flow (MG)</t>
  </si>
  <si>
    <t>Discharge Volume in gallons (Estimated using rational method)</t>
  </si>
  <si>
    <t>Degrees F to C</t>
  </si>
  <si>
    <t>F</t>
  </si>
  <si>
    <t>C</t>
  </si>
  <si>
    <t>enter F here</t>
  </si>
  <si>
    <t>MDL/ Qualifier</t>
  </si>
  <si>
    <t>Copper</t>
  </si>
  <si>
    <t>Zinc</t>
  </si>
  <si>
    <t>Barban</t>
  </si>
  <si>
    <t>ND</t>
  </si>
  <si>
    <t>μg/L</t>
  </si>
  <si>
    <t>Carbaryl</t>
  </si>
  <si>
    <t>Carbofuran</t>
  </si>
  <si>
    <t>Chlorpropham</t>
  </si>
  <si>
    <t>Diuron</t>
  </si>
  <si>
    <t>Fenuron</t>
  </si>
  <si>
    <t>Fluometuron</t>
  </si>
  <si>
    <t>Linuron</t>
  </si>
  <si>
    <t>Methiocarb</t>
  </si>
  <si>
    <t>Methomyl</t>
  </si>
  <si>
    <t>Monuron</t>
  </si>
  <si>
    <t>Neburon</t>
  </si>
  <si>
    <t>Oxamyl</t>
  </si>
  <si>
    <t>Propham</t>
  </si>
  <si>
    <t>Propoxur</t>
  </si>
  <si>
    <t>Siduron</t>
  </si>
  <si>
    <t>Swep</t>
  </si>
  <si>
    <t>Surrogate:</t>
  </si>
  <si>
    <t>3,4-Dinitrotoluene</t>
  </si>
  <si>
    <t>U</t>
  </si>
  <si>
    <t>J</t>
  </si>
  <si>
    <t>YSI PRODSS</t>
  </si>
  <si>
    <t>ISCO Avalanche</t>
  </si>
  <si>
    <t>Benzene</t>
  </si>
  <si>
    <t>624.1_PREC</t>
  </si>
  <si>
    <t>Ethylbenzene</t>
  </si>
  <si>
    <t>m-Xylene &amp; p-Xylene</t>
  </si>
  <si>
    <t>o-Xylene</t>
  </si>
  <si>
    <t>Toluene</t>
  </si>
  <si>
    <t>Acenaphthene</t>
  </si>
  <si>
    <t>Benzo[a]pyrene</t>
  </si>
  <si>
    <t>Fluoranthene</t>
  </si>
  <si>
    <t>Naphthalene</t>
  </si>
  <si>
    <t>8015D_DRO</t>
  </si>
  <si>
    <t>TPH DRO</t>
  </si>
  <si>
    <t>TPH GRO</t>
  </si>
  <si>
    <t>8260B/CA_LUFTMS</t>
  </si>
  <si>
    <t>U = The sample is not detected above the laboratory detection limit</t>
  </si>
  <si>
    <t>TPH RRO</t>
  </si>
  <si>
    <r>
      <t>Red font</t>
    </r>
    <r>
      <rPr>
        <sz val="8"/>
        <color theme="1"/>
        <rFont val="Arial"/>
        <family val="2"/>
      </rPr>
      <t xml:space="preserve"> indicates Limit Exceedance</t>
    </r>
  </si>
  <si>
    <t>J = Result is less than the RL but greater than or equal to the MDL and the concentration is an approximate value.</t>
  </si>
  <si>
    <t>USED FOR RAINFALL/FLOW CALCS</t>
  </si>
  <si>
    <t>Building 19</t>
  </si>
  <si>
    <t>acrid odor, slightly gray, slightly turbid</t>
  </si>
  <si>
    <t>n/a</t>
  </si>
  <si>
    <t>Minor Storm Event</t>
  </si>
  <si>
    <t>The rational method was used for flow</t>
  </si>
  <si>
    <t>BLDG 19 - 2024</t>
  </si>
  <si>
    <t>580-144571-1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</si>
</sst>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0.0"/>
    <numFmt numFmtId="165" formatCode="0.000"/>
    <numFmt numFmtId="166" formatCode="0.0000"/>
    <numFmt numFmtId="167" formatCode="0.00000"/>
    <numFmt numFmtId="168" formatCode="0.0"/>
    <numFmt numFmtId="169" formatCode="h:mm;@"/>
    <numFmt numFmtId="170" formatCode="[$-409]mmmm\ d\,\ 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9"/>
      <color rgb="FF000000"/>
      <name val="Arial"/>
      <family val="2"/>
    </font>
    <font>
      <i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4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rgb="FFFF0000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sz val="9"/>
      <color theme="1"/>
      <name val="Calibri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8"/>
      <color rgb="FF5F636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13" fillId="0" borderId="0"/>
    <xf numFmtId="0" fontId="10" fillId="0" borderId="0"/>
    <xf numFmtId="0" fontId="10" fillId="0" borderId="0"/>
  </cellStyleXfs>
  <cellXfs count="107">
    <xf numFmtId="0" fontId="0" fillId="0" borderId="0" xfId="0"/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2" fontId="0" fillId="0" borderId="0" xfId="0" applyNumberFormat="1"/>
    <xf numFmtId="1" fontId="0" fillId="0" borderId="0" xfId="0" applyNumberFormat="1"/>
    <xf numFmtId="0" fontId="6" fillId="0" borderId="0" xfId="0" applyFont="1" applyAlignment="1">
      <alignment horizontal="left" vertical="center" wrapText="1"/>
    </xf>
    <xf numFmtId="0" fontId="11" fillId="1" borderId="4" xfId="0" applyFont="1" applyFill="1" applyBorder="1" applyAlignment="1">
      <alignment horizontal="center" vertical="center" wrapText="1"/>
    </xf>
    <xf numFmtId="0" fontId="5" fillId="1" borderId="5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quotePrefix="1"/>
    <xf numFmtId="0" fontId="12" fillId="0" borderId="0" xfId="0" applyFont="1" applyAlignment="1">
      <alignment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0" fontId="5" fillId="1" borderId="4" xfId="0" applyFont="1" applyFill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15" fontId="1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166" fontId="0" fillId="0" borderId="0" xfId="0" applyNumberFormat="1"/>
    <xf numFmtId="165" fontId="12" fillId="0" borderId="1" xfId="0" applyNumberFormat="1" applyFont="1" applyBorder="1" applyAlignment="1">
      <alignment horizontal="center" vertical="center" wrapText="1"/>
    </xf>
    <xf numFmtId="14" fontId="1" fillId="3" borderId="6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/>
    </xf>
    <xf numFmtId="0" fontId="19" fillId="0" borderId="0" xfId="0" applyFont="1"/>
    <xf numFmtId="0" fontId="0" fillId="0" borderId="11" xfId="0" applyBorder="1"/>
    <xf numFmtId="0" fontId="0" fillId="0" borderId="3" xfId="0" applyBorder="1"/>
    <xf numFmtId="0" fontId="19" fillId="0" borderId="3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3" xfId="0" applyFont="1" applyBorder="1" applyAlignment="1">
      <alignment vertical="center"/>
    </xf>
    <xf numFmtId="0" fontId="1" fillId="0" borderId="0" xfId="0" applyFont="1"/>
    <xf numFmtId="0" fontId="0" fillId="0" borderId="15" xfId="0" applyBorder="1"/>
    <xf numFmtId="0" fontId="0" fillId="0" borderId="16" xfId="0" applyBorder="1"/>
    <xf numFmtId="0" fontId="0" fillId="0" borderId="2" xfId="0" applyBorder="1"/>
    <xf numFmtId="9" fontId="14" fillId="0" borderId="6" xfId="0" applyNumberFormat="1" applyFont="1" applyBorder="1" applyAlignment="1">
      <alignment horizontal="center" vertical="center"/>
    </xf>
    <xf numFmtId="167" fontId="0" fillId="0" borderId="0" xfId="0" applyNumberFormat="1"/>
    <xf numFmtId="2" fontId="12" fillId="0" borderId="1" xfId="0" applyNumberFormat="1" applyFont="1" applyBorder="1" applyAlignment="1">
      <alignment horizontal="center" vertical="center" wrapText="1"/>
    </xf>
    <xf numFmtId="0" fontId="0" fillId="3" borderId="6" xfId="0" applyFill="1" applyBorder="1" applyAlignment="1">
      <alignment horizontal="left" wrapText="1"/>
    </xf>
    <xf numFmtId="0" fontId="1" fillId="0" borderId="0" xfId="0" applyFont="1" applyAlignment="1">
      <alignment horizontal="center" vertical="center"/>
    </xf>
    <xf numFmtId="168" fontId="0" fillId="0" borderId="0" xfId="0" applyNumberFormat="1"/>
    <xf numFmtId="2" fontId="20" fillId="0" borderId="6" xfId="0" applyNumberFormat="1" applyFont="1" applyBorder="1" applyAlignment="1">
      <alignment horizontal="center" vertical="center"/>
    </xf>
    <xf numFmtId="169" fontId="0" fillId="3" borderId="6" xfId="0" applyNumberFormat="1" applyFill="1" applyBorder="1" applyAlignment="1">
      <alignment horizontal="left" wrapText="1"/>
    </xf>
    <xf numFmtId="0" fontId="19" fillId="3" borderId="6" xfId="0" applyFont="1" applyFill="1" applyBorder="1" applyAlignment="1">
      <alignment horizontal="left" wrapText="1"/>
    </xf>
    <xf numFmtId="20" fontId="0" fillId="0" borderId="0" xfId="0" applyNumberFormat="1"/>
    <xf numFmtId="2" fontId="12" fillId="0" borderId="2" xfId="0" applyNumberFormat="1" applyFont="1" applyBorder="1" applyAlignment="1">
      <alignment horizontal="center" vertical="center" wrapText="1"/>
    </xf>
    <xf numFmtId="0" fontId="22" fillId="0" borderId="0" xfId="0" applyFont="1"/>
    <xf numFmtId="169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0" fillId="0" borderId="0" xfId="0" applyAlignment="1">
      <alignment horizontal="left"/>
    </xf>
    <xf numFmtId="170" fontId="22" fillId="0" borderId="0" xfId="0" applyNumberFormat="1" applyFont="1" applyAlignment="1">
      <alignment horizontal="left"/>
    </xf>
    <xf numFmtId="168" fontId="12" fillId="0" borderId="0" xfId="0" applyNumberFormat="1" applyFont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4" fontId="12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3" fontId="12" fillId="0" borderId="6" xfId="0" applyNumberFormat="1" applyFont="1" applyBorder="1" applyAlignment="1">
      <alignment horizontal="center" vertical="center"/>
    </xf>
    <xf numFmtId="14" fontId="0" fillId="0" borderId="0" xfId="0" applyNumberFormat="1"/>
    <xf numFmtId="168" fontId="12" fillId="0" borderId="2" xfId="0" applyNumberFormat="1" applyFont="1" applyBorder="1" applyAlignment="1">
      <alignment horizontal="center" vertical="center" wrapText="1"/>
    </xf>
    <xf numFmtId="165" fontId="0" fillId="0" borderId="0" xfId="0" applyNumberFormat="1"/>
    <xf numFmtId="0" fontId="23" fillId="0" borderId="0" xfId="0" applyFont="1"/>
    <xf numFmtId="0" fontId="12" fillId="0" borderId="6" xfId="0" applyFont="1" applyBorder="1" applyAlignment="1">
      <alignment horizontal="left" vertical="center"/>
    </xf>
    <xf numFmtId="164" fontId="14" fillId="0" borderId="6" xfId="0" applyNumberFormat="1" applyFont="1" applyBorder="1" applyAlignment="1">
      <alignment horizontal="center" vertical="center"/>
    </xf>
    <xf numFmtId="164" fontId="12" fillId="0" borderId="6" xfId="0" applyNumberFormat="1" applyFont="1" applyBorder="1" applyAlignment="1">
      <alignment horizontal="left" vertical="center"/>
    </xf>
    <xf numFmtId="2" fontId="12" fillId="0" borderId="6" xfId="0" applyNumberFormat="1" applyFont="1" applyBorder="1" applyAlignment="1">
      <alignment horizontal="left" vertical="center"/>
    </xf>
    <xf numFmtId="3" fontId="14" fillId="0" borderId="6" xfId="0" applyNumberFormat="1" applyFont="1" applyBorder="1" applyAlignment="1">
      <alignment horizontal="center" vertical="center"/>
    </xf>
    <xf numFmtId="14" fontId="0" fillId="5" borderId="0" xfId="0" applyNumberFormat="1" applyFill="1"/>
    <xf numFmtId="0" fontId="0" fillId="5" borderId="0" xfId="0" applyFill="1"/>
    <xf numFmtId="0" fontId="12" fillId="0" borderId="8" xfId="0" applyFont="1" applyBorder="1" applyAlignment="1">
      <alignment horizontal="left" vertical="center"/>
    </xf>
    <xf numFmtId="0" fontId="0" fillId="0" borderId="0" xfId="0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9" fillId="0" borderId="0" xfId="0" applyFont="1" applyAlignment="1">
      <alignment horizontal="left" wrapText="1"/>
    </xf>
    <xf numFmtId="0" fontId="12" fillId="2" borderId="6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3" xr:uid="{BDCA22C0-2A27-420F-A1ED-CDF0728C8969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18</xdr:row>
      <xdr:rowOff>304800</xdr:rowOff>
    </xdr:to>
    <xdr:sp macro="" textlink="">
      <xdr:nvSpPr>
        <xdr:cNvPr id="2049" name="AutoShape 1" descr="data:image/png;base64,iVBORw0KGgoAAAANSUhEUgAABXQAAAGQCAYAAAAOb+hFAAAgAElEQVR4Xu3YQQ0AAAwCseHf9HRc0ikgZS92jgABAgQIECBAgAABAgQIECBAgAABAgQSAkukFJIAAQIECBAgQIAAAQIECBAgQIAAAQIEzqDrCQ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IWEBQEAAAnMSURBV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8VOIBkbaLBrYAAAAASUVORK5CYII=">
          <a:extLst>
            <a:ext uri="{FF2B5EF4-FFF2-40B4-BE49-F238E27FC236}">
              <a16:creationId xmlns:a16="http://schemas.microsoft.com/office/drawing/2014/main" id="{DBEF5AA0-A023-4403-A5ED-923A38D97DD7}"/>
            </a:ext>
          </a:extLst>
        </xdr:cNvPr>
        <xdr:cNvSpPr>
          <a:spLocks noChangeAspect="1" noChangeArrowheads="1"/>
        </xdr:cNvSpPr>
      </xdr:nvSpPr>
      <xdr:spPr bwMode="auto">
        <a:xfrm>
          <a:off x="12687300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18</xdr:row>
      <xdr:rowOff>304800</xdr:rowOff>
    </xdr:to>
    <xdr:sp macro="" textlink="">
      <xdr:nvSpPr>
        <xdr:cNvPr id="2050" name="AutoShape 2" descr="data:image/png;base64,iVBORw0KGgoAAAANSUhEUgAABXQAAAGQCAYAAAAOb+hFAAAgAElEQVR4Xu3YQQ0AAAwCseHf9HRc0ikgZS92jgABAgQIECBAgAABAgQIECBAgAABAgQSAkukFJIAAQIECBAgQIAAAQIECBAgQIAAAQIEzqDrCQ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IWEBQEAAAnMSURBV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8VOIBkbaLBrYAAAAASUVORK5CYII=">
          <a:extLst>
            <a:ext uri="{FF2B5EF4-FFF2-40B4-BE49-F238E27FC236}">
              <a16:creationId xmlns:a16="http://schemas.microsoft.com/office/drawing/2014/main" id="{BA902262-59E4-47C3-9E6F-710E92BC2205}"/>
            </a:ext>
          </a:extLst>
        </xdr:cNvPr>
        <xdr:cNvSpPr>
          <a:spLocks noChangeAspect="1" noChangeArrowheads="1"/>
        </xdr:cNvSpPr>
      </xdr:nvSpPr>
      <xdr:spPr bwMode="auto">
        <a:xfrm>
          <a:off x="12687300" y="4105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114300</xdr:rowOff>
    </xdr:to>
    <xdr:sp macro="" textlink="">
      <xdr:nvSpPr>
        <xdr:cNvPr id="4" name="AutoShape 1" descr="data:image/png;base64,iVBORw0KGgoAAAANSUhEUgAABXQAAAGQCAYAAAAOb+hFAAAgAElEQVR4Xu3YQQ0AAAwCseHf9HRc0ikgZS92jgABAgQIECBAgAABAgQIECBAgAABAgQSAkukFJIAAQIECBAgQIAAAQIECBAgQIAAAQIEzqDrCQ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IWEBQEAAAnMSURBV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8VOIBkbaLBrYAAAAASUVORK5CYII=">
          <a:extLst>
            <a:ext uri="{FF2B5EF4-FFF2-40B4-BE49-F238E27FC236}">
              <a16:creationId xmlns:a16="http://schemas.microsoft.com/office/drawing/2014/main" id="{F1C2FEAD-EB28-492B-8467-32134308EFE0}"/>
            </a:ext>
          </a:extLst>
        </xdr:cNvPr>
        <xdr:cNvSpPr>
          <a:spLocks noChangeAspect="1" noChangeArrowheads="1"/>
        </xdr:cNvSpPr>
      </xdr:nvSpPr>
      <xdr:spPr bwMode="auto">
        <a:xfrm>
          <a:off x="126873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304800</xdr:colOff>
      <xdr:row>19</xdr:row>
      <xdr:rowOff>114300</xdr:rowOff>
    </xdr:to>
    <xdr:sp macro="" textlink="">
      <xdr:nvSpPr>
        <xdr:cNvPr id="5" name="AutoShape 2" descr="data:image/png;base64,iVBORw0KGgoAAAANSUhEUgAABXQAAAGQCAYAAAAOb+hFAAAgAElEQVR4Xu3YQQ0AAAwCseHf9HRc0ikgZS92jgABAgQIECBAgAABAgQIECBAgAABAgQSAkukFJIAAQIECBAgQIAAAQIECBAgQIAAAQIEzqDrCQ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IWEBQEAAAnMSURBV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YdP0AAQIECBAgQIAAAQIECBAgQIAAAQIEIgIG3UhRYhIgQIAAAQIECBAgQIAAAQIECBAgQMCg6wcIECBAgAABAgQIECBAgAABAgQIECAQETDoRooSkwABAgQIECBAgAABAgQIECBAgAABAgZdP0CAAAECBAgQIECAAAECBAgQIECAAIGIgEE3UpSYBAgQIECAAAECBAgQIECAAAECBAgQMOj6AQIECBAgQIAAAQIECBAgQIAAAQIECEQEDLqRosQkQIAAAQIECBAgQIAAAQIECBAgQICAQdcPECBAgAABAgQIECBAgAABAgQIECBAICJg0I0UJSYBAgQIECBAgAABAgQIECBAgAABAgQMun6AAAECBAgQIECAAAECBAgQIECAAAECEQGDbqQoMQkQIECAAAECBAgQIECAAAECBAgQIGDQ9QMECBAgQIAAAQIECBAgQIAAAQIECBCICBh0I0WJSYAAAQIECBAgQIAAAQIECBAgQIAAAYOuHyBAgAABAgQIECBAgAABAgQIECBAgEBEwKAbKUpMAgQIECBAgAABAgQIECBAgAABAgQIGHT9AAECBAgQIECAAAECBAgQIECAAAECBCICBt1IUWISIECAAAECBAgQIECAAAECBAgQIEDAoOsHCBAgQIAAAQIECBAgQIAAAQIECBAgEBEw6EaKEpMAAQIECBAgQIAAAQIECBAgQIAAAQIGXT9AgAABAgQIECBAgAABAgQIECBAgACBiIBBN1KUmAQIECBAgAABAgQIECBAgAABAgQIEDDo+gECBAgQIECAAAECBAgQIECAAAECBAhEBAy6kaLEJECAAAECBAgQIECAAAECBAgQIECAgEHXDxAgQIAAAQIECBAgQIAAAQIECBAgQCAiYNCNFCUmAQIECBAgQIAAAQIECBAgQIAAAQIEDLp+gAABAgQIECBAgAABAgQIECBAgAABAhEBg26kKDEJECBAgAABAgQIECBAgAABAgQIECBg0PUDBAgQIECAAAECBAgQIECAAAECBAgQiAgYdCNFiUmAAAECBAgQIECAAAECBAgQIECAAAGDrh8gQIAAAQIECBAgQIAAAQIECBAgQIBARMCgGylKTAIECBAgQIAAAQIECBAgQIAAAQIECBh0/QABAgQIECBAgAABAgQIECBAgAABAgQiAgbdSFFiEiBAgAABAgQIECBAgAABAgQIECBAwKDrBwgQIECAAAECBAgQIECAAAECBAgQIBARMOhGihKTAAECBAgQIECAAAECBAgQIECAAAECBl0/QIAAAQIECBAgQIAAAQIECBAgQIAAgYiAQTdSlJgECBAgQIAAAQIECBAgQIAAAQIECBAw6PoBAgQIECBAgAABAgQIECBAgAABAgQIRAQMupGixCRAgAABAgQIECBAgAABAgQIECBAgIBB1w8QIECAAAECBAgQIECAAAECBAgQIEAgImDQjRQlJgECBAgQIECAAAECBAgQIECAAAECBAy6foAAAQIECBAgQIAAAQIECBAgQIAAAQIRAYNupCgxCRAgQIAAAQIECBAgQIAAAQIECBAgYND1AwQIECBAgAABAgQIECBAgAABAgQIEIgIGHQjRYlJgAABAgQIECBAgAABAgQIECBAgAABg64fIECAAAECBAgQIECAAAECBAgQIECAQETAoBspSkwCBAgQIECAAAECBAgQIECAAAECBAg8VOIBkbaLBrYAAAAASUVORK5CYII=">
          <a:extLst>
            <a:ext uri="{FF2B5EF4-FFF2-40B4-BE49-F238E27FC236}">
              <a16:creationId xmlns:a16="http://schemas.microsoft.com/office/drawing/2014/main" id="{B17E902B-F4DE-4D12-B9F0-278292344F69}"/>
            </a:ext>
          </a:extLst>
        </xdr:cNvPr>
        <xdr:cNvSpPr>
          <a:spLocks noChangeAspect="1" noChangeArrowheads="1"/>
        </xdr:cNvSpPr>
      </xdr:nvSpPr>
      <xdr:spPr bwMode="auto">
        <a:xfrm>
          <a:off x="1268730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9"/>
  <sheetViews>
    <sheetView showGridLines="0" zoomScale="93" zoomScaleNormal="93" workbookViewId="0">
      <selection activeCell="A2" sqref="A2:F40"/>
    </sheetView>
  </sheetViews>
  <sheetFormatPr defaultRowHeight="14.4" x14ac:dyDescent="0.3"/>
  <cols>
    <col min="2" max="2" width="57.88671875" customWidth="1"/>
    <col min="3" max="3" width="10.5546875" bestFit="1" customWidth="1"/>
    <col min="5" max="6" width="9.109375" customWidth="1"/>
    <col min="7" max="7" width="19.33203125" customWidth="1"/>
    <col min="9" max="9" width="38.6640625" customWidth="1"/>
    <col min="12" max="12" width="14.6640625" bestFit="1" customWidth="1"/>
  </cols>
  <sheetData>
    <row r="2" spans="2:14" x14ac:dyDescent="0.3">
      <c r="B2" s="3" t="s">
        <v>18</v>
      </c>
    </row>
    <row r="3" spans="2:14" s="2" customFormat="1" ht="33" customHeight="1" x14ac:dyDescent="0.3">
      <c r="B3" s="85" t="s">
        <v>41</v>
      </c>
      <c r="C3" s="85"/>
      <c r="D3" s="85"/>
      <c r="E3" s="85"/>
      <c r="F3" s="8"/>
    </row>
    <row r="5" spans="2:14" ht="15" thickBot="1" x14ac:dyDescent="0.35">
      <c r="G5" s="39" t="s">
        <v>68</v>
      </c>
    </row>
    <row r="6" spans="2:14" x14ac:dyDescent="0.3">
      <c r="B6" s="86" t="s">
        <v>19</v>
      </c>
      <c r="C6" s="86"/>
      <c r="D6" s="86"/>
      <c r="E6" s="86"/>
      <c r="F6" s="86"/>
      <c r="G6" s="40"/>
      <c r="H6" s="41"/>
      <c r="I6" s="42"/>
      <c r="J6" s="41"/>
      <c r="K6" s="43"/>
    </row>
    <row r="7" spans="2:14" ht="15.6" x14ac:dyDescent="0.3">
      <c r="B7" s="4"/>
      <c r="C7" s="4"/>
      <c r="D7" s="4"/>
      <c r="E7" s="4"/>
      <c r="F7" s="4"/>
      <c r="G7" s="44" t="s">
        <v>73</v>
      </c>
      <c r="I7" s="62" t="s">
        <v>144</v>
      </c>
      <c r="K7" s="45"/>
    </row>
    <row r="8" spans="2:14" x14ac:dyDescent="0.3">
      <c r="B8" s="87" t="s">
        <v>30</v>
      </c>
      <c r="C8" s="87"/>
      <c r="D8" s="87"/>
      <c r="E8" s="87"/>
      <c r="F8" s="87"/>
      <c r="G8" s="44"/>
      <c r="K8" s="45"/>
    </row>
    <row r="9" spans="2:14" x14ac:dyDescent="0.3">
      <c r="B9" s="55" t="s">
        <v>27</v>
      </c>
      <c r="C9" s="55"/>
      <c r="D9" s="55"/>
      <c r="E9" s="55"/>
      <c r="F9" s="55"/>
      <c r="G9" s="46" t="s">
        <v>63</v>
      </c>
      <c r="H9" s="3"/>
      <c r="I9" s="35">
        <v>45567</v>
      </c>
      <c r="J9" s="59" t="s">
        <v>83</v>
      </c>
      <c r="K9" s="45"/>
      <c r="M9" t="s">
        <v>143</v>
      </c>
    </row>
    <row r="10" spans="2:14" x14ac:dyDescent="0.3">
      <c r="B10" s="55" t="s">
        <v>20</v>
      </c>
      <c r="C10" s="55"/>
      <c r="D10" s="55"/>
      <c r="E10" s="55"/>
      <c r="F10" s="55"/>
      <c r="G10" s="46" t="s">
        <v>90</v>
      </c>
      <c r="H10" s="3"/>
      <c r="I10" s="35">
        <v>45567</v>
      </c>
      <c r="J10" s="58">
        <v>0.20416666666666666</v>
      </c>
      <c r="K10" s="45"/>
      <c r="M10" s="81" t="str">
        <f>CONCATENATE(TEXT(I10,"MM/DD/YYYY"),"  ",TEXT(J10,"HH:MM"))</f>
        <v>10/02/2024  04:54</v>
      </c>
      <c r="N10" s="82"/>
    </row>
    <row r="11" spans="2:14" x14ac:dyDescent="0.3">
      <c r="B11" s="55" t="s">
        <v>29</v>
      </c>
      <c r="C11" s="55"/>
      <c r="D11" s="55"/>
      <c r="E11" s="55"/>
      <c r="F11" s="55"/>
      <c r="G11" s="46" t="s">
        <v>89</v>
      </c>
      <c r="H11" s="3"/>
      <c r="I11" s="35">
        <v>45567</v>
      </c>
      <c r="J11" s="58">
        <v>0.2326388888888889</v>
      </c>
      <c r="K11" s="45"/>
      <c r="L11" s="72"/>
      <c r="M11" s="81" t="str">
        <f t="shared" ref="M11:M13" si="0">CONCATENATE(TEXT(I11,"MM/DD/YYYY"),"  ",TEXT(J11,"HH:MM"))</f>
        <v>10/02/2024  05:35</v>
      </c>
      <c r="N11" s="82"/>
    </row>
    <row r="12" spans="2:14" x14ac:dyDescent="0.3">
      <c r="B12" s="55" t="s">
        <v>28</v>
      </c>
      <c r="C12" s="55"/>
      <c r="D12" s="55"/>
      <c r="E12" s="55"/>
      <c r="F12" s="55"/>
      <c r="G12" s="46" t="s">
        <v>88</v>
      </c>
      <c r="H12" s="3"/>
      <c r="I12" s="35">
        <v>45567</v>
      </c>
      <c r="J12" s="58">
        <v>0.2048611111111111</v>
      </c>
      <c r="K12" s="45"/>
      <c r="M12" s="81" t="str">
        <f t="shared" si="0"/>
        <v>10/02/2024  04:55</v>
      </c>
      <c r="N12" s="82"/>
    </row>
    <row r="13" spans="2:14" x14ac:dyDescent="0.3">
      <c r="G13" s="46" t="s">
        <v>85</v>
      </c>
      <c r="H13" s="3"/>
      <c r="I13" s="35">
        <v>45567</v>
      </c>
      <c r="J13" s="58">
        <v>0.23958333333333334</v>
      </c>
      <c r="K13" s="45"/>
      <c r="M13" s="81" t="str">
        <f t="shared" si="0"/>
        <v>10/02/2024  05:45</v>
      </c>
      <c r="N13" s="82"/>
    </row>
    <row r="14" spans="2:14" x14ac:dyDescent="0.3">
      <c r="B14" s="5" t="str">
        <f>I7</f>
        <v>Building 19</v>
      </c>
      <c r="G14" s="46" t="s">
        <v>87</v>
      </c>
      <c r="H14" s="3"/>
      <c r="I14" s="35">
        <v>45567</v>
      </c>
      <c r="J14" s="58">
        <v>0.45833333333333331</v>
      </c>
      <c r="K14" s="45"/>
      <c r="M14" s="81" t="str">
        <f>CONCATENATE(TEXT(I14,"MM/DD/YYYY"),"  ",TEXT(J14,"HH:MM"))</f>
        <v>10/02/2024  11:00</v>
      </c>
      <c r="N14" s="82"/>
    </row>
    <row r="15" spans="2:14" x14ac:dyDescent="0.3">
      <c r="G15" s="46" t="s">
        <v>86</v>
      </c>
      <c r="H15" s="3"/>
      <c r="I15" s="35">
        <v>45569</v>
      </c>
      <c r="J15" s="58">
        <v>0.58333333333333337</v>
      </c>
      <c r="K15" s="45"/>
      <c r="M15" s="81" t="str">
        <f>CONCATENATE(TEXT(I15,"MM/DD/YYYY"),"  ",TEXT(J15,"HH:MM"))</f>
        <v>10/04/2024  14:00</v>
      </c>
      <c r="N15" s="82"/>
    </row>
    <row r="16" spans="2:14" x14ac:dyDescent="0.3">
      <c r="B16" s="3" t="s">
        <v>21</v>
      </c>
      <c r="C16">
        <f>I16</f>
        <v>0.7</v>
      </c>
      <c r="G16" s="46" t="s">
        <v>69</v>
      </c>
      <c r="H16" s="47"/>
      <c r="I16" s="36">
        <v>0.7</v>
      </c>
      <c r="J16" s="54"/>
      <c r="K16" s="45"/>
    </row>
    <row r="17" spans="2:15" x14ac:dyDescent="0.3">
      <c r="B17" s="3" t="s">
        <v>22</v>
      </c>
      <c r="C17">
        <f>I17</f>
        <v>0.11</v>
      </c>
      <c r="D17" t="s">
        <v>31</v>
      </c>
      <c r="G17" s="46" t="s">
        <v>22</v>
      </c>
      <c r="H17" s="47"/>
      <c r="I17" s="36">
        <v>0.11</v>
      </c>
      <c r="J17" s="54"/>
      <c r="K17" s="45"/>
    </row>
    <row r="18" spans="2:15" x14ac:dyDescent="0.3">
      <c r="B18" s="3" t="s">
        <v>23</v>
      </c>
      <c r="C18" s="6">
        <f>(M11-M10)*24</f>
        <v>0.68333333329064772</v>
      </c>
      <c r="D18" t="s">
        <v>32</v>
      </c>
      <c r="G18" s="46" t="s">
        <v>70</v>
      </c>
      <c r="H18" s="47"/>
      <c r="I18" s="36">
        <v>0.48</v>
      </c>
      <c r="J18" s="54"/>
      <c r="K18" s="45"/>
      <c r="L18" s="6"/>
    </row>
    <row r="19" spans="2:15" x14ac:dyDescent="0.3">
      <c r="B19" s="3" t="s">
        <v>84</v>
      </c>
      <c r="C19" s="6">
        <f>(M13-M12)*24</f>
        <v>0.8333333334303461</v>
      </c>
      <c r="D19" t="s">
        <v>32</v>
      </c>
      <c r="G19" s="46" t="s">
        <v>64</v>
      </c>
      <c r="H19" s="47"/>
      <c r="I19" s="37" t="s">
        <v>147</v>
      </c>
      <c r="J19" s="54"/>
      <c r="K19" s="45"/>
    </row>
    <row r="20" spans="2:15" x14ac:dyDescent="0.3">
      <c r="B20" s="3" t="s">
        <v>25</v>
      </c>
      <c r="C20" s="6">
        <f>C17/C18</f>
        <v>0.16097560976615319</v>
      </c>
      <c r="D20" t="s">
        <v>33</v>
      </c>
      <c r="G20" s="46" t="s">
        <v>65</v>
      </c>
      <c r="H20" s="47"/>
      <c r="I20" s="37" t="s">
        <v>145</v>
      </c>
      <c r="J20" s="54"/>
      <c r="K20" s="45"/>
    </row>
    <row r="21" spans="2:15" ht="14.4" customHeight="1" x14ac:dyDescent="0.3">
      <c r="B21" s="3" t="s">
        <v>24</v>
      </c>
      <c r="C21" s="14">
        <f>I18</f>
        <v>0.48</v>
      </c>
      <c r="D21" t="s">
        <v>40</v>
      </c>
      <c r="G21" s="46" t="s">
        <v>66</v>
      </c>
      <c r="H21" s="47"/>
      <c r="I21" s="37" t="s">
        <v>124</v>
      </c>
      <c r="J21" s="54"/>
      <c r="K21" s="45"/>
    </row>
    <row r="22" spans="2:15" x14ac:dyDescent="0.3">
      <c r="B22" s="3" t="s">
        <v>26</v>
      </c>
      <c r="C22" s="74">
        <f>C16*C20*C21</f>
        <v>5.4087804881427462E-2</v>
      </c>
      <c r="D22" t="s">
        <v>34</v>
      </c>
      <c r="G22" s="46" t="s">
        <v>67</v>
      </c>
      <c r="H22" s="47"/>
      <c r="I22" s="37" t="s">
        <v>123</v>
      </c>
      <c r="J22" s="54"/>
      <c r="K22" s="45"/>
      <c r="L22" s="60"/>
      <c r="N22">
        <v>80000</v>
      </c>
    </row>
    <row r="23" spans="2:15" x14ac:dyDescent="0.3">
      <c r="B23" s="3"/>
      <c r="C23" s="6"/>
      <c r="G23" s="46" t="s">
        <v>91</v>
      </c>
      <c r="H23" s="47"/>
      <c r="I23" s="37" t="s">
        <v>146</v>
      </c>
      <c r="J23" s="54"/>
      <c r="K23" s="45"/>
      <c r="N23" s="75">
        <v>1.4400000000000001E-3</v>
      </c>
      <c r="O23">
        <f>N23*N22</f>
        <v>115.2</v>
      </c>
    </row>
    <row r="24" spans="2:15" ht="15" customHeight="1" x14ac:dyDescent="0.3">
      <c r="B24" s="3"/>
      <c r="C24" s="6"/>
      <c r="G24" s="46" t="s">
        <v>71</v>
      </c>
      <c r="H24" s="47"/>
      <c r="I24" s="38" t="s">
        <v>146</v>
      </c>
      <c r="J24" s="54"/>
      <c r="K24" s="45"/>
    </row>
    <row r="25" spans="2:15" ht="15" customHeight="1" x14ac:dyDescent="0.3">
      <c r="B25" s="3"/>
      <c r="G25" s="44" t="s">
        <v>72</v>
      </c>
      <c r="I25" s="88" t="s">
        <v>148</v>
      </c>
      <c r="J25" s="89"/>
      <c r="K25" s="45"/>
    </row>
    <row r="26" spans="2:15" x14ac:dyDescent="0.3">
      <c r="G26" s="44"/>
      <c r="I26" s="90"/>
      <c r="J26" s="91"/>
      <c r="K26" s="45"/>
    </row>
    <row r="27" spans="2:15" ht="28.95" customHeight="1" x14ac:dyDescent="0.3">
      <c r="B27" s="13" t="s">
        <v>61</v>
      </c>
      <c r="C27" s="7">
        <f>C22*C18*3600</f>
        <v>133.05599999999998</v>
      </c>
      <c r="D27" t="s">
        <v>35</v>
      </c>
      <c r="G27" s="44"/>
      <c r="I27" s="90"/>
      <c r="J27" s="91"/>
      <c r="K27" s="45"/>
    </row>
    <row r="28" spans="2:15" ht="15" thickBot="1" x14ac:dyDescent="0.35">
      <c r="B28" s="13"/>
      <c r="C28" s="7">
        <f>C27*7.48</f>
        <v>995.25887999999998</v>
      </c>
      <c r="D28" t="s">
        <v>81</v>
      </c>
      <c r="G28" s="48"/>
      <c r="H28" s="49"/>
      <c r="I28" s="49"/>
      <c r="J28" s="49"/>
      <c r="K28" s="50"/>
    </row>
    <row r="29" spans="2:15" x14ac:dyDescent="0.3">
      <c r="B29" s="13"/>
    </row>
    <row r="30" spans="2:15" x14ac:dyDescent="0.3">
      <c r="B30" s="32" t="s">
        <v>82</v>
      </c>
      <c r="C30" s="7" t="e">
        <f>I23*1000000</f>
        <v>#VALUE!</v>
      </c>
      <c r="D30" t="s">
        <v>81</v>
      </c>
    </row>
    <row r="31" spans="2:15" x14ac:dyDescent="0.3">
      <c r="B31" s="32"/>
      <c r="C31" s="56"/>
    </row>
    <row r="32" spans="2:15" x14ac:dyDescent="0.3">
      <c r="B32" s="32"/>
      <c r="C32" s="33"/>
    </row>
    <row r="33" spans="2:4" x14ac:dyDescent="0.3">
      <c r="C33" s="52"/>
    </row>
    <row r="36" spans="2:4" x14ac:dyDescent="0.3">
      <c r="B36" t="s">
        <v>62</v>
      </c>
    </row>
    <row r="37" spans="2:4" x14ac:dyDescent="0.3">
      <c r="B37" s="84" t="str">
        <f>I25</f>
        <v>The rational method was used for flow</v>
      </c>
      <c r="C37" s="84"/>
      <c r="D37" s="84"/>
    </row>
    <row r="38" spans="2:4" x14ac:dyDescent="0.3">
      <c r="B38" s="84"/>
      <c r="C38" s="84"/>
      <c r="D38" s="84"/>
    </row>
    <row r="39" spans="2:4" x14ac:dyDescent="0.3">
      <c r="B39" s="84"/>
      <c r="C39" s="84"/>
      <c r="D39" s="84"/>
    </row>
  </sheetData>
  <mergeCells count="5">
    <mergeCell ref="B37:D39"/>
    <mergeCell ref="B3:E3"/>
    <mergeCell ref="B6:F6"/>
    <mergeCell ref="B8:F8"/>
    <mergeCell ref="I25:J27"/>
  </mergeCells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zoomScale="112" zoomScaleNormal="112" workbookViewId="0">
      <selection activeCell="A5" sqref="A5:B19"/>
    </sheetView>
  </sheetViews>
  <sheetFormatPr defaultRowHeight="14.4" x14ac:dyDescent="0.3"/>
  <cols>
    <col min="1" max="1" width="40.44140625" customWidth="1"/>
    <col min="2" max="2" width="49.33203125" customWidth="1"/>
  </cols>
  <sheetData>
    <row r="1" spans="1:2" ht="18" x14ac:dyDescent="0.3">
      <c r="A1" s="93" t="s">
        <v>10</v>
      </c>
      <c r="B1" s="93"/>
    </row>
    <row r="2" spans="1:2" ht="19.95" customHeight="1" x14ac:dyDescent="0.35">
      <c r="A2" s="96" t="str">
        <f>'Flow Calcs'!B14</f>
        <v>Building 19</v>
      </c>
      <c r="B2" s="96"/>
    </row>
    <row r="3" spans="1:2" ht="18" x14ac:dyDescent="0.35">
      <c r="A3" s="30"/>
      <c r="B3" s="30"/>
    </row>
    <row r="4" spans="1:2" ht="23.25" customHeight="1" thickBot="1" x14ac:dyDescent="0.4">
      <c r="A4" s="1" t="s">
        <v>9</v>
      </c>
    </row>
    <row r="5" spans="1:2" ht="15" thickBot="1" x14ac:dyDescent="0.35">
      <c r="A5" s="9" t="s">
        <v>0</v>
      </c>
      <c r="B5" s="31">
        <f>'Flow Calcs'!I9</f>
        <v>45567</v>
      </c>
    </row>
    <row r="6" spans="1:2" ht="15" thickBot="1" x14ac:dyDescent="0.35">
      <c r="A6" s="10" t="s">
        <v>56</v>
      </c>
      <c r="B6" s="61">
        <f>'Flow Calcs'!C19</f>
        <v>0.8333333334303461</v>
      </c>
    </row>
    <row r="7" spans="1:2" ht="15" thickBot="1" x14ac:dyDescent="0.35">
      <c r="A7" s="10" t="s">
        <v>38</v>
      </c>
      <c r="B7" s="61">
        <f>'Flow Calcs'!C18</f>
        <v>0.68333333329064772</v>
      </c>
    </row>
    <row r="8" spans="1:2" ht="15" thickBot="1" x14ac:dyDescent="0.35">
      <c r="A8" s="10" t="s">
        <v>37</v>
      </c>
      <c r="B8" s="11">
        <f>'Flow Calcs'!C17</f>
        <v>0.11</v>
      </c>
    </row>
    <row r="9" spans="1:2" ht="15" thickBot="1" x14ac:dyDescent="0.35">
      <c r="A9" s="10" t="s">
        <v>39</v>
      </c>
      <c r="B9" s="11">
        <f>'Flow Calcs'!C21</f>
        <v>0.48</v>
      </c>
    </row>
    <row r="10" spans="1:2" ht="15" thickBot="1" x14ac:dyDescent="0.35">
      <c r="A10" s="10" t="s">
        <v>1</v>
      </c>
      <c r="B10" s="11">
        <f>'Flow Calcs'!C16</f>
        <v>0.7</v>
      </c>
    </row>
    <row r="11" spans="1:2" ht="24.6" thickBot="1" x14ac:dyDescent="0.35">
      <c r="A11" s="10" t="s">
        <v>57</v>
      </c>
      <c r="B11" s="73" t="e">
        <f>'Flow Calcs'!I23*1000000</f>
        <v>#VALUE!</v>
      </c>
    </row>
    <row r="12" spans="1:2" ht="24.6" thickBot="1" x14ac:dyDescent="0.35">
      <c r="A12" s="29" t="s">
        <v>58</v>
      </c>
      <c r="B12" s="53" t="e">
        <f>('Flow Calcs'!I24*1000000/7.48)/(24*60*60)</f>
        <v>#VALUE!</v>
      </c>
    </row>
    <row r="13" spans="1:2" ht="15" thickBot="1" x14ac:dyDescent="0.35">
      <c r="A13" s="10" t="s">
        <v>2</v>
      </c>
      <c r="B13" s="11" t="s">
        <v>3</v>
      </c>
    </row>
    <row r="14" spans="1:2" ht="15" thickBot="1" x14ac:dyDescent="0.35">
      <c r="A14" s="10" t="s">
        <v>4</v>
      </c>
      <c r="B14" s="11" t="str">
        <f>'Flow Calcs'!I19</f>
        <v>Minor Storm Event</v>
      </c>
    </row>
    <row r="15" spans="1:2" ht="15" thickBot="1" x14ac:dyDescent="0.35">
      <c r="A15" s="10" t="s">
        <v>5</v>
      </c>
      <c r="B15" s="11" t="str">
        <f>'Flow Calcs'!I20</f>
        <v>acrid odor, slightly gray, slightly turbid</v>
      </c>
    </row>
    <row r="16" spans="1:2" ht="15" thickBot="1" x14ac:dyDescent="0.35">
      <c r="A16" s="10" t="s">
        <v>6</v>
      </c>
      <c r="B16" s="11" t="str">
        <f>'Flow Calcs'!I21</f>
        <v>ISCO Avalanche</v>
      </c>
    </row>
    <row r="17" spans="1:2" ht="15" thickBot="1" x14ac:dyDescent="0.35">
      <c r="A17" s="10" t="s">
        <v>7</v>
      </c>
      <c r="B17" s="11" t="str">
        <f>'Flow Calcs'!I22</f>
        <v>YSI PRODSS</v>
      </c>
    </row>
    <row r="18" spans="1:2" x14ac:dyDescent="0.3">
      <c r="A18" s="94" t="s">
        <v>8</v>
      </c>
      <c r="B18" s="94"/>
    </row>
    <row r="19" spans="1:2" ht="39" customHeight="1" x14ac:dyDescent="0.3">
      <c r="A19" s="95" t="s">
        <v>36</v>
      </c>
      <c r="B19" s="95"/>
    </row>
    <row r="20" spans="1:2" x14ac:dyDescent="0.3">
      <c r="A20" s="92"/>
      <c r="B20" s="92"/>
    </row>
  </sheetData>
  <mergeCells count="5">
    <mergeCell ref="A20:B20"/>
    <mergeCell ref="A1:B1"/>
    <mergeCell ref="A18:B18"/>
    <mergeCell ref="A19:B19"/>
    <mergeCell ref="A2:B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4757-DEAB-4D89-8794-D2E87BB53F0F}">
  <dimension ref="A1:B20"/>
  <sheetViews>
    <sheetView zoomScale="112" zoomScaleNormal="112" workbookViewId="0">
      <selection activeCell="A5" sqref="A5:B19"/>
    </sheetView>
  </sheetViews>
  <sheetFormatPr defaultColWidth="9.109375" defaultRowHeight="14.4" x14ac:dyDescent="0.3"/>
  <cols>
    <col min="1" max="1" width="40.44140625" customWidth="1"/>
    <col min="2" max="2" width="49.33203125" customWidth="1"/>
  </cols>
  <sheetData>
    <row r="1" spans="1:2" ht="18" x14ac:dyDescent="0.3">
      <c r="A1" s="93" t="s">
        <v>10</v>
      </c>
      <c r="B1" s="93"/>
    </row>
    <row r="2" spans="1:2" ht="19.95" customHeight="1" x14ac:dyDescent="0.35">
      <c r="A2" s="96" t="str">
        <f>'Flow Calcs'!B14</f>
        <v>Building 19</v>
      </c>
      <c r="B2" s="96"/>
    </row>
    <row r="3" spans="1:2" ht="18" x14ac:dyDescent="0.35">
      <c r="A3" s="30"/>
      <c r="B3" s="30"/>
    </row>
    <row r="4" spans="1:2" ht="23.25" customHeight="1" thickBot="1" x14ac:dyDescent="0.4">
      <c r="A4" s="1" t="s">
        <v>9</v>
      </c>
    </row>
    <row r="5" spans="1:2" ht="15" thickBot="1" x14ac:dyDescent="0.35">
      <c r="A5" s="9" t="s">
        <v>0</v>
      </c>
      <c r="B5" s="31">
        <f>'Flow Calcs'!I9</f>
        <v>45567</v>
      </c>
    </row>
    <row r="6" spans="1:2" ht="15" thickBot="1" x14ac:dyDescent="0.35">
      <c r="A6" s="10" t="s">
        <v>56</v>
      </c>
      <c r="B6" s="61">
        <f>'Flow Calcs'!C19</f>
        <v>0.8333333334303461</v>
      </c>
    </row>
    <row r="7" spans="1:2" ht="15" thickBot="1" x14ac:dyDescent="0.35">
      <c r="A7" s="10" t="s">
        <v>38</v>
      </c>
      <c r="B7" s="61">
        <f>'Flow Calcs'!C18</f>
        <v>0.68333333329064772</v>
      </c>
    </row>
    <row r="8" spans="1:2" ht="15" thickBot="1" x14ac:dyDescent="0.35">
      <c r="A8" s="10" t="s">
        <v>37</v>
      </c>
      <c r="B8" s="11">
        <f>'Flow Calcs'!C17</f>
        <v>0.11</v>
      </c>
    </row>
    <row r="9" spans="1:2" ht="15" thickBot="1" x14ac:dyDescent="0.35">
      <c r="A9" s="10" t="s">
        <v>39</v>
      </c>
      <c r="B9" s="11">
        <f>'Flow Calcs'!C21</f>
        <v>0.48</v>
      </c>
    </row>
    <row r="10" spans="1:2" ht="15" thickBot="1" x14ac:dyDescent="0.35">
      <c r="A10" s="10" t="s">
        <v>1</v>
      </c>
      <c r="B10" s="11">
        <f>'Flow Calcs'!C16</f>
        <v>0.7</v>
      </c>
    </row>
    <row r="11" spans="1:2" ht="24.6" thickBot="1" x14ac:dyDescent="0.35">
      <c r="A11" s="10" t="s">
        <v>92</v>
      </c>
      <c r="B11" s="12">
        <f>'Flow Calcs'!C27*7.48</f>
        <v>995.25887999999998</v>
      </c>
    </row>
    <row r="12" spans="1:2" ht="24.6" thickBot="1" x14ac:dyDescent="0.35">
      <c r="A12" s="29" t="s">
        <v>60</v>
      </c>
      <c r="B12" s="34">
        <f>'Flow Calcs'!C22</f>
        <v>5.4087804881427462E-2</v>
      </c>
    </row>
    <row r="13" spans="1:2" ht="15" thickBot="1" x14ac:dyDescent="0.35">
      <c r="A13" s="10" t="s">
        <v>2</v>
      </c>
      <c r="B13" s="11" t="s">
        <v>3</v>
      </c>
    </row>
    <row r="14" spans="1:2" ht="15" thickBot="1" x14ac:dyDescent="0.35">
      <c r="A14" s="10" t="s">
        <v>4</v>
      </c>
      <c r="B14" s="11" t="str">
        <f>'Flow Calcs'!I19</f>
        <v>Minor Storm Event</v>
      </c>
    </row>
    <row r="15" spans="1:2" ht="15" thickBot="1" x14ac:dyDescent="0.35">
      <c r="A15" s="10" t="s">
        <v>5</v>
      </c>
      <c r="B15" s="11" t="str">
        <f>'Flow Calcs'!I20</f>
        <v>acrid odor, slightly gray, slightly turbid</v>
      </c>
    </row>
    <row r="16" spans="1:2" ht="15" thickBot="1" x14ac:dyDescent="0.35">
      <c r="A16" s="10" t="s">
        <v>6</v>
      </c>
      <c r="B16" s="11" t="str">
        <f>'Flow Calcs'!I21</f>
        <v>ISCO Avalanche</v>
      </c>
    </row>
    <row r="17" spans="1:2" ht="15" thickBot="1" x14ac:dyDescent="0.35">
      <c r="A17" s="10" t="s">
        <v>7</v>
      </c>
      <c r="B17" s="11" t="str">
        <f>'Flow Calcs'!I22</f>
        <v>YSI PRODSS</v>
      </c>
    </row>
    <row r="18" spans="1:2" x14ac:dyDescent="0.3">
      <c r="A18" s="94" t="s">
        <v>8</v>
      </c>
      <c r="B18" s="94"/>
    </row>
    <row r="19" spans="1:2" ht="39" customHeight="1" x14ac:dyDescent="0.3">
      <c r="A19" s="95" t="s">
        <v>36</v>
      </c>
      <c r="B19" s="95"/>
    </row>
    <row r="20" spans="1:2" x14ac:dyDescent="0.3">
      <c r="A20" s="92"/>
      <c r="B20" s="92"/>
    </row>
  </sheetData>
  <mergeCells count="5">
    <mergeCell ref="A1:B1"/>
    <mergeCell ref="A2:B2"/>
    <mergeCell ref="A18:B18"/>
    <mergeCell ref="A19:B19"/>
    <mergeCell ref="A20:B2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01A3-176A-4729-8F61-3C4E9B056A18}">
  <dimension ref="A1:F7"/>
  <sheetViews>
    <sheetView topLeftCell="D3" workbookViewId="0">
      <selection activeCell="D1" sqref="D1:F6"/>
    </sheetView>
  </sheetViews>
  <sheetFormatPr defaultRowHeight="14.4" x14ac:dyDescent="0.3"/>
  <cols>
    <col min="1" max="1" width="6.5546875" bestFit="1" customWidth="1"/>
    <col min="2" max="3" width="22.33203125" style="65" customWidth="1"/>
    <col min="4" max="4" width="6.5546875" style="65" bestFit="1" customWidth="1"/>
    <col min="5" max="5" width="21.109375" bestFit="1" customWidth="1"/>
    <col min="6" max="6" width="18.44140625" bestFit="1" customWidth="1"/>
  </cols>
  <sheetData>
    <row r="1" spans="1:6" ht="15.6" x14ac:dyDescent="0.3">
      <c r="A1" s="63">
        <f>'Flow Calcs'!J10</f>
        <v>0.20416666666666666</v>
      </c>
      <c r="B1" s="66" cm="1">
        <f t="array" ref="B1:B6">'Flow Calcs'!I10:I15</f>
        <v>45567</v>
      </c>
      <c r="C1" s="64" t="str" cm="1">
        <f t="array" ref="C1:C6">'Flow Calcs'!G10:G15</f>
        <v>Rainfall begin</v>
      </c>
      <c r="D1" s="63">
        <f>'Flow Calcs'!J10</f>
        <v>0.20416666666666666</v>
      </c>
      <c r="E1" s="66" cm="1">
        <f t="array" ref="E1:E6">'Flow Calcs'!I10:I15</f>
        <v>45567</v>
      </c>
      <c r="F1" s="64" t="str">
        <f>'Flow Calcs'!G10</f>
        <v>Rainfall begin</v>
      </c>
    </row>
    <row r="2" spans="1:6" ht="15.6" x14ac:dyDescent="0.3">
      <c r="A2" s="63">
        <f>'Flow Calcs'!J11</f>
        <v>0.2326388888888889</v>
      </c>
      <c r="B2" s="66">
        <v>45567</v>
      </c>
      <c r="C2" s="64" t="str">
        <v>Rainfall end</v>
      </c>
      <c r="D2" s="63">
        <f>'Flow Calcs'!J11</f>
        <v>0.2326388888888889</v>
      </c>
      <c r="E2" s="66">
        <v>45567</v>
      </c>
      <c r="F2" s="64" t="str">
        <f>'Flow Calcs'!G11</f>
        <v>Rainfall end</v>
      </c>
    </row>
    <row r="3" spans="1:6" ht="15.6" x14ac:dyDescent="0.3">
      <c r="A3" s="63">
        <f>'Flow Calcs'!J12</f>
        <v>0.2048611111111111</v>
      </c>
      <c r="B3" s="66">
        <v>45567</v>
      </c>
      <c r="C3" s="64" t="str">
        <v>Flow begin</v>
      </c>
      <c r="D3" s="63">
        <f>'Flow Calcs'!J12</f>
        <v>0.2048611111111111</v>
      </c>
      <c r="E3" s="66">
        <v>45567</v>
      </c>
      <c r="F3" s="64" t="str">
        <f>'Flow Calcs'!G12</f>
        <v>Flow begin</v>
      </c>
    </row>
    <row r="4" spans="1:6" ht="15.6" x14ac:dyDescent="0.3">
      <c r="A4" s="63">
        <f>'Flow Calcs'!J13</f>
        <v>0.23958333333333334</v>
      </c>
      <c r="B4" s="66">
        <v>45567</v>
      </c>
      <c r="C4" s="64" t="str">
        <v>Flow end</v>
      </c>
      <c r="D4" s="63">
        <f>'Flow Calcs'!J13</f>
        <v>0.23958333333333334</v>
      </c>
      <c r="E4" s="66">
        <v>45567</v>
      </c>
      <c r="F4" s="64" t="str">
        <f>'Flow Calcs'!G13</f>
        <v>Flow end</v>
      </c>
    </row>
    <row r="5" spans="1:6" ht="15.6" x14ac:dyDescent="0.3">
      <c r="A5" s="63">
        <f>'Flow Calcs'!J14</f>
        <v>0.45833333333333331</v>
      </c>
      <c r="B5" s="66">
        <v>45567</v>
      </c>
      <c r="C5" s="64" t="str">
        <v>E2 sample pickup</v>
      </c>
      <c r="D5" s="63">
        <f>'Flow Calcs'!J14</f>
        <v>0.45833333333333331</v>
      </c>
      <c r="E5" s="66">
        <v>45567</v>
      </c>
      <c r="F5" s="64" t="str">
        <f>'Flow Calcs'!G14</f>
        <v>E2 sample pickup</v>
      </c>
    </row>
    <row r="6" spans="1:6" ht="15.6" x14ac:dyDescent="0.3">
      <c r="A6" s="63">
        <f>'Flow Calcs'!J15</f>
        <v>0.58333333333333337</v>
      </c>
      <c r="B6" s="66">
        <v>45569</v>
      </c>
      <c r="C6" s="64" t="str">
        <v>Sample Shipment</v>
      </c>
      <c r="D6" s="63">
        <f>'Flow Calcs'!J15</f>
        <v>0.58333333333333337</v>
      </c>
      <c r="E6" s="66">
        <v>45569</v>
      </c>
      <c r="F6" s="64" t="str">
        <f>'Flow Calcs'!G15</f>
        <v>Sample Shipment</v>
      </c>
    </row>
    <row r="7" spans="1:6" ht="15.6" x14ac:dyDescent="0.3">
      <c r="E7" s="6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67203-CC28-4C90-B540-DCD2680ED173}">
  <dimension ref="A1:I9"/>
  <sheetViews>
    <sheetView workbookViewId="0">
      <selection activeCell="G10" sqref="G10"/>
    </sheetView>
  </sheetViews>
  <sheetFormatPr defaultRowHeight="14.4" x14ac:dyDescent="0.3"/>
  <cols>
    <col min="1" max="1" width="16.44140625" bestFit="1" customWidth="1"/>
    <col min="2" max="2" width="10.6640625" bestFit="1" customWidth="1"/>
    <col min="3" max="3" width="16.88671875" bestFit="1" customWidth="1"/>
    <col min="4" max="4" width="8.44140625" customWidth="1"/>
    <col min="5" max="5" width="9.88671875" customWidth="1"/>
    <col min="7" max="7" width="10.33203125" customWidth="1"/>
  </cols>
  <sheetData>
    <row r="1" spans="1:9" s="15" customFormat="1" ht="24" customHeight="1" x14ac:dyDescent="0.3">
      <c r="A1" s="98" t="s">
        <v>11</v>
      </c>
      <c r="B1" s="98" t="s">
        <v>12</v>
      </c>
      <c r="C1" s="100" t="s">
        <v>54</v>
      </c>
      <c r="D1" s="97" t="str">
        <f>'Flow Calcs'!I7</f>
        <v>Building 19</v>
      </c>
      <c r="E1" s="97"/>
    </row>
    <row r="2" spans="1:9" s="15" customFormat="1" ht="21.6" customHeight="1" thickBot="1" x14ac:dyDescent="0.35">
      <c r="A2" s="99"/>
      <c r="B2" s="99"/>
      <c r="C2" s="101"/>
      <c r="D2" s="16" t="s">
        <v>42</v>
      </c>
      <c r="E2" s="17" t="s">
        <v>13</v>
      </c>
    </row>
    <row r="3" spans="1:9" s="15" customFormat="1" ht="15.6" customHeight="1" thickTop="1" x14ac:dyDescent="0.3">
      <c r="A3" s="18" t="s">
        <v>45</v>
      </c>
      <c r="B3" s="19" t="s">
        <v>53</v>
      </c>
      <c r="C3" s="20" t="s">
        <v>43</v>
      </c>
      <c r="D3" s="21">
        <v>10.8</v>
      </c>
      <c r="E3" s="28" t="s">
        <v>50</v>
      </c>
      <c r="G3" s="15" t="s">
        <v>93</v>
      </c>
    </row>
    <row r="4" spans="1:9" s="15" customFormat="1" ht="15.6" customHeight="1" x14ac:dyDescent="0.3">
      <c r="A4" s="18" t="s">
        <v>46</v>
      </c>
      <c r="B4" s="19" t="s">
        <v>49</v>
      </c>
      <c r="C4" s="20" t="s">
        <v>74</v>
      </c>
      <c r="D4" s="57">
        <v>8.1</v>
      </c>
      <c r="E4" s="22" t="s">
        <v>51</v>
      </c>
      <c r="H4" s="27" t="s">
        <v>94</v>
      </c>
      <c r="I4" s="27" t="s">
        <v>95</v>
      </c>
    </row>
    <row r="5" spans="1:9" s="15" customFormat="1" ht="15.6" customHeight="1" x14ac:dyDescent="0.3">
      <c r="A5" s="18" t="s">
        <v>47</v>
      </c>
      <c r="B5" s="19" t="s">
        <v>15</v>
      </c>
      <c r="C5" s="20" t="s">
        <v>43</v>
      </c>
      <c r="D5" s="69">
        <v>11.11</v>
      </c>
      <c r="E5" s="19" t="s">
        <v>52</v>
      </c>
      <c r="G5" s="15" t="s">
        <v>96</v>
      </c>
      <c r="H5" s="68">
        <v>80.2</v>
      </c>
      <c r="I5" s="67">
        <f>(H5-32)*5/9</f>
        <v>26.777777777777779</v>
      </c>
    </row>
    <row r="6" spans="1:9" s="15" customFormat="1" ht="15.6" customHeight="1" x14ac:dyDescent="0.3">
      <c r="A6" s="18" t="s">
        <v>48</v>
      </c>
      <c r="B6" s="19" t="s">
        <v>16</v>
      </c>
      <c r="C6" s="51" t="s">
        <v>75</v>
      </c>
      <c r="D6" s="71">
        <v>100.3</v>
      </c>
      <c r="E6" s="19" t="s">
        <v>17</v>
      </c>
    </row>
    <row r="7" spans="1:9" s="15" customFormat="1" ht="12" customHeight="1" x14ac:dyDescent="0.3">
      <c r="A7" s="25" t="s">
        <v>55</v>
      </c>
      <c r="B7" s="26"/>
    </row>
    <row r="8" spans="1:9" s="15" customFormat="1" ht="12" customHeight="1" x14ac:dyDescent="0.3">
      <c r="A8" s="23" t="s">
        <v>78</v>
      </c>
      <c r="B8" s="24"/>
    </row>
    <row r="9" spans="1:9" s="15" customFormat="1" ht="11.4" x14ac:dyDescent="0.3">
      <c r="A9" s="23"/>
      <c r="B9" s="27"/>
    </row>
  </sheetData>
  <mergeCells count="4">
    <mergeCell ref="D1:E1"/>
    <mergeCell ref="A1:A2"/>
    <mergeCell ref="B1:B2"/>
    <mergeCell ref="C1:C2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1"/>
  <sheetViews>
    <sheetView tabSelected="1" topLeftCell="A4" zoomScale="99" zoomScaleNormal="99" workbookViewId="0">
      <selection activeCell="A96" sqref="A4:A96"/>
    </sheetView>
  </sheetViews>
  <sheetFormatPr defaultColWidth="8.88671875" defaultRowHeight="11.4" x14ac:dyDescent="0.3"/>
  <cols>
    <col min="1" max="1" width="19.88671875" style="15" bestFit="1" customWidth="1"/>
    <col min="2" max="2" width="10.44140625" style="70" bestFit="1" customWidth="1"/>
    <col min="3" max="3" width="14.44140625" style="15" customWidth="1"/>
    <col min="4" max="4" width="11.33203125" style="15" customWidth="1"/>
    <col min="5" max="5" width="10.109375" style="27" customWidth="1"/>
    <col min="6" max="7" width="8.88671875" style="15"/>
    <col min="8" max="8" width="22.88671875" style="15" bestFit="1" customWidth="1"/>
    <col min="9" max="16384" width="8.88671875" style="15"/>
  </cols>
  <sheetData>
    <row r="1" spans="1:5" ht="12" customHeight="1" x14ac:dyDescent="0.3">
      <c r="A1" s="102" t="s">
        <v>11</v>
      </c>
      <c r="B1" s="102" t="s">
        <v>12</v>
      </c>
      <c r="C1" s="104" t="s">
        <v>59</v>
      </c>
      <c r="D1" s="106" t="s">
        <v>149</v>
      </c>
      <c r="E1" s="106"/>
    </row>
    <row r="2" spans="1:5" ht="12" customHeight="1" x14ac:dyDescent="0.3">
      <c r="A2" s="102"/>
      <c r="B2" s="102"/>
      <c r="C2" s="104"/>
      <c r="D2" s="106" t="s">
        <v>150</v>
      </c>
      <c r="E2" s="106"/>
    </row>
    <row r="3" spans="1:5" ht="28.2" customHeight="1" thickBot="1" x14ac:dyDescent="0.35">
      <c r="A3" s="103"/>
      <c r="B3" s="103"/>
      <c r="C3" s="105"/>
      <c r="D3" s="16" t="s">
        <v>42</v>
      </c>
      <c r="E3" s="17" t="s">
        <v>97</v>
      </c>
    </row>
    <row r="4" spans="1:5" ht="12" customHeight="1" thickTop="1" x14ac:dyDescent="0.3">
      <c r="A4" s="18" t="s">
        <v>76</v>
      </c>
      <c r="B4" s="19" t="s">
        <v>14</v>
      </c>
      <c r="C4" s="80">
        <v>15000</v>
      </c>
      <c r="D4" s="28">
        <v>4700</v>
      </c>
      <c r="E4" s="83" t="s">
        <v>122</v>
      </c>
    </row>
    <row r="5" spans="1:5" ht="11.4" customHeight="1" x14ac:dyDescent="0.3">
      <c r="A5" s="18" t="s">
        <v>98</v>
      </c>
      <c r="B5" s="19" t="s">
        <v>77</v>
      </c>
      <c r="C5" s="20">
        <v>2.9</v>
      </c>
      <c r="D5" s="77">
        <v>9.6999999999999993</v>
      </c>
      <c r="E5" s="76"/>
    </row>
    <row r="6" spans="1:5" ht="12" customHeight="1" x14ac:dyDescent="0.3">
      <c r="A6" s="18" t="s">
        <v>99</v>
      </c>
      <c r="B6" s="19" t="s">
        <v>77</v>
      </c>
      <c r="C6" s="20">
        <v>95</v>
      </c>
      <c r="D6" s="80">
        <v>100</v>
      </c>
      <c r="E6" s="76"/>
    </row>
    <row r="7" spans="1:5" ht="12" x14ac:dyDescent="0.3">
      <c r="A7" s="18" t="s">
        <v>79</v>
      </c>
      <c r="B7" s="19" t="s">
        <v>80</v>
      </c>
      <c r="C7" s="20" t="s">
        <v>43</v>
      </c>
      <c r="D7" s="71">
        <v>83000</v>
      </c>
      <c r="E7" s="76"/>
    </row>
    <row r="8" spans="1:5" ht="12" x14ac:dyDescent="0.3">
      <c r="A8" s="18" t="s">
        <v>125</v>
      </c>
      <c r="B8" s="19" t="s">
        <v>126</v>
      </c>
      <c r="C8" s="20">
        <v>1700</v>
      </c>
      <c r="D8" s="19" t="s">
        <v>121</v>
      </c>
      <c r="E8" s="79">
        <v>0.24</v>
      </c>
    </row>
    <row r="9" spans="1:5" ht="12" x14ac:dyDescent="0.3">
      <c r="A9" s="18" t="s">
        <v>127</v>
      </c>
      <c r="B9" s="19" t="s">
        <v>126</v>
      </c>
      <c r="C9" s="20">
        <v>140</v>
      </c>
      <c r="D9" s="19" t="s">
        <v>121</v>
      </c>
      <c r="E9" s="79">
        <v>0.5</v>
      </c>
    </row>
    <row r="10" spans="1:5" ht="12" x14ac:dyDescent="0.3">
      <c r="A10" s="18" t="s">
        <v>128</v>
      </c>
      <c r="B10" s="19" t="s">
        <v>126</v>
      </c>
      <c r="C10" s="20" t="s">
        <v>43</v>
      </c>
      <c r="D10" s="19" t="s">
        <v>121</v>
      </c>
      <c r="E10" s="79">
        <v>0.53</v>
      </c>
    </row>
    <row r="11" spans="1:5" ht="12" x14ac:dyDescent="0.3">
      <c r="A11" s="18" t="s">
        <v>129</v>
      </c>
      <c r="B11" s="19" t="s">
        <v>126</v>
      </c>
      <c r="C11" s="20" t="s">
        <v>43</v>
      </c>
      <c r="D11" s="19" t="s">
        <v>121</v>
      </c>
      <c r="E11" s="79">
        <v>0.39</v>
      </c>
    </row>
    <row r="12" spans="1:5" ht="12" x14ac:dyDescent="0.3">
      <c r="A12" s="18" t="s">
        <v>130</v>
      </c>
      <c r="B12" s="19" t="s">
        <v>126</v>
      </c>
      <c r="C12" s="20">
        <v>2100</v>
      </c>
      <c r="D12" s="19" t="s">
        <v>121</v>
      </c>
      <c r="E12" s="79">
        <v>0.39</v>
      </c>
    </row>
    <row r="13" spans="1:5" ht="12" x14ac:dyDescent="0.3">
      <c r="A13" s="18" t="s">
        <v>131</v>
      </c>
      <c r="B13" s="19">
        <v>625.1</v>
      </c>
      <c r="C13" s="20">
        <v>320</v>
      </c>
      <c r="D13" s="19" t="s">
        <v>121</v>
      </c>
      <c r="E13" s="78">
        <v>3.1</v>
      </c>
    </row>
    <row r="14" spans="1:5" ht="12" x14ac:dyDescent="0.3">
      <c r="A14" s="18" t="s">
        <v>132</v>
      </c>
      <c r="B14" s="19">
        <v>625.1</v>
      </c>
      <c r="C14" s="20" t="s">
        <v>43</v>
      </c>
      <c r="D14" s="19" t="s">
        <v>121</v>
      </c>
      <c r="E14" s="78">
        <v>2.4</v>
      </c>
    </row>
    <row r="15" spans="1:5" ht="12" x14ac:dyDescent="0.3">
      <c r="A15" s="18" t="s">
        <v>133</v>
      </c>
      <c r="B15" s="19">
        <v>625.1</v>
      </c>
      <c r="C15" s="20">
        <v>13</v>
      </c>
      <c r="D15" s="19" t="s">
        <v>121</v>
      </c>
      <c r="E15" s="78">
        <v>3.7</v>
      </c>
    </row>
    <row r="16" spans="1:5" ht="12" x14ac:dyDescent="0.3">
      <c r="A16" s="18" t="s">
        <v>134</v>
      </c>
      <c r="B16" s="19">
        <v>625.1</v>
      </c>
      <c r="C16" s="20">
        <v>780</v>
      </c>
      <c r="D16" s="19" t="s">
        <v>121</v>
      </c>
      <c r="E16" s="78">
        <v>9.8000000000000007</v>
      </c>
    </row>
    <row r="17" spans="1:5" ht="12" x14ac:dyDescent="0.3">
      <c r="A17" s="18" t="s">
        <v>140</v>
      </c>
      <c r="B17" s="19" t="s">
        <v>135</v>
      </c>
      <c r="C17" s="20" t="s">
        <v>43</v>
      </c>
      <c r="D17" s="71">
        <v>810</v>
      </c>
      <c r="E17" s="76"/>
    </row>
    <row r="18" spans="1:5" ht="12" x14ac:dyDescent="0.3">
      <c r="A18" s="18" t="s">
        <v>136</v>
      </c>
      <c r="B18" s="19" t="s">
        <v>135</v>
      </c>
      <c r="C18" s="20" t="s">
        <v>43</v>
      </c>
      <c r="D18" s="71">
        <v>580</v>
      </c>
      <c r="E18" s="76"/>
    </row>
    <row r="19" spans="1:5" ht="12" x14ac:dyDescent="0.3">
      <c r="A19" s="18" t="s">
        <v>137</v>
      </c>
      <c r="B19" s="19" t="s">
        <v>138</v>
      </c>
      <c r="C19" s="20" t="s">
        <v>43</v>
      </c>
      <c r="D19" s="19" t="s">
        <v>121</v>
      </c>
      <c r="E19" s="78">
        <v>70.999999999999986</v>
      </c>
    </row>
    <row r="20" spans="1:5" ht="12" x14ac:dyDescent="0.3">
      <c r="A20" s="18" t="s">
        <v>131</v>
      </c>
      <c r="B20" s="19">
        <v>625.1</v>
      </c>
      <c r="C20" s="20">
        <v>320</v>
      </c>
      <c r="D20" s="19" t="s">
        <v>121</v>
      </c>
      <c r="E20" s="78">
        <v>3.1</v>
      </c>
    </row>
    <row r="21" spans="1:5" ht="12" x14ac:dyDescent="0.3">
      <c r="A21" s="18" t="s">
        <v>132</v>
      </c>
      <c r="B21" s="19">
        <v>625.1</v>
      </c>
      <c r="C21" s="20" t="s">
        <v>43</v>
      </c>
      <c r="D21" s="19" t="s">
        <v>121</v>
      </c>
      <c r="E21" s="78">
        <v>2.4</v>
      </c>
    </row>
    <row r="22" spans="1:5" ht="12" x14ac:dyDescent="0.3">
      <c r="A22" s="18" t="s">
        <v>133</v>
      </c>
      <c r="B22" s="19">
        <v>625.1</v>
      </c>
      <c r="C22" s="20">
        <v>13</v>
      </c>
      <c r="D22" s="19" t="s">
        <v>121</v>
      </c>
      <c r="E22" s="78">
        <v>3.7</v>
      </c>
    </row>
    <row r="23" spans="1:5" ht="12" x14ac:dyDescent="0.3">
      <c r="A23" s="18" t="s">
        <v>134</v>
      </c>
      <c r="B23" s="19">
        <v>625.1</v>
      </c>
      <c r="C23" s="20">
        <v>780</v>
      </c>
      <c r="D23" s="19" t="s">
        <v>121</v>
      </c>
      <c r="E23" s="78">
        <v>9.8000000000000007</v>
      </c>
    </row>
    <row r="24" spans="1:5" ht="12" x14ac:dyDescent="0.3">
      <c r="A24" s="18" t="s">
        <v>140</v>
      </c>
      <c r="B24" s="19" t="s">
        <v>135</v>
      </c>
      <c r="C24" s="20" t="s">
        <v>43</v>
      </c>
      <c r="D24" s="71">
        <v>810</v>
      </c>
      <c r="E24" s="76"/>
    </row>
    <row r="25" spans="1:5" ht="12" x14ac:dyDescent="0.3">
      <c r="A25" s="18" t="s">
        <v>136</v>
      </c>
      <c r="B25" s="19" t="s">
        <v>135</v>
      </c>
      <c r="C25" s="20" t="s">
        <v>43</v>
      </c>
      <c r="D25" s="71">
        <v>580</v>
      </c>
      <c r="E25" s="76"/>
    </row>
    <row r="26" spans="1:5" ht="12" x14ac:dyDescent="0.3">
      <c r="A26" s="18" t="s">
        <v>137</v>
      </c>
      <c r="B26" s="19" t="s">
        <v>138</v>
      </c>
      <c r="C26" s="20" t="s">
        <v>43</v>
      </c>
      <c r="D26" s="19" t="s">
        <v>121</v>
      </c>
      <c r="E26" s="78">
        <v>70.999999999999986</v>
      </c>
    </row>
    <row r="27" spans="1:5" ht="12" x14ac:dyDescent="0.3">
      <c r="A27" s="18" t="s">
        <v>131</v>
      </c>
      <c r="B27" s="19">
        <v>625.1</v>
      </c>
      <c r="C27" s="20">
        <v>320</v>
      </c>
      <c r="D27" s="19" t="s">
        <v>121</v>
      </c>
      <c r="E27" s="78">
        <v>3.1</v>
      </c>
    </row>
    <row r="28" spans="1:5" ht="12" x14ac:dyDescent="0.3">
      <c r="A28" s="18" t="s">
        <v>132</v>
      </c>
      <c r="B28" s="19">
        <v>625.1</v>
      </c>
      <c r="C28" s="20" t="s">
        <v>43</v>
      </c>
      <c r="D28" s="19" t="s">
        <v>121</v>
      </c>
      <c r="E28" s="78">
        <v>2.4</v>
      </c>
    </row>
    <row r="29" spans="1:5" ht="12" x14ac:dyDescent="0.3">
      <c r="A29" s="18" t="s">
        <v>133</v>
      </c>
      <c r="B29" s="19">
        <v>625.1</v>
      </c>
      <c r="C29" s="20">
        <v>13</v>
      </c>
      <c r="D29" s="19" t="s">
        <v>121</v>
      </c>
      <c r="E29" s="78">
        <v>3.7</v>
      </c>
    </row>
    <row r="30" spans="1:5" ht="12" x14ac:dyDescent="0.3">
      <c r="A30" s="18" t="s">
        <v>134</v>
      </c>
      <c r="B30" s="19">
        <v>625.1</v>
      </c>
      <c r="C30" s="20">
        <v>780</v>
      </c>
      <c r="D30" s="19" t="s">
        <v>121</v>
      </c>
      <c r="E30" s="78">
        <v>9.8000000000000007</v>
      </c>
    </row>
    <row r="31" spans="1:5" ht="12" x14ac:dyDescent="0.3">
      <c r="A31" s="18" t="s">
        <v>140</v>
      </c>
      <c r="B31" s="19" t="s">
        <v>135</v>
      </c>
      <c r="C31" s="20" t="s">
        <v>43</v>
      </c>
      <c r="D31" s="71">
        <v>810</v>
      </c>
      <c r="E31" s="76"/>
    </row>
    <row r="32" spans="1:5" ht="12" x14ac:dyDescent="0.3">
      <c r="A32" s="18" t="s">
        <v>136</v>
      </c>
      <c r="B32" s="19" t="s">
        <v>135</v>
      </c>
      <c r="C32" s="20" t="s">
        <v>43</v>
      </c>
      <c r="D32" s="71">
        <v>580</v>
      </c>
      <c r="E32" s="76"/>
    </row>
    <row r="33" spans="1:5" ht="12" x14ac:dyDescent="0.3">
      <c r="A33" s="18" t="s">
        <v>137</v>
      </c>
      <c r="B33" s="19" t="s">
        <v>138</v>
      </c>
      <c r="C33" s="20" t="s">
        <v>43</v>
      </c>
      <c r="D33" s="19" t="s">
        <v>121</v>
      </c>
      <c r="E33" s="78">
        <v>70.999999999999986</v>
      </c>
    </row>
    <row r="34" spans="1:5" ht="12" x14ac:dyDescent="0.3">
      <c r="A34" s="18" t="s">
        <v>131</v>
      </c>
      <c r="B34" s="19">
        <v>625.1</v>
      </c>
      <c r="C34" s="20">
        <v>320</v>
      </c>
      <c r="D34" s="19" t="s">
        <v>121</v>
      </c>
      <c r="E34" s="78">
        <v>3.1</v>
      </c>
    </row>
    <row r="35" spans="1:5" ht="12" x14ac:dyDescent="0.3">
      <c r="A35" s="18" t="s">
        <v>132</v>
      </c>
      <c r="B35" s="19">
        <v>625.1</v>
      </c>
      <c r="C35" s="20" t="s">
        <v>43</v>
      </c>
      <c r="D35" s="19" t="s">
        <v>121</v>
      </c>
      <c r="E35" s="78">
        <v>2.4</v>
      </c>
    </row>
    <row r="36" spans="1:5" ht="12" x14ac:dyDescent="0.3">
      <c r="A36" s="18" t="s">
        <v>133</v>
      </c>
      <c r="B36" s="19">
        <v>625.1</v>
      </c>
      <c r="C36" s="20">
        <v>13</v>
      </c>
      <c r="D36" s="19" t="s">
        <v>121</v>
      </c>
      <c r="E36" s="78">
        <v>3.7</v>
      </c>
    </row>
    <row r="37" spans="1:5" ht="12" x14ac:dyDescent="0.3">
      <c r="A37" s="18" t="s">
        <v>134</v>
      </c>
      <c r="B37" s="19">
        <v>625.1</v>
      </c>
      <c r="C37" s="20">
        <v>780</v>
      </c>
      <c r="D37" s="19" t="s">
        <v>121</v>
      </c>
      <c r="E37" s="78">
        <v>9.8000000000000007</v>
      </c>
    </row>
    <row r="38" spans="1:5" ht="12" x14ac:dyDescent="0.3">
      <c r="A38" s="18" t="s">
        <v>140</v>
      </c>
      <c r="B38" s="19" t="s">
        <v>135</v>
      </c>
      <c r="C38" s="20" t="s">
        <v>43</v>
      </c>
      <c r="D38" s="71">
        <v>810</v>
      </c>
      <c r="E38" s="76"/>
    </row>
    <row r="39" spans="1:5" ht="12" x14ac:dyDescent="0.3">
      <c r="A39" s="18" t="s">
        <v>136</v>
      </c>
      <c r="B39" s="19" t="s">
        <v>135</v>
      </c>
      <c r="C39" s="20" t="s">
        <v>43</v>
      </c>
      <c r="D39" s="71">
        <v>580</v>
      </c>
      <c r="E39" s="76"/>
    </row>
    <row r="40" spans="1:5" ht="12" x14ac:dyDescent="0.3">
      <c r="A40" s="18" t="s">
        <v>137</v>
      </c>
      <c r="B40" s="19" t="s">
        <v>138</v>
      </c>
      <c r="C40" s="20" t="s">
        <v>43</v>
      </c>
      <c r="D40" s="19" t="s">
        <v>121</v>
      </c>
      <c r="E40" s="78">
        <v>70.999999999999986</v>
      </c>
    </row>
    <row r="41" spans="1:5" ht="12" x14ac:dyDescent="0.3">
      <c r="A41" s="18" t="s">
        <v>131</v>
      </c>
      <c r="B41" s="19">
        <v>625.1</v>
      </c>
      <c r="C41" s="20">
        <v>320</v>
      </c>
      <c r="D41" s="19" t="s">
        <v>121</v>
      </c>
      <c r="E41" s="78">
        <v>3.1</v>
      </c>
    </row>
    <row r="42" spans="1:5" ht="12" x14ac:dyDescent="0.3">
      <c r="A42" s="18" t="s">
        <v>132</v>
      </c>
      <c r="B42" s="19">
        <v>625.1</v>
      </c>
      <c r="C42" s="20" t="s">
        <v>43</v>
      </c>
      <c r="D42" s="19" t="s">
        <v>121</v>
      </c>
      <c r="E42" s="78">
        <v>2.4</v>
      </c>
    </row>
    <row r="43" spans="1:5" ht="12" x14ac:dyDescent="0.3">
      <c r="A43" s="18" t="s">
        <v>133</v>
      </c>
      <c r="B43" s="19">
        <v>625.1</v>
      </c>
      <c r="C43" s="20">
        <v>13</v>
      </c>
      <c r="D43" s="19" t="s">
        <v>121</v>
      </c>
      <c r="E43" s="78">
        <v>3.7</v>
      </c>
    </row>
    <row r="44" spans="1:5" ht="12" x14ac:dyDescent="0.3">
      <c r="A44" s="18" t="s">
        <v>134</v>
      </c>
      <c r="B44" s="19">
        <v>625.1</v>
      </c>
      <c r="C44" s="20">
        <v>780</v>
      </c>
      <c r="D44" s="19" t="s">
        <v>121</v>
      </c>
      <c r="E44" s="78">
        <v>9.8000000000000007</v>
      </c>
    </row>
    <row r="45" spans="1:5" ht="12" x14ac:dyDescent="0.3">
      <c r="A45" s="18" t="s">
        <v>140</v>
      </c>
      <c r="B45" s="19" t="s">
        <v>135</v>
      </c>
      <c r="C45" s="20" t="s">
        <v>43</v>
      </c>
      <c r="D45" s="71">
        <v>810</v>
      </c>
      <c r="E45" s="76"/>
    </row>
    <row r="46" spans="1:5" ht="12" x14ac:dyDescent="0.3">
      <c r="A46" s="18" t="s">
        <v>136</v>
      </c>
      <c r="B46" s="19" t="s">
        <v>135</v>
      </c>
      <c r="C46" s="20" t="s">
        <v>43</v>
      </c>
      <c r="D46" s="71">
        <v>580</v>
      </c>
      <c r="E46" s="76"/>
    </row>
    <row r="47" spans="1:5" ht="12" x14ac:dyDescent="0.3">
      <c r="A47" s="18" t="s">
        <v>137</v>
      </c>
      <c r="B47" s="19" t="s">
        <v>138</v>
      </c>
      <c r="C47" s="20" t="s">
        <v>43</v>
      </c>
      <c r="D47" s="19" t="s">
        <v>121</v>
      </c>
      <c r="E47" s="78">
        <v>70.999999999999986</v>
      </c>
    </row>
    <row r="48" spans="1:5" ht="12" x14ac:dyDescent="0.3">
      <c r="A48" s="18" t="s">
        <v>131</v>
      </c>
      <c r="B48" s="19">
        <v>625.1</v>
      </c>
      <c r="C48" s="20">
        <v>320</v>
      </c>
      <c r="D48" s="19" t="s">
        <v>121</v>
      </c>
      <c r="E48" s="78">
        <v>3.1</v>
      </c>
    </row>
    <row r="49" spans="1:5" ht="12" x14ac:dyDescent="0.3">
      <c r="A49" s="18" t="s">
        <v>132</v>
      </c>
      <c r="B49" s="19">
        <v>625.1</v>
      </c>
      <c r="C49" s="20" t="s">
        <v>43</v>
      </c>
      <c r="D49" s="19" t="s">
        <v>121</v>
      </c>
      <c r="E49" s="78">
        <v>2.4</v>
      </c>
    </row>
    <row r="50" spans="1:5" ht="12" x14ac:dyDescent="0.3">
      <c r="A50" s="18" t="s">
        <v>133</v>
      </c>
      <c r="B50" s="19">
        <v>625.1</v>
      </c>
      <c r="C50" s="20">
        <v>13</v>
      </c>
      <c r="D50" s="19" t="s">
        <v>121</v>
      </c>
      <c r="E50" s="78">
        <v>3.7</v>
      </c>
    </row>
    <row r="51" spans="1:5" ht="12" x14ac:dyDescent="0.3">
      <c r="A51" s="18" t="s">
        <v>134</v>
      </c>
      <c r="B51" s="19">
        <v>625.1</v>
      </c>
      <c r="C51" s="20">
        <v>780</v>
      </c>
      <c r="D51" s="19" t="s">
        <v>121</v>
      </c>
      <c r="E51" s="78">
        <v>9.8000000000000007</v>
      </c>
    </row>
    <row r="52" spans="1:5" ht="12" x14ac:dyDescent="0.3">
      <c r="A52" s="18" t="s">
        <v>140</v>
      </c>
      <c r="B52" s="19" t="s">
        <v>135</v>
      </c>
      <c r="C52" s="20" t="s">
        <v>43</v>
      </c>
      <c r="D52" s="71">
        <v>810</v>
      </c>
      <c r="E52" s="76"/>
    </row>
    <row r="53" spans="1:5" ht="12" x14ac:dyDescent="0.3">
      <c r="A53" s="18" t="s">
        <v>136</v>
      </c>
      <c r="B53" s="19" t="s">
        <v>135</v>
      </c>
      <c r="C53" s="20" t="s">
        <v>43</v>
      </c>
      <c r="D53" s="71">
        <v>580</v>
      </c>
      <c r="E53" s="76"/>
    </row>
    <row r="54" spans="1:5" ht="12" x14ac:dyDescent="0.3">
      <c r="A54" s="18" t="s">
        <v>137</v>
      </c>
      <c r="B54" s="19" t="s">
        <v>138</v>
      </c>
      <c r="C54" s="20" t="s">
        <v>43</v>
      </c>
      <c r="D54" s="19" t="s">
        <v>121</v>
      </c>
      <c r="E54" s="78">
        <v>70.999999999999986</v>
      </c>
    </row>
    <row r="55" spans="1:5" ht="12" x14ac:dyDescent="0.3">
      <c r="A55" s="18" t="s">
        <v>131</v>
      </c>
      <c r="B55" s="19">
        <v>625.1</v>
      </c>
      <c r="C55" s="20">
        <v>320</v>
      </c>
      <c r="D55" s="19" t="s">
        <v>121</v>
      </c>
      <c r="E55" s="78">
        <v>3.1</v>
      </c>
    </row>
    <row r="56" spans="1:5" ht="12" x14ac:dyDescent="0.3">
      <c r="A56" s="18" t="s">
        <v>132</v>
      </c>
      <c r="B56" s="19">
        <v>625.1</v>
      </c>
      <c r="C56" s="20" t="s">
        <v>43</v>
      </c>
      <c r="D56" s="19" t="s">
        <v>121</v>
      </c>
      <c r="E56" s="78">
        <v>2.4</v>
      </c>
    </row>
    <row r="57" spans="1:5" ht="12" x14ac:dyDescent="0.3">
      <c r="A57" s="18" t="s">
        <v>133</v>
      </c>
      <c r="B57" s="19">
        <v>625.1</v>
      </c>
      <c r="C57" s="20">
        <v>13</v>
      </c>
      <c r="D57" s="19" t="s">
        <v>121</v>
      </c>
      <c r="E57" s="78">
        <v>3.7</v>
      </c>
    </row>
    <row r="58" spans="1:5" ht="12" x14ac:dyDescent="0.3">
      <c r="A58" s="18" t="s">
        <v>134</v>
      </c>
      <c r="B58" s="19">
        <v>625.1</v>
      </c>
      <c r="C58" s="20">
        <v>780</v>
      </c>
      <c r="D58" s="19" t="s">
        <v>121</v>
      </c>
      <c r="E58" s="78">
        <v>9.8000000000000007</v>
      </c>
    </row>
    <row r="59" spans="1:5" ht="12" x14ac:dyDescent="0.3">
      <c r="A59" s="18" t="s">
        <v>140</v>
      </c>
      <c r="B59" s="19" t="s">
        <v>135</v>
      </c>
      <c r="C59" s="20" t="s">
        <v>43</v>
      </c>
      <c r="D59" s="71">
        <v>810</v>
      </c>
      <c r="E59" s="76"/>
    </row>
    <row r="60" spans="1:5" ht="12" x14ac:dyDescent="0.3">
      <c r="A60" s="18" t="s">
        <v>136</v>
      </c>
      <c r="B60" s="19" t="s">
        <v>135</v>
      </c>
      <c r="C60" s="20" t="s">
        <v>43</v>
      </c>
      <c r="D60" s="71">
        <v>580</v>
      </c>
      <c r="E60" s="76"/>
    </row>
    <row r="61" spans="1:5" ht="12" x14ac:dyDescent="0.3">
      <c r="A61" s="18" t="s">
        <v>137</v>
      </c>
      <c r="B61" s="19" t="s">
        <v>138</v>
      </c>
      <c r="C61" s="20" t="s">
        <v>43</v>
      </c>
      <c r="D61" s="19" t="s">
        <v>121</v>
      </c>
      <c r="E61" s="78">
        <v>70.999999999999986</v>
      </c>
    </row>
    <row r="62" spans="1:5" ht="12" x14ac:dyDescent="0.3">
      <c r="A62" s="18" t="s">
        <v>131</v>
      </c>
      <c r="B62" s="19">
        <v>625.1</v>
      </c>
      <c r="C62" s="20">
        <v>320</v>
      </c>
      <c r="D62" s="19" t="s">
        <v>121</v>
      </c>
      <c r="E62" s="78">
        <v>3.1</v>
      </c>
    </row>
    <row r="63" spans="1:5" ht="12" x14ac:dyDescent="0.3">
      <c r="A63" s="18" t="s">
        <v>132</v>
      </c>
      <c r="B63" s="19">
        <v>625.1</v>
      </c>
      <c r="C63" s="20" t="s">
        <v>43</v>
      </c>
      <c r="D63" s="19" t="s">
        <v>121</v>
      </c>
      <c r="E63" s="78">
        <v>2.4</v>
      </c>
    </row>
    <row r="64" spans="1:5" ht="12" x14ac:dyDescent="0.3">
      <c r="A64" s="18" t="s">
        <v>133</v>
      </c>
      <c r="B64" s="19">
        <v>625.1</v>
      </c>
      <c r="C64" s="20">
        <v>13</v>
      </c>
      <c r="D64" s="19" t="s">
        <v>121</v>
      </c>
      <c r="E64" s="78">
        <v>3.7</v>
      </c>
    </row>
    <row r="65" spans="1:5" ht="12" x14ac:dyDescent="0.3">
      <c r="A65" s="18" t="s">
        <v>134</v>
      </c>
      <c r="B65" s="19">
        <v>625.1</v>
      </c>
      <c r="C65" s="20">
        <v>780</v>
      </c>
      <c r="D65" s="19" t="s">
        <v>121</v>
      </c>
      <c r="E65" s="78">
        <v>9.8000000000000007</v>
      </c>
    </row>
    <row r="66" spans="1:5" ht="12" x14ac:dyDescent="0.3">
      <c r="A66" s="18" t="s">
        <v>140</v>
      </c>
      <c r="B66" s="19" t="s">
        <v>135</v>
      </c>
      <c r="C66" s="20" t="s">
        <v>43</v>
      </c>
      <c r="D66" s="71">
        <v>810</v>
      </c>
      <c r="E66" s="76"/>
    </row>
    <row r="67" spans="1:5" ht="12" x14ac:dyDescent="0.3">
      <c r="A67" s="18" t="s">
        <v>136</v>
      </c>
      <c r="B67" s="19" t="s">
        <v>135</v>
      </c>
      <c r="C67" s="20" t="s">
        <v>43</v>
      </c>
      <c r="D67" s="71">
        <v>580</v>
      </c>
      <c r="E67" s="76"/>
    </row>
    <row r="68" spans="1:5" ht="12" x14ac:dyDescent="0.3">
      <c r="A68" s="18" t="s">
        <v>137</v>
      </c>
      <c r="B68" s="19" t="s">
        <v>138</v>
      </c>
      <c r="C68" s="20" t="s">
        <v>43</v>
      </c>
      <c r="D68" s="19" t="s">
        <v>121</v>
      </c>
      <c r="E68" s="78">
        <v>70.999999999999986</v>
      </c>
    </row>
    <row r="69" spans="1:5" ht="12" x14ac:dyDescent="0.3">
      <c r="A69" s="18" t="s">
        <v>131</v>
      </c>
      <c r="B69" s="19">
        <v>625.1</v>
      </c>
      <c r="C69" s="20">
        <v>320</v>
      </c>
      <c r="D69" s="19" t="s">
        <v>121</v>
      </c>
      <c r="E69" s="78">
        <v>3.1</v>
      </c>
    </row>
    <row r="70" spans="1:5" ht="12" x14ac:dyDescent="0.3">
      <c r="A70" s="18" t="s">
        <v>132</v>
      </c>
      <c r="B70" s="19">
        <v>625.1</v>
      </c>
      <c r="C70" s="20" t="s">
        <v>43</v>
      </c>
      <c r="D70" s="19" t="s">
        <v>121</v>
      </c>
      <c r="E70" s="78">
        <v>2.4</v>
      </c>
    </row>
    <row r="71" spans="1:5" ht="12" x14ac:dyDescent="0.3">
      <c r="A71" s="18" t="s">
        <v>133</v>
      </c>
      <c r="B71" s="19">
        <v>625.1</v>
      </c>
      <c r="C71" s="20">
        <v>13</v>
      </c>
      <c r="D71" s="19" t="s">
        <v>121</v>
      </c>
      <c r="E71" s="78">
        <v>3.7</v>
      </c>
    </row>
    <row r="72" spans="1:5" ht="12" x14ac:dyDescent="0.3">
      <c r="A72" s="18" t="s">
        <v>134</v>
      </c>
      <c r="B72" s="19">
        <v>625.1</v>
      </c>
      <c r="C72" s="20">
        <v>780</v>
      </c>
      <c r="D72" s="19" t="s">
        <v>121</v>
      </c>
      <c r="E72" s="78">
        <v>9.8000000000000007</v>
      </c>
    </row>
    <row r="73" spans="1:5" ht="12" x14ac:dyDescent="0.3">
      <c r="A73" s="18" t="s">
        <v>140</v>
      </c>
      <c r="B73" s="19" t="s">
        <v>135</v>
      </c>
      <c r="C73" s="20" t="s">
        <v>43</v>
      </c>
      <c r="D73" s="71">
        <v>810</v>
      </c>
      <c r="E73" s="76"/>
    </row>
    <row r="74" spans="1:5" ht="12" x14ac:dyDescent="0.3">
      <c r="A74" s="18" t="s">
        <v>136</v>
      </c>
      <c r="B74" s="19" t="s">
        <v>135</v>
      </c>
      <c r="C74" s="20" t="s">
        <v>43</v>
      </c>
      <c r="D74" s="71">
        <v>580</v>
      </c>
      <c r="E74" s="76"/>
    </row>
    <row r="75" spans="1:5" ht="12" x14ac:dyDescent="0.3">
      <c r="A75" s="18" t="s">
        <v>137</v>
      </c>
      <c r="B75" s="19" t="s">
        <v>138</v>
      </c>
      <c r="C75" s="20" t="s">
        <v>43</v>
      </c>
      <c r="D75" s="19" t="s">
        <v>121</v>
      </c>
      <c r="E75" s="78">
        <v>70.999999999999986</v>
      </c>
    </row>
    <row r="76" spans="1:5" ht="12" x14ac:dyDescent="0.3">
      <c r="A76" s="18" t="s">
        <v>131</v>
      </c>
      <c r="B76" s="19">
        <v>625.1</v>
      </c>
      <c r="C76" s="20">
        <v>320</v>
      </c>
      <c r="D76" s="19" t="s">
        <v>121</v>
      </c>
      <c r="E76" s="78">
        <v>3.1</v>
      </c>
    </row>
    <row r="77" spans="1:5" ht="12" x14ac:dyDescent="0.3">
      <c r="A77" s="18" t="s">
        <v>132</v>
      </c>
      <c r="B77" s="19">
        <v>625.1</v>
      </c>
      <c r="C77" s="20" t="s">
        <v>43</v>
      </c>
      <c r="D77" s="19" t="s">
        <v>121</v>
      </c>
      <c r="E77" s="78">
        <v>2.4</v>
      </c>
    </row>
    <row r="78" spans="1:5" ht="12" x14ac:dyDescent="0.3">
      <c r="A78" s="18" t="s">
        <v>133</v>
      </c>
      <c r="B78" s="19">
        <v>625.1</v>
      </c>
      <c r="C78" s="20">
        <v>13</v>
      </c>
      <c r="D78" s="19" t="s">
        <v>121</v>
      </c>
      <c r="E78" s="78">
        <v>3.7</v>
      </c>
    </row>
    <row r="79" spans="1:5" ht="12" x14ac:dyDescent="0.3">
      <c r="A79" s="18" t="s">
        <v>134</v>
      </c>
      <c r="B79" s="19">
        <v>625.1</v>
      </c>
      <c r="C79" s="20">
        <v>780</v>
      </c>
      <c r="D79" s="19" t="s">
        <v>121</v>
      </c>
      <c r="E79" s="78">
        <v>9.8000000000000007</v>
      </c>
    </row>
    <row r="80" spans="1:5" ht="12" x14ac:dyDescent="0.3">
      <c r="A80" s="18" t="s">
        <v>140</v>
      </c>
      <c r="B80" s="19" t="s">
        <v>135</v>
      </c>
      <c r="C80" s="20" t="s">
        <v>43</v>
      </c>
      <c r="D80" s="71">
        <v>810</v>
      </c>
      <c r="E80" s="76"/>
    </row>
    <row r="81" spans="1:5" ht="12" x14ac:dyDescent="0.3">
      <c r="A81" s="18" t="s">
        <v>136</v>
      </c>
      <c r="B81" s="19" t="s">
        <v>135</v>
      </c>
      <c r="C81" s="20" t="s">
        <v>43</v>
      </c>
      <c r="D81" s="71">
        <v>580</v>
      </c>
      <c r="E81" s="76"/>
    </row>
    <row r="82" spans="1:5" ht="12" x14ac:dyDescent="0.3">
      <c r="A82" s="18" t="s">
        <v>137</v>
      </c>
      <c r="B82" s="19" t="s">
        <v>138</v>
      </c>
      <c r="C82" s="20" t="s">
        <v>43</v>
      </c>
      <c r="D82" s="19" t="s">
        <v>121</v>
      </c>
      <c r="E82" s="78">
        <v>70.999999999999986</v>
      </c>
    </row>
    <row r="83" spans="1:5" ht="12" x14ac:dyDescent="0.3">
      <c r="A83" s="18" t="s">
        <v>131</v>
      </c>
      <c r="B83" s="19">
        <v>625.1</v>
      </c>
      <c r="C83" s="20">
        <v>320</v>
      </c>
      <c r="D83" s="19" t="s">
        <v>121</v>
      </c>
      <c r="E83" s="78">
        <v>3.1</v>
      </c>
    </row>
    <row r="84" spans="1:5" ht="12" x14ac:dyDescent="0.3">
      <c r="A84" s="18" t="s">
        <v>132</v>
      </c>
      <c r="B84" s="19">
        <v>625.1</v>
      </c>
      <c r="C84" s="20" t="s">
        <v>43</v>
      </c>
      <c r="D84" s="19" t="s">
        <v>121</v>
      </c>
      <c r="E84" s="78">
        <v>2.4</v>
      </c>
    </row>
    <row r="85" spans="1:5" ht="12" x14ac:dyDescent="0.3">
      <c r="A85" s="18" t="s">
        <v>133</v>
      </c>
      <c r="B85" s="19">
        <v>625.1</v>
      </c>
      <c r="C85" s="20">
        <v>13</v>
      </c>
      <c r="D85" s="19" t="s">
        <v>121</v>
      </c>
      <c r="E85" s="78">
        <v>3.7</v>
      </c>
    </row>
    <row r="86" spans="1:5" ht="12" x14ac:dyDescent="0.3">
      <c r="A86" s="18" t="s">
        <v>134</v>
      </c>
      <c r="B86" s="19">
        <v>625.1</v>
      </c>
      <c r="C86" s="20">
        <v>780</v>
      </c>
      <c r="D86" s="19" t="s">
        <v>121</v>
      </c>
      <c r="E86" s="78">
        <v>9.8000000000000007</v>
      </c>
    </row>
    <row r="87" spans="1:5" ht="12" x14ac:dyDescent="0.3">
      <c r="A87" s="18" t="s">
        <v>140</v>
      </c>
      <c r="B87" s="19" t="s">
        <v>135</v>
      </c>
      <c r="C87" s="20" t="s">
        <v>43</v>
      </c>
      <c r="D87" s="71">
        <v>810</v>
      </c>
      <c r="E87" s="76"/>
    </row>
    <row r="88" spans="1:5" ht="12" x14ac:dyDescent="0.3">
      <c r="A88" s="18" t="s">
        <v>136</v>
      </c>
      <c r="B88" s="19" t="s">
        <v>135</v>
      </c>
      <c r="C88" s="20" t="s">
        <v>43</v>
      </c>
      <c r="D88" s="71">
        <v>580</v>
      </c>
      <c r="E88" s="76"/>
    </row>
    <row r="89" spans="1:5" ht="12" x14ac:dyDescent="0.3">
      <c r="A89" s="18" t="s">
        <v>137</v>
      </c>
      <c r="B89" s="19" t="s">
        <v>138</v>
      </c>
      <c r="C89" s="20" t="s">
        <v>43</v>
      </c>
      <c r="D89" s="19" t="s">
        <v>121</v>
      </c>
      <c r="E89" s="78">
        <v>70.999999999999986</v>
      </c>
    </row>
    <row r="90" spans="1:5" ht="12" x14ac:dyDescent="0.3">
      <c r="A90" s="18" t="s">
        <v>131</v>
      </c>
      <c r="B90" s="19">
        <v>625.1</v>
      </c>
      <c r="C90" s="20">
        <v>320</v>
      </c>
      <c r="D90" s="19" t="s">
        <v>121</v>
      </c>
      <c r="E90" s="78">
        <v>3.1</v>
      </c>
    </row>
    <row r="91" spans="1:5" ht="12" x14ac:dyDescent="0.3">
      <c r="A91" s="18" t="s">
        <v>132</v>
      </c>
      <c r="B91" s="19">
        <v>625.1</v>
      </c>
      <c r="C91" s="20" t="s">
        <v>43</v>
      </c>
      <c r="D91" s="19" t="s">
        <v>121</v>
      </c>
      <c r="E91" s="78">
        <v>2.4</v>
      </c>
    </row>
    <row r="92" spans="1:5" ht="12" x14ac:dyDescent="0.3">
      <c r="A92" s="18" t="s">
        <v>133</v>
      </c>
      <c r="B92" s="19">
        <v>625.1</v>
      </c>
      <c r="C92" s="20">
        <v>13</v>
      </c>
      <c r="D92" s="19" t="s">
        <v>121</v>
      </c>
      <c r="E92" s="78">
        <v>3.7</v>
      </c>
    </row>
    <row r="93" spans="1:5" ht="12" x14ac:dyDescent="0.3">
      <c r="A93" s="18" t="s">
        <v>134</v>
      </c>
      <c r="B93" s="19">
        <v>625.1</v>
      </c>
      <c r="C93" s="20">
        <v>780</v>
      </c>
      <c r="D93" s="19" t="s">
        <v>121</v>
      </c>
      <c r="E93" s="78">
        <v>9.8000000000000007</v>
      </c>
    </row>
    <row r="94" spans="1:5" ht="12" x14ac:dyDescent="0.3">
      <c r="A94" s="18" t="s">
        <v>140</v>
      </c>
      <c r="B94" s="19" t="s">
        <v>135</v>
      </c>
      <c r="C94" s="20" t="s">
        <v>43</v>
      </c>
      <c r="D94" s="71">
        <v>810</v>
      </c>
      <c r="E94" s="76"/>
    </row>
    <row r="95" spans="1:5" ht="12" x14ac:dyDescent="0.3">
      <c r="A95" s="18" t="s">
        <v>136</v>
      </c>
      <c r="B95" s="19" t="s">
        <v>135</v>
      </c>
      <c r="C95" s="20" t="s">
        <v>43</v>
      </c>
      <c r="D95" s="71">
        <v>580</v>
      </c>
      <c r="E95" s="76"/>
    </row>
    <row r="96" spans="1:5" ht="12" x14ac:dyDescent="0.3">
      <c r="A96" s="18" t="s">
        <v>137</v>
      </c>
      <c r="B96" s="19" t="s">
        <v>138</v>
      </c>
      <c r="C96" s="20" t="s">
        <v>43</v>
      </c>
      <c r="D96" s="19" t="s">
        <v>121</v>
      </c>
      <c r="E96" s="78">
        <v>70.999999999999986</v>
      </c>
    </row>
    <row r="97" spans="1:1" x14ac:dyDescent="0.3">
      <c r="A97" s="25" t="s">
        <v>141</v>
      </c>
    </row>
    <row r="98" spans="1:1" x14ac:dyDescent="0.3">
      <c r="A98" s="23" t="s">
        <v>139</v>
      </c>
    </row>
    <row r="99" spans="1:1" x14ac:dyDescent="0.3">
      <c r="A99" s="23" t="s">
        <v>44</v>
      </c>
    </row>
    <row r="100" spans="1:1" x14ac:dyDescent="0.3">
      <c r="A100" s="23" t="s">
        <v>78</v>
      </c>
    </row>
    <row r="101" spans="1:1" x14ac:dyDescent="0.3">
      <c r="A101" s="23" t="s">
        <v>142</v>
      </c>
    </row>
  </sheetData>
  <mergeCells count="5">
    <mergeCell ref="A1:A3"/>
    <mergeCell ref="C1:C3"/>
    <mergeCell ref="D1:E1"/>
    <mergeCell ref="D2:E2"/>
    <mergeCell ref="B1:B3"/>
  </mergeCells>
  <phoneticPr fontId="2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CE1C-23F5-4D03-A29F-436F758976AC}">
  <dimension ref="A1:H18"/>
  <sheetViews>
    <sheetView workbookViewId="0">
      <selection activeCell="C11" sqref="C11"/>
    </sheetView>
  </sheetViews>
  <sheetFormatPr defaultRowHeight="14.4" x14ac:dyDescent="0.3"/>
  <cols>
    <col min="6" max="7" width="9.5546875" bestFit="1" customWidth="1"/>
  </cols>
  <sheetData>
    <row r="1" spans="1:8" x14ac:dyDescent="0.3">
      <c r="A1" t="s">
        <v>100</v>
      </c>
      <c r="B1" t="s">
        <v>101</v>
      </c>
      <c r="C1">
        <v>10</v>
      </c>
      <c r="D1" t="s">
        <v>102</v>
      </c>
      <c r="E1">
        <v>1</v>
      </c>
      <c r="F1" s="72">
        <v>45014</v>
      </c>
      <c r="G1" s="72">
        <v>45015</v>
      </c>
      <c r="H1" s="60">
        <v>0.89374999999999993</v>
      </c>
    </row>
    <row r="2" spans="1:8" x14ac:dyDescent="0.3">
      <c r="A2" t="s">
        <v>103</v>
      </c>
      <c r="B2" t="s">
        <v>101</v>
      </c>
      <c r="C2">
        <v>10</v>
      </c>
      <c r="D2" t="s">
        <v>102</v>
      </c>
      <c r="E2">
        <v>1</v>
      </c>
      <c r="F2" s="72">
        <v>45014</v>
      </c>
      <c r="G2" s="72">
        <v>45015</v>
      </c>
      <c r="H2" s="60">
        <v>0.89374999999999993</v>
      </c>
    </row>
    <row r="3" spans="1:8" x14ac:dyDescent="0.3">
      <c r="A3" t="s">
        <v>104</v>
      </c>
      <c r="B3" t="s">
        <v>101</v>
      </c>
      <c r="C3">
        <v>10</v>
      </c>
      <c r="D3" t="s">
        <v>102</v>
      </c>
      <c r="E3">
        <v>1</v>
      </c>
      <c r="F3" s="72">
        <v>45014</v>
      </c>
      <c r="G3" s="72">
        <v>45015</v>
      </c>
      <c r="H3" s="60">
        <v>0.89374999999999993</v>
      </c>
    </row>
    <row r="4" spans="1:8" x14ac:dyDescent="0.3">
      <c r="A4" t="s">
        <v>105</v>
      </c>
      <c r="B4" t="s">
        <v>101</v>
      </c>
      <c r="C4">
        <v>10</v>
      </c>
      <c r="D4" t="s">
        <v>102</v>
      </c>
      <c r="E4">
        <v>1</v>
      </c>
      <c r="F4" s="72">
        <v>45014</v>
      </c>
      <c r="G4" s="72">
        <v>45015</v>
      </c>
      <c r="H4" s="60">
        <v>0.89374999999999993</v>
      </c>
    </row>
    <row r="5" spans="1:8" x14ac:dyDescent="0.3">
      <c r="A5" t="s">
        <v>106</v>
      </c>
      <c r="B5" t="s">
        <v>101</v>
      </c>
      <c r="C5">
        <v>4</v>
      </c>
      <c r="D5" t="s">
        <v>102</v>
      </c>
      <c r="E5">
        <v>1</v>
      </c>
      <c r="F5" s="72">
        <v>45014</v>
      </c>
      <c r="G5" s="72">
        <v>45015</v>
      </c>
      <c r="H5" s="60">
        <v>0.89374999999999993</v>
      </c>
    </row>
    <row r="6" spans="1:8" x14ac:dyDescent="0.3">
      <c r="A6" t="s">
        <v>107</v>
      </c>
      <c r="B6" t="s">
        <v>101</v>
      </c>
      <c r="C6">
        <v>4</v>
      </c>
      <c r="D6" t="s">
        <v>102</v>
      </c>
      <c r="E6">
        <v>1</v>
      </c>
      <c r="F6" s="72">
        <v>45014</v>
      </c>
      <c r="G6" s="72">
        <v>45015</v>
      </c>
      <c r="H6" s="60">
        <v>0.89374999999999993</v>
      </c>
    </row>
    <row r="7" spans="1:8" x14ac:dyDescent="0.3">
      <c r="A7" t="s">
        <v>108</v>
      </c>
      <c r="B7" t="s">
        <v>101</v>
      </c>
      <c r="C7">
        <v>4</v>
      </c>
      <c r="D7" t="s">
        <v>102</v>
      </c>
      <c r="E7">
        <v>1</v>
      </c>
      <c r="F7" s="72">
        <v>45014</v>
      </c>
      <c r="G7" s="72">
        <v>45015</v>
      </c>
      <c r="H7" s="60">
        <v>0.89374999999999993</v>
      </c>
    </row>
    <row r="8" spans="1:8" x14ac:dyDescent="0.3">
      <c r="A8" t="s">
        <v>109</v>
      </c>
      <c r="B8" t="s">
        <v>101</v>
      </c>
      <c r="C8">
        <v>4</v>
      </c>
      <c r="D8" t="s">
        <v>102</v>
      </c>
      <c r="E8">
        <v>1</v>
      </c>
      <c r="F8" s="72">
        <v>45014</v>
      </c>
      <c r="G8" s="72">
        <v>45015</v>
      </c>
      <c r="H8" s="60">
        <v>0.89374999999999993</v>
      </c>
    </row>
    <row r="9" spans="1:8" x14ac:dyDescent="0.3">
      <c r="A9" t="s">
        <v>110</v>
      </c>
      <c r="B9" t="s">
        <v>101</v>
      </c>
      <c r="C9">
        <v>10</v>
      </c>
      <c r="D9" t="s">
        <v>102</v>
      </c>
      <c r="E9">
        <v>1</v>
      </c>
      <c r="F9" s="72">
        <v>45014</v>
      </c>
      <c r="G9" s="72">
        <v>45015</v>
      </c>
      <c r="H9" s="60">
        <v>0.89374999999999993</v>
      </c>
    </row>
    <row r="10" spans="1:8" x14ac:dyDescent="0.3">
      <c r="A10" t="s">
        <v>111</v>
      </c>
      <c r="B10" t="s">
        <v>101</v>
      </c>
      <c r="C10">
        <v>10</v>
      </c>
      <c r="D10" t="s">
        <v>102</v>
      </c>
      <c r="E10">
        <v>1</v>
      </c>
      <c r="F10" s="72">
        <v>45014</v>
      </c>
      <c r="G10" s="72">
        <v>45015</v>
      </c>
      <c r="H10" s="60">
        <v>0.89374999999999993</v>
      </c>
    </row>
    <row r="11" spans="1:8" x14ac:dyDescent="0.3">
      <c r="A11" t="s">
        <v>112</v>
      </c>
      <c r="B11" t="s">
        <v>101</v>
      </c>
      <c r="C11">
        <v>4</v>
      </c>
      <c r="D11" t="s">
        <v>102</v>
      </c>
      <c r="E11">
        <v>1</v>
      </c>
      <c r="F11" s="72">
        <v>45014</v>
      </c>
      <c r="G11" s="72">
        <v>45015</v>
      </c>
      <c r="H11" s="60">
        <v>0.89374999999999993</v>
      </c>
    </row>
    <row r="12" spans="1:8" x14ac:dyDescent="0.3">
      <c r="A12" t="s">
        <v>113</v>
      </c>
      <c r="B12" t="s">
        <v>101</v>
      </c>
      <c r="C12">
        <v>4</v>
      </c>
      <c r="D12" t="s">
        <v>102</v>
      </c>
      <c r="E12">
        <v>1</v>
      </c>
      <c r="F12" s="72">
        <v>45014</v>
      </c>
      <c r="G12" s="72">
        <v>45015</v>
      </c>
      <c r="H12" s="60">
        <v>0.89374999999999993</v>
      </c>
    </row>
    <row r="13" spans="1:8" x14ac:dyDescent="0.3">
      <c r="A13" t="s">
        <v>114</v>
      </c>
      <c r="B13" t="s">
        <v>101</v>
      </c>
      <c r="C13">
        <v>10</v>
      </c>
      <c r="D13" t="s">
        <v>102</v>
      </c>
      <c r="E13">
        <v>1</v>
      </c>
      <c r="F13" s="72">
        <v>45014</v>
      </c>
      <c r="G13" s="72">
        <v>45015</v>
      </c>
      <c r="H13" s="60">
        <v>0.89374999999999993</v>
      </c>
    </row>
    <row r="14" spans="1:8" x14ac:dyDescent="0.3">
      <c r="A14" t="s">
        <v>115</v>
      </c>
      <c r="B14" t="s">
        <v>101</v>
      </c>
      <c r="C14">
        <v>10</v>
      </c>
      <c r="D14" t="s">
        <v>102</v>
      </c>
      <c r="E14">
        <v>1</v>
      </c>
      <c r="F14" s="72">
        <v>45014</v>
      </c>
      <c r="G14" s="72">
        <v>45015</v>
      </c>
      <c r="H14" s="60">
        <v>0.89374999999999993</v>
      </c>
    </row>
    <row r="15" spans="1:8" x14ac:dyDescent="0.3">
      <c r="A15" t="s">
        <v>116</v>
      </c>
      <c r="B15" t="s">
        <v>101</v>
      </c>
      <c r="C15">
        <v>10</v>
      </c>
      <c r="D15" t="s">
        <v>102</v>
      </c>
      <c r="E15">
        <v>1</v>
      </c>
      <c r="F15" s="72">
        <v>45014</v>
      </c>
      <c r="G15" s="72">
        <v>45015</v>
      </c>
      <c r="H15" s="60">
        <v>0.89374999999999993</v>
      </c>
    </row>
    <row r="16" spans="1:8" x14ac:dyDescent="0.3">
      <c r="A16" t="s">
        <v>117</v>
      </c>
      <c r="B16" t="s">
        <v>101</v>
      </c>
      <c r="C16">
        <v>10</v>
      </c>
      <c r="D16" t="s">
        <v>102</v>
      </c>
      <c r="E16">
        <v>1</v>
      </c>
      <c r="F16" s="72">
        <v>45014</v>
      </c>
      <c r="G16" s="72">
        <v>45015</v>
      </c>
      <c r="H16" s="60">
        <v>0.89374999999999993</v>
      </c>
    </row>
    <row r="17" spans="1:8" x14ac:dyDescent="0.3">
      <c r="A17" t="s">
        <v>118</v>
      </c>
      <c r="B17" t="s">
        <v>101</v>
      </c>
      <c r="C17">
        <v>4</v>
      </c>
      <c r="D17" t="s">
        <v>102</v>
      </c>
      <c r="E17">
        <v>1</v>
      </c>
      <c r="F17" s="72">
        <v>45014</v>
      </c>
      <c r="G17" s="72">
        <v>45015</v>
      </c>
      <c r="H17" s="60">
        <v>0.89374999999999993</v>
      </c>
    </row>
    <row r="18" spans="1:8" x14ac:dyDescent="0.3">
      <c r="A18" t="s">
        <v>119</v>
      </c>
      <c r="B18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Flow Calcs</vt:lpstr>
      <vt:lpstr>ISCO Storm Event Summary</vt:lpstr>
      <vt:lpstr>Rational Storm Event Summary</vt:lpstr>
      <vt:lpstr>Schedule</vt:lpstr>
      <vt:lpstr>Field Data</vt:lpstr>
      <vt:lpstr>Toxic Parameters</vt:lpstr>
      <vt:lpstr>Sheet1</vt:lpstr>
      <vt:lpstr>'Flow Calcs'!Print_Area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mheskett</dc:creator>
  <cp:lastModifiedBy>Jonathan Valencia</cp:lastModifiedBy>
  <cp:lastPrinted>2020-12-07T23:39:39Z</cp:lastPrinted>
  <dcterms:created xsi:type="dcterms:W3CDTF">2016-10-14T21:06:49Z</dcterms:created>
  <dcterms:modified xsi:type="dcterms:W3CDTF">2024-11-15T23:50:28Z</dcterms:modified>
</cp:coreProperties>
</file>