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.xu\GIH\Github\scSplit_paper_data\"/>
    </mc:Choice>
  </mc:AlternateContent>
  <bookViews>
    <workbookView xWindow="0" yWindow="0" windowWidth="28800" windowHeight="12300"/>
  </bookViews>
  <sheets>
    <sheet name="TPR_FDR" sheetId="1" r:id="rId1"/>
    <sheet name="Supplement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4" i="1" l="1"/>
  <c r="V14" i="1"/>
  <c r="J14" i="1"/>
  <c r="K22" i="1"/>
  <c r="V22" i="1" l="1"/>
  <c r="U22" i="1"/>
  <c r="T22" i="1"/>
  <c r="S22" i="1"/>
  <c r="R22" i="1"/>
  <c r="Q22" i="1"/>
  <c r="P22" i="1"/>
  <c r="O22" i="1"/>
  <c r="J22" i="1"/>
  <c r="I22" i="1"/>
  <c r="H22" i="1"/>
  <c r="G22" i="1"/>
  <c r="F22" i="1"/>
  <c r="E22" i="1"/>
  <c r="D22" i="1"/>
  <c r="C22" i="1"/>
  <c r="B22" i="1"/>
  <c r="F42" i="1"/>
  <c r="F38" i="1"/>
  <c r="F33" i="1"/>
  <c r="T4" i="1"/>
  <c r="W21" i="1"/>
  <c r="K21" i="1"/>
  <c r="J13" i="1"/>
  <c r="V13" i="1"/>
  <c r="AH13" i="1"/>
  <c r="AG14" i="1"/>
  <c r="AF14" i="1"/>
  <c r="AE14" i="1"/>
  <c r="AD14" i="1"/>
  <c r="AC14" i="1"/>
  <c r="AB14" i="1"/>
  <c r="AA14" i="1"/>
  <c r="Z14" i="1"/>
  <c r="Y14" i="1"/>
  <c r="U14" i="1"/>
  <c r="T14" i="1"/>
  <c r="S14" i="1"/>
  <c r="R14" i="1"/>
  <c r="Q14" i="1"/>
  <c r="P14" i="1"/>
  <c r="O14" i="1"/>
  <c r="N14" i="1"/>
  <c r="M14" i="1"/>
  <c r="I14" i="1"/>
  <c r="H14" i="1"/>
  <c r="G14" i="1"/>
  <c r="F14" i="1"/>
  <c r="E14" i="1"/>
  <c r="D14" i="1"/>
  <c r="C14" i="1"/>
  <c r="B14" i="1"/>
  <c r="W22" i="1" l="1"/>
  <c r="F40" i="1"/>
  <c r="F36" i="1"/>
  <c r="F35" i="1"/>
  <c r="F31" i="1"/>
  <c r="F30" i="1"/>
  <c r="F29" i="1"/>
  <c r="E42" i="1"/>
  <c r="D42" i="1"/>
  <c r="C42" i="1"/>
  <c r="B42" i="1"/>
  <c r="E41" i="1"/>
  <c r="E43" i="1" s="1"/>
  <c r="D41" i="1"/>
  <c r="D43" i="1" s="1"/>
  <c r="C41" i="1"/>
  <c r="C43" i="1" s="1"/>
  <c r="B41" i="1"/>
  <c r="B43" i="1" l="1"/>
  <c r="F43" i="1"/>
  <c r="F41" i="1"/>
  <c r="G22" i="2"/>
  <c r="F22" i="2"/>
  <c r="E22" i="2"/>
  <c r="G21" i="2"/>
  <c r="F21" i="2"/>
  <c r="E21" i="2"/>
  <c r="G20" i="2"/>
  <c r="F20" i="2"/>
  <c r="E20" i="2"/>
  <c r="D22" i="2"/>
  <c r="D21" i="2"/>
  <c r="D20" i="2"/>
  <c r="AE7" i="1"/>
  <c r="AE6" i="1"/>
  <c r="R5" i="1"/>
  <c r="S5" i="1"/>
  <c r="S7" i="1" s="1"/>
  <c r="P5" i="1"/>
  <c r="O5" i="1"/>
  <c r="Q5" i="1"/>
  <c r="J5" i="1"/>
  <c r="K5" i="1"/>
  <c r="K7" i="1" s="1"/>
  <c r="H5" i="1"/>
  <c r="I5" i="1"/>
  <c r="S6" i="1"/>
  <c r="K6" i="1"/>
  <c r="D6" i="1"/>
  <c r="B5" i="1"/>
  <c r="D5" i="1"/>
  <c r="D7" i="1" s="1"/>
  <c r="C5" i="1"/>
  <c r="E37" i="1" l="1"/>
  <c r="D37" i="1"/>
  <c r="D39" i="1" s="1"/>
  <c r="C37" i="1"/>
  <c r="C39" i="1" s="1"/>
  <c r="B37" i="1"/>
  <c r="E32" i="1"/>
  <c r="D32" i="1"/>
  <c r="C32" i="1"/>
  <c r="B32" i="1"/>
  <c r="E38" i="1"/>
  <c r="D38" i="1"/>
  <c r="C38" i="1"/>
  <c r="B38" i="1"/>
  <c r="B15" i="1"/>
  <c r="C15" i="1"/>
  <c r="D15" i="1"/>
  <c r="E15" i="1"/>
  <c r="F15" i="1"/>
  <c r="G15" i="1"/>
  <c r="H15" i="1"/>
  <c r="I15" i="1"/>
  <c r="M15" i="1"/>
  <c r="N15" i="1"/>
  <c r="O15" i="1"/>
  <c r="P15" i="1"/>
  <c r="Q15" i="1"/>
  <c r="R15" i="1"/>
  <c r="S15" i="1"/>
  <c r="T15" i="1"/>
  <c r="U15" i="1"/>
  <c r="Y15" i="1"/>
  <c r="Z15" i="1"/>
  <c r="AA15" i="1"/>
  <c r="AB15" i="1"/>
  <c r="AC15" i="1"/>
  <c r="AD15" i="1"/>
  <c r="AE15" i="1"/>
  <c r="AF15" i="1"/>
  <c r="AG15" i="1"/>
  <c r="F34" i="1" l="1"/>
  <c r="F39" i="1"/>
  <c r="F32" i="1"/>
  <c r="B39" i="1"/>
  <c r="F37" i="1"/>
  <c r="E39" i="1"/>
  <c r="L32" i="2" l="1"/>
  <c r="K32" i="2"/>
  <c r="J32" i="2"/>
  <c r="I32" i="2"/>
  <c r="H32" i="2"/>
  <c r="L31" i="2"/>
  <c r="K31" i="2"/>
  <c r="J31" i="2"/>
  <c r="I31" i="2"/>
  <c r="H31" i="2"/>
  <c r="L30" i="2"/>
  <c r="K30" i="2"/>
  <c r="J30" i="2"/>
  <c r="I30" i="2"/>
  <c r="H30" i="2"/>
  <c r="L27" i="2"/>
  <c r="K27" i="2"/>
  <c r="J27" i="2"/>
  <c r="I27" i="2"/>
  <c r="H27" i="2"/>
  <c r="L26" i="2"/>
  <c r="K26" i="2"/>
  <c r="J26" i="2"/>
  <c r="I26" i="2"/>
  <c r="H26" i="2"/>
  <c r="L25" i="2"/>
  <c r="K25" i="2"/>
  <c r="J25" i="2"/>
  <c r="I25" i="2"/>
  <c r="H25" i="2"/>
  <c r="L22" i="2"/>
  <c r="K22" i="2"/>
  <c r="J22" i="2"/>
  <c r="I22" i="2"/>
  <c r="H22" i="2"/>
  <c r="L21" i="2"/>
  <c r="K21" i="2"/>
  <c r="J21" i="2"/>
  <c r="I21" i="2"/>
  <c r="H21" i="2"/>
  <c r="L20" i="2"/>
  <c r="K20" i="2"/>
  <c r="J20" i="2"/>
  <c r="I20" i="2"/>
  <c r="H20" i="2"/>
  <c r="M27" i="2"/>
  <c r="M26" i="2"/>
  <c r="M25" i="2"/>
  <c r="M22" i="2"/>
  <c r="M21" i="2"/>
  <c r="M20" i="2"/>
  <c r="M30" i="2" l="1"/>
  <c r="N20" i="2"/>
  <c r="N22" i="2" l="1"/>
  <c r="M31" i="2"/>
  <c r="N21" i="2"/>
  <c r="M32" i="2"/>
  <c r="N31" i="2"/>
  <c r="N30" i="2"/>
  <c r="N32" i="2"/>
  <c r="V24" i="1" l="1"/>
  <c r="O24" i="1"/>
  <c r="T24" i="1"/>
  <c r="U24" i="1"/>
  <c r="S24" i="1"/>
  <c r="Q24" i="1"/>
  <c r="R24" i="1"/>
  <c r="P24" i="1"/>
  <c r="V23" i="1"/>
  <c r="O23" i="1"/>
  <c r="T23" i="1"/>
  <c r="U23" i="1"/>
  <c r="S23" i="1"/>
  <c r="Q23" i="1"/>
  <c r="R23" i="1"/>
  <c r="P23" i="1"/>
  <c r="I16" i="1"/>
  <c r="H16" i="1"/>
  <c r="G16" i="1"/>
  <c r="F16" i="1"/>
  <c r="E16" i="1"/>
  <c r="D16" i="1"/>
  <c r="C16" i="1"/>
  <c r="B16" i="1"/>
  <c r="U16" i="1"/>
  <c r="T16" i="1"/>
  <c r="S16" i="1"/>
  <c r="R16" i="1"/>
  <c r="Q16" i="1"/>
  <c r="P16" i="1"/>
  <c r="O16" i="1"/>
  <c r="N16" i="1"/>
  <c r="M16" i="1"/>
  <c r="AG16" i="1"/>
  <c r="Z16" i="1"/>
  <c r="Y16" i="1"/>
  <c r="AD16" i="1"/>
  <c r="AF16" i="1"/>
  <c r="AB16" i="1"/>
  <c r="AA16" i="1"/>
  <c r="AC16" i="1"/>
  <c r="D24" i="1"/>
  <c r="D23" i="1"/>
  <c r="J24" i="1"/>
  <c r="I24" i="1"/>
  <c r="B24" i="1"/>
  <c r="H24" i="1"/>
  <c r="F24" i="1"/>
  <c r="G24" i="1"/>
  <c r="C24" i="1"/>
  <c r="E24" i="1"/>
  <c r="J23" i="1"/>
  <c r="I23" i="1"/>
  <c r="B23" i="1"/>
  <c r="H23" i="1"/>
  <c r="F23" i="1"/>
  <c r="G23" i="1"/>
  <c r="C23" i="1"/>
  <c r="E23" i="1"/>
  <c r="AE16" i="1"/>
  <c r="J7" i="1"/>
  <c r="I7" i="1"/>
  <c r="H7" i="1"/>
  <c r="J6" i="1"/>
  <c r="I6" i="1"/>
  <c r="H6" i="1"/>
  <c r="AF5" i="1" l="1"/>
  <c r="T5" i="1"/>
  <c r="L5" i="1"/>
  <c r="L4" i="1"/>
  <c r="AF4" i="1"/>
  <c r="E5" i="1"/>
  <c r="E34" i="1"/>
  <c r="D34" i="1"/>
  <c r="C34" i="1"/>
  <c r="B34" i="1"/>
  <c r="E33" i="1"/>
  <c r="D33" i="1"/>
  <c r="C33" i="1"/>
  <c r="B33" i="1"/>
  <c r="AD7" i="1"/>
  <c r="AC7" i="1"/>
  <c r="AB7" i="1"/>
  <c r="AA7" i="1"/>
  <c r="Z7" i="1"/>
  <c r="Y7" i="1"/>
  <c r="X7" i="1"/>
  <c r="W7" i="1"/>
  <c r="AD6" i="1"/>
  <c r="AC6" i="1"/>
  <c r="AB6" i="1"/>
  <c r="AA6" i="1"/>
  <c r="Z6" i="1"/>
  <c r="Y6" i="1"/>
  <c r="X6" i="1"/>
  <c r="W6" i="1"/>
  <c r="R7" i="1"/>
  <c r="Q7" i="1"/>
  <c r="P7" i="1"/>
  <c r="O7" i="1"/>
  <c r="R6" i="1"/>
  <c r="Q6" i="1"/>
  <c r="P6" i="1"/>
  <c r="O6" i="1"/>
  <c r="C7" i="1"/>
  <c r="B7" i="1"/>
  <c r="C6" i="1"/>
  <c r="B6" i="1"/>
  <c r="E4" i="1" l="1"/>
</calcChain>
</file>

<file path=xl/sharedStrings.xml><?xml version="1.0" encoding="utf-8"?>
<sst xmlns="http://schemas.openxmlformats.org/spreadsheetml/2006/main" count="309" uniqueCount="103">
  <si>
    <t>truth</t>
  </si>
  <si>
    <t>correct</t>
  </si>
  <si>
    <t>incorrect</t>
  </si>
  <si>
    <t>sim2</t>
  </si>
  <si>
    <t>sim3</t>
  </si>
  <si>
    <t>sim4</t>
  </si>
  <si>
    <t>D</t>
  </si>
  <si>
    <t>sim8</t>
  </si>
  <si>
    <t>TPR</t>
  </si>
  <si>
    <t>FDR</t>
  </si>
  <si>
    <t>TP/(TP+FN)=TP/P</t>
  </si>
  <si>
    <t>FP/(FP+TP)</t>
  </si>
  <si>
    <t>demux</t>
  </si>
  <si>
    <t>dem-default</t>
  </si>
  <si>
    <t>exact match</t>
  </si>
  <si>
    <t>A as P</t>
  </si>
  <si>
    <t>P as A</t>
  </si>
  <si>
    <t>A as NA</t>
  </si>
  <si>
    <t>P as NA</t>
  </si>
  <si>
    <t>PA common</t>
  </si>
  <si>
    <t>vs imputed</t>
  </si>
  <si>
    <t>vs non-imputed</t>
  </si>
  <si>
    <t>10:95104365</t>
  </si>
  <si>
    <t>scSplit</t>
  </si>
  <si>
    <t>imputed vcf</t>
  </si>
  <si>
    <t>mix1</t>
  </si>
  <si>
    <t>mix2</t>
  </si>
  <si>
    <t>mix3</t>
  </si>
  <si>
    <t>mix4</t>
  </si>
  <si>
    <t>mix5</t>
  </si>
  <si>
    <t>mix6</t>
  </si>
  <si>
    <t>merge1 (sally4)</t>
  </si>
  <si>
    <t>merge1</t>
  </si>
  <si>
    <t>2:120059921</t>
  </si>
  <si>
    <t>14:71051088</t>
  </si>
  <si>
    <t>10:53021802</t>
  </si>
  <si>
    <t>17:4871518</t>
  </si>
  <si>
    <t>1:109062683</t>
  </si>
  <si>
    <t>1:16986248</t>
  </si>
  <si>
    <t>1:153561422</t>
  </si>
  <si>
    <t>-</t>
  </si>
  <si>
    <t>demux vs imputed</t>
  </si>
  <si>
    <t>match</t>
  </si>
  <si>
    <t>mismatch</t>
  </si>
  <si>
    <t>NA</t>
  </si>
  <si>
    <t>10:135233840</t>
  </si>
  <si>
    <t>3:52728804</t>
  </si>
  <si>
    <t>3:66428282</t>
  </si>
  <si>
    <t>1:151374025</t>
  </si>
  <si>
    <t>4:166264119</t>
  </si>
  <si>
    <t>13:111293915</t>
  </si>
  <si>
    <t>17:46103760</t>
  </si>
  <si>
    <t>4:1694809</t>
  </si>
  <si>
    <t>1:33789382</t>
  </si>
  <si>
    <t>12:57924050</t>
  </si>
  <si>
    <t>19:6751293</t>
  </si>
  <si>
    <t>2:228222293</t>
  </si>
  <si>
    <t>19:19287928</t>
  </si>
  <si>
    <t>1:68170255</t>
  </si>
  <si>
    <t>8:11700101</t>
  </si>
  <si>
    <t>2:99978048</t>
  </si>
  <si>
    <t>14:39651193</t>
  </si>
  <si>
    <t>2:88326821</t>
  </si>
  <si>
    <t>2:101622728</t>
  </si>
  <si>
    <t>19:49379167</t>
  </si>
  <si>
    <t>19:51301230</t>
  </si>
  <si>
    <t>1:162753835</t>
  </si>
  <si>
    <t>4:10076860</t>
  </si>
  <si>
    <t>9:35660901</t>
  </si>
  <si>
    <t>14:51372103</t>
  </si>
  <si>
    <t>15:49776957</t>
  </si>
  <si>
    <t>19:35660752</t>
  </si>
  <si>
    <t>11:66277035</t>
  </si>
  <si>
    <t>14:20757518</t>
  </si>
  <si>
    <t>16:15131962</t>
  </si>
  <si>
    <t>detected</t>
  </si>
  <si>
    <t>11:67353579</t>
  </si>
  <si>
    <t>14:75408789</t>
  </si>
  <si>
    <t>17:66528778</t>
  </si>
  <si>
    <t>7:140706031</t>
  </si>
  <si>
    <t>12:121675714</t>
  </si>
  <si>
    <t>13:28241287</t>
  </si>
  <si>
    <t>5:9548043</t>
  </si>
  <si>
    <t>7:100958270</t>
  </si>
  <si>
    <t>7:66121623</t>
  </si>
  <si>
    <t>1:6649228</t>
  </si>
  <si>
    <t>1:1337220</t>
  </si>
  <si>
    <t>1:15755248</t>
  </si>
  <si>
    <t>1:8021778</t>
  </si>
  <si>
    <t>11:116941613</t>
  </si>
  <si>
    <t>11:17809724</t>
  </si>
  <si>
    <t>11:252851</t>
  </si>
  <si>
    <t>19:49995254</t>
  </si>
  <si>
    <t>1:110944087</t>
  </si>
  <si>
    <t>1:159277868</t>
  </si>
  <si>
    <t>1:38268797</t>
  </si>
  <si>
    <t>1:71538191</t>
  </si>
  <si>
    <t>1:1146785</t>
  </si>
  <si>
    <t>1:9791938</t>
  </si>
  <si>
    <t>1:9910358</t>
  </si>
  <si>
    <t>Overall</t>
  </si>
  <si>
    <t>scSplit (default)</t>
  </si>
  <si>
    <t>scSplit (doublet+)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</si>
</sst>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1019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10" fontId="0" fillId="3" borderId="0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2" fontId="0" fillId="0" borderId="7" xfId="1" applyNumberFormat="1" applyFont="1" applyBorder="1" applyAlignment="1">
      <alignment horizontal="center" vertical="center"/>
    </xf>
    <xf numFmtId="2" fontId="0" fillId="0" borderId="8" xfId="1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7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1" applyNumberFormat="1" applyFont="1" applyFill="1" applyAlignment="1">
      <alignment vertical="center"/>
    </xf>
    <xf numFmtId="0" fontId="0" fillId="0" borderId="0" xfId="0" quotePrefix="1" applyFill="1" applyAlignment="1">
      <alignment horizontal="right" vertical="center"/>
    </xf>
    <xf numFmtId="0" fontId="0" fillId="0" borderId="7" xfId="0" applyFill="1" applyBorder="1" applyAlignment="1">
      <alignment vertical="center"/>
    </xf>
    <xf numFmtId="0" fontId="0" fillId="0" borderId="7" xfId="1" applyNumberFormat="1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00"/>
      <color rgb="FF9A6826"/>
      <color rgb="FF0101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"/>
  <sheetViews>
    <sheetView tabSelected="1" zoomScale="90" zoomScaleNormal="90" workbookViewId="0"/>
  </sheetViews>
  <sheetFormatPr defaultColWidth="8" defaultRowHeight="15" x14ac:dyDescent="0.25"/>
  <cols>
    <col min="1" max="1" width="17.85546875" style="81" bestFit="1" customWidth="1"/>
    <col min="2" max="3" width="8" style="81"/>
    <col min="4" max="4" width="10" style="81" customWidth="1"/>
    <col min="5" max="9" width="8" style="81"/>
    <col min="10" max="10" width="8.85546875" style="81" customWidth="1"/>
    <col min="11" max="11" width="8" style="81"/>
    <col min="12" max="12" width="9" style="81" bestFit="1" customWidth="1"/>
    <col min="13" max="15" width="8" style="81"/>
    <col min="16" max="16" width="9.42578125" style="81" customWidth="1"/>
    <col min="17" max="17" width="9" style="81" customWidth="1"/>
    <col min="18" max="18" width="8" style="81"/>
    <col min="19" max="19" width="9.85546875" style="81" customWidth="1"/>
    <col min="20" max="21" width="8" style="81"/>
    <col min="22" max="22" width="9.42578125" style="81" customWidth="1"/>
    <col min="23" max="23" width="8" style="81"/>
    <col min="24" max="24" width="9.5703125" style="81" customWidth="1"/>
    <col min="25" max="27" width="8" style="81"/>
    <col min="28" max="28" width="9.42578125" style="81" customWidth="1"/>
    <col min="29" max="16384" width="8" style="81"/>
  </cols>
  <sheetData>
    <row r="1" spans="1:35" x14ac:dyDescent="0.25">
      <c r="A1" s="81" t="s">
        <v>3</v>
      </c>
      <c r="B1" s="81">
        <v>1</v>
      </c>
      <c r="C1" s="81">
        <v>2</v>
      </c>
      <c r="D1" s="82">
        <v>0</v>
      </c>
      <c r="G1" s="81" t="s">
        <v>4</v>
      </c>
      <c r="H1" s="81">
        <v>2</v>
      </c>
      <c r="I1" s="81">
        <v>1</v>
      </c>
      <c r="J1" s="81">
        <v>3</v>
      </c>
      <c r="K1" s="81">
        <v>0</v>
      </c>
      <c r="N1" s="81" t="s">
        <v>5</v>
      </c>
      <c r="O1" s="81">
        <v>1</v>
      </c>
      <c r="P1" s="81">
        <v>2</v>
      </c>
      <c r="Q1" s="81">
        <v>0</v>
      </c>
      <c r="R1" s="81">
        <v>4</v>
      </c>
      <c r="S1" s="81">
        <v>3</v>
      </c>
      <c r="V1" s="81" t="s">
        <v>7</v>
      </c>
      <c r="W1" s="81">
        <v>2</v>
      </c>
      <c r="X1" s="81">
        <v>0</v>
      </c>
      <c r="Y1" s="81">
        <v>7</v>
      </c>
      <c r="Z1" s="81">
        <v>4</v>
      </c>
      <c r="AA1" s="81">
        <v>8</v>
      </c>
      <c r="AB1" s="81">
        <v>3</v>
      </c>
      <c r="AC1" s="81">
        <v>5</v>
      </c>
      <c r="AD1" s="81">
        <v>6</v>
      </c>
      <c r="AE1" s="81">
        <v>1</v>
      </c>
    </row>
    <row r="2" spans="1:35" x14ac:dyDescent="0.25">
      <c r="B2" s="81">
        <v>1043</v>
      </c>
      <c r="C2" s="81">
        <v>1249</v>
      </c>
      <c r="D2" s="82" t="s">
        <v>6</v>
      </c>
      <c r="H2" s="81">
        <v>1043</v>
      </c>
      <c r="I2" s="81">
        <v>1249</v>
      </c>
      <c r="J2" s="81">
        <v>1511</v>
      </c>
      <c r="K2" s="82" t="s">
        <v>6</v>
      </c>
      <c r="O2" s="81">
        <v>1043</v>
      </c>
      <c r="P2" s="81">
        <v>1249</v>
      </c>
      <c r="Q2" s="81">
        <v>1511</v>
      </c>
      <c r="R2" s="81">
        <v>1493</v>
      </c>
      <c r="S2" s="82" t="s">
        <v>6</v>
      </c>
      <c r="W2" s="81">
        <v>1043</v>
      </c>
      <c r="X2" s="81">
        <v>1249</v>
      </c>
      <c r="Y2" s="81">
        <v>1511</v>
      </c>
      <c r="Z2" s="81">
        <v>1493</v>
      </c>
      <c r="AA2" s="81">
        <v>1598</v>
      </c>
      <c r="AB2" s="81">
        <v>1085</v>
      </c>
      <c r="AC2" s="81">
        <v>1079</v>
      </c>
      <c r="AD2" s="81">
        <v>1154</v>
      </c>
      <c r="AE2" s="82" t="s">
        <v>6</v>
      </c>
    </row>
    <row r="3" spans="1:35" x14ac:dyDescent="0.25">
      <c r="A3" s="81" t="s">
        <v>0</v>
      </c>
      <c r="B3" s="81">
        <v>6041</v>
      </c>
      <c r="C3" s="81">
        <v>5970</v>
      </c>
      <c r="D3" s="81">
        <v>372</v>
      </c>
      <c r="G3" s="81" t="s">
        <v>0</v>
      </c>
      <c r="H3" s="81">
        <v>3970</v>
      </c>
      <c r="I3" s="81">
        <v>3978</v>
      </c>
      <c r="J3" s="81">
        <v>4063</v>
      </c>
      <c r="K3" s="81">
        <v>372</v>
      </c>
      <c r="N3" s="81" t="s">
        <v>0</v>
      </c>
      <c r="O3" s="81">
        <v>2967</v>
      </c>
      <c r="P3" s="81">
        <v>2964</v>
      </c>
      <c r="Q3" s="81">
        <v>2985</v>
      </c>
      <c r="R3" s="81">
        <v>3095</v>
      </c>
      <c r="S3" s="81">
        <v>372</v>
      </c>
      <c r="V3" s="81" t="s">
        <v>0</v>
      </c>
      <c r="W3" s="81">
        <v>1487</v>
      </c>
      <c r="X3" s="81">
        <v>1451</v>
      </c>
      <c r="Y3" s="81">
        <v>1477</v>
      </c>
      <c r="Z3" s="81">
        <v>1469</v>
      </c>
      <c r="AA3" s="81">
        <v>1514</v>
      </c>
      <c r="AB3" s="81">
        <v>1576</v>
      </c>
      <c r="AC3" s="81">
        <v>1495</v>
      </c>
      <c r="AD3" s="81">
        <v>1542</v>
      </c>
      <c r="AE3" s="81">
        <v>372</v>
      </c>
    </row>
    <row r="4" spans="1:35" x14ac:dyDescent="0.25">
      <c r="A4" s="83" t="s">
        <v>1</v>
      </c>
      <c r="B4" s="83">
        <v>5862</v>
      </c>
      <c r="C4" s="83">
        <v>5778</v>
      </c>
      <c r="D4" s="83">
        <v>371</v>
      </c>
      <c r="E4" s="83">
        <f>(B4+C4)/(B$3+C$3)</f>
        <v>0.96911164765631508</v>
      </c>
      <c r="G4" s="83" t="s">
        <v>1</v>
      </c>
      <c r="H4" s="83">
        <v>3845</v>
      </c>
      <c r="I4" s="83">
        <v>3865</v>
      </c>
      <c r="J4" s="83">
        <v>3928</v>
      </c>
      <c r="K4" s="83">
        <v>371</v>
      </c>
      <c r="L4" s="83">
        <f>(H4+I4+J4)/(H$3+I$3+J$3)</f>
        <v>0.96894513362750812</v>
      </c>
      <c r="N4" s="83" t="s">
        <v>1</v>
      </c>
      <c r="O4" s="83">
        <v>2865</v>
      </c>
      <c r="P4" s="83">
        <v>2877</v>
      </c>
      <c r="Q4" s="83">
        <v>2901</v>
      </c>
      <c r="R4" s="83">
        <v>2995</v>
      </c>
      <c r="S4" s="83">
        <v>371</v>
      </c>
      <c r="T4" s="83">
        <f>(O4+P4+Q4+R4)/(O$3+P$3+Q$3+R$3)</f>
        <v>0.96894513362750812</v>
      </c>
      <c r="V4" s="83" t="s">
        <v>1</v>
      </c>
      <c r="W4" s="83">
        <v>1444</v>
      </c>
      <c r="X4" s="83">
        <v>1406</v>
      </c>
      <c r="Y4" s="83">
        <v>1425</v>
      </c>
      <c r="Z4" s="83">
        <v>1427</v>
      </c>
      <c r="AA4" s="83">
        <v>1470</v>
      </c>
      <c r="AB4" s="83">
        <v>1518</v>
      </c>
      <c r="AC4" s="83">
        <v>1456</v>
      </c>
      <c r="AD4" s="83">
        <v>1492</v>
      </c>
      <c r="AE4" s="83">
        <v>371</v>
      </c>
      <c r="AF4" s="83">
        <f>SUM(W4:AD4)/SUM(W$3:AD$3)</f>
        <v>0.96894513362750812</v>
      </c>
      <c r="AG4" s="83"/>
      <c r="AH4" s="81" t="s">
        <v>8</v>
      </c>
      <c r="AI4" s="81" t="s">
        <v>10</v>
      </c>
    </row>
    <row r="5" spans="1:35" x14ac:dyDescent="0.25">
      <c r="A5" s="83" t="s">
        <v>2</v>
      </c>
      <c r="B5" s="83">
        <f>5862-B4</f>
        <v>0</v>
      </c>
      <c r="C5" s="83">
        <f>5778-C4</f>
        <v>0</v>
      </c>
      <c r="D5" s="83">
        <f>371-D4</f>
        <v>0</v>
      </c>
      <c r="E5" s="83">
        <f>(B5+C5)/(B$4+C$4)</f>
        <v>0</v>
      </c>
      <c r="G5" s="83" t="s">
        <v>2</v>
      </c>
      <c r="H5" s="83">
        <f>3845-H4</f>
        <v>0</v>
      </c>
      <c r="I5" s="83">
        <f>3866-I4</f>
        <v>1</v>
      </c>
      <c r="J5" s="83">
        <f>3928-J4</f>
        <v>0</v>
      </c>
      <c r="K5" s="83">
        <f>371-K4</f>
        <v>0</v>
      </c>
      <c r="L5" s="83">
        <f>(H5+I5+J5)/(H$4+I$4+J$4)</f>
        <v>8.5925416738271185E-5</v>
      </c>
      <c r="N5" s="83" t="s">
        <v>2</v>
      </c>
      <c r="O5" s="83">
        <f>2866-O4</f>
        <v>1</v>
      </c>
      <c r="P5" s="83">
        <f>2877-P4</f>
        <v>0</v>
      </c>
      <c r="Q5" s="83">
        <f>2901-Q4</f>
        <v>0</v>
      </c>
      <c r="R5" s="83">
        <f>2995-R4</f>
        <v>0</v>
      </c>
      <c r="S5" s="83">
        <f>371-S4</f>
        <v>0</v>
      </c>
      <c r="T5" s="83">
        <f>(O5+P5+Q5+R5)/(O$4+P$4+Q$4+R$4)</f>
        <v>8.5925416738271185E-5</v>
      </c>
      <c r="V5" s="83" t="s">
        <v>2</v>
      </c>
      <c r="W5" s="83">
        <v>0</v>
      </c>
      <c r="X5" s="83">
        <v>0</v>
      </c>
      <c r="Y5" s="83">
        <v>0</v>
      </c>
      <c r="Z5" s="83">
        <v>0</v>
      </c>
      <c r="AA5" s="83">
        <v>0</v>
      </c>
      <c r="AB5" s="83">
        <v>1</v>
      </c>
      <c r="AC5" s="83">
        <v>0</v>
      </c>
      <c r="AD5" s="83">
        <v>0</v>
      </c>
      <c r="AE5" s="83">
        <v>0</v>
      </c>
      <c r="AF5" s="83">
        <f>SUM(W5:AD5)/SUM(W$4:AD$4)</f>
        <v>8.5925416738271185E-5</v>
      </c>
      <c r="AG5" s="83"/>
      <c r="AH5" s="81" t="s">
        <v>9</v>
      </c>
      <c r="AI5" s="81" t="s">
        <v>11</v>
      </c>
    </row>
    <row r="6" spans="1:35" x14ac:dyDescent="0.25">
      <c r="A6" s="83" t="s">
        <v>8</v>
      </c>
      <c r="B6" s="81">
        <f>B4/B3</f>
        <v>0.97036914418142695</v>
      </c>
      <c r="C6" s="81">
        <f>C4/C3</f>
        <v>0.96783919597989954</v>
      </c>
      <c r="D6" s="81">
        <f>D4/D3</f>
        <v>0.99731182795698925</v>
      </c>
      <c r="G6" s="83" t="s">
        <v>8</v>
      </c>
      <c r="H6" s="81">
        <f t="shared" ref="H6:J6" si="0">H4/H3</f>
        <v>0.96851385390428213</v>
      </c>
      <c r="I6" s="81">
        <f t="shared" si="0"/>
        <v>0.97159376571141276</v>
      </c>
      <c r="J6" s="81">
        <f t="shared" si="0"/>
        <v>0.96677332020674378</v>
      </c>
      <c r="K6" s="81">
        <f t="shared" ref="K6" si="1">K4/K3</f>
        <v>0.99731182795698925</v>
      </c>
      <c r="N6" s="83" t="s">
        <v>8</v>
      </c>
      <c r="O6" s="81">
        <f t="shared" ref="O6:S6" si="2">O4/O3</f>
        <v>0.96562184024266939</v>
      </c>
      <c r="P6" s="81">
        <f t="shared" si="2"/>
        <v>0.97064777327935226</v>
      </c>
      <c r="Q6" s="81">
        <f t="shared" si="2"/>
        <v>0.97185929648241209</v>
      </c>
      <c r="R6" s="81">
        <f t="shared" si="2"/>
        <v>0.96768982229402267</v>
      </c>
      <c r="S6" s="81">
        <f t="shared" si="2"/>
        <v>0.99731182795698925</v>
      </c>
      <c r="V6" s="83" t="s">
        <v>8</v>
      </c>
      <c r="W6" s="81">
        <f t="shared" ref="W6:AD6" si="3">W4/W3</f>
        <v>0.97108271687962344</v>
      </c>
      <c r="X6" s="81">
        <f t="shared" si="3"/>
        <v>0.96898690558235701</v>
      </c>
      <c r="Y6" s="81">
        <f t="shared" si="3"/>
        <v>0.96479350033852407</v>
      </c>
      <c r="Z6" s="81">
        <f t="shared" si="3"/>
        <v>0.97140912185159978</v>
      </c>
      <c r="AA6" s="81">
        <f t="shared" si="3"/>
        <v>0.97093791281373842</v>
      </c>
      <c r="AB6" s="81">
        <f t="shared" si="3"/>
        <v>0.96319796954314718</v>
      </c>
      <c r="AC6" s="81">
        <f t="shared" si="3"/>
        <v>0.97391304347826091</v>
      </c>
      <c r="AD6" s="81">
        <f t="shared" si="3"/>
        <v>0.96757457846952011</v>
      </c>
      <c r="AE6" s="81">
        <f t="shared" ref="AE6" si="4">AE4/AE3</f>
        <v>0.99731182795698925</v>
      </c>
    </row>
    <row r="7" spans="1:35" x14ac:dyDescent="0.25">
      <c r="A7" s="83" t="s">
        <v>9</v>
      </c>
      <c r="B7" s="81">
        <f>B5/(B5+B4)</f>
        <v>0</v>
      </c>
      <c r="C7" s="81">
        <f>C5/(C5+C4)</f>
        <v>0</v>
      </c>
      <c r="D7" s="81">
        <f>D5/(D5+D4)</f>
        <v>0</v>
      </c>
      <c r="G7" s="83" t="s">
        <v>9</v>
      </c>
      <c r="H7" s="81">
        <f t="shared" ref="H7:J7" si="5">H5/(H5+H4)</f>
        <v>0</v>
      </c>
      <c r="I7" s="81">
        <f t="shared" si="5"/>
        <v>2.5866528711846869E-4</v>
      </c>
      <c r="J7" s="81">
        <f t="shared" si="5"/>
        <v>0</v>
      </c>
      <c r="K7" s="81">
        <f t="shared" ref="K7" si="6">K5/(K5+K4)</f>
        <v>0</v>
      </c>
      <c r="N7" s="83" t="s">
        <v>9</v>
      </c>
      <c r="O7" s="81">
        <f t="shared" ref="O7:S7" si="7">O5/(O5+O4)</f>
        <v>3.4891835310537332E-4</v>
      </c>
      <c r="P7" s="81">
        <f t="shared" si="7"/>
        <v>0</v>
      </c>
      <c r="Q7" s="81">
        <f t="shared" si="7"/>
        <v>0</v>
      </c>
      <c r="R7" s="81">
        <f t="shared" si="7"/>
        <v>0</v>
      </c>
      <c r="S7" s="81">
        <f t="shared" si="7"/>
        <v>0</v>
      </c>
      <c r="V7" s="83" t="s">
        <v>9</v>
      </c>
      <c r="W7" s="81">
        <f t="shared" ref="W7:AD7" si="8">W5/(W5+W4)</f>
        <v>0</v>
      </c>
      <c r="X7" s="81">
        <f t="shared" si="8"/>
        <v>0</v>
      </c>
      <c r="Y7" s="81">
        <f t="shared" si="8"/>
        <v>0</v>
      </c>
      <c r="Z7" s="81">
        <f t="shared" si="8"/>
        <v>0</v>
      </c>
      <c r="AA7" s="81">
        <f t="shared" si="8"/>
        <v>0</v>
      </c>
      <c r="AB7" s="81">
        <f t="shared" si="8"/>
        <v>6.583278472679394E-4</v>
      </c>
      <c r="AC7" s="81">
        <f t="shared" si="8"/>
        <v>0</v>
      </c>
      <c r="AD7" s="81">
        <f t="shared" si="8"/>
        <v>0</v>
      </c>
      <c r="AE7" s="81">
        <f t="shared" ref="AE7" si="9">AE5/(AE5+AE4)</f>
        <v>0</v>
      </c>
    </row>
    <row r="8" spans="1:35" x14ac:dyDescent="0.25">
      <c r="A8" s="83"/>
    </row>
    <row r="9" spans="1:35" x14ac:dyDescent="0.25">
      <c r="A9" s="83"/>
    </row>
    <row r="10" spans="1:35" x14ac:dyDescent="0.25">
      <c r="A10" s="81" t="s">
        <v>25</v>
      </c>
      <c r="B10" s="81">
        <v>6</v>
      </c>
      <c r="C10" s="81">
        <v>1</v>
      </c>
      <c r="D10" s="81">
        <v>2</v>
      </c>
      <c r="E10" s="81">
        <v>5</v>
      </c>
      <c r="F10" s="81">
        <v>4</v>
      </c>
      <c r="G10" s="81">
        <v>7</v>
      </c>
      <c r="H10" s="81">
        <v>3</v>
      </c>
      <c r="I10" s="81">
        <v>0</v>
      </c>
      <c r="L10" s="81" t="s">
        <v>26</v>
      </c>
      <c r="M10" s="81">
        <v>2</v>
      </c>
      <c r="N10" s="81">
        <v>8</v>
      </c>
      <c r="O10" s="81">
        <v>1</v>
      </c>
      <c r="P10" s="81">
        <v>7</v>
      </c>
      <c r="Q10" s="81">
        <v>6</v>
      </c>
      <c r="R10" s="81">
        <v>4</v>
      </c>
      <c r="S10" s="81">
        <v>5</v>
      </c>
      <c r="T10" s="81">
        <v>3</v>
      </c>
      <c r="U10" s="81">
        <v>0</v>
      </c>
      <c r="X10" s="81" t="s">
        <v>27</v>
      </c>
      <c r="Y10" s="81">
        <v>5</v>
      </c>
      <c r="Z10" s="81">
        <v>6</v>
      </c>
      <c r="AA10" s="81">
        <v>7</v>
      </c>
      <c r="AB10" s="81">
        <v>0</v>
      </c>
      <c r="AC10" s="81">
        <v>4</v>
      </c>
      <c r="AD10" s="81">
        <v>2</v>
      </c>
      <c r="AE10" s="81">
        <v>3</v>
      </c>
      <c r="AF10" s="81">
        <v>1</v>
      </c>
      <c r="AG10" s="81">
        <v>8</v>
      </c>
    </row>
    <row r="11" spans="1:35" x14ac:dyDescent="0.25">
      <c r="B11" s="81">
        <v>11</v>
      </c>
      <c r="C11" s="81">
        <v>28</v>
      </c>
      <c r="D11" s="81">
        <v>53</v>
      </c>
      <c r="E11" s="81">
        <v>110</v>
      </c>
      <c r="F11" s="81">
        <v>181</v>
      </c>
      <c r="G11" s="81">
        <v>195</v>
      </c>
      <c r="H11" s="81">
        <v>326</v>
      </c>
      <c r="I11" s="84" t="s">
        <v>6</v>
      </c>
      <c r="M11" s="81">
        <v>104</v>
      </c>
      <c r="N11" s="81">
        <v>114</v>
      </c>
      <c r="O11" s="81">
        <v>137</v>
      </c>
      <c r="P11" s="81">
        <v>145</v>
      </c>
      <c r="Q11" s="81">
        <v>161</v>
      </c>
      <c r="R11" s="81">
        <v>184</v>
      </c>
      <c r="S11" s="81">
        <v>212</v>
      </c>
      <c r="T11" s="81">
        <v>253</v>
      </c>
      <c r="U11" s="84" t="s">
        <v>6</v>
      </c>
      <c r="Y11" s="81">
        <v>77</v>
      </c>
      <c r="Z11" s="81">
        <v>78</v>
      </c>
      <c r="AA11" s="81">
        <v>2</v>
      </c>
      <c r="AB11" s="81">
        <v>31</v>
      </c>
      <c r="AC11" s="81">
        <v>169</v>
      </c>
      <c r="AD11" s="81">
        <v>43</v>
      </c>
      <c r="AE11" s="81">
        <v>124</v>
      </c>
      <c r="AF11" s="81">
        <v>320</v>
      </c>
      <c r="AG11" s="84" t="s">
        <v>6</v>
      </c>
    </row>
    <row r="12" spans="1:35" x14ac:dyDescent="0.25">
      <c r="A12" s="83" t="s">
        <v>13</v>
      </c>
      <c r="B12" s="81">
        <v>106</v>
      </c>
      <c r="C12" s="81">
        <v>75</v>
      </c>
      <c r="D12" s="81">
        <v>43</v>
      </c>
      <c r="E12" s="81">
        <v>104</v>
      </c>
      <c r="F12" s="81">
        <v>40</v>
      </c>
      <c r="G12" s="81">
        <v>148</v>
      </c>
      <c r="H12" s="81">
        <v>187</v>
      </c>
      <c r="I12" s="81">
        <v>212</v>
      </c>
      <c r="L12" s="83" t="s">
        <v>13</v>
      </c>
      <c r="M12" s="81">
        <v>529</v>
      </c>
      <c r="N12" s="81">
        <v>562</v>
      </c>
      <c r="O12" s="81">
        <v>545</v>
      </c>
      <c r="P12" s="81">
        <v>885</v>
      </c>
      <c r="Q12" s="81">
        <v>900</v>
      </c>
      <c r="R12" s="81">
        <v>816</v>
      </c>
      <c r="S12" s="81">
        <v>714</v>
      </c>
      <c r="T12" s="81">
        <v>730</v>
      </c>
      <c r="U12" s="81">
        <v>2150</v>
      </c>
      <c r="X12" s="83" t="s">
        <v>13</v>
      </c>
      <c r="Y12" s="81">
        <v>466</v>
      </c>
      <c r="Z12" s="81">
        <v>937</v>
      </c>
      <c r="AA12" s="81">
        <v>199</v>
      </c>
      <c r="AB12" s="81">
        <v>830</v>
      </c>
      <c r="AC12" s="81">
        <v>234</v>
      </c>
      <c r="AD12" s="81">
        <v>453</v>
      </c>
      <c r="AE12" s="81">
        <v>547</v>
      </c>
      <c r="AF12" s="81">
        <v>292</v>
      </c>
      <c r="AG12" s="81">
        <v>1130</v>
      </c>
    </row>
    <row r="13" spans="1:35" x14ac:dyDescent="0.25">
      <c r="A13" s="83" t="s">
        <v>1</v>
      </c>
      <c r="B13" s="81">
        <v>99</v>
      </c>
      <c r="C13" s="81">
        <v>71</v>
      </c>
      <c r="D13" s="81">
        <v>38</v>
      </c>
      <c r="E13" s="81">
        <v>98</v>
      </c>
      <c r="F13" s="81">
        <v>38</v>
      </c>
      <c r="G13" s="81">
        <v>140</v>
      </c>
      <c r="H13" s="81">
        <v>176</v>
      </c>
      <c r="I13" s="81">
        <v>111</v>
      </c>
      <c r="J13" s="83">
        <f>SUM(B13:H13)/SUM(B$12:H$12)</f>
        <v>0.9388335704125178</v>
      </c>
      <c r="L13" s="83" t="s">
        <v>1</v>
      </c>
      <c r="M13" s="81">
        <v>500</v>
      </c>
      <c r="N13" s="81">
        <v>529</v>
      </c>
      <c r="O13" s="81">
        <v>499</v>
      </c>
      <c r="P13" s="81">
        <v>833</v>
      </c>
      <c r="Q13" s="81">
        <v>837</v>
      </c>
      <c r="R13" s="81">
        <v>746</v>
      </c>
      <c r="S13" s="81">
        <v>658</v>
      </c>
      <c r="T13" s="81">
        <v>678</v>
      </c>
      <c r="U13" s="81">
        <v>361</v>
      </c>
      <c r="V13" s="83">
        <f>SUM(N13:T13)/SUM(N$12:T$12)</f>
        <v>0.92779503105590067</v>
      </c>
      <c r="X13" s="83" t="s">
        <v>1</v>
      </c>
      <c r="Y13" s="81">
        <v>439</v>
      </c>
      <c r="Z13" s="81">
        <v>886</v>
      </c>
      <c r="AA13" s="81">
        <v>184</v>
      </c>
      <c r="AB13" s="81">
        <v>781</v>
      </c>
      <c r="AC13" s="81">
        <v>222</v>
      </c>
      <c r="AD13" s="81">
        <v>432</v>
      </c>
      <c r="AE13" s="81">
        <v>514</v>
      </c>
      <c r="AF13" s="81">
        <v>273</v>
      </c>
      <c r="AG13" s="81">
        <v>167</v>
      </c>
      <c r="AH13" s="83">
        <f>SUM(Y13:AF13)/SUM(Y$12:AF$12)</f>
        <v>0.94264780192016173</v>
      </c>
    </row>
    <row r="14" spans="1:35" x14ac:dyDescent="0.25">
      <c r="A14" s="83" t="s">
        <v>2</v>
      </c>
      <c r="B14" s="83">
        <f>B12-B13</f>
        <v>7</v>
      </c>
      <c r="C14" s="83">
        <f t="shared" ref="C14:I14" si="10">C12-C13</f>
        <v>4</v>
      </c>
      <c r="D14" s="83">
        <f t="shared" si="10"/>
        <v>5</v>
      </c>
      <c r="E14" s="83">
        <f t="shared" si="10"/>
        <v>6</v>
      </c>
      <c r="F14" s="83">
        <f t="shared" si="10"/>
        <v>2</v>
      </c>
      <c r="G14" s="83">
        <f t="shared" si="10"/>
        <v>8</v>
      </c>
      <c r="H14" s="83">
        <f t="shared" si="10"/>
        <v>11</v>
      </c>
      <c r="I14" s="83">
        <f t="shared" si="10"/>
        <v>101</v>
      </c>
      <c r="J14" s="83">
        <f>SUM(B14:H14)/SUM(B$13:H$14)</f>
        <v>6.1166429587482217E-2</v>
      </c>
      <c r="L14" s="83" t="s">
        <v>2</v>
      </c>
      <c r="M14" s="83">
        <f>M12-M13</f>
        <v>29</v>
      </c>
      <c r="N14" s="83">
        <f t="shared" ref="N14" si="11">N12-N13</f>
        <v>33</v>
      </c>
      <c r="O14" s="83">
        <f t="shared" ref="O14" si="12">O12-O13</f>
        <v>46</v>
      </c>
      <c r="P14" s="83">
        <f t="shared" ref="P14" si="13">P12-P13</f>
        <v>52</v>
      </c>
      <c r="Q14" s="83">
        <f t="shared" ref="Q14" si="14">Q12-Q13</f>
        <v>63</v>
      </c>
      <c r="R14" s="83">
        <f t="shared" ref="R14" si="15">R12-R13</f>
        <v>70</v>
      </c>
      <c r="S14" s="83">
        <f t="shared" ref="S14" si="16">S12-S13</f>
        <v>56</v>
      </c>
      <c r="T14" s="83">
        <f t="shared" ref="T14:U14" si="17">T12-T13</f>
        <v>52</v>
      </c>
      <c r="U14" s="83">
        <f t="shared" si="17"/>
        <v>1789</v>
      </c>
      <c r="V14" s="83">
        <f>SUM(M14:T14)/SUM(M$13:T$14)</f>
        <v>7.0586164407674706E-2</v>
      </c>
      <c r="X14" s="83" t="s">
        <v>2</v>
      </c>
      <c r="Y14" s="83">
        <f t="shared" ref="Y14:AG14" si="18">Y12-Y13</f>
        <v>27</v>
      </c>
      <c r="Z14" s="83">
        <f t="shared" si="18"/>
        <v>51</v>
      </c>
      <c r="AA14" s="83">
        <f t="shared" si="18"/>
        <v>15</v>
      </c>
      <c r="AB14" s="83">
        <f t="shared" si="18"/>
        <v>49</v>
      </c>
      <c r="AC14" s="83">
        <f t="shared" si="18"/>
        <v>12</v>
      </c>
      <c r="AD14" s="83">
        <f t="shared" si="18"/>
        <v>21</v>
      </c>
      <c r="AE14" s="83">
        <f t="shared" si="18"/>
        <v>33</v>
      </c>
      <c r="AF14" s="83">
        <f t="shared" si="18"/>
        <v>19</v>
      </c>
      <c r="AG14" s="83">
        <f t="shared" si="18"/>
        <v>963</v>
      </c>
      <c r="AH14" s="83">
        <f>SUM(Y14:AF14)/SUM(Y$13:AF$14)</f>
        <v>5.7352198079838303E-2</v>
      </c>
    </row>
    <row r="15" spans="1:35" x14ac:dyDescent="0.25">
      <c r="A15" s="83" t="s">
        <v>8</v>
      </c>
      <c r="B15" s="81">
        <f t="shared" ref="B15:I15" si="19">B13/B12</f>
        <v>0.93396226415094341</v>
      </c>
      <c r="C15" s="81">
        <f t="shared" si="19"/>
        <v>0.94666666666666666</v>
      </c>
      <c r="D15" s="81">
        <f t="shared" si="19"/>
        <v>0.88372093023255816</v>
      </c>
      <c r="E15" s="81">
        <f t="shared" si="19"/>
        <v>0.94230769230769229</v>
      </c>
      <c r="F15" s="81">
        <f t="shared" si="19"/>
        <v>0.95</v>
      </c>
      <c r="G15" s="81">
        <f t="shared" si="19"/>
        <v>0.94594594594594594</v>
      </c>
      <c r="H15" s="81">
        <f t="shared" si="19"/>
        <v>0.94117647058823528</v>
      </c>
      <c r="I15" s="81">
        <f t="shared" si="19"/>
        <v>0.52358490566037741</v>
      </c>
      <c r="L15" s="83" t="s">
        <v>8</v>
      </c>
      <c r="M15" s="81">
        <f t="shared" ref="M15:U15" si="20">M13/M12</f>
        <v>0.94517958412098302</v>
      </c>
      <c r="N15" s="81">
        <f t="shared" si="20"/>
        <v>0.94128113879003561</v>
      </c>
      <c r="O15" s="81">
        <f t="shared" si="20"/>
        <v>0.91559633027522935</v>
      </c>
      <c r="P15" s="81">
        <f t="shared" si="20"/>
        <v>0.94124293785310731</v>
      </c>
      <c r="Q15" s="81">
        <f t="shared" si="20"/>
        <v>0.93</v>
      </c>
      <c r="R15" s="81">
        <f t="shared" si="20"/>
        <v>0.91421568627450978</v>
      </c>
      <c r="S15" s="81">
        <f t="shared" si="20"/>
        <v>0.92156862745098034</v>
      </c>
      <c r="T15" s="81">
        <f t="shared" si="20"/>
        <v>0.92876712328767119</v>
      </c>
      <c r="U15" s="81">
        <f t="shared" si="20"/>
        <v>0.16790697674418606</v>
      </c>
      <c r="X15" s="83" t="s">
        <v>8</v>
      </c>
      <c r="Y15" s="81">
        <f t="shared" ref="Y15:AE15" si="21">Y13/Y12</f>
        <v>0.94206008583690992</v>
      </c>
      <c r="Z15" s="81">
        <f t="shared" si="21"/>
        <v>0.94557097118463185</v>
      </c>
      <c r="AA15" s="81">
        <f t="shared" si="21"/>
        <v>0.92462311557788945</v>
      </c>
      <c r="AB15" s="81">
        <f t="shared" si="21"/>
        <v>0.9409638554216867</v>
      </c>
      <c r="AC15" s="81">
        <f t="shared" si="21"/>
        <v>0.94871794871794868</v>
      </c>
      <c r="AD15" s="81">
        <f t="shared" si="21"/>
        <v>0.95364238410596025</v>
      </c>
      <c r="AE15" s="81">
        <f t="shared" si="21"/>
        <v>0.93967093235831811</v>
      </c>
      <c r="AF15" s="81">
        <f t="shared" ref="AF15:AG15" si="22">AF13/AF12</f>
        <v>0.93493150684931503</v>
      </c>
      <c r="AG15" s="81">
        <f t="shared" si="22"/>
        <v>0.14778761061946902</v>
      </c>
    </row>
    <row r="16" spans="1:35" x14ac:dyDescent="0.25">
      <c r="A16" s="83" t="s">
        <v>9</v>
      </c>
      <c r="B16" s="81">
        <f t="shared" ref="B16:I16" si="23">B14/(B14+B13)</f>
        <v>6.6037735849056603E-2</v>
      </c>
      <c r="C16" s="81">
        <f t="shared" si="23"/>
        <v>5.3333333333333337E-2</v>
      </c>
      <c r="D16" s="81">
        <f t="shared" si="23"/>
        <v>0.11627906976744186</v>
      </c>
      <c r="E16" s="81">
        <f t="shared" si="23"/>
        <v>5.7692307692307696E-2</v>
      </c>
      <c r="F16" s="81">
        <f t="shared" si="23"/>
        <v>0.05</v>
      </c>
      <c r="G16" s="81">
        <f t="shared" si="23"/>
        <v>5.4054054054054057E-2</v>
      </c>
      <c r="H16" s="81">
        <f t="shared" si="23"/>
        <v>5.8823529411764705E-2</v>
      </c>
      <c r="I16" s="81">
        <f t="shared" si="23"/>
        <v>0.47641509433962265</v>
      </c>
      <c r="L16" s="83" t="s">
        <v>9</v>
      </c>
      <c r="M16" s="81">
        <f t="shared" ref="M16:U16" si="24">M14/(M14+M13)</f>
        <v>5.4820415879017016E-2</v>
      </c>
      <c r="N16" s="81">
        <f t="shared" si="24"/>
        <v>5.8718861209964411E-2</v>
      </c>
      <c r="O16" s="81">
        <f t="shared" si="24"/>
        <v>8.4403669724770647E-2</v>
      </c>
      <c r="P16" s="81">
        <f t="shared" si="24"/>
        <v>5.8757062146892657E-2</v>
      </c>
      <c r="Q16" s="81">
        <f t="shared" si="24"/>
        <v>7.0000000000000007E-2</v>
      </c>
      <c r="R16" s="81">
        <f t="shared" si="24"/>
        <v>8.5784313725490197E-2</v>
      </c>
      <c r="S16" s="81">
        <f t="shared" si="24"/>
        <v>7.8431372549019607E-2</v>
      </c>
      <c r="T16" s="81">
        <f t="shared" si="24"/>
        <v>7.1232876712328766E-2</v>
      </c>
      <c r="U16" s="81">
        <f t="shared" si="24"/>
        <v>0.83209302325581391</v>
      </c>
      <c r="X16" s="83" t="s">
        <v>9</v>
      </c>
      <c r="Y16" s="81">
        <f t="shared" ref="Y16:AD16" si="25">Y14/(Y14+Y13)</f>
        <v>5.7939914163090127E-2</v>
      </c>
      <c r="Z16" s="81">
        <f t="shared" si="25"/>
        <v>5.4429028815368194E-2</v>
      </c>
      <c r="AA16" s="81">
        <f t="shared" si="25"/>
        <v>7.5376884422110546E-2</v>
      </c>
      <c r="AB16" s="81">
        <f t="shared" si="25"/>
        <v>5.903614457831325E-2</v>
      </c>
      <c r="AC16" s="81">
        <f t="shared" si="25"/>
        <v>5.128205128205128E-2</v>
      </c>
      <c r="AD16" s="81">
        <f t="shared" si="25"/>
        <v>4.6357615894039736E-2</v>
      </c>
      <c r="AE16" s="81">
        <f t="shared" ref="AE16" si="26">AE14/(AE14+AE13)</f>
        <v>6.0329067641681902E-2</v>
      </c>
      <c r="AF16" s="81">
        <f t="shared" ref="AF16:AG16" si="27">AF14/(AF14+AF13)</f>
        <v>6.5068493150684928E-2</v>
      </c>
      <c r="AG16" s="81">
        <f t="shared" si="27"/>
        <v>0.85221238938053101</v>
      </c>
    </row>
    <row r="18" spans="1:23" x14ac:dyDescent="0.25">
      <c r="A18" s="81" t="s">
        <v>28</v>
      </c>
      <c r="B18" s="81">
        <v>6</v>
      </c>
      <c r="C18" s="81">
        <v>0</v>
      </c>
      <c r="D18" s="81">
        <v>2</v>
      </c>
      <c r="E18" s="81">
        <v>7</v>
      </c>
      <c r="F18" s="81">
        <v>3</v>
      </c>
      <c r="G18" s="81">
        <v>1</v>
      </c>
      <c r="H18" s="81">
        <v>4</v>
      </c>
      <c r="I18" s="81">
        <v>8</v>
      </c>
      <c r="J18" s="81">
        <v>5</v>
      </c>
      <c r="N18" s="81" t="s">
        <v>29</v>
      </c>
      <c r="O18" s="81">
        <v>2</v>
      </c>
      <c r="P18" s="81">
        <v>7</v>
      </c>
      <c r="Q18" s="81">
        <v>1</v>
      </c>
      <c r="R18" s="81">
        <v>4</v>
      </c>
      <c r="S18" s="81">
        <v>5</v>
      </c>
      <c r="T18" s="81">
        <v>3</v>
      </c>
      <c r="U18" s="81">
        <v>0</v>
      </c>
      <c r="V18" s="81">
        <v>6</v>
      </c>
    </row>
    <row r="19" spans="1:23" x14ac:dyDescent="0.25">
      <c r="B19" s="81">
        <v>48</v>
      </c>
      <c r="C19" s="81">
        <v>173</v>
      </c>
      <c r="D19" s="81">
        <v>147</v>
      </c>
      <c r="E19" s="81">
        <v>171</v>
      </c>
      <c r="F19" s="81">
        <v>205</v>
      </c>
      <c r="G19" s="81">
        <v>192</v>
      </c>
      <c r="H19" s="81">
        <v>324</v>
      </c>
      <c r="I19" s="81">
        <v>76</v>
      </c>
      <c r="J19" s="84" t="s">
        <v>6</v>
      </c>
      <c r="O19" s="81">
        <v>88</v>
      </c>
      <c r="P19" s="81">
        <v>176</v>
      </c>
      <c r="Q19" s="81">
        <v>235</v>
      </c>
      <c r="R19" s="81">
        <v>193</v>
      </c>
      <c r="S19" s="81">
        <v>265</v>
      </c>
      <c r="T19" s="81">
        <v>5</v>
      </c>
      <c r="U19" s="81">
        <v>39</v>
      </c>
      <c r="V19" s="84" t="s">
        <v>6</v>
      </c>
    </row>
    <row r="20" spans="1:23" x14ac:dyDescent="0.25">
      <c r="A20" s="83" t="s">
        <v>13</v>
      </c>
      <c r="B20" s="81">
        <v>509</v>
      </c>
      <c r="C20" s="81">
        <v>674</v>
      </c>
      <c r="D20" s="81">
        <v>408</v>
      </c>
      <c r="E20" s="81">
        <v>597</v>
      </c>
      <c r="F20" s="81">
        <v>596</v>
      </c>
      <c r="G20" s="81">
        <v>656</v>
      </c>
      <c r="H20" s="81">
        <v>1398</v>
      </c>
      <c r="I20" s="81">
        <v>205</v>
      </c>
      <c r="J20" s="81">
        <v>1688</v>
      </c>
      <c r="N20" s="83" t="s">
        <v>13</v>
      </c>
      <c r="O20" s="81">
        <v>596</v>
      </c>
      <c r="P20" s="81">
        <v>722</v>
      </c>
      <c r="Q20" s="81">
        <v>1114</v>
      </c>
      <c r="R20" s="81">
        <v>801</v>
      </c>
      <c r="S20" s="81">
        <v>422</v>
      </c>
      <c r="T20" s="81">
        <v>604</v>
      </c>
      <c r="U20" s="81">
        <v>790</v>
      </c>
      <c r="V20" s="81">
        <v>3854</v>
      </c>
    </row>
    <row r="21" spans="1:23" x14ac:dyDescent="0.25">
      <c r="A21" s="83" t="s">
        <v>1</v>
      </c>
      <c r="B21" s="81">
        <v>476</v>
      </c>
      <c r="C21" s="81">
        <v>642</v>
      </c>
      <c r="D21" s="81">
        <v>373</v>
      </c>
      <c r="E21" s="81">
        <v>570</v>
      </c>
      <c r="F21" s="81">
        <v>547</v>
      </c>
      <c r="G21" s="81">
        <v>605</v>
      </c>
      <c r="H21" s="81">
        <v>1302</v>
      </c>
      <c r="I21" s="81">
        <v>190</v>
      </c>
      <c r="J21" s="81">
        <v>284</v>
      </c>
      <c r="K21" s="83">
        <f>SUM(B21:I21)/SUM(B$20:I$20)</f>
        <v>0.93297640293476103</v>
      </c>
      <c r="N21" s="83" t="s">
        <v>1</v>
      </c>
      <c r="O21" s="81">
        <v>557</v>
      </c>
      <c r="P21" s="81">
        <v>680</v>
      </c>
      <c r="Q21" s="81">
        <v>1016</v>
      </c>
      <c r="R21" s="81">
        <v>759</v>
      </c>
      <c r="S21" s="81">
        <v>403</v>
      </c>
      <c r="T21" s="81">
        <v>543</v>
      </c>
      <c r="U21" s="81">
        <v>750</v>
      </c>
      <c r="V21" s="81">
        <v>294</v>
      </c>
      <c r="W21" s="83">
        <f>SUM(N21:U21)/SUM(N$20:U$20)</f>
        <v>0.93246187363834421</v>
      </c>
    </row>
    <row r="22" spans="1:23" x14ac:dyDescent="0.25">
      <c r="A22" s="83" t="s">
        <v>2</v>
      </c>
      <c r="B22" s="83">
        <f t="shared" ref="B22:J22" si="28">B20-B21</f>
        <v>33</v>
      </c>
      <c r="C22" s="83">
        <f t="shared" si="28"/>
        <v>32</v>
      </c>
      <c r="D22" s="83">
        <f t="shared" si="28"/>
        <v>35</v>
      </c>
      <c r="E22" s="83">
        <f t="shared" si="28"/>
        <v>27</v>
      </c>
      <c r="F22" s="83">
        <f t="shared" si="28"/>
        <v>49</v>
      </c>
      <c r="G22" s="83">
        <f t="shared" si="28"/>
        <v>51</v>
      </c>
      <c r="H22" s="83">
        <f t="shared" si="28"/>
        <v>96</v>
      </c>
      <c r="I22" s="83">
        <f t="shared" si="28"/>
        <v>15</v>
      </c>
      <c r="J22" s="83">
        <f t="shared" si="28"/>
        <v>1404</v>
      </c>
      <c r="K22" s="83">
        <f>SUM(B22:I22)/SUM(B21:I22)</f>
        <v>6.7023597065238943E-2</v>
      </c>
      <c r="N22" s="83" t="s">
        <v>2</v>
      </c>
      <c r="O22" s="83">
        <f t="shared" ref="O22:V22" si="29">O20-O21</f>
        <v>39</v>
      </c>
      <c r="P22" s="83">
        <f t="shared" si="29"/>
        <v>42</v>
      </c>
      <c r="Q22" s="83">
        <f t="shared" si="29"/>
        <v>98</v>
      </c>
      <c r="R22" s="83">
        <f t="shared" si="29"/>
        <v>42</v>
      </c>
      <c r="S22" s="83">
        <f t="shared" si="29"/>
        <v>19</v>
      </c>
      <c r="T22" s="83">
        <f t="shared" si="29"/>
        <v>61</v>
      </c>
      <c r="U22" s="83">
        <f t="shared" si="29"/>
        <v>40</v>
      </c>
      <c r="V22" s="83">
        <f t="shared" si="29"/>
        <v>3560</v>
      </c>
      <c r="W22" s="83">
        <f>SUM(O22:U22)/SUM(O$21:U$22)</f>
        <v>6.7538126361655779E-2</v>
      </c>
    </row>
    <row r="23" spans="1:23" x14ac:dyDescent="0.25">
      <c r="A23" s="83" t="s">
        <v>8</v>
      </c>
      <c r="B23" s="81">
        <f>B21/B20</f>
        <v>0.93516699410609039</v>
      </c>
      <c r="C23" s="81">
        <f>C21/C20</f>
        <v>0.95252225519287836</v>
      </c>
      <c r="D23" s="81">
        <f t="shared" ref="D23" si="30">D21/D20</f>
        <v>0.91421568627450978</v>
      </c>
      <c r="E23" s="81">
        <f t="shared" ref="E23:J23" si="31">E21/E20</f>
        <v>0.95477386934673369</v>
      </c>
      <c r="F23" s="81">
        <f>F21/F20</f>
        <v>0.91778523489932884</v>
      </c>
      <c r="G23" s="81">
        <f t="shared" si="31"/>
        <v>0.9222560975609756</v>
      </c>
      <c r="H23" s="81">
        <f t="shared" si="31"/>
        <v>0.93133047210300424</v>
      </c>
      <c r="I23" s="81">
        <f t="shared" si="31"/>
        <v>0.92682926829268297</v>
      </c>
      <c r="J23" s="81">
        <f t="shared" si="31"/>
        <v>0.16824644549763032</v>
      </c>
      <c r="N23" s="83" t="s">
        <v>8</v>
      </c>
      <c r="O23" s="81">
        <f>O21/O20</f>
        <v>0.93456375838926176</v>
      </c>
      <c r="P23" s="81">
        <f t="shared" ref="P23:V23" si="32">P21/P20</f>
        <v>0.94182825484764543</v>
      </c>
      <c r="Q23" s="81">
        <f>Q21/Q20</f>
        <v>0.91202872531418311</v>
      </c>
      <c r="R23" s="81">
        <f t="shared" si="32"/>
        <v>0.94756554307116103</v>
      </c>
      <c r="S23" s="81">
        <f t="shared" si="32"/>
        <v>0.95497630331753558</v>
      </c>
      <c r="T23" s="81">
        <f>T21/T20</f>
        <v>0.89900662251655628</v>
      </c>
      <c r="U23" s="81">
        <f t="shared" si="32"/>
        <v>0.94936708860759489</v>
      </c>
      <c r="V23" s="81">
        <f t="shared" si="32"/>
        <v>7.6284379865075247E-2</v>
      </c>
    </row>
    <row r="24" spans="1:23" x14ac:dyDescent="0.25">
      <c r="A24" s="83" t="s">
        <v>9</v>
      </c>
      <c r="B24" s="81">
        <f>B22/(B22+B21)</f>
        <v>6.4833005893909626E-2</v>
      </c>
      <c r="C24" s="81">
        <f>C22/(C22+C21)</f>
        <v>4.7477744807121663E-2</v>
      </c>
      <c r="D24" s="81">
        <f t="shared" ref="D24" si="33">D22/(D22+D21)</f>
        <v>8.5784313725490197E-2</v>
      </c>
      <c r="E24" s="81">
        <f t="shared" ref="E24:J24" si="34">E22/(E22+E21)</f>
        <v>4.5226130653266333E-2</v>
      </c>
      <c r="F24" s="81">
        <f>F22/(F22+F21)</f>
        <v>8.2214765100671147E-2</v>
      </c>
      <c r="G24" s="81">
        <f t="shared" si="34"/>
        <v>7.774390243902439E-2</v>
      </c>
      <c r="H24" s="81">
        <f t="shared" si="34"/>
        <v>6.8669527896995708E-2</v>
      </c>
      <c r="I24" s="81">
        <f t="shared" si="34"/>
        <v>7.3170731707317069E-2</v>
      </c>
      <c r="J24" s="81">
        <f t="shared" si="34"/>
        <v>0.83175355450236965</v>
      </c>
      <c r="N24" s="83" t="s">
        <v>9</v>
      </c>
      <c r="O24" s="81">
        <f>O22/(O22+O21)</f>
        <v>6.5436241610738258E-2</v>
      </c>
      <c r="P24" s="81">
        <f t="shared" ref="P24:V24" si="35">P22/(P22+P21)</f>
        <v>5.817174515235457E-2</v>
      </c>
      <c r="Q24" s="81">
        <f>Q22/(Q22+Q21)</f>
        <v>8.7971274685816878E-2</v>
      </c>
      <c r="R24" s="81">
        <f t="shared" si="35"/>
        <v>5.2434456928838954E-2</v>
      </c>
      <c r="S24" s="81">
        <f t="shared" si="35"/>
        <v>4.5023696682464455E-2</v>
      </c>
      <c r="T24" s="81">
        <f>T22/(T22+T21)</f>
        <v>0.10099337748344371</v>
      </c>
      <c r="U24" s="81">
        <f t="shared" si="35"/>
        <v>5.0632911392405063E-2</v>
      </c>
      <c r="V24" s="81">
        <f t="shared" si="35"/>
        <v>0.92371562013492481</v>
      </c>
    </row>
    <row r="25" spans="1:23" x14ac:dyDescent="0.25">
      <c r="A25" s="83"/>
    </row>
    <row r="27" spans="1:23" x14ac:dyDescent="0.25">
      <c r="A27" s="81" t="s">
        <v>31</v>
      </c>
      <c r="B27" s="81">
        <v>1</v>
      </c>
      <c r="C27" s="81">
        <v>3</v>
      </c>
      <c r="D27" s="81">
        <v>2</v>
      </c>
      <c r="E27" s="81">
        <v>0</v>
      </c>
    </row>
    <row r="28" spans="1:23" x14ac:dyDescent="0.25">
      <c r="B28" s="81">
        <v>1159</v>
      </c>
      <c r="C28" s="81">
        <v>1276</v>
      </c>
      <c r="D28" s="81">
        <v>1369</v>
      </c>
      <c r="E28" s="82" t="s">
        <v>6</v>
      </c>
      <c r="F28" s="81" t="s">
        <v>100</v>
      </c>
    </row>
    <row r="29" spans="1:23" x14ac:dyDescent="0.25">
      <c r="A29" s="85" t="s">
        <v>0</v>
      </c>
      <c r="B29" s="85">
        <v>3159</v>
      </c>
      <c r="C29" s="85">
        <v>3442</v>
      </c>
      <c r="D29" s="85">
        <v>2466</v>
      </c>
      <c r="E29" s="85">
        <v>500</v>
      </c>
      <c r="F29" s="85">
        <f>SUM(B29:E29)</f>
        <v>9567</v>
      </c>
    </row>
    <row r="30" spans="1:23" x14ac:dyDescent="0.25">
      <c r="A30" s="81" t="s">
        <v>75</v>
      </c>
      <c r="B30" s="81">
        <v>3043</v>
      </c>
      <c r="C30" s="81">
        <v>3322</v>
      </c>
      <c r="D30" s="81">
        <v>2376</v>
      </c>
      <c r="E30" s="81">
        <v>337</v>
      </c>
      <c r="F30" s="81">
        <f t="shared" ref="F30:F32" si="36">SUM(B30:E30)</f>
        <v>9078</v>
      </c>
    </row>
    <row r="31" spans="1:23" x14ac:dyDescent="0.25">
      <c r="A31" s="83" t="s">
        <v>101</v>
      </c>
      <c r="B31" s="83">
        <v>2989</v>
      </c>
      <c r="C31" s="83">
        <v>3235</v>
      </c>
      <c r="D31" s="83">
        <v>2341</v>
      </c>
      <c r="E31" s="83">
        <v>324</v>
      </c>
      <c r="F31" s="81">
        <f t="shared" si="36"/>
        <v>8889</v>
      </c>
      <c r="G31" s="83"/>
      <c r="H31" s="83"/>
    </row>
    <row r="32" spans="1:23" x14ac:dyDescent="0.25">
      <c r="A32" s="83" t="s">
        <v>2</v>
      </c>
      <c r="B32" s="83">
        <f t="shared" ref="B32" si="37">B30-B31</f>
        <v>54</v>
      </c>
      <c r="C32" s="83">
        <f t="shared" ref="C32" si="38">C30-C31</f>
        <v>87</v>
      </c>
      <c r="D32" s="83">
        <f t="shared" ref="D32" si="39">D30-D31</f>
        <v>35</v>
      </c>
      <c r="E32" s="83">
        <f t="shared" ref="E32" si="40">E30-E31</f>
        <v>13</v>
      </c>
      <c r="F32" s="81">
        <f t="shared" si="36"/>
        <v>189</v>
      </c>
      <c r="G32" s="83"/>
      <c r="H32" s="83"/>
    </row>
    <row r="33" spans="1:8" x14ac:dyDescent="0.25">
      <c r="A33" s="83" t="s">
        <v>8</v>
      </c>
      <c r="B33" s="81">
        <f>B31/B29</f>
        <v>0.94618550174105731</v>
      </c>
      <c r="C33" s="81">
        <f>C31/C29</f>
        <v>0.93986054619407322</v>
      </c>
      <c r="D33" s="81">
        <f>D31/D29</f>
        <v>0.94931062449310621</v>
      </c>
      <c r="E33" s="81">
        <f>E31/E29</f>
        <v>0.64800000000000002</v>
      </c>
      <c r="F33" s="83">
        <f>(B31+C31+D31)/(B$29+C$29+D$29)</f>
        <v>0.94463438844160141</v>
      </c>
      <c r="G33" s="83"/>
      <c r="H33" s="83"/>
    </row>
    <row r="34" spans="1:8" x14ac:dyDescent="0.25">
      <c r="A34" s="86" t="s">
        <v>9</v>
      </c>
      <c r="B34" s="85">
        <f>B32/(B32+B31)</f>
        <v>1.7745645744331254E-2</v>
      </c>
      <c r="C34" s="85">
        <f>C32/(C32+C31)</f>
        <v>2.6189042745334137E-2</v>
      </c>
      <c r="D34" s="85">
        <f>D32/(D32+D31)</f>
        <v>1.4730639730639731E-2</v>
      </c>
      <c r="E34" s="85">
        <f>E32/(E32+E31)</f>
        <v>3.857566765578635E-2</v>
      </c>
      <c r="F34" s="86">
        <f>(B32+C32+D32)/(B$31+C$31+D$31)</f>
        <v>2.0548744892002334E-2</v>
      </c>
    </row>
    <row r="35" spans="1:8" x14ac:dyDescent="0.25">
      <c r="A35" s="81" t="s">
        <v>75</v>
      </c>
      <c r="B35" s="81">
        <v>2949</v>
      </c>
      <c r="C35" s="81">
        <v>3294</v>
      </c>
      <c r="D35" s="81">
        <v>2356</v>
      </c>
      <c r="E35" s="81">
        <v>479</v>
      </c>
      <c r="F35" s="81">
        <f t="shared" ref="F35:F37" si="41">SUM(B35:E35)</f>
        <v>9078</v>
      </c>
    </row>
    <row r="36" spans="1:8" x14ac:dyDescent="0.25">
      <c r="A36" s="83" t="s">
        <v>102</v>
      </c>
      <c r="B36" s="83">
        <v>2924</v>
      </c>
      <c r="C36" s="83">
        <v>3226</v>
      </c>
      <c r="D36" s="83">
        <v>2333</v>
      </c>
      <c r="E36" s="83">
        <v>384</v>
      </c>
      <c r="F36" s="81">
        <f t="shared" si="41"/>
        <v>8867</v>
      </c>
      <c r="G36" s="83"/>
      <c r="H36" s="83"/>
    </row>
    <row r="37" spans="1:8" x14ac:dyDescent="0.25">
      <c r="A37" s="83" t="s">
        <v>2</v>
      </c>
      <c r="B37" s="83">
        <f t="shared" ref="B37" si="42">B35-B36</f>
        <v>25</v>
      </c>
      <c r="C37" s="83">
        <f t="shared" ref="C37" si="43">C35-C36</f>
        <v>68</v>
      </c>
      <c r="D37" s="83">
        <f t="shared" ref="D37" si="44">D35-D36</f>
        <v>23</v>
      </c>
      <c r="E37" s="83">
        <f t="shared" ref="E37" si="45">E35-E36</f>
        <v>95</v>
      </c>
      <c r="F37" s="81">
        <f t="shared" si="41"/>
        <v>211</v>
      </c>
      <c r="G37" s="83"/>
      <c r="H37" s="83"/>
    </row>
    <row r="38" spans="1:8" x14ac:dyDescent="0.25">
      <c r="A38" s="83" t="s">
        <v>8</v>
      </c>
      <c r="B38" s="81">
        <f>B36/B29</f>
        <v>0.9256093700538145</v>
      </c>
      <c r="C38" s="81">
        <f>C36/C29</f>
        <v>0.93724578733294595</v>
      </c>
      <c r="D38" s="81">
        <f>D36/D29</f>
        <v>0.94606650446066509</v>
      </c>
      <c r="E38" s="81">
        <f>E36/E29</f>
        <v>0.76800000000000002</v>
      </c>
      <c r="F38" s="83">
        <f>(B36+C36+D36)/(B$29+C$29+D$29)</f>
        <v>0.9355906032866439</v>
      </c>
      <c r="G38" s="83"/>
      <c r="H38" s="83"/>
    </row>
    <row r="39" spans="1:8" x14ac:dyDescent="0.25">
      <c r="A39" s="86" t="s">
        <v>9</v>
      </c>
      <c r="B39" s="85">
        <f t="shared" ref="B39:E39" si="46">B37/(B37+B36)</f>
        <v>8.4774499830450999E-3</v>
      </c>
      <c r="C39" s="85">
        <f t="shared" si="46"/>
        <v>2.0643594414086218E-2</v>
      </c>
      <c r="D39" s="85">
        <f t="shared" si="46"/>
        <v>9.7623089983022073E-3</v>
      </c>
      <c r="E39" s="85">
        <f t="shared" si="46"/>
        <v>0.19832985386221294</v>
      </c>
      <c r="F39" s="86">
        <f>SUM(B37:D37)/SUM(B$36:D$36)</f>
        <v>1.3674407638807026E-2</v>
      </c>
    </row>
    <row r="40" spans="1:8" x14ac:dyDescent="0.25">
      <c r="A40" s="81" t="s">
        <v>12</v>
      </c>
      <c r="B40" s="81">
        <v>2896</v>
      </c>
      <c r="C40" s="81">
        <v>3231</v>
      </c>
      <c r="D40" s="81">
        <v>2343</v>
      </c>
      <c r="E40" s="81">
        <v>329</v>
      </c>
      <c r="F40" s="81">
        <f t="shared" ref="F40:F41" si="47">SUM(B40:E40)</f>
        <v>8799</v>
      </c>
    </row>
    <row r="41" spans="1:8" x14ac:dyDescent="0.25">
      <c r="A41" s="81" t="s">
        <v>2</v>
      </c>
      <c r="B41" s="81">
        <f>2950-B40</f>
        <v>54</v>
      </c>
      <c r="C41" s="81">
        <f>3316-C40</f>
        <v>85</v>
      </c>
      <c r="D41" s="81">
        <f>2376-D40</f>
        <v>33</v>
      </c>
      <c r="E41" s="81">
        <f>624-E40</f>
        <v>295</v>
      </c>
      <c r="F41" s="81">
        <f t="shared" si="47"/>
        <v>467</v>
      </c>
    </row>
    <row r="42" spans="1:8" x14ac:dyDescent="0.25">
      <c r="A42" s="81" t="s">
        <v>8</v>
      </c>
      <c r="B42" s="81">
        <f>B40/B29</f>
        <v>0.91674580563469454</v>
      </c>
      <c r="C42" s="81">
        <f>C40/C29</f>
        <v>0.93869843114468332</v>
      </c>
      <c r="D42" s="81">
        <f>D40/D29</f>
        <v>0.95012165450121655</v>
      </c>
      <c r="E42" s="81">
        <f>E40/E29</f>
        <v>0.65800000000000003</v>
      </c>
      <c r="F42" s="83">
        <f>SUM(B40:D40)/SUM(B29:D29)</f>
        <v>0.93415683246939452</v>
      </c>
    </row>
    <row r="43" spans="1:8" x14ac:dyDescent="0.25">
      <c r="A43" s="85" t="s">
        <v>9</v>
      </c>
      <c r="B43" s="85">
        <f>B41/(B41+B40)</f>
        <v>1.8305084745762711E-2</v>
      </c>
      <c r="C43" s="85">
        <f t="shared" ref="C43:E43" si="48">C41/(C41+C40)</f>
        <v>2.563329312424608E-2</v>
      </c>
      <c r="D43" s="85">
        <f t="shared" si="48"/>
        <v>1.3888888888888888E-2</v>
      </c>
      <c r="E43" s="85">
        <f t="shared" si="48"/>
        <v>0.47275641025641024</v>
      </c>
      <c r="F43" s="86">
        <f>SUM(B41:D41)/SUM(B$40:D$41)</f>
        <v>1.9902800277713493E-2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2"/>
  <sheetViews>
    <sheetView zoomScale="85" zoomScaleNormal="85" workbookViewId="0"/>
  </sheetViews>
  <sheetFormatPr defaultRowHeight="15" x14ac:dyDescent="0.25"/>
  <cols>
    <col min="1" max="1" width="4.140625" style="25" customWidth="1"/>
    <col min="2" max="2" width="9.140625" style="2"/>
    <col min="3" max="3" width="12.5703125" style="2" bestFit="1" customWidth="1"/>
    <col min="4" max="15" width="7.42578125" style="2" customWidth="1"/>
    <col min="16" max="16" width="9" style="25" customWidth="1"/>
    <col min="17" max="17" width="13.85546875" style="2" customWidth="1"/>
    <col min="18" max="34" width="3.28515625" style="2" customWidth="1"/>
    <col min="35" max="35" width="8.28515625" style="25" customWidth="1"/>
    <col min="36" max="36" width="13.85546875" style="2" customWidth="1"/>
    <col min="37" max="53" width="3.28515625" style="2" customWidth="1"/>
    <col min="54" max="54" width="9.140625" style="25"/>
    <col min="55" max="16384" width="9.140625" style="2"/>
  </cols>
  <sheetData>
    <row r="1" spans="2:57" s="25" customFormat="1" x14ac:dyDescent="0.25">
      <c r="Q1" s="48"/>
    </row>
    <row r="2" spans="2:57" x14ac:dyDescent="0.25">
      <c r="B2" s="93" t="s">
        <v>19</v>
      </c>
      <c r="C2" s="94"/>
      <c r="D2" s="58" t="s">
        <v>3</v>
      </c>
      <c r="E2" s="58" t="s">
        <v>4</v>
      </c>
      <c r="F2" s="58" t="s">
        <v>5</v>
      </c>
      <c r="G2" s="58" t="s">
        <v>7</v>
      </c>
      <c r="H2" s="69" t="s">
        <v>25</v>
      </c>
      <c r="I2" s="69" t="s">
        <v>26</v>
      </c>
      <c r="J2" s="69" t="s">
        <v>27</v>
      </c>
      <c r="K2" s="69" t="s">
        <v>28</v>
      </c>
      <c r="L2" s="69" t="s">
        <v>29</v>
      </c>
      <c r="M2" s="69" t="s">
        <v>30</v>
      </c>
      <c r="N2" s="69" t="s">
        <v>32</v>
      </c>
      <c r="O2" s="62"/>
      <c r="Q2" s="60" t="s">
        <v>25</v>
      </c>
      <c r="R2" s="89" t="s">
        <v>23</v>
      </c>
      <c r="S2" s="89"/>
      <c r="T2" s="89"/>
      <c r="U2" s="89"/>
      <c r="V2" s="89"/>
      <c r="W2" s="89"/>
      <c r="X2" s="89"/>
      <c r="Y2" s="89"/>
      <c r="Z2" s="54"/>
      <c r="AA2" s="89" t="s">
        <v>24</v>
      </c>
      <c r="AB2" s="89"/>
      <c r="AC2" s="89"/>
      <c r="AD2" s="89"/>
      <c r="AE2" s="89"/>
      <c r="AF2" s="89"/>
      <c r="AG2" s="89"/>
      <c r="AH2" s="90"/>
      <c r="AJ2" s="60" t="s">
        <v>26</v>
      </c>
      <c r="AK2" s="89" t="s">
        <v>23</v>
      </c>
      <c r="AL2" s="89"/>
      <c r="AM2" s="89"/>
      <c r="AN2" s="89"/>
      <c r="AO2" s="89"/>
      <c r="AP2" s="89"/>
      <c r="AQ2" s="89"/>
      <c r="AR2" s="89"/>
      <c r="AS2" s="54"/>
      <c r="AT2" s="89" t="s">
        <v>24</v>
      </c>
      <c r="AU2" s="89"/>
      <c r="AV2" s="89"/>
      <c r="AW2" s="89"/>
      <c r="AX2" s="89"/>
      <c r="AY2" s="89"/>
      <c r="AZ2" s="89"/>
      <c r="BA2" s="90"/>
      <c r="BC2" s="25"/>
      <c r="BD2" s="25"/>
      <c r="BE2" s="25"/>
    </row>
    <row r="3" spans="2:57" x14ac:dyDescent="0.25">
      <c r="B3" s="91" t="s">
        <v>20</v>
      </c>
      <c r="C3" s="3" t="s">
        <v>14</v>
      </c>
      <c r="D3" s="49">
        <v>20510</v>
      </c>
      <c r="E3" s="49">
        <v>24030</v>
      </c>
      <c r="F3" s="49">
        <v>26499</v>
      </c>
      <c r="G3" s="49">
        <v>32748</v>
      </c>
      <c r="H3" s="49">
        <v>3968</v>
      </c>
      <c r="I3" s="49">
        <v>8490</v>
      </c>
      <c r="J3" s="49">
        <v>8380</v>
      </c>
      <c r="K3" s="49">
        <v>7061</v>
      </c>
      <c r="L3" s="49">
        <v>4364</v>
      </c>
      <c r="M3" s="49">
        <v>12262</v>
      </c>
      <c r="N3" s="49">
        <v>13540</v>
      </c>
      <c r="O3" s="50"/>
      <c r="Q3" s="56"/>
      <c r="R3" s="67">
        <v>1</v>
      </c>
      <c r="S3" s="67">
        <v>2</v>
      </c>
      <c r="T3" s="67">
        <v>3</v>
      </c>
      <c r="U3" s="67">
        <v>4</v>
      </c>
      <c r="V3" s="67">
        <v>5</v>
      </c>
      <c r="W3" s="67">
        <v>6</v>
      </c>
      <c r="X3" s="67">
        <v>7</v>
      </c>
      <c r="Y3" s="67"/>
      <c r="Z3" s="67"/>
      <c r="AA3" s="67">
        <v>11</v>
      </c>
      <c r="AB3" s="67">
        <v>28</v>
      </c>
      <c r="AC3" s="67">
        <v>53</v>
      </c>
      <c r="AD3" s="67">
        <v>110</v>
      </c>
      <c r="AE3" s="67">
        <v>181</v>
      </c>
      <c r="AF3" s="67">
        <v>195</v>
      </c>
      <c r="AG3" s="67">
        <v>326</v>
      </c>
      <c r="AH3" s="68"/>
      <c r="AJ3" s="56"/>
      <c r="AK3" s="67">
        <v>1</v>
      </c>
      <c r="AL3" s="67">
        <v>2</v>
      </c>
      <c r="AM3" s="67">
        <v>3</v>
      </c>
      <c r="AN3" s="67">
        <v>4</v>
      </c>
      <c r="AO3" s="67">
        <v>5</v>
      </c>
      <c r="AP3" s="67">
        <v>6</v>
      </c>
      <c r="AQ3" s="67">
        <v>7</v>
      </c>
      <c r="AR3" s="67">
        <v>8</v>
      </c>
      <c r="AS3" s="67"/>
      <c r="AT3" s="67">
        <v>104</v>
      </c>
      <c r="AU3" s="67">
        <v>114</v>
      </c>
      <c r="AV3" s="67">
        <v>137</v>
      </c>
      <c r="AW3" s="67">
        <v>145</v>
      </c>
      <c r="AX3" s="67">
        <v>161</v>
      </c>
      <c r="AY3" s="67">
        <v>184</v>
      </c>
      <c r="AZ3" s="67">
        <v>212</v>
      </c>
      <c r="BA3" s="68">
        <v>253</v>
      </c>
      <c r="BC3" s="25"/>
      <c r="BD3" s="25"/>
      <c r="BE3" s="25"/>
    </row>
    <row r="4" spans="2:57" x14ac:dyDescent="0.25">
      <c r="B4" s="91"/>
      <c r="C4" s="3" t="s">
        <v>15</v>
      </c>
      <c r="D4" s="49">
        <v>259</v>
      </c>
      <c r="E4" s="49">
        <v>291</v>
      </c>
      <c r="F4" s="49">
        <v>306</v>
      </c>
      <c r="G4" s="49">
        <v>351</v>
      </c>
      <c r="H4" s="49">
        <v>26</v>
      </c>
      <c r="I4" s="49">
        <v>118</v>
      </c>
      <c r="J4" s="49">
        <v>77</v>
      </c>
      <c r="K4" s="49">
        <v>141</v>
      </c>
      <c r="L4" s="49">
        <v>245</v>
      </c>
      <c r="M4" s="49">
        <v>235</v>
      </c>
      <c r="N4" s="49">
        <v>222</v>
      </c>
      <c r="O4" s="50"/>
      <c r="Q4" s="56" t="s">
        <v>45</v>
      </c>
      <c r="R4" s="22">
        <v>1</v>
      </c>
      <c r="S4" s="47">
        <v>0</v>
      </c>
      <c r="T4" s="30">
        <v>0</v>
      </c>
      <c r="U4" s="21">
        <v>1</v>
      </c>
      <c r="V4" s="23">
        <v>0</v>
      </c>
      <c r="W4" s="18">
        <v>0</v>
      </c>
      <c r="X4" s="16">
        <v>1</v>
      </c>
      <c r="Y4" s="16"/>
      <c r="Z4" s="16"/>
      <c r="AA4" s="18">
        <v>0</v>
      </c>
      <c r="AB4" s="22">
        <v>1</v>
      </c>
      <c r="AC4" s="47">
        <v>0</v>
      </c>
      <c r="AD4" s="23">
        <v>0</v>
      </c>
      <c r="AE4" s="21">
        <v>1</v>
      </c>
      <c r="AF4" s="16">
        <v>1</v>
      </c>
      <c r="AG4" s="30">
        <v>0</v>
      </c>
      <c r="AH4" s="70"/>
      <c r="AJ4" s="56" t="s">
        <v>76</v>
      </c>
      <c r="AK4" s="22">
        <v>0</v>
      </c>
      <c r="AL4" s="20">
        <v>0</v>
      </c>
      <c r="AM4" s="21">
        <v>1</v>
      </c>
      <c r="AN4" s="23">
        <v>1</v>
      </c>
      <c r="AO4" s="18">
        <v>0</v>
      </c>
      <c r="AP4" s="30">
        <v>1</v>
      </c>
      <c r="AQ4" s="16">
        <v>0</v>
      </c>
      <c r="AR4" s="17">
        <v>1</v>
      </c>
      <c r="AS4" s="16"/>
      <c r="AT4" s="20">
        <v>0</v>
      </c>
      <c r="AU4" s="17">
        <v>1</v>
      </c>
      <c r="AV4" s="22">
        <v>0</v>
      </c>
      <c r="AW4" s="16">
        <v>0</v>
      </c>
      <c r="AX4" s="30">
        <v>1</v>
      </c>
      <c r="AY4" s="23">
        <v>1</v>
      </c>
      <c r="AZ4" s="18">
        <v>0</v>
      </c>
      <c r="BA4" s="75">
        <v>1</v>
      </c>
      <c r="BC4" s="25"/>
      <c r="BD4" s="25"/>
      <c r="BE4" s="25"/>
    </row>
    <row r="5" spans="2:57" x14ac:dyDescent="0.25">
      <c r="B5" s="91"/>
      <c r="C5" s="3" t="s">
        <v>16</v>
      </c>
      <c r="D5" s="49">
        <v>1</v>
      </c>
      <c r="E5" s="49">
        <v>3</v>
      </c>
      <c r="F5" s="49">
        <v>3</v>
      </c>
      <c r="G5" s="49">
        <v>2</v>
      </c>
      <c r="H5" s="49">
        <v>13</v>
      </c>
      <c r="I5" s="49">
        <v>21</v>
      </c>
      <c r="J5" s="49">
        <v>19</v>
      </c>
      <c r="K5" s="49">
        <v>17</v>
      </c>
      <c r="L5" s="49">
        <v>98</v>
      </c>
      <c r="M5" s="49">
        <v>40</v>
      </c>
      <c r="N5" s="49">
        <v>1364</v>
      </c>
      <c r="O5" s="50"/>
      <c r="Q5" s="56" t="s">
        <v>50</v>
      </c>
      <c r="R5" s="22">
        <v>0</v>
      </c>
      <c r="S5" s="47">
        <v>0</v>
      </c>
      <c r="T5" s="30">
        <v>1</v>
      </c>
      <c r="U5" s="21">
        <v>0</v>
      </c>
      <c r="V5" s="23">
        <v>0</v>
      </c>
      <c r="W5" s="18">
        <v>0</v>
      </c>
      <c r="X5" s="16">
        <v>1</v>
      </c>
      <c r="Y5" s="16"/>
      <c r="Z5" s="16"/>
      <c r="AA5" s="18">
        <v>0</v>
      </c>
      <c r="AB5" s="22">
        <v>0</v>
      </c>
      <c r="AC5" s="47">
        <v>0</v>
      </c>
      <c r="AD5" s="23">
        <v>0</v>
      </c>
      <c r="AE5" s="21">
        <v>0</v>
      </c>
      <c r="AF5" s="16">
        <v>1</v>
      </c>
      <c r="AG5" s="30">
        <v>1</v>
      </c>
      <c r="AH5" s="70"/>
      <c r="AJ5" s="56" t="s">
        <v>54</v>
      </c>
      <c r="AK5" s="22">
        <v>0</v>
      </c>
      <c r="AL5" s="20">
        <v>0</v>
      </c>
      <c r="AM5" s="21">
        <v>0</v>
      </c>
      <c r="AN5" s="23">
        <v>1</v>
      </c>
      <c r="AO5" s="18">
        <v>0</v>
      </c>
      <c r="AP5" s="30">
        <v>0</v>
      </c>
      <c r="AQ5" s="16">
        <v>1</v>
      </c>
      <c r="AR5" s="17">
        <v>1</v>
      </c>
      <c r="AS5" s="16"/>
      <c r="AT5" s="20">
        <v>0</v>
      </c>
      <c r="AU5" s="17">
        <v>1</v>
      </c>
      <c r="AV5" s="22">
        <v>0</v>
      </c>
      <c r="AW5" s="16">
        <v>1</v>
      </c>
      <c r="AX5" s="30">
        <v>0</v>
      </c>
      <c r="AY5" s="23">
        <v>1</v>
      </c>
      <c r="AZ5" s="18">
        <v>0</v>
      </c>
      <c r="BA5" s="75">
        <v>0</v>
      </c>
      <c r="BC5" s="25"/>
      <c r="BD5" s="25"/>
      <c r="BE5" s="25"/>
    </row>
    <row r="6" spans="2:57" x14ac:dyDescent="0.25">
      <c r="B6" s="91"/>
      <c r="C6" s="3" t="s">
        <v>17</v>
      </c>
      <c r="D6" s="49">
        <v>239663</v>
      </c>
      <c r="E6" s="49">
        <v>363823</v>
      </c>
      <c r="F6" s="49">
        <v>489733</v>
      </c>
      <c r="G6" s="49">
        <v>993126</v>
      </c>
      <c r="H6" s="49">
        <v>15270</v>
      </c>
      <c r="I6" s="49">
        <v>28740</v>
      </c>
      <c r="J6" s="49">
        <v>27916</v>
      </c>
      <c r="K6" s="49">
        <v>25295</v>
      </c>
      <c r="L6" s="49">
        <v>11102</v>
      </c>
      <c r="M6" s="49">
        <v>37314</v>
      </c>
      <c r="N6" s="49">
        <v>15973</v>
      </c>
      <c r="O6" s="50"/>
      <c r="Q6" s="56" t="s">
        <v>74</v>
      </c>
      <c r="R6" s="22">
        <v>1</v>
      </c>
      <c r="S6" s="47">
        <v>1</v>
      </c>
      <c r="T6" s="30">
        <v>1</v>
      </c>
      <c r="U6" s="21">
        <v>1</v>
      </c>
      <c r="V6" s="23">
        <v>1</v>
      </c>
      <c r="W6" s="18">
        <v>1</v>
      </c>
      <c r="X6" s="16">
        <v>0</v>
      </c>
      <c r="Y6" s="16"/>
      <c r="Z6" s="16"/>
      <c r="AA6" s="18">
        <v>1</v>
      </c>
      <c r="AB6" s="22">
        <v>1</v>
      </c>
      <c r="AC6" s="47">
        <v>1</v>
      </c>
      <c r="AD6" s="23">
        <v>1</v>
      </c>
      <c r="AE6" s="21">
        <v>1</v>
      </c>
      <c r="AF6" s="16">
        <v>0</v>
      </c>
      <c r="AG6" s="30">
        <v>1</v>
      </c>
      <c r="AH6" s="70"/>
      <c r="AJ6" s="56" t="s">
        <v>69</v>
      </c>
      <c r="AK6" s="22">
        <v>1</v>
      </c>
      <c r="AL6" s="20">
        <v>0</v>
      </c>
      <c r="AM6" s="21">
        <v>1</v>
      </c>
      <c r="AN6" s="23">
        <v>0</v>
      </c>
      <c r="AO6" s="18">
        <v>1</v>
      </c>
      <c r="AP6" s="30">
        <v>0</v>
      </c>
      <c r="AQ6" s="16">
        <v>0</v>
      </c>
      <c r="AR6" s="17">
        <v>1</v>
      </c>
      <c r="AS6" s="16"/>
      <c r="AT6" s="20">
        <v>0</v>
      </c>
      <c r="AU6" s="17">
        <v>1</v>
      </c>
      <c r="AV6" s="22">
        <v>1</v>
      </c>
      <c r="AW6" s="16">
        <v>0</v>
      </c>
      <c r="AX6" s="30">
        <v>0</v>
      </c>
      <c r="AY6" s="23">
        <v>0</v>
      </c>
      <c r="AZ6" s="18">
        <v>1</v>
      </c>
      <c r="BA6" s="75">
        <v>1</v>
      </c>
      <c r="BC6" s="25"/>
      <c r="BD6" s="25"/>
      <c r="BE6" s="25"/>
    </row>
    <row r="7" spans="2:57" x14ac:dyDescent="0.25">
      <c r="B7" s="92"/>
      <c r="C7" s="4" t="s">
        <v>18</v>
      </c>
      <c r="D7" s="51">
        <v>117747</v>
      </c>
      <c r="E7" s="51">
        <v>179123</v>
      </c>
      <c r="F7" s="51">
        <v>239819</v>
      </c>
      <c r="G7" s="51">
        <v>486493</v>
      </c>
      <c r="H7" s="51">
        <v>39726</v>
      </c>
      <c r="I7" s="51">
        <v>83774</v>
      </c>
      <c r="J7" s="51">
        <v>79879</v>
      </c>
      <c r="K7" s="51">
        <v>72918</v>
      </c>
      <c r="L7" s="51">
        <v>30975</v>
      </c>
      <c r="M7" s="51">
        <v>104758</v>
      </c>
      <c r="N7" s="51">
        <v>36698</v>
      </c>
      <c r="O7" s="52"/>
      <c r="Q7" s="56" t="s">
        <v>51</v>
      </c>
      <c r="R7" s="22">
        <v>0</v>
      </c>
      <c r="S7" s="47">
        <v>0</v>
      </c>
      <c r="T7" s="30">
        <v>1</v>
      </c>
      <c r="U7" s="21">
        <v>0</v>
      </c>
      <c r="V7" s="23">
        <v>1</v>
      </c>
      <c r="W7" s="18">
        <v>0</v>
      </c>
      <c r="X7" s="16">
        <v>1</v>
      </c>
      <c r="Y7" s="16"/>
      <c r="Z7" s="16"/>
      <c r="AA7" s="18">
        <v>0</v>
      </c>
      <c r="AB7" s="22">
        <v>0</v>
      </c>
      <c r="AC7" s="47">
        <v>0</v>
      </c>
      <c r="AD7" s="23">
        <v>1</v>
      </c>
      <c r="AE7" s="21">
        <v>0</v>
      </c>
      <c r="AF7" s="16">
        <v>1</v>
      </c>
      <c r="AG7" s="30">
        <v>1</v>
      </c>
      <c r="AH7" s="70"/>
      <c r="AJ7" s="56" t="s">
        <v>77</v>
      </c>
      <c r="AK7" s="22">
        <v>0</v>
      </c>
      <c r="AL7" s="20">
        <v>1</v>
      </c>
      <c r="AM7" s="21">
        <v>1</v>
      </c>
      <c r="AN7" s="23">
        <v>1</v>
      </c>
      <c r="AO7" s="18">
        <v>0</v>
      </c>
      <c r="AP7" s="30">
        <v>0</v>
      </c>
      <c r="AQ7" s="16">
        <v>0</v>
      </c>
      <c r="AR7" s="17">
        <v>0</v>
      </c>
      <c r="AS7" s="16"/>
      <c r="AT7" s="20">
        <v>1</v>
      </c>
      <c r="AU7" s="17">
        <v>0</v>
      </c>
      <c r="AV7" s="22">
        <v>0</v>
      </c>
      <c r="AW7" s="16">
        <v>0</v>
      </c>
      <c r="AX7" s="30">
        <v>0</v>
      </c>
      <c r="AY7" s="23">
        <v>1</v>
      </c>
      <c r="AZ7" s="18">
        <v>0</v>
      </c>
      <c r="BA7" s="75">
        <v>1</v>
      </c>
      <c r="BC7" s="25"/>
      <c r="BD7" s="25"/>
      <c r="BE7" s="25"/>
    </row>
    <row r="8" spans="2:57" x14ac:dyDescent="0.25">
      <c r="B8" s="91" t="s">
        <v>21</v>
      </c>
      <c r="C8" s="3" t="s">
        <v>14</v>
      </c>
      <c r="D8" s="49" t="s">
        <v>40</v>
      </c>
      <c r="E8" s="49" t="s">
        <v>40</v>
      </c>
      <c r="F8" s="49" t="s">
        <v>40</v>
      </c>
      <c r="G8" s="49" t="s">
        <v>40</v>
      </c>
      <c r="H8" s="49">
        <v>681</v>
      </c>
      <c r="I8" s="49">
        <v>1366</v>
      </c>
      <c r="J8" s="49">
        <v>1328</v>
      </c>
      <c r="K8" s="49">
        <v>1088</v>
      </c>
      <c r="L8" s="49">
        <v>1558</v>
      </c>
      <c r="M8" s="49">
        <v>1943</v>
      </c>
      <c r="N8" s="49" t="s">
        <v>40</v>
      </c>
      <c r="O8" s="50"/>
      <c r="Q8" s="56" t="s">
        <v>48</v>
      </c>
      <c r="R8" s="22">
        <v>0</v>
      </c>
      <c r="S8" s="47">
        <v>1</v>
      </c>
      <c r="T8" s="30">
        <v>0</v>
      </c>
      <c r="U8" s="21">
        <v>0</v>
      </c>
      <c r="V8" s="23">
        <v>1</v>
      </c>
      <c r="W8" s="18">
        <v>1</v>
      </c>
      <c r="X8" s="16">
        <v>1</v>
      </c>
      <c r="Y8" s="16"/>
      <c r="Z8" s="16"/>
      <c r="AA8" s="18">
        <v>1</v>
      </c>
      <c r="AB8" s="22">
        <v>0</v>
      </c>
      <c r="AC8" s="47">
        <v>1</v>
      </c>
      <c r="AD8" s="23">
        <v>1</v>
      </c>
      <c r="AE8" s="21">
        <v>0</v>
      </c>
      <c r="AF8" s="16">
        <v>1</v>
      </c>
      <c r="AG8" s="30">
        <v>0</v>
      </c>
      <c r="AH8" s="70"/>
      <c r="AJ8" s="56" t="s">
        <v>78</v>
      </c>
      <c r="AK8" s="22">
        <v>1</v>
      </c>
      <c r="AL8" s="20">
        <v>0</v>
      </c>
      <c r="AM8" s="21">
        <v>0</v>
      </c>
      <c r="AN8" s="23">
        <v>1</v>
      </c>
      <c r="AO8" s="18">
        <v>0</v>
      </c>
      <c r="AP8" s="30">
        <v>0</v>
      </c>
      <c r="AQ8" s="16">
        <v>1</v>
      </c>
      <c r="AR8" s="17">
        <v>0</v>
      </c>
      <c r="AS8" s="16"/>
      <c r="AT8" s="20">
        <v>0</v>
      </c>
      <c r="AU8" s="17">
        <v>0</v>
      </c>
      <c r="AV8" s="22">
        <v>1</v>
      </c>
      <c r="AW8" s="16">
        <v>1</v>
      </c>
      <c r="AX8" s="30">
        <v>0</v>
      </c>
      <c r="AY8" s="23">
        <v>1</v>
      </c>
      <c r="AZ8" s="18">
        <v>0</v>
      </c>
      <c r="BA8" s="75">
        <v>0</v>
      </c>
      <c r="BC8" s="25"/>
      <c r="BD8" s="25"/>
      <c r="BE8" s="25"/>
    </row>
    <row r="9" spans="2:57" x14ac:dyDescent="0.25">
      <c r="B9" s="91"/>
      <c r="C9" s="3" t="s">
        <v>15</v>
      </c>
      <c r="D9" s="49" t="s">
        <v>40</v>
      </c>
      <c r="E9" s="49" t="s">
        <v>40</v>
      </c>
      <c r="F9" s="49" t="s">
        <v>40</v>
      </c>
      <c r="G9" s="49" t="s">
        <v>40</v>
      </c>
      <c r="H9" s="49">
        <v>196</v>
      </c>
      <c r="I9" s="49">
        <v>421</v>
      </c>
      <c r="J9" s="49">
        <v>375</v>
      </c>
      <c r="K9" s="49">
        <v>411</v>
      </c>
      <c r="L9" s="49">
        <v>546</v>
      </c>
      <c r="M9" s="49">
        <v>42</v>
      </c>
      <c r="N9" s="49" t="s">
        <v>40</v>
      </c>
      <c r="O9" s="50"/>
      <c r="Q9" s="56" t="s">
        <v>49</v>
      </c>
      <c r="R9" s="22">
        <v>0</v>
      </c>
      <c r="S9" s="47">
        <v>0</v>
      </c>
      <c r="T9" s="30">
        <v>1</v>
      </c>
      <c r="U9" s="21">
        <v>0</v>
      </c>
      <c r="V9" s="23">
        <v>1</v>
      </c>
      <c r="W9" s="18">
        <v>1</v>
      </c>
      <c r="X9" s="16">
        <v>0</v>
      </c>
      <c r="Y9" s="16"/>
      <c r="Z9" s="16"/>
      <c r="AA9" s="18">
        <v>1</v>
      </c>
      <c r="AB9" s="22">
        <v>0</v>
      </c>
      <c r="AC9" s="47">
        <v>0</v>
      </c>
      <c r="AD9" s="23">
        <v>1</v>
      </c>
      <c r="AE9" s="21">
        <v>0</v>
      </c>
      <c r="AF9" s="16">
        <v>0</v>
      </c>
      <c r="AG9" s="30">
        <v>1</v>
      </c>
      <c r="AH9" s="70"/>
      <c r="AJ9" s="56" t="s">
        <v>55</v>
      </c>
      <c r="AK9" s="22">
        <v>0</v>
      </c>
      <c r="AL9" s="20">
        <v>0</v>
      </c>
      <c r="AM9" s="21">
        <v>0</v>
      </c>
      <c r="AN9" s="23">
        <v>0</v>
      </c>
      <c r="AO9" s="18">
        <v>0</v>
      </c>
      <c r="AP9" s="30">
        <v>1</v>
      </c>
      <c r="AQ9" s="16">
        <v>1</v>
      </c>
      <c r="AR9" s="17">
        <v>0</v>
      </c>
      <c r="AS9" s="16"/>
      <c r="AT9" s="20">
        <v>0</v>
      </c>
      <c r="AU9" s="17">
        <v>0</v>
      </c>
      <c r="AV9" s="22">
        <v>0</v>
      </c>
      <c r="AW9" s="16">
        <v>1</v>
      </c>
      <c r="AX9" s="30">
        <v>1</v>
      </c>
      <c r="AY9" s="23">
        <v>0</v>
      </c>
      <c r="AZ9" s="18">
        <v>0</v>
      </c>
      <c r="BA9" s="75">
        <v>0</v>
      </c>
      <c r="BC9" s="25"/>
      <c r="BD9" s="25"/>
      <c r="BE9" s="25"/>
    </row>
    <row r="10" spans="2:57" x14ac:dyDescent="0.25">
      <c r="B10" s="91"/>
      <c r="C10" s="3" t="s">
        <v>16</v>
      </c>
      <c r="D10" s="49" t="s">
        <v>40</v>
      </c>
      <c r="E10" s="49" t="s">
        <v>40</v>
      </c>
      <c r="F10" s="49" t="s">
        <v>40</v>
      </c>
      <c r="G10" s="49" t="s">
        <v>40</v>
      </c>
      <c r="H10" s="49">
        <v>41</v>
      </c>
      <c r="I10" s="49">
        <v>76</v>
      </c>
      <c r="J10" s="49">
        <v>94</v>
      </c>
      <c r="K10" s="49">
        <v>62</v>
      </c>
      <c r="L10" s="49">
        <v>114</v>
      </c>
      <c r="M10" s="49">
        <v>2</v>
      </c>
      <c r="N10" s="49" t="s">
        <v>40</v>
      </c>
      <c r="O10" s="50"/>
      <c r="Q10" s="56" t="s">
        <v>52</v>
      </c>
      <c r="R10" s="22">
        <v>0</v>
      </c>
      <c r="S10" s="47">
        <v>1</v>
      </c>
      <c r="T10" s="30">
        <v>0</v>
      </c>
      <c r="U10" s="21">
        <v>1</v>
      </c>
      <c r="V10" s="23">
        <v>0</v>
      </c>
      <c r="W10" s="18">
        <v>0</v>
      </c>
      <c r="X10" s="16">
        <v>1</v>
      </c>
      <c r="Y10" s="16"/>
      <c r="Z10" s="16"/>
      <c r="AA10" s="18">
        <v>0</v>
      </c>
      <c r="AB10" s="22">
        <v>0</v>
      </c>
      <c r="AC10" s="47">
        <v>1</v>
      </c>
      <c r="AD10" s="23">
        <v>0</v>
      </c>
      <c r="AE10" s="21">
        <v>1</v>
      </c>
      <c r="AF10" s="16">
        <v>1</v>
      </c>
      <c r="AG10" s="30">
        <v>0</v>
      </c>
      <c r="AH10" s="70"/>
      <c r="AJ10" s="56" t="s">
        <v>56</v>
      </c>
      <c r="AK10" s="22">
        <v>0</v>
      </c>
      <c r="AL10" s="20">
        <v>0</v>
      </c>
      <c r="AM10" s="21">
        <v>1</v>
      </c>
      <c r="AN10" s="23">
        <v>1</v>
      </c>
      <c r="AO10" s="18">
        <v>1</v>
      </c>
      <c r="AP10" s="30">
        <v>0</v>
      </c>
      <c r="AQ10" s="16">
        <v>1</v>
      </c>
      <c r="AR10" s="17">
        <v>0</v>
      </c>
      <c r="AS10" s="16"/>
      <c r="AT10" s="20">
        <v>0</v>
      </c>
      <c r="AU10" s="17">
        <v>0</v>
      </c>
      <c r="AV10" s="22">
        <v>0</v>
      </c>
      <c r="AW10" s="16">
        <v>1</v>
      </c>
      <c r="AX10" s="30">
        <v>0</v>
      </c>
      <c r="AY10" s="23">
        <v>1</v>
      </c>
      <c r="AZ10" s="18">
        <v>1</v>
      </c>
      <c r="BA10" s="75">
        <v>1</v>
      </c>
      <c r="BC10" s="25"/>
      <c r="BD10" s="25"/>
      <c r="BE10" s="25"/>
    </row>
    <row r="11" spans="2:57" x14ac:dyDescent="0.25">
      <c r="B11" s="91"/>
      <c r="C11" s="3" t="s">
        <v>17</v>
      </c>
      <c r="D11" s="49" t="s">
        <v>40</v>
      </c>
      <c r="E11" s="49" t="s">
        <v>40</v>
      </c>
      <c r="F11" s="49" t="s">
        <v>40</v>
      </c>
      <c r="G11" s="49" t="s">
        <v>40</v>
      </c>
      <c r="H11" s="49">
        <v>2380</v>
      </c>
      <c r="I11" s="49">
        <v>4177</v>
      </c>
      <c r="J11" s="49">
        <v>4174</v>
      </c>
      <c r="K11" s="49">
        <v>4017</v>
      </c>
      <c r="L11" s="49">
        <v>4548</v>
      </c>
      <c r="M11" s="49">
        <v>2813</v>
      </c>
      <c r="N11" s="49" t="s">
        <v>40</v>
      </c>
      <c r="O11" s="50"/>
      <c r="Q11" s="57"/>
      <c r="R11" s="31"/>
      <c r="S11" s="32"/>
      <c r="T11" s="33"/>
      <c r="U11" s="34"/>
      <c r="V11" s="35"/>
      <c r="W11" s="36"/>
      <c r="X11" s="37"/>
      <c r="Y11" s="37"/>
      <c r="Z11" s="37"/>
      <c r="AA11" s="31"/>
      <c r="AB11" s="36"/>
      <c r="AC11" s="33"/>
      <c r="AD11" s="32"/>
      <c r="AE11" s="37"/>
      <c r="AF11" s="34"/>
      <c r="AG11" s="35"/>
      <c r="AH11" s="71"/>
      <c r="AJ11" s="57" t="s">
        <v>47</v>
      </c>
      <c r="AK11" s="31">
        <v>0</v>
      </c>
      <c r="AL11" s="32">
        <v>0</v>
      </c>
      <c r="AM11" s="33">
        <v>0</v>
      </c>
      <c r="AN11" s="34">
        <v>0</v>
      </c>
      <c r="AO11" s="35">
        <v>1</v>
      </c>
      <c r="AP11" s="36">
        <v>1</v>
      </c>
      <c r="AQ11" s="37">
        <v>0</v>
      </c>
      <c r="AR11" s="38">
        <v>1</v>
      </c>
      <c r="AS11" s="37"/>
      <c r="AT11" s="32">
        <v>0</v>
      </c>
      <c r="AU11" s="38">
        <v>1</v>
      </c>
      <c r="AV11" s="31">
        <v>0</v>
      </c>
      <c r="AW11" s="37">
        <v>0</v>
      </c>
      <c r="AX11" s="36">
        <v>1</v>
      </c>
      <c r="AY11" s="34">
        <v>0</v>
      </c>
      <c r="AZ11" s="35">
        <v>1</v>
      </c>
      <c r="BA11" s="76">
        <v>0</v>
      </c>
      <c r="BC11" s="25"/>
      <c r="BD11" s="25"/>
      <c r="BE11" s="25"/>
    </row>
    <row r="12" spans="2:57" x14ac:dyDescent="0.25">
      <c r="B12" s="92"/>
      <c r="C12" s="4" t="s">
        <v>18</v>
      </c>
      <c r="D12" s="51" t="s">
        <v>40</v>
      </c>
      <c r="E12" s="51" t="s">
        <v>40</v>
      </c>
      <c r="F12" s="51" t="s">
        <v>40</v>
      </c>
      <c r="G12" s="51" t="s">
        <v>40</v>
      </c>
      <c r="H12" s="51">
        <v>3352</v>
      </c>
      <c r="I12" s="51">
        <v>6128</v>
      </c>
      <c r="J12" s="51">
        <v>5829</v>
      </c>
      <c r="K12" s="51">
        <v>5422</v>
      </c>
      <c r="L12" s="51">
        <v>6154</v>
      </c>
      <c r="M12" s="51">
        <v>8045</v>
      </c>
      <c r="N12" s="51" t="s">
        <v>40</v>
      </c>
      <c r="O12" s="52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C12" s="25"/>
      <c r="BD12" s="25"/>
      <c r="BE12" s="25"/>
    </row>
    <row r="13" spans="2:57" x14ac:dyDescent="0.25">
      <c r="B13" s="91" t="s">
        <v>41</v>
      </c>
      <c r="C13" s="3" t="s">
        <v>14</v>
      </c>
      <c r="D13" s="49" t="s">
        <v>40</v>
      </c>
      <c r="E13" s="49" t="s">
        <v>40</v>
      </c>
      <c r="F13" s="49" t="s">
        <v>40</v>
      </c>
      <c r="G13" s="49" t="s">
        <v>40</v>
      </c>
      <c r="H13" s="49">
        <v>3530</v>
      </c>
      <c r="I13" s="49">
        <v>4496</v>
      </c>
      <c r="J13" s="49">
        <v>4903</v>
      </c>
      <c r="K13" s="49">
        <v>7007</v>
      </c>
      <c r="L13" s="49">
        <v>5095</v>
      </c>
      <c r="M13" s="49">
        <v>5851</v>
      </c>
      <c r="N13" s="49">
        <v>10557</v>
      </c>
      <c r="O13" s="50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C13" s="25"/>
      <c r="BD13" s="25"/>
      <c r="BE13" s="25"/>
    </row>
    <row r="14" spans="2:57" x14ac:dyDescent="0.25">
      <c r="B14" s="91"/>
      <c r="C14" s="3" t="s">
        <v>15</v>
      </c>
      <c r="D14" s="49" t="s">
        <v>40</v>
      </c>
      <c r="E14" s="49" t="s">
        <v>40</v>
      </c>
      <c r="F14" s="49" t="s">
        <v>40</v>
      </c>
      <c r="G14" s="49" t="s">
        <v>40</v>
      </c>
      <c r="H14" s="49">
        <v>101</v>
      </c>
      <c r="I14" s="49">
        <v>16</v>
      </c>
      <c r="J14" s="49">
        <v>130</v>
      </c>
      <c r="K14" s="49">
        <v>278</v>
      </c>
      <c r="L14" s="49">
        <v>23</v>
      </c>
      <c r="M14" s="49">
        <v>25</v>
      </c>
      <c r="N14" s="49">
        <v>109</v>
      </c>
      <c r="O14" s="50"/>
      <c r="Q14" s="60" t="s">
        <v>27</v>
      </c>
      <c r="R14" s="89" t="s">
        <v>23</v>
      </c>
      <c r="S14" s="89"/>
      <c r="T14" s="89"/>
      <c r="U14" s="89"/>
      <c r="V14" s="89"/>
      <c r="W14" s="89"/>
      <c r="X14" s="89"/>
      <c r="Y14" s="89"/>
      <c r="Z14" s="54"/>
      <c r="AA14" s="89" t="s">
        <v>24</v>
      </c>
      <c r="AB14" s="89"/>
      <c r="AC14" s="89"/>
      <c r="AD14" s="89"/>
      <c r="AE14" s="89"/>
      <c r="AF14" s="89"/>
      <c r="AG14" s="89"/>
      <c r="AH14" s="90"/>
      <c r="AJ14" s="60" t="s">
        <v>28</v>
      </c>
      <c r="AK14" s="89" t="s">
        <v>23</v>
      </c>
      <c r="AL14" s="89"/>
      <c r="AM14" s="89"/>
      <c r="AN14" s="89"/>
      <c r="AO14" s="89"/>
      <c r="AP14" s="89"/>
      <c r="AQ14" s="89"/>
      <c r="AR14" s="89"/>
      <c r="AS14" s="54"/>
      <c r="AT14" s="89" t="s">
        <v>24</v>
      </c>
      <c r="AU14" s="89"/>
      <c r="AV14" s="89"/>
      <c r="AW14" s="89"/>
      <c r="AX14" s="89"/>
      <c r="AY14" s="89"/>
      <c r="AZ14" s="89"/>
      <c r="BA14" s="90"/>
      <c r="BC14" s="25"/>
      <c r="BD14" s="25"/>
      <c r="BE14" s="25"/>
    </row>
    <row r="15" spans="2:57" x14ac:dyDescent="0.25">
      <c r="B15" s="91"/>
      <c r="C15" s="3" t="s">
        <v>16</v>
      </c>
      <c r="D15" s="49" t="s">
        <v>40</v>
      </c>
      <c r="E15" s="49" t="s">
        <v>40</v>
      </c>
      <c r="F15" s="49" t="s">
        <v>40</v>
      </c>
      <c r="G15" s="49" t="s">
        <v>40</v>
      </c>
      <c r="H15" s="49">
        <v>31</v>
      </c>
      <c r="I15" s="49">
        <v>60</v>
      </c>
      <c r="J15" s="49">
        <v>369</v>
      </c>
      <c r="K15" s="49">
        <v>53</v>
      </c>
      <c r="L15" s="49">
        <v>66</v>
      </c>
      <c r="M15" s="49">
        <v>77</v>
      </c>
      <c r="N15" s="49">
        <v>892</v>
      </c>
      <c r="O15" s="50"/>
      <c r="Q15" s="56"/>
      <c r="R15" s="67">
        <v>0</v>
      </c>
      <c r="S15" s="67">
        <v>1</v>
      </c>
      <c r="T15" s="67">
        <v>2</v>
      </c>
      <c r="U15" s="67">
        <v>3</v>
      </c>
      <c r="V15" s="67">
        <v>4</v>
      </c>
      <c r="W15" s="67">
        <v>5</v>
      </c>
      <c r="X15" s="67">
        <v>6</v>
      </c>
      <c r="Y15" s="67">
        <v>7</v>
      </c>
      <c r="Z15" s="67"/>
      <c r="AA15" s="67">
        <v>77</v>
      </c>
      <c r="AB15" s="67">
        <v>78</v>
      </c>
      <c r="AC15" s="67">
        <v>2</v>
      </c>
      <c r="AD15" s="67">
        <v>31</v>
      </c>
      <c r="AE15" s="67">
        <v>169</v>
      </c>
      <c r="AF15" s="67">
        <v>43</v>
      </c>
      <c r="AG15" s="67">
        <v>124</v>
      </c>
      <c r="AH15" s="68">
        <v>320</v>
      </c>
      <c r="AJ15" s="56"/>
      <c r="AK15" s="67">
        <v>0</v>
      </c>
      <c r="AL15" s="67">
        <v>1</v>
      </c>
      <c r="AM15" s="67">
        <v>2</v>
      </c>
      <c r="AN15" s="67">
        <v>3</v>
      </c>
      <c r="AO15" s="67">
        <v>4</v>
      </c>
      <c r="AP15" s="67">
        <v>6</v>
      </c>
      <c r="AQ15" s="67">
        <v>7</v>
      </c>
      <c r="AR15" s="67">
        <v>8</v>
      </c>
      <c r="AS15" s="67"/>
      <c r="AT15" s="67">
        <v>48</v>
      </c>
      <c r="AU15" s="67">
        <v>173</v>
      </c>
      <c r="AV15" s="67">
        <v>147</v>
      </c>
      <c r="AW15" s="67">
        <v>171</v>
      </c>
      <c r="AX15" s="67">
        <v>205</v>
      </c>
      <c r="AY15" s="67">
        <v>192</v>
      </c>
      <c r="AZ15" s="67">
        <v>324</v>
      </c>
      <c r="BA15" s="68">
        <v>76</v>
      </c>
      <c r="BC15" s="25"/>
      <c r="BD15" s="25"/>
      <c r="BE15" s="25"/>
    </row>
    <row r="16" spans="2:57" x14ac:dyDescent="0.25">
      <c r="B16" s="91"/>
      <c r="C16" s="3" t="s">
        <v>17</v>
      </c>
      <c r="D16" s="49" t="s">
        <v>40</v>
      </c>
      <c r="E16" s="49" t="s">
        <v>40</v>
      </c>
      <c r="F16" s="49" t="s">
        <v>40</v>
      </c>
      <c r="G16" s="49" t="s">
        <v>40</v>
      </c>
      <c r="H16" s="49">
        <v>21957</v>
      </c>
      <c r="I16" s="49">
        <v>40174</v>
      </c>
      <c r="J16" s="49">
        <v>40003</v>
      </c>
      <c r="K16" s="49">
        <v>35865</v>
      </c>
      <c r="L16" s="49">
        <v>52085</v>
      </c>
      <c r="M16" s="49">
        <v>54291</v>
      </c>
      <c r="N16" s="49">
        <v>17115</v>
      </c>
      <c r="O16" s="50"/>
      <c r="Q16" s="56" t="s">
        <v>34</v>
      </c>
      <c r="R16" s="22">
        <v>0</v>
      </c>
      <c r="S16" s="20">
        <v>0</v>
      </c>
      <c r="T16" s="21">
        <v>0</v>
      </c>
      <c r="U16" s="23">
        <v>1</v>
      </c>
      <c r="V16" s="18">
        <v>0</v>
      </c>
      <c r="W16" s="30">
        <v>0</v>
      </c>
      <c r="X16" s="16">
        <v>1</v>
      </c>
      <c r="Y16" s="17">
        <v>0</v>
      </c>
      <c r="Z16" s="16"/>
      <c r="AA16" s="30">
        <v>0</v>
      </c>
      <c r="AB16" s="16">
        <v>1</v>
      </c>
      <c r="AC16" s="17">
        <v>0</v>
      </c>
      <c r="AD16" s="22">
        <v>0</v>
      </c>
      <c r="AE16" s="18">
        <v>0</v>
      </c>
      <c r="AF16" s="21">
        <v>0</v>
      </c>
      <c r="AG16" s="23">
        <v>1</v>
      </c>
      <c r="AH16" s="65">
        <v>0</v>
      </c>
      <c r="AJ16" s="56" t="s">
        <v>70</v>
      </c>
      <c r="AK16" s="22">
        <v>0</v>
      </c>
      <c r="AL16" s="47">
        <v>1</v>
      </c>
      <c r="AM16" s="21">
        <v>1</v>
      </c>
      <c r="AN16" s="23">
        <v>0</v>
      </c>
      <c r="AO16" s="18">
        <v>1</v>
      </c>
      <c r="AP16" s="30">
        <v>0</v>
      </c>
      <c r="AQ16" s="16">
        <v>0</v>
      </c>
      <c r="AR16" s="17">
        <v>0</v>
      </c>
      <c r="AS16" s="16"/>
      <c r="AT16" s="30">
        <v>0</v>
      </c>
      <c r="AU16" s="22">
        <v>0</v>
      </c>
      <c r="AV16" s="21">
        <v>1</v>
      </c>
      <c r="AW16" s="16">
        <v>0</v>
      </c>
      <c r="AX16" s="23">
        <v>0</v>
      </c>
      <c r="AY16" s="47">
        <v>1</v>
      </c>
      <c r="AZ16" s="18">
        <v>1</v>
      </c>
      <c r="BA16" s="63">
        <v>0</v>
      </c>
      <c r="BC16" s="25"/>
      <c r="BD16" s="25"/>
      <c r="BE16" s="25"/>
    </row>
    <row r="17" spans="2:57" x14ac:dyDescent="0.25">
      <c r="B17" s="92"/>
      <c r="C17" s="4" t="s">
        <v>18</v>
      </c>
      <c r="D17" s="51" t="s">
        <v>40</v>
      </c>
      <c r="E17" s="51" t="s">
        <v>40</v>
      </c>
      <c r="F17" s="51" t="s">
        <v>40</v>
      </c>
      <c r="G17" s="51" t="s">
        <v>40</v>
      </c>
      <c r="H17" s="51">
        <v>51423</v>
      </c>
      <c r="I17" s="51">
        <v>111094</v>
      </c>
      <c r="J17" s="51">
        <v>105723</v>
      </c>
      <c r="K17" s="51">
        <v>93205</v>
      </c>
      <c r="L17" s="51">
        <v>129443</v>
      </c>
      <c r="M17" s="51">
        <v>141636</v>
      </c>
      <c r="N17" s="51">
        <v>39124</v>
      </c>
      <c r="O17" s="52"/>
      <c r="Q17" s="56" t="s">
        <v>64</v>
      </c>
      <c r="R17" s="22">
        <v>0</v>
      </c>
      <c r="S17" s="20">
        <v>0</v>
      </c>
      <c r="T17" s="21">
        <v>1</v>
      </c>
      <c r="U17" s="23">
        <v>0</v>
      </c>
      <c r="V17" s="18">
        <v>0</v>
      </c>
      <c r="W17" s="30">
        <v>0</v>
      </c>
      <c r="X17" s="16">
        <v>1</v>
      </c>
      <c r="Y17" s="17">
        <v>0</v>
      </c>
      <c r="Z17" s="16"/>
      <c r="AA17" s="30">
        <v>0</v>
      </c>
      <c r="AB17" s="16">
        <v>1</v>
      </c>
      <c r="AC17" s="17">
        <v>0</v>
      </c>
      <c r="AD17" s="22">
        <v>0</v>
      </c>
      <c r="AE17" s="18">
        <v>0</v>
      </c>
      <c r="AF17" s="21">
        <v>1</v>
      </c>
      <c r="AG17" s="23">
        <v>0</v>
      </c>
      <c r="AH17" s="65">
        <v>0</v>
      </c>
      <c r="AJ17" s="56" t="s">
        <v>57</v>
      </c>
      <c r="AK17" s="22">
        <v>0</v>
      </c>
      <c r="AL17" s="47">
        <v>1</v>
      </c>
      <c r="AM17" s="21">
        <v>0</v>
      </c>
      <c r="AN17" s="23">
        <v>0</v>
      </c>
      <c r="AO17" s="18">
        <v>0</v>
      </c>
      <c r="AP17" s="30">
        <v>1</v>
      </c>
      <c r="AQ17" s="16">
        <v>1</v>
      </c>
      <c r="AR17" s="17">
        <v>1</v>
      </c>
      <c r="AS17" s="16"/>
      <c r="AT17" s="30">
        <v>1</v>
      </c>
      <c r="AU17" s="22">
        <v>0</v>
      </c>
      <c r="AV17" s="21">
        <v>0</v>
      </c>
      <c r="AW17" s="16">
        <v>1</v>
      </c>
      <c r="AX17" s="23">
        <v>0</v>
      </c>
      <c r="AY17" s="47">
        <v>1</v>
      </c>
      <c r="AZ17" s="18">
        <v>0</v>
      </c>
      <c r="BA17" s="63">
        <v>1</v>
      </c>
      <c r="BC17" s="25"/>
      <c r="BD17" s="25"/>
      <c r="BE17" s="25"/>
    </row>
    <row r="18" spans="2:57" x14ac:dyDescent="0.25">
      <c r="B18" s="27"/>
      <c r="C18" s="28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Q18" s="56" t="s">
        <v>65</v>
      </c>
      <c r="R18" s="22">
        <v>0</v>
      </c>
      <c r="S18" s="20">
        <v>0</v>
      </c>
      <c r="T18" s="21">
        <v>0</v>
      </c>
      <c r="U18" s="23">
        <v>0</v>
      </c>
      <c r="V18" s="18">
        <v>1</v>
      </c>
      <c r="W18" s="30">
        <v>1</v>
      </c>
      <c r="X18" s="16">
        <v>1</v>
      </c>
      <c r="Y18" s="17">
        <v>0</v>
      </c>
      <c r="Z18" s="16"/>
      <c r="AA18" s="30">
        <v>1</v>
      </c>
      <c r="AB18" s="16">
        <v>1</v>
      </c>
      <c r="AC18" s="17">
        <v>0</v>
      </c>
      <c r="AD18" s="22">
        <v>0</v>
      </c>
      <c r="AE18" s="18">
        <v>1</v>
      </c>
      <c r="AF18" s="21">
        <v>0</v>
      </c>
      <c r="AG18" s="23">
        <v>0</v>
      </c>
      <c r="AH18" s="65">
        <v>0</v>
      </c>
      <c r="AJ18" s="56" t="s">
        <v>71</v>
      </c>
      <c r="AK18" s="22">
        <v>1</v>
      </c>
      <c r="AL18" s="47">
        <v>1</v>
      </c>
      <c r="AM18" s="21">
        <v>1</v>
      </c>
      <c r="AN18" s="23">
        <v>1</v>
      </c>
      <c r="AO18" s="18">
        <v>0</v>
      </c>
      <c r="AP18" s="30">
        <v>1</v>
      </c>
      <c r="AQ18" s="16">
        <v>0</v>
      </c>
      <c r="AR18" s="17">
        <v>1</v>
      </c>
      <c r="AS18" s="16"/>
      <c r="AT18" s="30">
        <v>1</v>
      </c>
      <c r="AU18" s="22">
        <v>1</v>
      </c>
      <c r="AV18" s="21">
        <v>1</v>
      </c>
      <c r="AW18" s="16">
        <v>0</v>
      </c>
      <c r="AX18" s="23">
        <v>1</v>
      </c>
      <c r="AY18" s="47">
        <v>1</v>
      </c>
      <c r="AZ18" s="18">
        <v>0</v>
      </c>
      <c r="BA18" s="63">
        <v>1</v>
      </c>
      <c r="BC18" s="25"/>
      <c r="BD18" s="25"/>
      <c r="BE18" s="25"/>
    </row>
    <row r="19" spans="2:57" x14ac:dyDescent="0.25">
      <c r="B19" s="93" t="s">
        <v>19</v>
      </c>
      <c r="C19" s="94"/>
      <c r="D19" s="58" t="s">
        <v>3</v>
      </c>
      <c r="E19" s="58" t="s">
        <v>4</v>
      </c>
      <c r="F19" s="58" t="s">
        <v>5</v>
      </c>
      <c r="G19" s="58" t="s">
        <v>7</v>
      </c>
      <c r="H19" s="58" t="s">
        <v>25</v>
      </c>
      <c r="I19" s="58" t="s">
        <v>26</v>
      </c>
      <c r="J19" s="58" t="s">
        <v>27</v>
      </c>
      <c r="K19" s="58" t="s">
        <v>28</v>
      </c>
      <c r="L19" s="54" t="s">
        <v>29</v>
      </c>
      <c r="M19" s="54" t="s">
        <v>30</v>
      </c>
      <c r="N19" s="54" t="s">
        <v>32</v>
      </c>
      <c r="O19" s="59"/>
      <c r="Q19" s="56" t="s">
        <v>66</v>
      </c>
      <c r="R19" s="22">
        <v>1</v>
      </c>
      <c r="S19" s="20">
        <v>0</v>
      </c>
      <c r="T19" s="21">
        <v>0</v>
      </c>
      <c r="U19" s="23">
        <v>0</v>
      </c>
      <c r="V19" s="18">
        <v>0</v>
      </c>
      <c r="W19" s="30">
        <v>0</v>
      </c>
      <c r="X19" s="16">
        <v>0</v>
      </c>
      <c r="Y19" s="17">
        <v>0</v>
      </c>
      <c r="Z19" s="16"/>
      <c r="AA19" s="30">
        <v>0</v>
      </c>
      <c r="AB19" s="16">
        <v>0</v>
      </c>
      <c r="AC19" s="17">
        <v>0</v>
      </c>
      <c r="AD19" s="22">
        <v>1</v>
      </c>
      <c r="AE19" s="18">
        <v>0</v>
      </c>
      <c r="AF19" s="21">
        <v>0</v>
      </c>
      <c r="AG19" s="23">
        <v>0</v>
      </c>
      <c r="AH19" s="65">
        <v>0</v>
      </c>
      <c r="AJ19" s="56" t="s">
        <v>58</v>
      </c>
      <c r="AK19" s="22">
        <v>0</v>
      </c>
      <c r="AL19" s="47">
        <v>0</v>
      </c>
      <c r="AM19" s="21">
        <v>0</v>
      </c>
      <c r="AN19" s="23">
        <v>1</v>
      </c>
      <c r="AO19" s="18">
        <v>1</v>
      </c>
      <c r="AP19" s="30">
        <v>1</v>
      </c>
      <c r="AQ19" s="16">
        <v>1</v>
      </c>
      <c r="AR19" s="17">
        <v>0</v>
      </c>
      <c r="AS19" s="16"/>
      <c r="AT19" s="30">
        <v>1</v>
      </c>
      <c r="AU19" s="22">
        <v>0</v>
      </c>
      <c r="AV19" s="21">
        <v>0</v>
      </c>
      <c r="AW19" s="16">
        <v>1</v>
      </c>
      <c r="AX19" s="23">
        <v>1</v>
      </c>
      <c r="AY19" s="47">
        <v>0</v>
      </c>
      <c r="AZ19" s="18">
        <v>1</v>
      </c>
      <c r="BA19" s="63">
        <v>0</v>
      </c>
      <c r="BC19" s="25"/>
      <c r="BD19" s="25"/>
      <c r="BE19" s="25"/>
    </row>
    <row r="20" spans="2:57" ht="15" customHeight="1" x14ac:dyDescent="0.25">
      <c r="B20" s="91" t="s">
        <v>20</v>
      </c>
      <c r="C20" s="3" t="s">
        <v>42</v>
      </c>
      <c r="D20" s="41">
        <f t="shared" ref="D20:G20" si="0">D3/SUM(D3:D5)</f>
        <v>0.98748194511314391</v>
      </c>
      <c r="E20" s="41">
        <f t="shared" si="0"/>
        <v>0.98791317217562902</v>
      </c>
      <c r="F20" s="41">
        <f t="shared" si="0"/>
        <v>0.98847358997314239</v>
      </c>
      <c r="G20" s="41">
        <f t="shared" si="0"/>
        <v>0.98933566961723207</v>
      </c>
      <c r="H20" s="41">
        <f t="shared" ref="H20:L20" si="1">H3/SUM(H3:H5)</f>
        <v>0.9902670326927876</v>
      </c>
      <c r="I20" s="41">
        <f t="shared" si="1"/>
        <v>0.98389152856646189</v>
      </c>
      <c r="J20" s="41">
        <f t="shared" si="1"/>
        <v>0.9886739027843322</v>
      </c>
      <c r="K20" s="41">
        <f t="shared" si="1"/>
        <v>0.97811331209308772</v>
      </c>
      <c r="L20" s="41">
        <f t="shared" si="1"/>
        <v>0.92712980667091571</v>
      </c>
      <c r="M20" s="41">
        <f>M3/SUM(M3:M5)</f>
        <v>0.97806492781367149</v>
      </c>
      <c r="N20" s="41">
        <f>N3/SUM(N3:N5)</f>
        <v>0.89514742826920535</v>
      </c>
      <c r="O20" s="42"/>
      <c r="Q20" s="56" t="s">
        <v>53</v>
      </c>
      <c r="R20" s="22">
        <v>1</v>
      </c>
      <c r="S20" s="20">
        <v>0</v>
      </c>
      <c r="T20" s="21">
        <v>0</v>
      </c>
      <c r="U20" s="23">
        <v>0</v>
      </c>
      <c r="V20" s="18">
        <v>0</v>
      </c>
      <c r="W20" s="30">
        <v>0</v>
      </c>
      <c r="X20" s="16">
        <v>1</v>
      </c>
      <c r="Y20" s="17">
        <v>1</v>
      </c>
      <c r="Z20" s="16"/>
      <c r="AA20" s="30">
        <v>0</v>
      </c>
      <c r="AB20" s="16">
        <v>1</v>
      </c>
      <c r="AC20" s="17">
        <v>1</v>
      </c>
      <c r="AD20" s="22">
        <v>1</v>
      </c>
      <c r="AE20" s="18">
        <v>0</v>
      </c>
      <c r="AF20" s="21">
        <v>0</v>
      </c>
      <c r="AG20" s="23">
        <v>0</v>
      </c>
      <c r="AH20" s="65">
        <v>0</v>
      </c>
      <c r="AJ20" s="56" t="s">
        <v>33</v>
      </c>
      <c r="AK20" s="22">
        <v>1</v>
      </c>
      <c r="AL20" s="47">
        <v>1</v>
      </c>
      <c r="AM20" s="21">
        <v>0</v>
      </c>
      <c r="AN20" s="23">
        <v>0</v>
      </c>
      <c r="AO20" s="18">
        <v>0</v>
      </c>
      <c r="AP20" s="30">
        <v>1</v>
      </c>
      <c r="AQ20" s="16">
        <v>0</v>
      </c>
      <c r="AR20" s="17">
        <v>0</v>
      </c>
      <c r="AS20" s="16"/>
      <c r="AT20" s="30">
        <v>1</v>
      </c>
      <c r="AU20" s="22">
        <v>1</v>
      </c>
      <c r="AV20" s="21">
        <v>0</v>
      </c>
      <c r="AW20" s="16">
        <v>0</v>
      </c>
      <c r="AX20" s="23">
        <v>0</v>
      </c>
      <c r="AY20" s="47">
        <v>1</v>
      </c>
      <c r="AZ20" s="18">
        <v>0</v>
      </c>
      <c r="BA20" s="63">
        <v>0</v>
      </c>
      <c r="BC20" s="25"/>
      <c r="BD20" s="25"/>
      <c r="BE20" s="25"/>
    </row>
    <row r="21" spans="2:57" x14ac:dyDescent="0.25">
      <c r="B21" s="91"/>
      <c r="C21" s="3" t="s">
        <v>43</v>
      </c>
      <c r="D21" s="41">
        <f t="shared" ref="D21:G21" si="2">SUM(D4:D5)/SUM(D3:D5)</f>
        <v>1.2518054886856042E-2</v>
      </c>
      <c r="E21" s="41">
        <f t="shared" si="2"/>
        <v>1.2086827824370991E-2</v>
      </c>
      <c r="F21" s="41">
        <f t="shared" si="2"/>
        <v>1.1526410026857654E-2</v>
      </c>
      <c r="G21" s="41">
        <f t="shared" si="2"/>
        <v>1.0664330382767892E-2</v>
      </c>
      <c r="H21" s="41">
        <f t="shared" ref="H21:L21" si="3">SUM(H4:H5)/SUM(H3:H5)</f>
        <v>9.7329673072123792E-3</v>
      </c>
      <c r="I21" s="41">
        <f t="shared" si="3"/>
        <v>1.6108471433538069E-2</v>
      </c>
      <c r="J21" s="41">
        <f t="shared" si="3"/>
        <v>1.1326097215667769E-2</v>
      </c>
      <c r="K21" s="41">
        <f t="shared" si="3"/>
        <v>2.1886687906912314E-2</v>
      </c>
      <c r="L21" s="41">
        <f t="shared" si="3"/>
        <v>7.2870193329084343E-2</v>
      </c>
      <c r="M21" s="41">
        <f>SUM(M4:M5)/SUM(M3:M5)</f>
        <v>2.1935072186328466E-2</v>
      </c>
      <c r="N21" s="41">
        <f>SUM(N4:N5)/SUM(N3:N5)</f>
        <v>0.10485257173079465</v>
      </c>
      <c r="O21" s="42"/>
      <c r="Q21" s="56" t="s">
        <v>60</v>
      </c>
      <c r="R21" s="22">
        <v>0</v>
      </c>
      <c r="S21" s="20">
        <v>0</v>
      </c>
      <c r="T21" s="21">
        <v>1</v>
      </c>
      <c r="U21" s="23">
        <v>0</v>
      </c>
      <c r="V21" s="18">
        <v>1</v>
      </c>
      <c r="W21" s="30">
        <v>1</v>
      </c>
      <c r="X21" s="16">
        <v>0</v>
      </c>
      <c r="Y21" s="17">
        <v>1</v>
      </c>
      <c r="Z21" s="16"/>
      <c r="AA21" s="30">
        <v>1</v>
      </c>
      <c r="AB21" s="16">
        <v>0</v>
      </c>
      <c r="AC21" s="17">
        <v>1</v>
      </c>
      <c r="AD21" s="22">
        <v>0</v>
      </c>
      <c r="AE21" s="18">
        <v>1</v>
      </c>
      <c r="AF21" s="21">
        <v>1</v>
      </c>
      <c r="AG21" s="23">
        <v>0</v>
      </c>
      <c r="AH21" s="65">
        <v>0</v>
      </c>
      <c r="AJ21" s="56" t="s">
        <v>46</v>
      </c>
      <c r="AK21" s="22">
        <v>0</v>
      </c>
      <c r="AL21" s="47">
        <v>1</v>
      </c>
      <c r="AM21" s="21">
        <v>0</v>
      </c>
      <c r="AN21" s="23">
        <v>1</v>
      </c>
      <c r="AO21" s="18">
        <v>1</v>
      </c>
      <c r="AP21" s="30">
        <v>1</v>
      </c>
      <c r="AQ21" s="16">
        <v>0</v>
      </c>
      <c r="AR21" s="17">
        <v>0</v>
      </c>
      <c r="AS21" s="16"/>
      <c r="AT21" s="30">
        <v>1</v>
      </c>
      <c r="AU21" s="22">
        <v>0</v>
      </c>
      <c r="AV21" s="21">
        <v>0</v>
      </c>
      <c r="AW21" s="16">
        <v>0</v>
      </c>
      <c r="AX21" s="23">
        <v>1</v>
      </c>
      <c r="AY21" s="47">
        <v>1</v>
      </c>
      <c r="AZ21" s="18">
        <v>1</v>
      </c>
      <c r="BA21" s="63">
        <v>0</v>
      </c>
      <c r="BC21" s="25"/>
      <c r="BD21" s="25"/>
      <c r="BE21" s="25"/>
    </row>
    <row r="22" spans="2:57" x14ac:dyDescent="0.25">
      <c r="B22" s="91"/>
      <c r="C22" s="3" t="s">
        <v>44</v>
      </c>
      <c r="D22" s="43">
        <f t="shared" ref="D22:G22" si="4">SUM(D6:D7)/SUM(D3:D7)</f>
        <v>0.94507906288011001</v>
      </c>
      <c r="E22" s="43">
        <f t="shared" si="4"/>
        <v>0.95712094769686396</v>
      </c>
      <c r="F22" s="43">
        <f t="shared" si="4"/>
        <v>0.96455656036807869</v>
      </c>
      <c r="G22" s="43">
        <f t="shared" si="4"/>
        <v>0.97811822412607752</v>
      </c>
      <c r="H22" s="43">
        <f t="shared" ref="H22:L22" si="5">SUM(H6:H7)/SUM(H3:H7)</f>
        <v>0.93208819890514039</v>
      </c>
      <c r="I22" s="43">
        <f t="shared" si="5"/>
        <v>0.92877013116729812</v>
      </c>
      <c r="J22" s="43">
        <f t="shared" si="5"/>
        <v>0.92710134083305384</v>
      </c>
      <c r="K22" s="43">
        <f t="shared" si="5"/>
        <v>0.93152932695955692</v>
      </c>
      <c r="L22" s="43">
        <f t="shared" si="5"/>
        <v>0.89938867989056093</v>
      </c>
      <c r="M22" s="43">
        <f>SUM(M6:M7)/SUM(M3:M7)</f>
        <v>0.91891157694571468</v>
      </c>
      <c r="N22" s="43">
        <f>SUM(N6:N7)/SUM(N3:N7)</f>
        <v>0.77689278286649854</v>
      </c>
      <c r="O22" s="44"/>
      <c r="Q22" s="56" t="s">
        <v>67</v>
      </c>
      <c r="R22" s="22">
        <v>0</v>
      </c>
      <c r="S22" s="20">
        <v>1</v>
      </c>
      <c r="T22" s="21">
        <v>0</v>
      </c>
      <c r="U22" s="23">
        <v>0</v>
      </c>
      <c r="V22" s="18">
        <v>0</v>
      </c>
      <c r="W22" s="30">
        <v>1</v>
      </c>
      <c r="X22" s="16">
        <v>1</v>
      </c>
      <c r="Y22" s="17">
        <v>1</v>
      </c>
      <c r="Z22" s="16"/>
      <c r="AA22" s="30">
        <v>1</v>
      </c>
      <c r="AB22" s="16">
        <v>1</v>
      </c>
      <c r="AC22" s="17">
        <v>1</v>
      </c>
      <c r="AD22" s="22">
        <v>0</v>
      </c>
      <c r="AE22" s="18">
        <v>0</v>
      </c>
      <c r="AF22" s="21">
        <v>0</v>
      </c>
      <c r="AG22" s="23">
        <v>0</v>
      </c>
      <c r="AH22" s="65">
        <v>1</v>
      </c>
      <c r="AJ22" s="56" t="s">
        <v>79</v>
      </c>
      <c r="AK22" s="22">
        <v>1</v>
      </c>
      <c r="AL22" s="47">
        <v>0</v>
      </c>
      <c r="AM22" s="21">
        <v>0</v>
      </c>
      <c r="AN22" s="23">
        <v>1</v>
      </c>
      <c r="AO22" s="18">
        <v>0</v>
      </c>
      <c r="AP22" s="30">
        <v>0</v>
      </c>
      <c r="AQ22" s="16">
        <v>0</v>
      </c>
      <c r="AR22" s="17">
        <v>0</v>
      </c>
      <c r="AS22" s="16"/>
      <c r="AT22" s="30">
        <v>0</v>
      </c>
      <c r="AU22" s="22">
        <v>1</v>
      </c>
      <c r="AV22" s="21">
        <v>0</v>
      </c>
      <c r="AW22" s="16">
        <v>0</v>
      </c>
      <c r="AX22" s="23">
        <v>1</v>
      </c>
      <c r="AY22" s="47">
        <v>0</v>
      </c>
      <c r="AZ22" s="18">
        <v>0</v>
      </c>
      <c r="BA22" s="63">
        <v>0</v>
      </c>
      <c r="BC22" s="25"/>
      <c r="BD22" s="25"/>
      <c r="BE22" s="25"/>
    </row>
    <row r="23" spans="2:57" x14ac:dyDescent="0.25">
      <c r="B23" s="91"/>
      <c r="C23" s="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4"/>
      <c r="Q23" s="57" t="s">
        <v>68</v>
      </c>
      <c r="R23" s="31">
        <v>0</v>
      </c>
      <c r="S23" s="32">
        <v>1</v>
      </c>
      <c r="T23" s="33">
        <v>0</v>
      </c>
      <c r="U23" s="34">
        <v>0</v>
      </c>
      <c r="V23" s="35">
        <v>1</v>
      </c>
      <c r="W23" s="36">
        <v>0</v>
      </c>
      <c r="X23" s="37">
        <v>1</v>
      </c>
      <c r="Y23" s="38">
        <v>0</v>
      </c>
      <c r="Z23" s="37"/>
      <c r="AA23" s="36">
        <v>0</v>
      </c>
      <c r="AB23" s="37">
        <v>1</v>
      </c>
      <c r="AC23" s="38">
        <v>0</v>
      </c>
      <c r="AD23" s="31">
        <v>0</v>
      </c>
      <c r="AE23" s="35">
        <v>1</v>
      </c>
      <c r="AF23" s="33">
        <v>0</v>
      </c>
      <c r="AG23" s="34">
        <v>0</v>
      </c>
      <c r="AH23" s="66">
        <v>1</v>
      </c>
      <c r="AJ23" s="57" t="s">
        <v>59</v>
      </c>
      <c r="AK23" s="31">
        <v>0</v>
      </c>
      <c r="AL23" s="53">
        <v>1</v>
      </c>
      <c r="AM23" s="33">
        <v>1</v>
      </c>
      <c r="AN23" s="34">
        <v>0</v>
      </c>
      <c r="AO23" s="35">
        <v>1</v>
      </c>
      <c r="AP23" s="36">
        <v>0</v>
      </c>
      <c r="AQ23" s="37">
        <v>0</v>
      </c>
      <c r="AR23" s="38">
        <v>1</v>
      </c>
      <c r="AS23" s="37"/>
      <c r="AT23" s="36">
        <v>0</v>
      </c>
      <c r="AU23" s="31">
        <v>0</v>
      </c>
      <c r="AV23" s="33">
        <v>1</v>
      </c>
      <c r="AW23" s="37">
        <v>0</v>
      </c>
      <c r="AX23" s="34">
        <v>0</v>
      </c>
      <c r="AY23" s="53">
        <v>1</v>
      </c>
      <c r="AZ23" s="35">
        <v>1</v>
      </c>
      <c r="BA23" s="64">
        <v>1</v>
      </c>
      <c r="BC23" s="25"/>
      <c r="BD23" s="25"/>
      <c r="BE23" s="25"/>
    </row>
    <row r="24" spans="2:57" x14ac:dyDescent="0.25">
      <c r="B24" s="92"/>
      <c r="C24" s="4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C24" s="25"/>
      <c r="BD24" s="25"/>
      <c r="BE24" s="25"/>
    </row>
    <row r="25" spans="2:57" ht="15" customHeight="1" x14ac:dyDescent="0.25">
      <c r="B25" s="91" t="s">
        <v>21</v>
      </c>
      <c r="C25" s="3" t="s">
        <v>42</v>
      </c>
      <c r="D25" s="41" t="s">
        <v>40</v>
      </c>
      <c r="E25" s="41" t="s">
        <v>40</v>
      </c>
      <c r="F25" s="41" t="s">
        <v>40</v>
      </c>
      <c r="G25" s="41" t="s">
        <v>40</v>
      </c>
      <c r="H25" s="41">
        <f t="shared" ref="H25:L25" si="6">H8/SUM(H8:H10)</f>
        <v>0.74183006535947715</v>
      </c>
      <c r="I25" s="41">
        <f t="shared" si="6"/>
        <v>0.73322597960279123</v>
      </c>
      <c r="J25" s="41">
        <f t="shared" si="6"/>
        <v>0.73900946021146352</v>
      </c>
      <c r="K25" s="41">
        <f t="shared" si="6"/>
        <v>0.69698910954516335</v>
      </c>
      <c r="L25" s="41">
        <f t="shared" si="6"/>
        <v>0.70243462578899907</v>
      </c>
      <c r="M25" s="41">
        <f>M8/SUM(M8:M10)</f>
        <v>0.97785606441872164</v>
      </c>
      <c r="N25" s="41" t="s">
        <v>40</v>
      </c>
      <c r="O25" s="42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C25" s="25"/>
      <c r="BD25" s="25"/>
      <c r="BE25" s="25"/>
    </row>
    <row r="26" spans="2:57" x14ac:dyDescent="0.25">
      <c r="B26" s="91"/>
      <c r="C26" s="3" t="s">
        <v>43</v>
      </c>
      <c r="D26" s="41" t="s">
        <v>40</v>
      </c>
      <c r="E26" s="41" t="s">
        <v>40</v>
      </c>
      <c r="F26" s="41" t="s">
        <v>40</v>
      </c>
      <c r="G26" s="41" t="s">
        <v>40</v>
      </c>
      <c r="H26" s="41">
        <f t="shared" ref="H26:L26" si="7">SUM(H9:H10)/SUM(H8:H10)</f>
        <v>0.2581699346405229</v>
      </c>
      <c r="I26" s="41">
        <f t="shared" si="7"/>
        <v>0.26677402039720882</v>
      </c>
      <c r="J26" s="41">
        <f t="shared" si="7"/>
        <v>0.26099053978853642</v>
      </c>
      <c r="K26" s="41">
        <f t="shared" si="7"/>
        <v>0.30301089045483665</v>
      </c>
      <c r="L26" s="41">
        <f t="shared" si="7"/>
        <v>0.29756537421100088</v>
      </c>
      <c r="M26" s="41">
        <f>SUM(M9:M10)/SUM(M8:M10)</f>
        <v>2.214393558127831E-2</v>
      </c>
      <c r="N26" s="41" t="s">
        <v>40</v>
      </c>
      <c r="O26" s="42"/>
      <c r="Q26" s="61" t="s">
        <v>29</v>
      </c>
      <c r="R26" s="89" t="s">
        <v>23</v>
      </c>
      <c r="S26" s="89"/>
      <c r="T26" s="89"/>
      <c r="U26" s="89"/>
      <c r="V26" s="89"/>
      <c r="W26" s="89"/>
      <c r="X26" s="89"/>
      <c r="Y26" s="89"/>
      <c r="Z26" s="54"/>
      <c r="AA26" s="89" t="s">
        <v>24</v>
      </c>
      <c r="AB26" s="89"/>
      <c r="AC26" s="89"/>
      <c r="AD26" s="89"/>
      <c r="AE26" s="89"/>
      <c r="AF26" s="89"/>
      <c r="AG26" s="89"/>
      <c r="AH26" s="90"/>
      <c r="AJ26" s="60" t="s">
        <v>30</v>
      </c>
      <c r="AK26" s="89" t="s">
        <v>23</v>
      </c>
      <c r="AL26" s="89"/>
      <c r="AM26" s="89"/>
      <c r="AN26" s="89"/>
      <c r="AO26" s="89"/>
      <c r="AP26" s="89"/>
      <c r="AQ26" s="89"/>
      <c r="AR26" s="89"/>
      <c r="AS26" s="54"/>
      <c r="AT26" s="89" t="s">
        <v>24</v>
      </c>
      <c r="AU26" s="89"/>
      <c r="AV26" s="89"/>
      <c r="AW26" s="89"/>
      <c r="AX26" s="89"/>
      <c r="AY26" s="89"/>
      <c r="AZ26" s="89"/>
      <c r="BA26" s="90"/>
      <c r="BC26" s="25"/>
      <c r="BD26" s="25"/>
      <c r="BE26" s="25"/>
    </row>
    <row r="27" spans="2:57" x14ac:dyDescent="0.25">
      <c r="B27" s="91"/>
      <c r="C27" s="3" t="s">
        <v>44</v>
      </c>
      <c r="D27" s="43" t="s">
        <v>40</v>
      </c>
      <c r="E27" s="43" t="s">
        <v>40</v>
      </c>
      <c r="F27" s="43" t="s">
        <v>40</v>
      </c>
      <c r="G27" s="43" t="s">
        <v>40</v>
      </c>
      <c r="H27" s="43">
        <f t="shared" ref="H27:L27" si="8">SUM(H11:H12)/SUM(H8:H12)</f>
        <v>0.86195488721804514</v>
      </c>
      <c r="I27" s="43">
        <f t="shared" si="8"/>
        <v>0.84689349112426038</v>
      </c>
      <c r="J27" s="43">
        <f t="shared" si="8"/>
        <v>0.8477118644067797</v>
      </c>
      <c r="K27" s="43">
        <f t="shared" si="8"/>
        <v>0.85809090909090913</v>
      </c>
      <c r="L27" s="43">
        <f t="shared" si="8"/>
        <v>0.82832817337461295</v>
      </c>
      <c r="M27" s="43">
        <f>SUM(M11:M12)/SUM(M8:M12)</f>
        <v>0.84530945893343712</v>
      </c>
      <c r="N27" s="43" t="s">
        <v>40</v>
      </c>
      <c r="O27" s="42"/>
      <c r="Q27" s="56"/>
      <c r="R27" s="67">
        <v>0</v>
      </c>
      <c r="S27" s="67">
        <v>1</v>
      </c>
      <c r="T27" s="67">
        <v>2</v>
      </c>
      <c r="U27" s="67">
        <v>3</v>
      </c>
      <c r="V27" s="67">
        <v>4</v>
      </c>
      <c r="W27" s="67">
        <v>5</v>
      </c>
      <c r="X27" s="67">
        <v>6</v>
      </c>
      <c r="Y27" s="67">
        <v>8</v>
      </c>
      <c r="Z27" s="67"/>
      <c r="AA27" s="67">
        <v>36</v>
      </c>
      <c r="AB27" s="67">
        <v>122</v>
      </c>
      <c r="AC27" s="67">
        <v>111</v>
      </c>
      <c r="AD27" s="67">
        <v>133</v>
      </c>
      <c r="AE27" s="67">
        <v>180</v>
      </c>
      <c r="AF27" s="67">
        <v>266</v>
      </c>
      <c r="AG27" s="67">
        <v>214</v>
      </c>
      <c r="AH27" s="68">
        <v>291</v>
      </c>
      <c r="AJ27" s="56"/>
      <c r="AK27" s="67">
        <v>0</v>
      </c>
      <c r="AL27" s="67">
        <v>1</v>
      </c>
      <c r="AM27" s="67">
        <v>2</v>
      </c>
      <c r="AN27" s="67">
        <v>3</v>
      </c>
      <c r="AO27" s="67">
        <v>4</v>
      </c>
      <c r="AP27" s="67">
        <v>5</v>
      </c>
      <c r="AQ27" s="67">
        <v>7</v>
      </c>
      <c r="AR27" s="67"/>
      <c r="AS27" s="67"/>
      <c r="AT27" s="67">
        <v>88</v>
      </c>
      <c r="AU27" s="67">
        <v>176</v>
      </c>
      <c r="AV27" s="67">
        <v>235</v>
      </c>
      <c r="AW27" s="67">
        <v>193</v>
      </c>
      <c r="AX27" s="67">
        <v>265</v>
      </c>
      <c r="AY27" s="67">
        <v>5</v>
      </c>
      <c r="AZ27" s="67">
        <v>39</v>
      </c>
      <c r="BA27" s="68"/>
      <c r="BC27" s="25"/>
      <c r="BD27" s="25"/>
      <c r="BE27" s="25"/>
    </row>
    <row r="28" spans="2:57" x14ac:dyDescent="0.25">
      <c r="B28" s="91"/>
      <c r="C28" s="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4"/>
      <c r="Q28" s="56" t="s">
        <v>35</v>
      </c>
      <c r="R28" s="22">
        <v>0</v>
      </c>
      <c r="S28" s="20">
        <v>0</v>
      </c>
      <c r="T28" s="21">
        <v>1</v>
      </c>
      <c r="U28" s="23">
        <v>0</v>
      </c>
      <c r="V28" s="18">
        <v>0</v>
      </c>
      <c r="W28" s="30">
        <v>0</v>
      </c>
      <c r="X28" s="16">
        <v>0</v>
      </c>
      <c r="Y28" s="17">
        <v>0</v>
      </c>
      <c r="Z28" s="16"/>
      <c r="AA28" s="20">
        <v>0</v>
      </c>
      <c r="AB28" s="21">
        <v>1</v>
      </c>
      <c r="AC28" s="30">
        <v>0</v>
      </c>
      <c r="AD28" s="19">
        <v>0</v>
      </c>
      <c r="AE28" s="18">
        <v>0</v>
      </c>
      <c r="AF28" s="22">
        <v>0</v>
      </c>
      <c r="AG28" s="23">
        <v>0</v>
      </c>
      <c r="AH28" s="74">
        <v>0</v>
      </c>
      <c r="AJ28" s="56" t="s">
        <v>22</v>
      </c>
      <c r="AK28" s="22">
        <v>1</v>
      </c>
      <c r="AL28" s="47">
        <v>0</v>
      </c>
      <c r="AM28" s="21">
        <v>1</v>
      </c>
      <c r="AN28" s="23">
        <v>0</v>
      </c>
      <c r="AO28" s="18">
        <v>0</v>
      </c>
      <c r="AP28" s="30">
        <v>0</v>
      </c>
      <c r="AQ28" s="16">
        <v>0</v>
      </c>
      <c r="AR28" s="16"/>
      <c r="AS28" s="16"/>
      <c r="AT28" s="21">
        <v>1</v>
      </c>
      <c r="AU28" s="16">
        <v>0</v>
      </c>
      <c r="AV28" s="47">
        <v>0</v>
      </c>
      <c r="AW28" s="18">
        <v>0</v>
      </c>
      <c r="AX28" s="30">
        <v>0</v>
      </c>
      <c r="AY28" s="23">
        <v>0</v>
      </c>
      <c r="AZ28" s="22">
        <v>1</v>
      </c>
      <c r="BA28" s="70"/>
      <c r="BC28" s="25"/>
      <c r="BD28" s="25"/>
      <c r="BE28" s="25"/>
    </row>
    <row r="29" spans="2:57" x14ac:dyDescent="0.25">
      <c r="B29" s="92"/>
      <c r="C29" s="4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6"/>
      <c r="Q29" s="56" t="s">
        <v>22</v>
      </c>
      <c r="R29" s="22">
        <v>0</v>
      </c>
      <c r="S29" s="20">
        <v>0</v>
      </c>
      <c r="T29" s="21">
        <v>1</v>
      </c>
      <c r="U29" s="23">
        <v>0</v>
      </c>
      <c r="V29" s="18">
        <v>0</v>
      </c>
      <c r="W29" s="30">
        <v>1</v>
      </c>
      <c r="X29" s="16">
        <v>0</v>
      </c>
      <c r="Y29" s="17">
        <v>0</v>
      </c>
      <c r="Z29" s="16"/>
      <c r="AA29" s="20">
        <v>0</v>
      </c>
      <c r="AB29" s="21">
        <v>1</v>
      </c>
      <c r="AC29" s="30">
        <v>1</v>
      </c>
      <c r="AD29" s="19">
        <v>1</v>
      </c>
      <c r="AE29" s="18">
        <v>0</v>
      </c>
      <c r="AF29" s="22">
        <v>0</v>
      </c>
      <c r="AG29" s="23">
        <v>0</v>
      </c>
      <c r="AH29" s="74">
        <v>0</v>
      </c>
      <c r="AJ29" s="56" t="s">
        <v>80</v>
      </c>
      <c r="AK29" s="22">
        <v>0</v>
      </c>
      <c r="AL29" s="47">
        <v>1</v>
      </c>
      <c r="AM29" s="21">
        <v>0</v>
      </c>
      <c r="AN29" s="23">
        <v>0</v>
      </c>
      <c r="AO29" s="18">
        <v>1</v>
      </c>
      <c r="AP29" s="30">
        <v>0</v>
      </c>
      <c r="AQ29" s="16">
        <v>0</v>
      </c>
      <c r="AR29" s="16"/>
      <c r="AS29" s="16"/>
      <c r="AT29" s="21">
        <v>0</v>
      </c>
      <c r="AU29" s="16">
        <v>0</v>
      </c>
      <c r="AV29" s="47">
        <v>1</v>
      </c>
      <c r="AW29" s="18">
        <v>1</v>
      </c>
      <c r="AX29" s="30">
        <v>0</v>
      </c>
      <c r="AY29" s="23">
        <v>0</v>
      </c>
      <c r="AZ29" s="22">
        <v>0</v>
      </c>
      <c r="BA29" s="70"/>
      <c r="BC29" s="25"/>
      <c r="BD29" s="25"/>
      <c r="BE29" s="25"/>
    </row>
    <row r="30" spans="2:57" ht="15" customHeight="1" x14ac:dyDescent="0.25">
      <c r="B30" s="91" t="s">
        <v>41</v>
      </c>
      <c r="C30" s="3" t="s">
        <v>42</v>
      </c>
      <c r="D30" s="41" t="s">
        <v>40</v>
      </c>
      <c r="E30" s="41" t="s">
        <v>40</v>
      </c>
      <c r="F30" s="41" t="s">
        <v>40</v>
      </c>
      <c r="G30" s="41" t="s">
        <v>40</v>
      </c>
      <c r="H30" s="41">
        <f t="shared" ref="H30:L30" si="9">H13/SUM(H13:H15)</f>
        <v>0.96395412342981979</v>
      </c>
      <c r="I30" s="41">
        <f t="shared" si="9"/>
        <v>0.98337707786526685</v>
      </c>
      <c r="J30" s="55">
        <f t="shared" si="9"/>
        <v>0.90762680488707881</v>
      </c>
      <c r="K30" s="41">
        <f t="shared" si="9"/>
        <v>0.95489234123739442</v>
      </c>
      <c r="L30" s="41">
        <f t="shared" si="9"/>
        <v>0.98283179012345678</v>
      </c>
      <c r="M30" s="41">
        <f>M13/SUM(M13:M15)</f>
        <v>0.98286578195867624</v>
      </c>
      <c r="N30" s="41">
        <f>N13/SUM(N13:N15)</f>
        <v>0.91339332064371004</v>
      </c>
      <c r="O30" s="42"/>
      <c r="Q30" s="56" t="s">
        <v>72</v>
      </c>
      <c r="R30" s="22">
        <v>0</v>
      </c>
      <c r="S30" s="20">
        <v>1</v>
      </c>
      <c r="T30" s="21">
        <v>0</v>
      </c>
      <c r="U30" s="23">
        <v>0</v>
      </c>
      <c r="V30" s="18">
        <v>0</v>
      </c>
      <c r="W30" s="30">
        <v>1</v>
      </c>
      <c r="X30" s="16">
        <v>0</v>
      </c>
      <c r="Y30" s="17">
        <v>0</v>
      </c>
      <c r="Z30" s="16"/>
      <c r="AA30" s="20">
        <v>1</v>
      </c>
      <c r="AB30" s="21">
        <v>0</v>
      </c>
      <c r="AC30" s="30">
        <v>1</v>
      </c>
      <c r="AD30" s="19">
        <v>0</v>
      </c>
      <c r="AE30" s="18">
        <v>0</v>
      </c>
      <c r="AF30" s="22">
        <v>0</v>
      </c>
      <c r="AG30" s="23">
        <v>0</v>
      </c>
      <c r="AH30" s="74">
        <v>0</v>
      </c>
      <c r="AJ30" s="56" t="s">
        <v>81</v>
      </c>
      <c r="AK30" s="22">
        <v>1</v>
      </c>
      <c r="AL30" s="47">
        <v>1</v>
      </c>
      <c r="AM30" s="21">
        <v>0</v>
      </c>
      <c r="AN30" s="23">
        <v>1</v>
      </c>
      <c r="AO30" s="18">
        <v>0</v>
      </c>
      <c r="AP30" s="30">
        <v>0</v>
      </c>
      <c r="AQ30" s="16">
        <v>0</v>
      </c>
      <c r="AR30" s="16"/>
      <c r="AS30" s="16"/>
      <c r="AT30" s="21">
        <v>0</v>
      </c>
      <c r="AU30" s="16">
        <v>0</v>
      </c>
      <c r="AV30" s="47">
        <v>1</v>
      </c>
      <c r="AW30" s="18">
        <v>0</v>
      </c>
      <c r="AX30" s="30">
        <v>0</v>
      </c>
      <c r="AY30" s="23">
        <v>1</v>
      </c>
      <c r="AZ30" s="22">
        <v>1</v>
      </c>
      <c r="BA30" s="70"/>
      <c r="BC30" s="25"/>
      <c r="BD30" s="25"/>
      <c r="BE30" s="25"/>
    </row>
    <row r="31" spans="2:57" x14ac:dyDescent="0.25">
      <c r="B31" s="91"/>
      <c r="C31" s="3" t="s">
        <v>43</v>
      </c>
      <c r="D31" s="41" t="s">
        <v>40</v>
      </c>
      <c r="E31" s="41" t="s">
        <v>40</v>
      </c>
      <c r="F31" s="41" t="s">
        <v>40</v>
      </c>
      <c r="G31" s="41" t="s">
        <v>40</v>
      </c>
      <c r="H31" s="41">
        <f t="shared" ref="H31:L31" si="10">SUM(H14:H15)/SUM(H13:H15)</f>
        <v>3.6045876570180227E-2</v>
      </c>
      <c r="I31" s="41">
        <f t="shared" si="10"/>
        <v>1.6622922134733157E-2</v>
      </c>
      <c r="J31" s="41">
        <f t="shared" si="10"/>
        <v>9.2373195112921136E-2</v>
      </c>
      <c r="K31" s="41">
        <f t="shared" si="10"/>
        <v>4.5107658762605612E-2</v>
      </c>
      <c r="L31" s="41">
        <f t="shared" si="10"/>
        <v>1.716820987654321E-2</v>
      </c>
      <c r="M31" s="41">
        <f>SUM(M14:M15)/SUM(M13:M15)</f>
        <v>1.7134218041323701E-2</v>
      </c>
      <c r="N31" s="41">
        <f>SUM(N14:N15)/SUM(N13:N15)</f>
        <v>8.6606679356290017E-2</v>
      </c>
      <c r="O31" s="42"/>
      <c r="Q31" s="56" t="s">
        <v>73</v>
      </c>
      <c r="R31" s="22">
        <v>0</v>
      </c>
      <c r="S31" s="20">
        <v>0</v>
      </c>
      <c r="T31" s="21">
        <v>0</v>
      </c>
      <c r="U31" s="23">
        <v>1</v>
      </c>
      <c r="V31" s="18">
        <v>0</v>
      </c>
      <c r="W31" s="30">
        <v>0</v>
      </c>
      <c r="X31" s="16">
        <v>0</v>
      </c>
      <c r="Y31" s="17">
        <v>0</v>
      </c>
      <c r="Z31" s="16"/>
      <c r="AA31" s="20">
        <v>0</v>
      </c>
      <c r="AB31" s="21">
        <v>0</v>
      </c>
      <c r="AC31" s="30">
        <v>0</v>
      </c>
      <c r="AD31" s="19">
        <v>0</v>
      </c>
      <c r="AE31" s="18">
        <v>0</v>
      </c>
      <c r="AF31" s="22">
        <v>0</v>
      </c>
      <c r="AG31" s="23">
        <v>1</v>
      </c>
      <c r="AH31" s="74">
        <v>0</v>
      </c>
      <c r="AJ31" s="56" t="s">
        <v>63</v>
      </c>
      <c r="AK31" s="22">
        <v>0</v>
      </c>
      <c r="AL31" s="47">
        <v>0</v>
      </c>
      <c r="AM31" s="21">
        <v>0</v>
      </c>
      <c r="AN31" s="23">
        <v>1</v>
      </c>
      <c r="AO31" s="18">
        <v>1</v>
      </c>
      <c r="AP31" s="30">
        <v>0</v>
      </c>
      <c r="AQ31" s="16">
        <v>0</v>
      </c>
      <c r="AR31" s="16"/>
      <c r="AS31" s="16"/>
      <c r="AT31" s="21">
        <v>0</v>
      </c>
      <c r="AU31" s="16">
        <v>0</v>
      </c>
      <c r="AV31" s="47">
        <v>0</v>
      </c>
      <c r="AW31" s="18">
        <v>1</v>
      </c>
      <c r="AX31" s="30">
        <v>0</v>
      </c>
      <c r="AY31" s="23">
        <v>1</v>
      </c>
      <c r="AZ31" s="22">
        <v>0</v>
      </c>
      <c r="BA31" s="70"/>
      <c r="BC31" s="25"/>
      <c r="BD31" s="25"/>
      <c r="BE31" s="25"/>
    </row>
    <row r="32" spans="2:57" x14ac:dyDescent="0.25">
      <c r="B32" s="91"/>
      <c r="C32" s="3" t="s">
        <v>44</v>
      </c>
      <c r="D32" s="43" t="s">
        <v>40</v>
      </c>
      <c r="E32" s="43" t="s">
        <v>40</v>
      </c>
      <c r="F32" s="43" t="s">
        <v>40</v>
      </c>
      <c r="G32" s="43" t="s">
        <v>40</v>
      </c>
      <c r="H32" s="43">
        <f t="shared" ref="H32:L32" si="11">SUM(H16:H17)/SUM(H13:H17)</f>
        <v>0.95246748526777603</v>
      </c>
      <c r="I32" s="43">
        <f t="shared" si="11"/>
        <v>0.97066221765913763</v>
      </c>
      <c r="J32" s="43">
        <f t="shared" si="11"/>
        <v>0.96425546556561326</v>
      </c>
      <c r="K32" s="43">
        <f t="shared" si="11"/>
        <v>0.94620550114362789</v>
      </c>
      <c r="L32" s="43">
        <f t="shared" si="11"/>
        <v>0.97223531428081755</v>
      </c>
      <c r="M32" s="43">
        <f>SUM(M16:M17)/SUM(M13:M17)</f>
        <v>0.97051218545670692</v>
      </c>
      <c r="N32" s="43">
        <f>SUM(N16:N17)/SUM(N13:N17)</f>
        <v>0.82952048025723857</v>
      </c>
      <c r="O32" s="44"/>
      <c r="Q32" s="56" t="s">
        <v>61</v>
      </c>
      <c r="R32" s="22">
        <v>1</v>
      </c>
      <c r="S32" s="20">
        <v>0</v>
      </c>
      <c r="T32" s="21">
        <v>1</v>
      </c>
      <c r="U32" s="23">
        <v>0</v>
      </c>
      <c r="V32" s="18">
        <v>0</v>
      </c>
      <c r="W32" s="30">
        <v>0</v>
      </c>
      <c r="X32" s="16">
        <v>1</v>
      </c>
      <c r="Y32" s="17">
        <v>1</v>
      </c>
      <c r="Z32" s="16"/>
      <c r="AA32" s="20">
        <v>0</v>
      </c>
      <c r="AB32" s="21">
        <v>1</v>
      </c>
      <c r="AC32" s="30">
        <v>0</v>
      </c>
      <c r="AD32" s="19">
        <v>0</v>
      </c>
      <c r="AE32" s="18">
        <v>0</v>
      </c>
      <c r="AF32" s="22">
        <v>1</v>
      </c>
      <c r="AG32" s="23">
        <v>0</v>
      </c>
      <c r="AH32" s="74">
        <v>1</v>
      </c>
      <c r="AJ32" s="56" t="s">
        <v>82</v>
      </c>
      <c r="AK32" s="22">
        <v>0</v>
      </c>
      <c r="AL32" s="47">
        <v>0</v>
      </c>
      <c r="AM32" s="21">
        <v>0</v>
      </c>
      <c r="AN32" s="23">
        <v>1</v>
      </c>
      <c r="AO32" s="18">
        <v>0</v>
      </c>
      <c r="AP32" s="30">
        <v>1</v>
      </c>
      <c r="AQ32" s="16">
        <v>1</v>
      </c>
      <c r="AR32" s="16"/>
      <c r="AS32" s="16"/>
      <c r="AT32" s="21">
        <v>0</v>
      </c>
      <c r="AU32" s="16">
        <v>1</v>
      </c>
      <c r="AV32" s="47">
        <v>0</v>
      </c>
      <c r="AW32" s="18">
        <v>0</v>
      </c>
      <c r="AX32" s="30">
        <v>1</v>
      </c>
      <c r="AY32" s="23">
        <v>1</v>
      </c>
      <c r="AZ32" s="22">
        <v>0</v>
      </c>
      <c r="BA32" s="70"/>
      <c r="BC32" s="25"/>
      <c r="BD32" s="25"/>
      <c r="BE32" s="25"/>
    </row>
    <row r="33" spans="2:57" x14ac:dyDescent="0.25">
      <c r="B33" s="91"/>
      <c r="C33" s="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  <c r="Q33" s="56" t="s">
        <v>36</v>
      </c>
      <c r="R33" s="22">
        <v>0</v>
      </c>
      <c r="S33" s="20">
        <v>0</v>
      </c>
      <c r="T33" s="21">
        <v>0</v>
      </c>
      <c r="U33" s="23">
        <v>0</v>
      </c>
      <c r="V33" s="18">
        <v>1</v>
      </c>
      <c r="W33" s="30">
        <v>1</v>
      </c>
      <c r="X33" s="16">
        <v>0</v>
      </c>
      <c r="Y33" s="17">
        <v>0</v>
      </c>
      <c r="Z33" s="16"/>
      <c r="AA33" s="20">
        <v>0</v>
      </c>
      <c r="AB33" s="21">
        <v>0</v>
      </c>
      <c r="AC33" s="30">
        <v>1</v>
      </c>
      <c r="AD33" s="19">
        <v>0</v>
      </c>
      <c r="AE33" s="18">
        <v>1</v>
      </c>
      <c r="AF33" s="22">
        <v>0</v>
      </c>
      <c r="AG33" s="23">
        <v>0</v>
      </c>
      <c r="AH33" s="74">
        <v>0</v>
      </c>
      <c r="AJ33" s="56" t="s">
        <v>83</v>
      </c>
      <c r="AK33" s="22">
        <v>1</v>
      </c>
      <c r="AL33" s="47">
        <v>1</v>
      </c>
      <c r="AM33" s="21">
        <v>0</v>
      </c>
      <c r="AN33" s="23">
        <v>0</v>
      </c>
      <c r="AO33" s="18">
        <v>0</v>
      </c>
      <c r="AP33" s="30">
        <v>1</v>
      </c>
      <c r="AQ33" s="16">
        <v>0</v>
      </c>
      <c r="AR33" s="16"/>
      <c r="AS33" s="16"/>
      <c r="AT33" s="21">
        <v>0</v>
      </c>
      <c r="AU33" s="16">
        <v>0</v>
      </c>
      <c r="AV33" s="47">
        <v>1</v>
      </c>
      <c r="AW33" s="18">
        <v>0</v>
      </c>
      <c r="AX33" s="30">
        <v>1</v>
      </c>
      <c r="AY33" s="23">
        <v>0</v>
      </c>
      <c r="AZ33" s="22">
        <v>1</v>
      </c>
      <c r="BA33" s="70"/>
      <c r="BC33" s="25"/>
      <c r="BD33" s="25"/>
      <c r="BE33" s="25"/>
    </row>
    <row r="34" spans="2:57" x14ac:dyDescent="0.25">
      <c r="B34" s="92"/>
      <c r="C34" s="4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6"/>
      <c r="Q34" s="56" t="s">
        <v>62</v>
      </c>
      <c r="R34" s="22">
        <v>1</v>
      </c>
      <c r="S34" s="20">
        <v>0</v>
      </c>
      <c r="T34" s="21">
        <v>0</v>
      </c>
      <c r="U34" s="23">
        <v>1</v>
      </c>
      <c r="V34" s="18">
        <v>0</v>
      </c>
      <c r="W34" s="30">
        <v>0</v>
      </c>
      <c r="X34" s="16">
        <v>0</v>
      </c>
      <c r="Y34" s="17">
        <v>1</v>
      </c>
      <c r="Z34" s="16"/>
      <c r="AA34" s="20">
        <v>0</v>
      </c>
      <c r="AB34" s="21">
        <v>0</v>
      </c>
      <c r="AC34" s="30">
        <v>0</v>
      </c>
      <c r="AD34" s="19">
        <v>1</v>
      </c>
      <c r="AE34" s="18">
        <v>0</v>
      </c>
      <c r="AF34" s="22">
        <v>1</v>
      </c>
      <c r="AG34" s="23">
        <v>1</v>
      </c>
      <c r="AH34" s="74">
        <v>0</v>
      </c>
      <c r="AJ34" s="56" t="s">
        <v>84</v>
      </c>
      <c r="AK34" s="22">
        <v>0</v>
      </c>
      <c r="AL34" s="47">
        <v>0</v>
      </c>
      <c r="AM34" s="21">
        <v>0</v>
      </c>
      <c r="AN34" s="23">
        <v>0</v>
      </c>
      <c r="AO34" s="18">
        <v>1</v>
      </c>
      <c r="AP34" s="30">
        <v>0</v>
      </c>
      <c r="AQ34" s="16">
        <v>1</v>
      </c>
      <c r="AR34" s="16"/>
      <c r="AS34" s="16"/>
      <c r="AT34" s="21">
        <v>0</v>
      </c>
      <c r="AU34" s="16">
        <v>1</v>
      </c>
      <c r="AV34" s="47">
        <v>0</v>
      </c>
      <c r="AW34" s="18">
        <v>1</v>
      </c>
      <c r="AX34" s="30">
        <v>0</v>
      </c>
      <c r="AY34" s="23">
        <v>0</v>
      </c>
      <c r="AZ34" s="22">
        <v>0</v>
      </c>
      <c r="BA34" s="70"/>
      <c r="BC34" s="25"/>
      <c r="BD34" s="25"/>
      <c r="BE34" s="25"/>
    </row>
    <row r="35" spans="2:57" x14ac:dyDescent="0.25">
      <c r="B35" s="25"/>
      <c r="C35" s="25"/>
      <c r="D35" s="25"/>
      <c r="E35" s="25"/>
      <c r="F35" s="25"/>
      <c r="G35" s="25"/>
      <c r="H35" s="26"/>
      <c r="I35" s="26"/>
      <c r="J35" s="26"/>
      <c r="K35" s="26"/>
      <c r="L35" s="26"/>
      <c r="M35" s="26"/>
      <c r="N35" s="26"/>
      <c r="O35" s="26"/>
      <c r="Q35" s="57"/>
      <c r="R35" s="31"/>
      <c r="S35" s="32"/>
      <c r="T35" s="33"/>
      <c r="U35" s="34"/>
      <c r="V35" s="35"/>
      <c r="W35" s="36"/>
      <c r="X35" s="37"/>
      <c r="Y35" s="38"/>
      <c r="Z35" s="37"/>
      <c r="AA35" s="35"/>
      <c r="AB35" s="38"/>
      <c r="AC35" s="36"/>
      <c r="AD35" s="39"/>
      <c r="AE35" s="32"/>
      <c r="AF35" s="33"/>
      <c r="AG35" s="31"/>
      <c r="AH35" s="73"/>
      <c r="AJ35" s="5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72"/>
      <c r="BC35" s="25"/>
      <c r="BD35" s="25"/>
      <c r="BE35" s="25"/>
    </row>
    <row r="36" spans="2:57" x14ac:dyDescent="0.25">
      <c r="B36" s="25"/>
      <c r="C36" s="60" t="s">
        <v>32</v>
      </c>
      <c r="D36" s="87" t="s">
        <v>23</v>
      </c>
      <c r="E36" s="87"/>
      <c r="F36" s="87"/>
      <c r="G36" s="1"/>
      <c r="H36" s="87" t="s">
        <v>0</v>
      </c>
      <c r="I36" s="87"/>
      <c r="J36" s="87"/>
      <c r="K36" s="6"/>
      <c r="L36" s="25"/>
      <c r="M36" s="49"/>
      <c r="N36" s="25"/>
      <c r="O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C36" s="25"/>
      <c r="BD36" s="25"/>
      <c r="BE36" s="25"/>
    </row>
    <row r="37" spans="2:57" x14ac:dyDescent="0.25">
      <c r="B37" s="25"/>
      <c r="C37" s="8"/>
      <c r="D37" s="9">
        <v>1</v>
      </c>
      <c r="E37" s="9">
        <v>2</v>
      </c>
      <c r="F37" s="9">
        <v>3</v>
      </c>
      <c r="G37" s="9"/>
      <c r="H37" s="9">
        <v>1159</v>
      </c>
      <c r="I37" s="9">
        <v>1276</v>
      </c>
      <c r="J37" s="9">
        <v>1369</v>
      </c>
      <c r="K37" s="10"/>
      <c r="L37" s="25"/>
      <c r="M37" s="25"/>
      <c r="N37" s="25"/>
      <c r="O37" s="25"/>
      <c r="Q37" s="60" t="s">
        <v>7</v>
      </c>
      <c r="R37" s="87" t="s">
        <v>23</v>
      </c>
      <c r="S37" s="87"/>
      <c r="T37" s="87"/>
      <c r="U37" s="87"/>
      <c r="V37" s="87"/>
      <c r="W37" s="87"/>
      <c r="X37" s="87"/>
      <c r="Y37" s="87"/>
      <c r="Z37" s="7"/>
      <c r="AA37" s="87" t="s">
        <v>24</v>
      </c>
      <c r="AB37" s="87"/>
      <c r="AC37" s="87"/>
      <c r="AD37" s="87"/>
      <c r="AE37" s="87"/>
      <c r="AF37" s="87"/>
      <c r="AG37" s="87"/>
      <c r="AH37" s="88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C37" s="25"/>
      <c r="BD37" s="25"/>
      <c r="BE37" s="25"/>
    </row>
    <row r="38" spans="2:57" x14ac:dyDescent="0.25">
      <c r="B38" s="25"/>
      <c r="C38" s="8" t="s">
        <v>37</v>
      </c>
      <c r="D38" s="15">
        <v>0</v>
      </c>
      <c r="E38" s="11">
        <v>0</v>
      </c>
      <c r="F38" s="12">
        <v>1</v>
      </c>
      <c r="G38" s="3"/>
      <c r="H38" s="15">
        <v>0</v>
      </c>
      <c r="I38" s="12">
        <v>1</v>
      </c>
      <c r="J38" s="11">
        <v>0</v>
      </c>
      <c r="K38" s="13"/>
      <c r="L38" s="25"/>
      <c r="M38" s="25"/>
      <c r="N38" s="25"/>
      <c r="O38" s="25"/>
      <c r="Q38" s="8"/>
      <c r="R38" s="9">
        <v>0</v>
      </c>
      <c r="S38" s="9">
        <v>2</v>
      </c>
      <c r="T38" s="9">
        <v>3</v>
      </c>
      <c r="U38" s="9">
        <v>4</v>
      </c>
      <c r="V38" s="9">
        <v>5</v>
      </c>
      <c r="W38" s="9">
        <v>6</v>
      </c>
      <c r="X38" s="9">
        <v>7</v>
      </c>
      <c r="Y38" s="9">
        <v>8</v>
      </c>
      <c r="Z38" s="9"/>
      <c r="AA38" s="9"/>
      <c r="AB38" s="9"/>
      <c r="AC38" s="9"/>
      <c r="AD38" s="9"/>
      <c r="AE38" s="9"/>
      <c r="AF38" s="9"/>
      <c r="AG38" s="9"/>
      <c r="AH38" s="10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C38" s="25"/>
      <c r="BD38" s="25"/>
      <c r="BE38" s="25"/>
    </row>
    <row r="39" spans="2:57" x14ac:dyDescent="0.25">
      <c r="B39" s="25"/>
      <c r="C39" s="8" t="s">
        <v>38</v>
      </c>
      <c r="D39" s="15">
        <v>0</v>
      </c>
      <c r="E39" s="11">
        <v>1</v>
      </c>
      <c r="F39" s="12">
        <v>0</v>
      </c>
      <c r="G39" s="3"/>
      <c r="H39" s="15">
        <v>0</v>
      </c>
      <c r="I39" s="12">
        <v>0</v>
      </c>
      <c r="J39" s="11">
        <v>1</v>
      </c>
      <c r="K39" s="13"/>
      <c r="L39" s="25"/>
      <c r="M39" s="25"/>
      <c r="N39" s="25"/>
      <c r="O39" s="25"/>
      <c r="Q39" s="8" t="s">
        <v>89</v>
      </c>
      <c r="R39" s="22">
        <v>0</v>
      </c>
      <c r="S39" s="20">
        <v>1</v>
      </c>
      <c r="T39" s="21">
        <v>0</v>
      </c>
      <c r="U39" s="23">
        <v>0</v>
      </c>
      <c r="V39" s="18">
        <v>0</v>
      </c>
      <c r="W39" s="30">
        <v>0</v>
      </c>
      <c r="X39" s="16">
        <v>0</v>
      </c>
      <c r="Y39" s="17">
        <v>1</v>
      </c>
      <c r="Z39" s="16"/>
      <c r="AA39" s="20">
        <v>1</v>
      </c>
      <c r="AB39" s="22">
        <v>0</v>
      </c>
      <c r="AC39" s="19">
        <v>0</v>
      </c>
      <c r="AD39" s="23">
        <v>0</v>
      </c>
      <c r="AE39" s="17">
        <v>1</v>
      </c>
      <c r="AF39" s="21">
        <v>0</v>
      </c>
      <c r="AG39" s="18">
        <v>0</v>
      </c>
      <c r="AH39" s="24">
        <v>0</v>
      </c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C39" s="25"/>
      <c r="BD39" s="25"/>
      <c r="BE39" s="25"/>
    </row>
    <row r="40" spans="2:57" x14ac:dyDescent="0.25">
      <c r="B40" s="25"/>
      <c r="C40" s="8" t="s">
        <v>39</v>
      </c>
      <c r="D40" s="15">
        <v>1</v>
      </c>
      <c r="E40" s="11">
        <v>0</v>
      </c>
      <c r="F40" s="12">
        <v>0</v>
      </c>
      <c r="G40" s="3"/>
      <c r="H40" s="15">
        <v>1</v>
      </c>
      <c r="I40" s="12">
        <v>0</v>
      </c>
      <c r="J40" s="11">
        <v>0</v>
      </c>
      <c r="K40" s="13"/>
      <c r="L40" s="25"/>
      <c r="M40" s="25"/>
      <c r="N40" s="25"/>
      <c r="O40" s="25"/>
      <c r="Q40" s="8" t="s">
        <v>90</v>
      </c>
      <c r="R40" s="22">
        <v>0</v>
      </c>
      <c r="S40" s="20">
        <v>1</v>
      </c>
      <c r="T40" s="21">
        <v>0</v>
      </c>
      <c r="U40" s="23">
        <v>0</v>
      </c>
      <c r="V40" s="18">
        <v>0</v>
      </c>
      <c r="W40" s="30">
        <v>1</v>
      </c>
      <c r="X40" s="16">
        <v>0</v>
      </c>
      <c r="Y40" s="17">
        <v>0</v>
      </c>
      <c r="Z40" s="16"/>
      <c r="AA40" s="20">
        <v>1</v>
      </c>
      <c r="AB40" s="22">
        <v>0</v>
      </c>
      <c r="AC40" s="19">
        <v>0</v>
      </c>
      <c r="AD40" s="23">
        <v>0</v>
      </c>
      <c r="AE40" s="17">
        <v>0</v>
      </c>
      <c r="AF40" s="21">
        <v>0</v>
      </c>
      <c r="AG40" s="18">
        <v>0</v>
      </c>
      <c r="AH40" s="24">
        <v>1</v>
      </c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C40" s="25"/>
      <c r="BD40" s="25"/>
      <c r="BE40" s="25"/>
    </row>
    <row r="41" spans="2:57" x14ac:dyDescent="0.25">
      <c r="B41" s="25"/>
      <c r="C41" s="14"/>
      <c r="D41" s="4"/>
      <c r="E41" s="4"/>
      <c r="F41" s="4"/>
      <c r="G41" s="4"/>
      <c r="H41" s="4"/>
      <c r="I41" s="4"/>
      <c r="J41" s="4"/>
      <c r="K41" s="5"/>
      <c r="L41" s="25"/>
      <c r="M41" s="25"/>
      <c r="N41" s="25"/>
      <c r="O41" s="25"/>
      <c r="Q41" s="8" t="s">
        <v>91</v>
      </c>
      <c r="R41" s="22">
        <v>1</v>
      </c>
      <c r="S41" s="20">
        <v>0</v>
      </c>
      <c r="T41" s="21">
        <v>1</v>
      </c>
      <c r="U41" s="23">
        <v>0</v>
      </c>
      <c r="V41" s="18">
        <v>0</v>
      </c>
      <c r="W41" s="30">
        <v>0</v>
      </c>
      <c r="X41" s="16">
        <v>0</v>
      </c>
      <c r="Y41" s="17">
        <v>0</v>
      </c>
      <c r="Z41" s="16"/>
      <c r="AA41" s="20">
        <v>0</v>
      </c>
      <c r="AB41" s="22">
        <v>1</v>
      </c>
      <c r="AC41" s="19">
        <v>0</v>
      </c>
      <c r="AD41" s="23">
        <v>0</v>
      </c>
      <c r="AE41" s="17">
        <v>0</v>
      </c>
      <c r="AF41" s="21">
        <v>1</v>
      </c>
      <c r="AG41" s="18">
        <v>0</v>
      </c>
      <c r="AH41" s="24">
        <v>0</v>
      </c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C41" s="25"/>
      <c r="BD41" s="25"/>
      <c r="BE41" s="25"/>
    </row>
    <row r="42" spans="2:57" x14ac:dyDescent="0.25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Q42" s="8" t="s">
        <v>92</v>
      </c>
      <c r="R42" s="22">
        <v>0</v>
      </c>
      <c r="S42" s="20">
        <v>0</v>
      </c>
      <c r="T42" s="21">
        <v>0</v>
      </c>
      <c r="U42" s="23">
        <v>0</v>
      </c>
      <c r="V42" s="18">
        <v>0</v>
      </c>
      <c r="W42" s="30">
        <v>1</v>
      </c>
      <c r="X42" s="16">
        <v>0</v>
      </c>
      <c r="Y42" s="17">
        <v>1</v>
      </c>
      <c r="Z42" s="16"/>
      <c r="AA42" s="20">
        <v>0</v>
      </c>
      <c r="AB42" s="22">
        <v>0</v>
      </c>
      <c r="AC42" s="19">
        <v>0</v>
      </c>
      <c r="AD42" s="23">
        <v>0</v>
      </c>
      <c r="AE42" s="17">
        <v>1</v>
      </c>
      <c r="AF42" s="21">
        <v>0</v>
      </c>
      <c r="AG42" s="18">
        <v>0</v>
      </c>
      <c r="AH42" s="24">
        <v>1</v>
      </c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C42" s="25"/>
      <c r="BD42" s="25"/>
      <c r="BE42" s="25"/>
    </row>
    <row r="43" spans="2:57" x14ac:dyDescent="0.25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Q43" s="8" t="s">
        <v>93</v>
      </c>
      <c r="R43" s="22">
        <v>0</v>
      </c>
      <c r="S43" s="20">
        <v>0</v>
      </c>
      <c r="T43" s="21">
        <v>0</v>
      </c>
      <c r="U43" s="23">
        <v>0</v>
      </c>
      <c r="V43" s="18">
        <v>0</v>
      </c>
      <c r="W43" s="30">
        <v>0</v>
      </c>
      <c r="X43" s="16">
        <v>1</v>
      </c>
      <c r="Y43" s="17">
        <v>0</v>
      </c>
      <c r="Z43" s="16"/>
      <c r="AA43" s="20">
        <v>0</v>
      </c>
      <c r="AB43" s="22">
        <v>0</v>
      </c>
      <c r="AC43" s="19">
        <v>1</v>
      </c>
      <c r="AD43" s="23">
        <v>0</v>
      </c>
      <c r="AE43" s="17">
        <v>0</v>
      </c>
      <c r="AF43" s="21">
        <v>0</v>
      </c>
      <c r="AG43" s="18">
        <v>0</v>
      </c>
      <c r="AH43" s="24">
        <v>0</v>
      </c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C43" s="25"/>
      <c r="BD43" s="25"/>
      <c r="BE43" s="25"/>
    </row>
    <row r="44" spans="2:57" x14ac:dyDescent="0.25">
      <c r="B44" s="25"/>
      <c r="C44" s="60" t="s">
        <v>3</v>
      </c>
      <c r="D44" s="87" t="s">
        <v>23</v>
      </c>
      <c r="E44" s="87"/>
      <c r="F44" s="87"/>
      <c r="G44" s="7"/>
      <c r="H44" s="87" t="s">
        <v>0</v>
      </c>
      <c r="I44" s="87"/>
      <c r="J44" s="87"/>
      <c r="K44" s="6"/>
      <c r="L44" s="25"/>
      <c r="M44" s="25"/>
      <c r="N44" s="25"/>
      <c r="O44" s="25"/>
      <c r="Q44" s="8" t="s">
        <v>94</v>
      </c>
      <c r="R44" s="22">
        <v>0</v>
      </c>
      <c r="S44" s="20">
        <v>0</v>
      </c>
      <c r="T44" s="21">
        <v>0</v>
      </c>
      <c r="U44" s="23">
        <v>1</v>
      </c>
      <c r="V44" s="18">
        <v>1</v>
      </c>
      <c r="W44" s="30">
        <v>0</v>
      </c>
      <c r="X44" s="16">
        <v>0</v>
      </c>
      <c r="Y44" s="17">
        <v>0</v>
      </c>
      <c r="Z44" s="16"/>
      <c r="AA44" s="20">
        <v>0</v>
      </c>
      <c r="AB44" s="22">
        <v>0</v>
      </c>
      <c r="AC44" s="19">
        <v>0</v>
      </c>
      <c r="AD44" s="23">
        <v>1</v>
      </c>
      <c r="AE44" s="17">
        <v>0</v>
      </c>
      <c r="AF44" s="21">
        <v>0</v>
      </c>
      <c r="AG44" s="18">
        <v>1</v>
      </c>
      <c r="AH44" s="24">
        <v>0</v>
      </c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C44" s="25"/>
      <c r="BD44" s="25"/>
      <c r="BE44" s="25"/>
    </row>
    <row r="45" spans="2:57" x14ac:dyDescent="0.25">
      <c r="B45" s="25"/>
      <c r="C45" s="8"/>
      <c r="D45" s="9">
        <v>1</v>
      </c>
      <c r="E45" s="9">
        <v>2</v>
      </c>
      <c r="F45" s="9"/>
      <c r="G45" s="9"/>
      <c r="H45" s="9">
        <v>1043</v>
      </c>
      <c r="I45" s="9">
        <v>1249</v>
      </c>
      <c r="J45" s="9"/>
      <c r="K45" s="10"/>
      <c r="L45" s="25"/>
      <c r="M45" s="25"/>
      <c r="N45" s="25"/>
      <c r="O45" s="25"/>
      <c r="Q45" s="8" t="s">
        <v>95</v>
      </c>
      <c r="R45" s="22">
        <v>0</v>
      </c>
      <c r="S45" s="20">
        <v>0</v>
      </c>
      <c r="T45" s="21">
        <v>0</v>
      </c>
      <c r="U45" s="23">
        <v>0</v>
      </c>
      <c r="V45" s="18">
        <v>1</v>
      </c>
      <c r="W45" s="30">
        <v>0</v>
      </c>
      <c r="X45" s="16">
        <v>0</v>
      </c>
      <c r="Y45" s="17">
        <v>0</v>
      </c>
      <c r="Z45" s="16"/>
      <c r="AA45" s="20">
        <v>0</v>
      </c>
      <c r="AB45" s="22">
        <v>0</v>
      </c>
      <c r="AC45" s="19">
        <v>0</v>
      </c>
      <c r="AD45" s="23">
        <v>0</v>
      </c>
      <c r="AE45" s="17">
        <v>0</v>
      </c>
      <c r="AF45" s="21">
        <v>0</v>
      </c>
      <c r="AG45" s="18">
        <v>1</v>
      </c>
      <c r="AH45" s="24">
        <v>0</v>
      </c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C45" s="25"/>
      <c r="BD45" s="25"/>
      <c r="BE45" s="25"/>
    </row>
    <row r="46" spans="2:57" x14ac:dyDescent="0.25">
      <c r="B46" s="25"/>
      <c r="C46" s="8" t="s">
        <v>85</v>
      </c>
      <c r="D46" s="11">
        <v>0</v>
      </c>
      <c r="E46" s="15">
        <v>1</v>
      </c>
      <c r="F46" s="12"/>
      <c r="G46" s="3"/>
      <c r="H46" s="15">
        <v>1</v>
      </c>
      <c r="I46" s="11">
        <v>0</v>
      </c>
      <c r="J46" s="15"/>
      <c r="K46" s="13"/>
      <c r="L46" s="25"/>
      <c r="M46" s="25"/>
      <c r="N46" s="25"/>
      <c r="O46" s="25"/>
      <c r="Q46" s="14" t="s">
        <v>96</v>
      </c>
      <c r="R46" s="31">
        <v>0</v>
      </c>
      <c r="S46" s="32">
        <v>0</v>
      </c>
      <c r="T46" s="33">
        <v>1</v>
      </c>
      <c r="U46" s="34">
        <v>0</v>
      </c>
      <c r="V46" s="35">
        <v>0</v>
      </c>
      <c r="W46" s="36">
        <v>0</v>
      </c>
      <c r="X46" s="37">
        <v>0</v>
      </c>
      <c r="Y46" s="38">
        <v>0</v>
      </c>
      <c r="Z46" s="37"/>
      <c r="AA46" s="32">
        <v>0</v>
      </c>
      <c r="AB46" s="31">
        <v>0</v>
      </c>
      <c r="AC46" s="39">
        <v>0</v>
      </c>
      <c r="AD46" s="34">
        <v>0</v>
      </c>
      <c r="AE46" s="38">
        <v>0</v>
      </c>
      <c r="AF46" s="33">
        <v>1</v>
      </c>
      <c r="AG46" s="35">
        <v>0</v>
      </c>
      <c r="AH46" s="40">
        <v>0</v>
      </c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C46" s="25"/>
      <c r="BD46" s="25"/>
      <c r="BE46" s="25"/>
    </row>
    <row r="47" spans="2:57" x14ac:dyDescent="0.25">
      <c r="B47" s="25"/>
      <c r="C47" s="8" t="s">
        <v>86</v>
      </c>
      <c r="D47" s="11">
        <v>1</v>
      </c>
      <c r="E47" s="15">
        <v>0</v>
      </c>
      <c r="F47" s="12"/>
      <c r="G47" s="3"/>
      <c r="H47" s="15">
        <v>0</v>
      </c>
      <c r="I47" s="11">
        <v>1</v>
      </c>
      <c r="J47" s="15"/>
      <c r="K47" s="13"/>
      <c r="L47" s="25"/>
      <c r="M47" s="25"/>
      <c r="N47" s="25"/>
      <c r="O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C47" s="25"/>
      <c r="BD47" s="25"/>
      <c r="BE47" s="25"/>
    </row>
    <row r="48" spans="2:57" x14ac:dyDescent="0.25">
      <c r="B48" s="25"/>
      <c r="C48" s="8"/>
      <c r="D48" s="11"/>
      <c r="E48" s="15"/>
      <c r="F48" s="12"/>
      <c r="G48" s="3"/>
      <c r="H48" s="12"/>
      <c r="I48" s="11"/>
      <c r="J48" s="15"/>
      <c r="K48" s="13"/>
      <c r="L48" s="25"/>
      <c r="M48" s="25"/>
      <c r="N48" s="25"/>
      <c r="O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C48" s="25"/>
      <c r="BD48" s="25"/>
      <c r="BE48" s="25"/>
    </row>
    <row r="49" spans="2:57" x14ac:dyDescent="0.25">
      <c r="B49" s="25"/>
      <c r="C49" s="14"/>
      <c r="D49" s="4"/>
      <c r="E49" s="4"/>
      <c r="F49" s="4"/>
      <c r="G49" s="4"/>
      <c r="H49" s="4"/>
      <c r="I49" s="4"/>
      <c r="J49" s="4"/>
      <c r="K49" s="5"/>
      <c r="L49" s="25"/>
      <c r="M49" s="25"/>
      <c r="N49" s="25"/>
      <c r="O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C49" s="25"/>
      <c r="BD49" s="25"/>
      <c r="BE49" s="25"/>
    </row>
    <row r="50" spans="2:57" x14ac:dyDescent="0.25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C50" s="25"/>
      <c r="BD50" s="25"/>
      <c r="BE50" s="25"/>
    </row>
    <row r="51" spans="2:57" x14ac:dyDescent="0.25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C51" s="25"/>
      <c r="BD51" s="25"/>
      <c r="BE51" s="25"/>
    </row>
    <row r="52" spans="2:57" x14ac:dyDescent="0.25">
      <c r="B52" s="25"/>
      <c r="C52" s="60" t="s">
        <v>4</v>
      </c>
      <c r="D52" s="87" t="s">
        <v>23</v>
      </c>
      <c r="E52" s="87"/>
      <c r="F52" s="87"/>
      <c r="G52" s="7"/>
      <c r="H52" s="87" t="s">
        <v>0</v>
      </c>
      <c r="I52" s="87"/>
      <c r="J52" s="87"/>
      <c r="K52" s="6"/>
      <c r="L52" s="25"/>
      <c r="M52" s="25"/>
      <c r="N52" s="25"/>
      <c r="O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C52" s="25"/>
      <c r="BD52" s="25"/>
      <c r="BE52" s="25"/>
    </row>
    <row r="53" spans="2:57" x14ac:dyDescent="0.25">
      <c r="B53" s="25"/>
      <c r="C53" s="8"/>
      <c r="D53" s="9">
        <v>0</v>
      </c>
      <c r="E53" s="9">
        <v>1</v>
      </c>
      <c r="F53" s="9">
        <v>2</v>
      </c>
      <c r="G53" s="9"/>
      <c r="H53" s="9">
        <v>1043</v>
      </c>
      <c r="I53" s="9">
        <v>1249</v>
      </c>
      <c r="J53" s="9">
        <v>1511</v>
      </c>
      <c r="K53" s="10"/>
      <c r="L53" s="25"/>
      <c r="M53" s="25"/>
      <c r="N53" s="25"/>
      <c r="O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C53" s="25"/>
      <c r="BD53" s="25"/>
      <c r="BE53" s="25"/>
    </row>
    <row r="54" spans="2:57" x14ac:dyDescent="0.25">
      <c r="B54" s="25"/>
      <c r="C54" s="8" t="s">
        <v>87</v>
      </c>
      <c r="D54" s="11">
        <v>0</v>
      </c>
      <c r="E54" s="15">
        <v>0</v>
      </c>
      <c r="F54" s="12">
        <v>1</v>
      </c>
      <c r="G54" s="3"/>
      <c r="H54" s="15">
        <v>0</v>
      </c>
      <c r="I54" s="11">
        <v>0</v>
      </c>
      <c r="J54" s="12">
        <v>1</v>
      </c>
      <c r="K54" s="13"/>
      <c r="L54" s="25"/>
      <c r="M54" s="25"/>
      <c r="N54" s="25"/>
      <c r="O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C54" s="25"/>
      <c r="BD54" s="25"/>
      <c r="BE54" s="25"/>
    </row>
    <row r="55" spans="2:57" x14ac:dyDescent="0.25">
      <c r="B55" s="25"/>
      <c r="C55" s="8" t="s">
        <v>85</v>
      </c>
      <c r="D55" s="11">
        <v>1</v>
      </c>
      <c r="E55" s="15">
        <v>0</v>
      </c>
      <c r="F55" s="12">
        <v>0</v>
      </c>
      <c r="G55" s="3"/>
      <c r="H55" s="15">
        <v>0</v>
      </c>
      <c r="I55" s="11">
        <v>1</v>
      </c>
      <c r="J55" s="12">
        <v>0</v>
      </c>
      <c r="K55" s="13"/>
      <c r="L55" s="25"/>
      <c r="M55" s="25"/>
      <c r="N55" s="25"/>
      <c r="O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C55" s="25"/>
      <c r="BD55" s="25"/>
      <c r="BE55" s="25"/>
    </row>
    <row r="56" spans="2:57" x14ac:dyDescent="0.25">
      <c r="B56" s="25"/>
      <c r="C56" s="8" t="s">
        <v>88</v>
      </c>
      <c r="D56" s="11">
        <v>0</v>
      </c>
      <c r="E56" s="15">
        <v>1</v>
      </c>
      <c r="F56" s="12">
        <v>0</v>
      </c>
      <c r="G56" s="3"/>
      <c r="H56" s="15">
        <v>1</v>
      </c>
      <c r="I56" s="11">
        <v>0</v>
      </c>
      <c r="J56" s="12">
        <v>0</v>
      </c>
      <c r="K56" s="13"/>
      <c r="L56" s="25"/>
      <c r="M56" s="25"/>
      <c r="N56" s="25"/>
      <c r="O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C56" s="25"/>
      <c r="BD56" s="25"/>
      <c r="BE56" s="25"/>
    </row>
    <row r="57" spans="2:57" x14ac:dyDescent="0.25">
      <c r="B57" s="25"/>
      <c r="C57" s="14"/>
      <c r="D57" s="4"/>
      <c r="E57" s="4"/>
      <c r="F57" s="4"/>
      <c r="G57" s="4"/>
      <c r="H57" s="4"/>
      <c r="I57" s="4"/>
      <c r="J57" s="4"/>
      <c r="K57" s="5"/>
      <c r="L57" s="25"/>
      <c r="M57" s="25"/>
      <c r="N57" s="25"/>
      <c r="O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C57" s="25"/>
      <c r="BD57" s="25"/>
      <c r="BE57" s="25"/>
    </row>
    <row r="58" spans="2:57" x14ac:dyDescent="0.25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C58" s="25"/>
      <c r="BD58" s="25"/>
      <c r="BE58" s="25"/>
    </row>
    <row r="59" spans="2:57" x14ac:dyDescent="0.25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C59" s="25"/>
      <c r="BD59" s="25"/>
      <c r="BE59" s="25"/>
    </row>
    <row r="60" spans="2:57" x14ac:dyDescent="0.25">
      <c r="B60" s="25"/>
      <c r="C60" s="60" t="s">
        <v>5</v>
      </c>
      <c r="D60" s="87" t="s">
        <v>23</v>
      </c>
      <c r="E60" s="87"/>
      <c r="F60" s="87"/>
      <c r="G60" s="7"/>
      <c r="H60" s="87" t="s">
        <v>0</v>
      </c>
      <c r="I60" s="87"/>
      <c r="J60" s="87"/>
      <c r="K60" s="6"/>
      <c r="L60" s="25"/>
      <c r="M60" s="25"/>
      <c r="N60" s="25"/>
      <c r="O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C60" s="25"/>
      <c r="BD60" s="25"/>
      <c r="BE60" s="25"/>
    </row>
    <row r="61" spans="2:57" x14ac:dyDescent="0.25">
      <c r="B61" s="25"/>
      <c r="C61" s="8"/>
      <c r="D61" s="9">
        <v>0</v>
      </c>
      <c r="E61" s="9">
        <v>1</v>
      </c>
      <c r="F61" s="9">
        <v>2</v>
      </c>
      <c r="G61" s="9">
        <v>4</v>
      </c>
      <c r="H61" s="9">
        <v>1043</v>
      </c>
      <c r="I61" s="9">
        <v>1249</v>
      </c>
      <c r="J61" s="9">
        <v>1511</v>
      </c>
      <c r="K61" s="10">
        <v>1493</v>
      </c>
      <c r="L61" s="25"/>
      <c r="M61" s="25"/>
      <c r="N61" s="25"/>
      <c r="O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C61" s="25"/>
      <c r="BD61" s="25"/>
      <c r="BE61" s="25"/>
    </row>
    <row r="62" spans="2:57" x14ac:dyDescent="0.25">
      <c r="B62" s="25"/>
      <c r="C62" s="8" t="s">
        <v>97</v>
      </c>
      <c r="D62" s="11">
        <v>0</v>
      </c>
      <c r="E62" s="15">
        <v>0</v>
      </c>
      <c r="F62" s="12">
        <v>0</v>
      </c>
      <c r="G62" s="3">
        <v>1</v>
      </c>
      <c r="H62" s="15">
        <v>0</v>
      </c>
      <c r="I62" s="12">
        <v>0</v>
      </c>
      <c r="J62" s="11">
        <v>0</v>
      </c>
      <c r="K62" s="80">
        <v>1</v>
      </c>
      <c r="L62" s="25"/>
      <c r="M62" s="25"/>
      <c r="N62" s="25"/>
      <c r="O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C62" s="25"/>
      <c r="BD62" s="25"/>
      <c r="BE62" s="25"/>
    </row>
    <row r="63" spans="2:57" x14ac:dyDescent="0.25">
      <c r="B63" s="25"/>
      <c r="C63" s="8" t="s">
        <v>87</v>
      </c>
      <c r="D63" s="11">
        <v>1</v>
      </c>
      <c r="E63" s="15">
        <v>0</v>
      </c>
      <c r="F63" s="12">
        <v>0</v>
      </c>
      <c r="G63" s="3">
        <v>0</v>
      </c>
      <c r="H63" s="15">
        <v>0</v>
      </c>
      <c r="I63" s="12">
        <v>0</v>
      </c>
      <c r="J63" s="11">
        <v>1</v>
      </c>
      <c r="K63" s="80">
        <v>0</v>
      </c>
      <c r="L63" s="25"/>
      <c r="M63" s="25"/>
      <c r="N63" s="25"/>
      <c r="O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C63" s="25"/>
      <c r="BD63" s="25"/>
      <c r="BE63" s="25"/>
    </row>
    <row r="64" spans="2:57" x14ac:dyDescent="0.25">
      <c r="B64" s="25"/>
      <c r="C64" s="8" t="s">
        <v>98</v>
      </c>
      <c r="D64" s="11">
        <v>0</v>
      </c>
      <c r="E64" s="15">
        <v>0</v>
      </c>
      <c r="F64" s="12">
        <v>1</v>
      </c>
      <c r="G64" s="3">
        <v>0</v>
      </c>
      <c r="H64" s="15">
        <v>0</v>
      </c>
      <c r="I64" s="12">
        <v>1</v>
      </c>
      <c r="J64" s="11">
        <v>0</v>
      </c>
      <c r="K64" s="80">
        <v>0</v>
      </c>
      <c r="L64" s="25"/>
      <c r="M64" s="25"/>
      <c r="N64" s="25"/>
      <c r="O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C64" s="25"/>
      <c r="BD64" s="25"/>
      <c r="BE64" s="25"/>
    </row>
    <row r="65" spans="2:57" x14ac:dyDescent="0.25">
      <c r="B65" s="25"/>
      <c r="C65" s="14" t="s">
        <v>99</v>
      </c>
      <c r="D65" s="77">
        <v>0</v>
      </c>
      <c r="E65" s="78">
        <v>1</v>
      </c>
      <c r="F65" s="79">
        <v>0</v>
      </c>
      <c r="G65" s="4">
        <v>0</v>
      </c>
      <c r="H65" s="78">
        <v>1</v>
      </c>
      <c r="I65" s="79">
        <v>0</v>
      </c>
      <c r="J65" s="77">
        <v>0</v>
      </c>
      <c r="K65" s="5">
        <v>0</v>
      </c>
      <c r="L65" s="25"/>
      <c r="M65" s="25"/>
      <c r="N65" s="25"/>
      <c r="O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C65" s="25"/>
      <c r="BD65" s="25"/>
      <c r="BE65" s="25"/>
    </row>
    <row r="66" spans="2:57" x14ac:dyDescent="0.25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C66" s="25"/>
      <c r="BD66" s="25"/>
      <c r="BE66" s="25"/>
    </row>
    <row r="67" spans="2:57" x14ac:dyDescent="0.25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C67" s="25"/>
      <c r="BD67" s="25"/>
      <c r="BE67" s="25"/>
    </row>
    <row r="68" spans="2:57" x14ac:dyDescent="0.25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C68" s="25"/>
      <c r="BD68" s="25"/>
      <c r="BE68" s="25"/>
    </row>
    <row r="69" spans="2:57" x14ac:dyDescent="0.25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C69" s="25"/>
      <c r="BD69" s="25"/>
      <c r="BE69" s="25"/>
    </row>
    <row r="70" spans="2:57" x14ac:dyDescent="0.25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2:57" x14ac:dyDescent="0.25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2:57" x14ac:dyDescent="0.25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2:57" x14ac:dyDescent="0.25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2:57" x14ac:dyDescent="0.25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  <row r="75" spans="2:57" x14ac:dyDescent="0.2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</row>
    <row r="76" spans="2:57" x14ac:dyDescent="0.25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</row>
    <row r="77" spans="2:57" x14ac:dyDescent="0.25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</row>
    <row r="78" spans="2:57" x14ac:dyDescent="0.25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</row>
    <row r="79" spans="2:57" x14ac:dyDescent="0.25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</row>
    <row r="80" spans="2:57" x14ac:dyDescent="0.25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</row>
    <row r="81" spans="2:34" x14ac:dyDescent="0.25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</row>
    <row r="82" spans="2:34" x14ac:dyDescent="0.25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</sheetData>
  <mergeCells count="30">
    <mergeCell ref="D60:F60"/>
    <mergeCell ref="H60:J60"/>
    <mergeCell ref="H44:J44"/>
    <mergeCell ref="D52:F52"/>
    <mergeCell ref="H52:J52"/>
    <mergeCell ref="B3:B7"/>
    <mergeCell ref="B2:C2"/>
    <mergeCell ref="B8:B12"/>
    <mergeCell ref="B13:B17"/>
    <mergeCell ref="D44:F44"/>
    <mergeCell ref="D36:F36"/>
    <mergeCell ref="B19:C19"/>
    <mergeCell ref="B20:B24"/>
    <mergeCell ref="B25:B29"/>
    <mergeCell ref="B30:B34"/>
    <mergeCell ref="R2:Y2"/>
    <mergeCell ref="AA2:AH2"/>
    <mergeCell ref="AK2:AR2"/>
    <mergeCell ref="AT2:BA2"/>
    <mergeCell ref="R14:Y14"/>
    <mergeCell ref="AA14:AH14"/>
    <mergeCell ref="AK14:AR14"/>
    <mergeCell ref="AT14:BA14"/>
    <mergeCell ref="H36:J36"/>
    <mergeCell ref="R26:Y26"/>
    <mergeCell ref="AA26:AH26"/>
    <mergeCell ref="AK26:AR26"/>
    <mergeCell ref="AT26:BA26"/>
    <mergeCell ref="R37:Y37"/>
    <mergeCell ref="AA37:AH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TPR_FDR</vt:lpstr>
      <vt:lpstr>Supplementary</vt:lpstr>
    </vt:vector>
  </TitlesOfParts>
  <Company>IMB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Xu</dc:creator>
  <cp:lastModifiedBy>Jun Xu</cp:lastModifiedBy>
  <cp:lastPrinted>2019-05-04T00:01:53Z</cp:lastPrinted>
  <dcterms:created xsi:type="dcterms:W3CDTF">2019-03-12T04:40:34Z</dcterms:created>
  <dcterms:modified xsi:type="dcterms:W3CDTF">2019-05-30T04:36:14Z</dcterms:modified>
</cp:coreProperties>
</file>