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psyjz12_nottingham_ac_uk/Documents/Year 3/Linear and discrete optimisation/Coursework/"/>
    </mc:Choice>
  </mc:AlternateContent>
  <xr:revisionPtr revIDLastSave="4" documentId="8_{3BCBA2C1-F78B-4A7B-9F7E-6A30F44AD25D}" xr6:coauthVersionLast="47" xr6:coauthVersionMax="47" xr10:uidLastSave="{4F33E464-8A98-4B56-9C35-4F61DD90B62C}"/>
  <bookViews>
    <workbookView xWindow="-108" yWindow="-108" windowWidth="23256" windowHeight="12576" xr2:uid="{F31EB895-EEDB-4EEA-9A77-A2F1A38DDF5B}"/>
  </bookViews>
  <sheets>
    <sheet name="Data model(base)" sheetId="1" r:id="rId1"/>
    <sheet name="Answer Report 1" sheetId="4" r:id="rId2"/>
    <sheet name="Sensitivity Report 1" sheetId="5" r:id="rId3"/>
    <sheet name="Limits Report 1" sheetId="6" r:id="rId4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'Data model(base)'!$F$24:$F$25,'Data model(base)'!$H$24:$K$24,'Data model(base)'!$H$25:$K$25,'Data model(base)'!$Q$10:$U$14,'Data model(base)'!$Q$16:$U$19,'Data model(base)'!$AO$14:$AS$14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'Data model(base)'!$AE$24:$AE$28</definedName>
    <definedName name="solver_lhs10" localSheetId="0" hidden="1">'Data model(base)'!$J$11</definedName>
    <definedName name="solver_lhs11" localSheetId="0" hidden="1">'Data model(base)'!$K$11</definedName>
    <definedName name="solver_lhs12" localSheetId="0" hidden="1">'Data model(base)'!$H$32</definedName>
    <definedName name="solver_lhs13" localSheetId="0" hidden="1">'Data model(base)'!$Q$10:$Q$13</definedName>
    <definedName name="solver_lhs14" localSheetId="0" hidden="1">'Data model(base)'!$R$10:$R$13</definedName>
    <definedName name="solver_lhs15" localSheetId="0" hidden="1">'Data model(base)'!$S$10:$S$13</definedName>
    <definedName name="solver_lhs16" localSheetId="0" hidden="1">'Data model(base)'!$S$24:$S$28</definedName>
    <definedName name="solver_lhs17" localSheetId="0" hidden="1">'Data model(base)'!$T$10:$T$13</definedName>
    <definedName name="solver_lhs18" localSheetId="0" hidden="1">'Data model(base)'!$U$10:$U$13</definedName>
    <definedName name="solver_lhs19" localSheetId="0" hidden="1">'Data model(base)'!$D$32:$D$36</definedName>
    <definedName name="solver_lhs2" localSheetId="0" hidden="1">'Data model(base)'!$AQ$19:$AQ$23</definedName>
    <definedName name="solver_lhs20" localSheetId="0" hidden="1">'Data model(base)'!$U$24:$U$28</definedName>
    <definedName name="solver_lhs21" localSheetId="0" hidden="1">'Data model(base)'!$U$24:$U$28</definedName>
    <definedName name="solver_lhs22" localSheetId="0" hidden="1">'Data model(base)'!$U$24:$U$28</definedName>
    <definedName name="solver_lhs23" localSheetId="0" hidden="1">'Data model(base)'!$U$24:$U$28</definedName>
    <definedName name="solver_lhs3" localSheetId="0" hidden="1">'Data model(base)'!$BO$9:$BS$9</definedName>
    <definedName name="solver_lhs4" localSheetId="0" hidden="1">'Data model(base)'!$F$11</definedName>
    <definedName name="solver_lhs5" localSheetId="0" hidden="1">'Data model(base)'!$F$25</definedName>
    <definedName name="solver_lhs6" localSheetId="0" hidden="1">'Data model(base)'!$H$11</definedName>
    <definedName name="solver_lhs7" localSheetId="0" hidden="1">'Data model(base)'!$H$33</definedName>
    <definedName name="solver_lhs8" localSheetId="0" hidden="1">'Data model(base)'!$H$25:$K$25</definedName>
    <definedName name="solver_lhs9" localSheetId="0" hidden="1">'Data model(base)'!$I$11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'Data model(base)'!$BP$30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'Data model(base)'!$AG$24:$AG$28</definedName>
    <definedName name="solver_rhs10" localSheetId="0" hidden="1">'Data model(base)'!$M$11</definedName>
    <definedName name="solver_rhs11" localSheetId="0" hidden="1">'Data model(base)'!$M$11</definedName>
    <definedName name="solver_rhs12" localSheetId="0" hidden="1">'Data model(base)'!$J$32</definedName>
    <definedName name="solver_rhs13" localSheetId="0" hidden="1">'Data model(base)'!$W$10:$W$13</definedName>
    <definedName name="solver_rhs14" localSheetId="0" hidden="1">'Data model(base)'!$W$10:$W$13</definedName>
    <definedName name="solver_rhs15" localSheetId="0" hidden="1">'Data model(base)'!$W$10:$W$13</definedName>
    <definedName name="solver_rhs16" localSheetId="0" hidden="1">'Data model(base)'!$U$24:$U$28</definedName>
    <definedName name="solver_rhs17" localSheetId="0" hidden="1">'Data model(base)'!$W$10:$W$13</definedName>
    <definedName name="solver_rhs18" localSheetId="0" hidden="1">'Data model(base)'!$W$10:$W$13</definedName>
    <definedName name="solver_rhs19" localSheetId="0" hidden="1">'Data model(base)'!$F$32:$F$36</definedName>
    <definedName name="solver_rhs2" localSheetId="0" hidden="1">'Data model(base)'!$AS$19:$AS$23</definedName>
    <definedName name="solver_rhs20" localSheetId="0" hidden="1">'Data model(base)'!$W$24:$W$28</definedName>
    <definedName name="solver_rhs21" localSheetId="0" hidden="1">'Data model(base)'!$W$24:$W$28</definedName>
    <definedName name="solver_rhs22" localSheetId="0" hidden="1">'Data model(base)'!$W$24:$W$28</definedName>
    <definedName name="solver_rhs23" localSheetId="0" hidden="1">'Data model(base)'!$W$24:$W$28</definedName>
    <definedName name="solver_rhs3" localSheetId="0" hidden="1">'Data model(base)'!$BO$11:$BS$11</definedName>
    <definedName name="solver_rhs4" localSheetId="0" hidden="1">'Data model(base)'!$M$11</definedName>
    <definedName name="solver_rhs5" localSheetId="0" hidden="1">"integer"</definedName>
    <definedName name="solver_rhs6" localSheetId="0" hidden="1">'Data model(base)'!$M$11</definedName>
    <definedName name="solver_rhs7" localSheetId="0" hidden="1">'Data model(base)'!$J$33</definedName>
    <definedName name="solver_rhs8" localSheetId="0" hidden="1">"integer"</definedName>
    <definedName name="solver_rhs9" localSheetId="0" hidden="1">'Data model(base)'!$M$11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Y34" i="1" s="1"/>
  <c r="AC10" i="1"/>
  <c r="W10" i="1"/>
  <c r="F13" i="1"/>
  <c r="H14" i="1" s="1"/>
  <c r="I15" i="1" s="1"/>
  <c r="J16" i="1" s="1"/>
  <c r="K17" i="1" s="1"/>
  <c r="F14" i="1"/>
  <c r="H15" i="1" s="1"/>
  <c r="I16" i="1" s="1"/>
  <c r="J17" i="1" s="1"/>
  <c r="K18" i="1" s="1"/>
  <c r="F15" i="1"/>
  <c r="H16" i="1" s="1"/>
  <c r="I17" i="1" s="1"/>
  <c r="J18" i="1" s="1"/>
  <c r="K19" i="1" s="1"/>
  <c r="F16" i="1"/>
  <c r="H17" i="1" s="1"/>
  <c r="I18" i="1" s="1"/>
  <c r="J19" i="1" s="1"/>
  <c r="K20" i="1" s="1"/>
  <c r="F17" i="1"/>
  <c r="H18" i="1" s="1"/>
  <c r="I19" i="1" s="1"/>
  <c r="J20" i="1" s="1"/>
  <c r="K21" i="1" s="1"/>
  <c r="F18" i="1"/>
  <c r="H19" i="1" s="1"/>
  <c r="I20" i="1" s="1"/>
  <c r="J21" i="1" s="1"/>
  <c r="K22" i="1" s="1"/>
  <c r="F19" i="1"/>
  <c r="F20" i="1"/>
  <c r="H21" i="1" s="1"/>
  <c r="I22" i="1" s="1"/>
  <c r="J23" i="1" s="1"/>
  <c r="BB11" i="1" s="1"/>
  <c r="F21" i="1"/>
  <c r="H22" i="1" s="1"/>
  <c r="I23" i="1" s="1"/>
  <c r="BA11" i="1" s="1"/>
  <c r="F22" i="1"/>
  <c r="H23" i="1" s="1"/>
  <c r="AZ11" i="1" s="1"/>
  <c r="F23" i="1"/>
  <c r="AY11" i="1" s="1"/>
  <c r="F12" i="1"/>
  <c r="H13" i="1" s="1"/>
  <c r="BS22" i="1"/>
  <c r="BR22" i="1"/>
  <c r="BQ22" i="1"/>
  <c r="BP22" i="1"/>
  <c r="BO22" i="1"/>
  <c r="B35" i="1"/>
  <c r="J33" i="1"/>
  <c r="BC32" i="1"/>
  <c r="BB32" i="1"/>
  <c r="BA32" i="1"/>
  <c r="AZ32" i="1"/>
  <c r="AY32" i="1"/>
  <c r="J32" i="1"/>
  <c r="F32" i="1"/>
  <c r="F33" i="1" s="1"/>
  <c r="F34" i="1" s="1"/>
  <c r="F35" i="1" s="1"/>
  <c r="F36" i="1" s="1"/>
  <c r="BC31" i="1"/>
  <c r="BB31" i="1"/>
  <c r="BA31" i="1"/>
  <c r="AZ31" i="1"/>
  <c r="AY31" i="1"/>
  <c r="BC30" i="1"/>
  <c r="BB30" i="1"/>
  <c r="BA30" i="1"/>
  <c r="AZ30" i="1"/>
  <c r="AY30" i="1"/>
  <c r="W28" i="1"/>
  <c r="S28" i="1"/>
  <c r="W27" i="1"/>
  <c r="S27" i="1"/>
  <c r="BB26" i="1"/>
  <c r="BC37" i="1" s="1"/>
  <c r="W26" i="1"/>
  <c r="S26" i="1"/>
  <c r="W25" i="1"/>
  <c r="S25" i="1"/>
  <c r="W24" i="1"/>
  <c r="S24" i="1"/>
  <c r="AS23" i="1"/>
  <c r="AS22" i="1"/>
  <c r="AS21" i="1"/>
  <c r="AS20" i="1"/>
  <c r="AB24" i="1"/>
  <c r="AS19" i="1"/>
  <c r="AG14" i="1"/>
  <c r="BC34" i="1" s="1"/>
  <c r="AF14" i="1"/>
  <c r="BB34" i="1" s="1"/>
  <c r="AE14" i="1"/>
  <c r="BA34" i="1" s="1"/>
  <c r="AD14" i="1"/>
  <c r="AZ34" i="1" s="1"/>
  <c r="W13" i="1"/>
  <c r="BC12" i="1"/>
  <c r="BB12" i="1"/>
  <c r="BA12" i="1"/>
  <c r="AZ12" i="1"/>
  <c r="AY12" i="1"/>
  <c r="AG13" i="1"/>
  <c r="AF13" i="1"/>
  <c r="AE13" i="1"/>
  <c r="AD13" i="1"/>
  <c r="AC13" i="1"/>
  <c r="W12" i="1"/>
  <c r="AG12" i="1"/>
  <c r="AF12" i="1"/>
  <c r="AE12" i="1"/>
  <c r="AD12" i="1"/>
  <c r="AC12" i="1"/>
  <c r="W11" i="1"/>
  <c r="BC10" i="1"/>
  <c r="BB10" i="1"/>
  <c r="BA10" i="1"/>
  <c r="AZ10" i="1"/>
  <c r="AY10" i="1"/>
  <c r="AG11" i="1"/>
  <c r="AF11" i="1"/>
  <c r="AE11" i="1"/>
  <c r="AD11" i="1"/>
  <c r="AC11" i="1"/>
  <c r="BC9" i="1"/>
  <c r="BB9" i="1"/>
  <c r="BA9" i="1"/>
  <c r="AZ9" i="1"/>
  <c r="AY9" i="1"/>
  <c r="AG10" i="1"/>
  <c r="AF10" i="1"/>
  <c r="AE10" i="1"/>
  <c r="AD10" i="1"/>
  <c r="AY15" i="1" l="1"/>
  <c r="F11" i="1"/>
  <c r="AY33" i="1"/>
  <c r="BB33" i="1"/>
  <c r="BC33" i="1"/>
  <c r="BA33" i="1"/>
  <c r="BT22" i="1"/>
  <c r="AQ9" i="1"/>
  <c r="AS9" i="1"/>
  <c r="AZ33" i="1"/>
  <c r="F28" i="1"/>
  <c r="AC16" i="1" s="1"/>
  <c r="I14" i="1"/>
  <c r="J15" i="1" s="1"/>
  <c r="K16" i="1" s="1"/>
  <c r="AO10" i="1"/>
  <c r="AP10" i="1"/>
  <c r="AQ10" i="1"/>
  <c r="AR9" i="1"/>
  <c r="AR10" i="1"/>
  <c r="H20" i="1"/>
  <c r="I21" i="1" s="1"/>
  <c r="J22" i="1" s="1"/>
  <c r="K23" i="1" s="1"/>
  <c r="BC11" i="1" s="1"/>
  <c r="AS10" i="1"/>
  <c r="AY37" i="1"/>
  <c r="AO9" i="1"/>
  <c r="AZ37" i="1"/>
  <c r="BA37" i="1"/>
  <c r="BB37" i="1"/>
  <c r="AP9" i="1"/>
  <c r="F26" i="1"/>
  <c r="AY13" i="1" s="1"/>
  <c r="U24" i="1" l="1"/>
  <c r="AY14" i="1"/>
  <c r="AY36" i="1"/>
  <c r="AO12" i="1"/>
  <c r="D32" i="1"/>
  <c r="H12" i="1"/>
  <c r="I13" i="1" s="1"/>
  <c r="F27" i="1"/>
  <c r="H28" i="1"/>
  <c r="H11" i="1"/>
  <c r="H26" i="1"/>
  <c r="AZ13" i="1" s="1"/>
  <c r="I11" i="1" l="1"/>
  <c r="J14" i="1"/>
  <c r="K15" i="1" s="1"/>
  <c r="I26" i="1"/>
  <c r="BA13" i="1" s="1"/>
  <c r="I28" i="1"/>
  <c r="AP12" i="1"/>
  <c r="AD16" i="1"/>
  <c r="U25" i="1"/>
  <c r="AZ36" i="1"/>
  <c r="AZ14" i="1"/>
  <c r="AZ15" i="1" s="1"/>
  <c r="D33" i="1"/>
  <c r="H27" i="1"/>
  <c r="I12" i="1"/>
  <c r="J13" i="1" s="1"/>
  <c r="AC15" i="1"/>
  <c r="AC17" i="1" s="1"/>
  <c r="AE24" i="1" s="1"/>
  <c r="AY35" i="1"/>
  <c r="AY38" i="1" s="1"/>
  <c r="BO9" i="1" s="1"/>
  <c r="AO11" i="1"/>
  <c r="AO13" i="1" s="1"/>
  <c r="AQ19" i="1" s="1"/>
  <c r="J11" i="1" l="1"/>
  <c r="J26" i="1"/>
  <c r="BB13" i="1" s="1"/>
  <c r="K14" i="1"/>
  <c r="J28" i="1"/>
  <c r="AZ35" i="1"/>
  <c r="AZ38" i="1" s="1"/>
  <c r="BP9" i="1" s="1"/>
  <c r="AP11" i="1"/>
  <c r="AP13" i="1" s="1"/>
  <c r="AQ20" i="1" s="1"/>
  <c r="AD15" i="1"/>
  <c r="AD17" i="1" s="1"/>
  <c r="AE25" i="1" s="1"/>
  <c r="U26" i="1"/>
  <c r="BA14" i="1"/>
  <c r="BA15" i="1" s="1"/>
  <c r="BA36" i="1"/>
  <c r="AE16" i="1"/>
  <c r="AQ12" i="1"/>
  <c r="D34" i="1"/>
  <c r="I27" i="1"/>
  <c r="J12" i="1"/>
  <c r="K13" i="1" s="1"/>
  <c r="U27" i="1" l="1"/>
  <c r="BB14" i="1"/>
  <c r="BB15" i="1" s="1"/>
  <c r="AF16" i="1"/>
  <c r="BB36" i="1"/>
  <c r="AR12" i="1"/>
  <c r="K11" i="1"/>
  <c r="K26" i="1"/>
  <c r="BC13" i="1" s="1"/>
  <c r="K28" i="1"/>
  <c r="J27" i="1"/>
  <c r="D35" i="1"/>
  <c r="K12" i="1"/>
  <c r="BA35" i="1"/>
  <c r="BA38" i="1" s="1"/>
  <c r="BQ9" i="1" s="1"/>
  <c r="AQ11" i="1"/>
  <c r="AQ13" i="1" s="1"/>
  <c r="AQ21" i="1" s="1"/>
  <c r="AE15" i="1"/>
  <c r="AE17" i="1" s="1"/>
  <c r="AE26" i="1" s="1"/>
  <c r="H32" i="1" l="1"/>
  <c r="H33" i="1"/>
  <c r="U28" i="1"/>
  <c r="BC14" i="1"/>
  <c r="BC15" i="1" s="1"/>
  <c r="BC36" i="1"/>
  <c r="AG16" i="1"/>
  <c r="AS12" i="1"/>
  <c r="AR11" i="1"/>
  <c r="AR13" i="1" s="1"/>
  <c r="AQ22" i="1" s="1"/>
  <c r="BB35" i="1"/>
  <c r="BB38" i="1" s="1"/>
  <c r="BR9" i="1" s="1"/>
  <c r="AF15" i="1"/>
  <c r="AF17" i="1" s="1"/>
  <c r="AE27" i="1" s="1"/>
  <c r="D36" i="1"/>
  <c r="K27" i="1"/>
  <c r="AS11" i="1" l="1"/>
  <c r="AS13" i="1" s="1"/>
  <c r="AQ23" i="1" s="1"/>
  <c r="AG15" i="1"/>
  <c r="AG17" i="1" s="1"/>
  <c r="AE28" i="1" s="1"/>
  <c r="BC35" i="1"/>
  <c r="BC38" i="1" s="1"/>
  <c r="BS9" i="1" s="1"/>
  <c r="BU9" i="1" l="1"/>
  <c r="BP30" i="1" s="1"/>
</calcChain>
</file>

<file path=xl/sharedStrings.xml><?xml version="1.0" encoding="utf-8"?>
<sst xmlns="http://schemas.openxmlformats.org/spreadsheetml/2006/main" count="1046" uniqueCount="438">
  <si>
    <t>FARM PLANNING (COURSEWORK)</t>
  </si>
  <si>
    <t>Year 1</t>
  </si>
  <si>
    <t>Year 2</t>
  </si>
  <si>
    <t>Year 3</t>
  </si>
  <si>
    <t>Year 4</t>
  </si>
  <si>
    <t>Year 5</t>
  </si>
  <si>
    <t>Grain grown Group1 (ton)</t>
  </si>
  <si>
    <t>Grain grown Group2 (ton)</t>
  </si>
  <si>
    <t>Sugar Beet grown (ton)</t>
  </si>
  <si>
    <t>Grain Bought (ton)</t>
  </si>
  <si>
    <t>Grain Sold (ton)</t>
  </si>
  <si>
    <t>Sugar Beet Bought (ton)</t>
  </si>
  <si>
    <t>Sugar Beet Sold (ton)</t>
  </si>
  <si>
    <t>Heifers sold at birth</t>
  </si>
  <si>
    <t>cow of age 1</t>
  </si>
  <si>
    <t>cow of age 2</t>
  </si>
  <si>
    <t>cow of age 3</t>
  </si>
  <si>
    <t>cow of age 4</t>
  </si>
  <si>
    <t>cow of age 5</t>
  </si>
  <si>
    <t>cow of age 6</t>
  </si>
  <si>
    <t>cow of age 7</t>
  </si>
  <si>
    <t>cow of age 8</t>
  </si>
  <si>
    <t>cow of age 9</t>
  </si>
  <si>
    <t>cow of age 10</t>
  </si>
  <si>
    <t>cow of age 11</t>
  </si>
  <si>
    <t>cow of age 12</t>
  </si>
  <si>
    <t>cow of age 0</t>
  </si>
  <si>
    <t>Max Acres</t>
  </si>
  <si>
    <t>Each heifer</t>
  </si>
  <si>
    <t>Each dairy cow</t>
  </si>
  <si>
    <t>Each acre grain</t>
  </si>
  <si>
    <t>Each acre beet</t>
  </si>
  <si>
    <t>&lt;=</t>
  </si>
  <si>
    <t>Total</t>
  </si>
  <si>
    <t>Current Numbers</t>
  </si>
  <si>
    <t>Survival rate</t>
  </si>
  <si>
    <t>-</t>
  </si>
  <si>
    <t>Chance of Bull</t>
  </si>
  <si>
    <t>Calves born/year</t>
  </si>
  <si>
    <t xml:space="preserve"> Pen size</t>
  </si>
  <si>
    <t>Size of herd</t>
  </si>
  <si>
    <t>Space available</t>
  </si>
  <si>
    <t>Y1</t>
  </si>
  <si>
    <t>Y2</t>
  </si>
  <si>
    <t>Y3</t>
  </si>
  <si>
    <t>Y4</t>
  </si>
  <si>
    <t>Y5</t>
  </si>
  <si>
    <t>Grain grown Group3 (ton)</t>
  </si>
  <si>
    <t>Grain grown Group4 (ton)</t>
  </si>
  <si>
    <t>Grain Available</t>
  </si>
  <si>
    <t>&gt;=</t>
  </si>
  <si>
    <t>Beets Available</t>
  </si>
  <si>
    <t>growth rate</t>
  </si>
  <si>
    <t>Grain G1</t>
  </si>
  <si>
    <t>Grain G2</t>
  </si>
  <si>
    <t>Grain G3</t>
  </si>
  <si>
    <t>Grain G4</t>
  </si>
  <si>
    <t>Acres Used</t>
  </si>
  <si>
    <t>Grain G1 Acres used</t>
  </si>
  <si>
    <t>Grain G2 Acres used</t>
  </si>
  <si>
    <t>Grain G3 Acres used</t>
  </si>
  <si>
    <t>Grain G4 Acres used</t>
  </si>
  <si>
    <t>Beets</t>
  </si>
  <si>
    <t>Beets Acres used</t>
  </si>
  <si>
    <t>Heifer acres used</t>
  </si>
  <si>
    <t>Milk Cows acres used</t>
  </si>
  <si>
    <t>acres/heifer</t>
  </si>
  <si>
    <t>acres/cow</t>
  </si>
  <si>
    <t>Additional Data</t>
  </si>
  <si>
    <t>COW PLAN</t>
  </si>
  <si>
    <t>GRAIN AND BEETS PLAN</t>
  </si>
  <si>
    <t>max acres</t>
  </si>
  <si>
    <t>ACRE USAGE</t>
  </si>
  <si>
    <t>Cost/year</t>
  </si>
  <si>
    <t>Labour/year</t>
  </si>
  <si>
    <t>Heifer labour needed</t>
  </si>
  <si>
    <t>extra labour hired (1 = 1h)</t>
  </si>
  <si>
    <t>Milk Cow labour needed</t>
  </si>
  <si>
    <t>Beets labour needed</t>
  </si>
  <si>
    <t>Grain labour needed</t>
  </si>
  <si>
    <t>Labour needed</t>
  </si>
  <si>
    <t>Labour available</t>
  </si>
  <si>
    <t>Base Available</t>
  </si>
  <si>
    <t>Num. cows Y5</t>
  </si>
  <si>
    <t>50% and 175% of cows Y0</t>
  </si>
  <si>
    <t>Total Milk Cows (2-11)</t>
  </si>
  <si>
    <t>Total Heifers (0,1)</t>
  </si>
  <si>
    <t>Num. Cows</t>
  </si>
  <si>
    <t>Profit Plan</t>
  </si>
  <si>
    <t>Selling Heifers</t>
  </si>
  <si>
    <t>Selling Bulls</t>
  </si>
  <si>
    <t>Bullls Born</t>
  </si>
  <si>
    <t>Bull | Heifer born/year</t>
  </si>
  <si>
    <t>Selling beets</t>
  </si>
  <si>
    <t>£/Heifer</t>
  </si>
  <si>
    <t>£/Bull</t>
  </si>
  <si>
    <t>£/12y/o cow</t>
  </si>
  <si>
    <t xml:space="preserve">Cows max decrease </t>
  </si>
  <si>
    <t xml:space="preserve">Cows max increase </t>
  </si>
  <si>
    <t>Selling Milk</t>
  </si>
  <si>
    <t>£/yearly milk</t>
  </si>
  <si>
    <t>Selling Plan</t>
  </si>
  <si>
    <t>LABOUR PLAN</t>
  </si>
  <si>
    <t>Selling grain</t>
  </si>
  <si>
    <t>Cost Plan</t>
  </si>
  <si>
    <t>Buying grain</t>
  </si>
  <si>
    <t>Buying beets</t>
  </si>
  <si>
    <t>Extra labour cost</t>
  </si>
  <si>
    <t>Current Labour Cost</t>
  </si>
  <si>
    <t>Heifer Cost</t>
  </si>
  <si>
    <t>Milk Cow Cost</t>
  </si>
  <si>
    <t>Grain Cost</t>
  </si>
  <si>
    <t>Beets Cost</t>
  </si>
  <si>
    <t>Capital Cost</t>
  </si>
  <si>
    <t>Loan Interest</t>
  </si>
  <si>
    <t>£/ton grain sold</t>
  </si>
  <si>
    <t>£/ton beets sold</t>
  </si>
  <si>
    <t>£/ton grain bought</t>
  </si>
  <si>
    <t>£/ton beets bought</t>
  </si>
  <si>
    <t>Cost per herd increase</t>
  </si>
  <si>
    <t>Annual Repayment</t>
  </si>
  <si>
    <t>Loan Length</t>
  </si>
  <si>
    <t>Profit Overall w.r.t. extra 5 year repayment</t>
  </si>
  <si>
    <t>Extra Repayment</t>
  </si>
  <si>
    <t>Multiplier</t>
  </si>
  <si>
    <t>Repayable</t>
  </si>
  <si>
    <t>Profit Made</t>
  </si>
  <si>
    <t>Max Growth/year</t>
  </si>
  <si>
    <t>Num Heifers &gt;= 0 per year</t>
  </si>
  <si>
    <t>Herd increase (1=£200)</t>
  </si>
  <si>
    <t>SELLING AND COST PLAN</t>
  </si>
  <si>
    <t>FINAL PROFIT PLAN</t>
  </si>
  <si>
    <t>Selling 12 y/o cows</t>
  </si>
  <si>
    <t>Key</t>
  </si>
  <si>
    <t>Colour</t>
  </si>
  <si>
    <t>Decision Variables</t>
  </si>
  <si>
    <t>Optimal Solution Value</t>
  </si>
  <si>
    <t>Cow accomodation</t>
  </si>
  <si>
    <t>Number of Milk Cows in year 5</t>
  </si>
  <si>
    <t>Constraint Formula</t>
  </si>
  <si>
    <t>Auxiliary Formula</t>
  </si>
  <si>
    <t>Data Variable</t>
  </si>
  <si>
    <t>Grain (ton)/cow</t>
  </si>
  <si>
    <t>Beets (ton)/cow</t>
  </si>
  <si>
    <t>Microsoft Excel 16.0 Answer Report</t>
  </si>
  <si>
    <t>Worksheet: [cw-fp-20172577.xlsx]Data model(test 1)</t>
  </si>
  <si>
    <t>Report Created: 13/01/2023 14:21:53</t>
  </si>
  <si>
    <t>Result: Solver found a solution.  All Constraints and optimality conditions are satisfied.</t>
  </si>
  <si>
    <t>Solver Engine</t>
  </si>
  <si>
    <t>Engine: Simplex LP</t>
  </si>
  <si>
    <t>Solution Time: 0.172 Seconds.</t>
  </si>
  <si>
    <t>Iterations: 90 Subproblems: 0</t>
  </si>
  <si>
    <t>Solver Options</t>
  </si>
  <si>
    <t>Max Time Unlimited,  Iterations Unlimited, Precision 0.000001, Use Automatic Scaling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</si>
  <si>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</si>
  <si>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</si>
  <si>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</si>
  <si>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</si>
  <si>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</si>
  <si>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</si>
  <si>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</si>
  <si>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</si>
  <si>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</si>
  <si>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</si>
  <si>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</si>
  <si>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</si>
  <si>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</si>
  <si>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$BP$30</t>
  </si>
  <si>
    <t>Buying grain Profit Overall w.r.t. extra 5 year repayment</t>
  </si>
  <si>
    <t>$F$24</t>
  </si>
  <si>
    <t>Heifers sold at birth Year 1</t>
  </si>
  <si>
    <t>Contin</t>
  </si>
  <si>
    <t>$F$25</t>
  </si>
  <si>
    <t>Herd increase (1=£200) Year 1</t>
  </si>
  <si>
    <t>$H$24</t>
  </si>
  <si>
    <t>Heifers sold at birth Year 2</t>
  </si>
  <si>
    <t>$I$24</t>
  </si>
  <si>
    <t>Heifers sold at birth Year 3</t>
  </si>
  <si>
    <t>$J$24</t>
  </si>
  <si>
    <t>Heifers sold at birth Year 4</t>
  </si>
  <si>
    <t>$K$24</t>
  </si>
  <si>
    <t>Heifers sold at birth Year 5</t>
  </si>
  <si>
    <t>$H$25</t>
  </si>
  <si>
    <t>Herd increase (1=£200) Year 2</t>
  </si>
  <si>
    <t>$I$25</t>
  </si>
  <si>
    <t>Herd increase (1=£200) Year 3</t>
  </si>
  <si>
    <t>$J$25</t>
  </si>
  <si>
    <t>Herd increase (1=£200) Year 4</t>
  </si>
  <si>
    <t>$K$25</t>
  </si>
  <si>
    <t>Herd increase (1=£200) Year 5</t>
  </si>
  <si>
    <t>$Q$10</t>
  </si>
  <si>
    <t>Grain grown Group1 (ton) Year 1</t>
  </si>
  <si>
    <t>$R$10</t>
  </si>
  <si>
    <t>Grain grown Group1 (ton) Year 2</t>
  </si>
  <si>
    <t>$S$10</t>
  </si>
  <si>
    <t>Grain grown Group1 (ton) Year 3</t>
  </si>
  <si>
    <t>$T$10</t>
  </si>
  <si>
    <t>Grain grown Group1 (ton) Year 4</t>
  </si>
  <si>
    <t>$U$10</t>
  </si>
  <si>
    <t>Grain grown Group1 (ton) Year 5</t>
  </si>
  <si>
    <t>$Q$11</t>
  </si>
  <si>
    <t>Grain grown Group2 (ton) Year 1</t>
  </si>
  <si>
    <t>$R$11</t>
  </si>
  <si>
    <t>Grain grown Group2 (ton) Year 2</t>
  </si>
  <si>
    <t>$S$11</t>
  </si>
  <si>
    <t>Grain grown Group2 (ton) Year 3</t>
  </si>
  <si>
    <t>$T$11</t>
  </si>
  <si>
    <t>Grain grown Group2 (ton) Year 4</t>
  </si>
  <si>
    <t>$U$11</t>
  </si>
  <si>
    <t>Grain grown Group2 (ton) Year 5</t>
  </si>
  <si>
    <t>$Q$12</t>
  </si>
  <si>
    <t>Grain grown Group3 (ton) Year 1</t>
  </si>
  <si>
    <t>$R$12</t>
  </si>
  <si>
    <t>Grain grown Group3 (ton) Year 2</t>
  </si>
  <si>
    <t>$S$12</t>
  </si>
  <si>
    <t>Grain grown Group3 (ton) Year 3</t>
  </si>
  <si>
    <t>$T$12</t>
  </si>
  <si>
    <t>Grain grown Group3 (ton) Year 4</t>
  </si>
  <si>
    <t>$U$12</t>
  </si>
  <si>
    <t>Grain grown Group3 (ton) Year 5</t>
  </si>
  <si>
    <t>$Q$13</t>
  </si>
  <si>
    <t>Grain grown Group4 (ton) Year 1</t>
  </si>
  <si>
    <t>$R$13</t>
  </si>
  <si>
    <t>Grain grown Group4 (ton) Year 2</t>
  </si>
  <si>
    <t>$S$13</t>
  </si>
  <si>
    <t>Grain grown Group4 (ton) Year 3</t>
  </si>
  <si>
    <t>$T$13</t>
  </si>
  <si>
    <t>Grain grown Group4 (ton) Year 4</t>
  </si>
  <si>
    <t>$U$13</t>
  </si>
  <si>
    <t>Grain grown Group4 (ton) Year 5</t>
  </si>
  <si>
    <t>$Q$14</t>
  </si>
  <si>
    <t>Sugar Beet grown (ton) Year 1</t>
  </si>
  <si>
    <t>$R$14</t>
  </si>
  <si>
    <t>Sugar Beet grown (ton) Year 2</t>
  </si>
  <si>
    <t>$S$14</t>
  </si>
  <si>
    <t>Sugar Beet grown (ton) Year 3</t>
  </si>
  <si>
    <t>$T$14</t>
  </si>
  <si>
    <t>Sugar Beet grown (ton) Year 4</t>
  </si>
  <si>
    <t>$U$14</t>
  </si>
  <si>
    <t>Sugar Beet grown (ton) Year 5</t>
  </si>
  <si>
    <t>$Q$16</t>
  </si>
  <si>
    <t>Grain Bought (ton) Year 1</t>
  </si>
  <si>
    <t>$R$16</t>
  </si>
  <si>
    <t>Grain Bought (ton) Year 2</t>
  </si>
  <si>
    <t>$S$16</t>
  </si>
  <si>
    <t>Grain Bought (ton) Year 3</t>
  </si>
  <si>
    <t>$T$16</t>
  </si>
  <si>
    <t>Grain Bought (ton) Year 4</t>
  </si>
  <si>
    <t>$U$16</t>
  </si>
  <si>
    <t>Grain Bought (ton) Year 5</t>
  </si>
  <si>
    <t>$Q$17</t>
  </si>
  <si>
    <t>Sugar Beet Bought (ton) Year 1</t>
  </si>
  <si>
    <t>$R$17</t>
  </si>
  <si>
    <t>Sugar Beet Bought (ton) Year 2</t>
  </si>
  <si>
    <t>$S$17</t>
  </si>
  <si>
    <t>Sugar Beet Bought (ton) Year 3</t>
  </si>
  <si>
    <t>$T$17</t>
  </si>
  <si>
    <t>Sugar Beet Bought (ton) Year 4</t>
  </si>
  <si>
    <t>$U$17</t>
  </si>
  <si>
    <t>Sugar Beet Bought (ton) Year 5</t>
  </si>
  <si>
    <t>$Q$18</t>
  </si>
  <si>
    <t>Grain Sold (ton) Year 1</t>
  </si>
  <si>
    <t>$R$18</t>
  </si>
  <si>
    <t>Grain Sold (ton) Year 2</t>
  </si>
  <si>
    <t>$S$18</t>
  </si>
  <si>
    <t>Grain Sold (ton) Year 3</t>
  </si>
  <si>
    <t>$T$18</t>
  </si>
  <si>
    <t>Grain Sold (ton) Year 4</t>
  </si>
  <si>
    <t>$U$18</t>
  </si>
  <si>
    <t>Grain Sold (ton) Year 5</t>
  </si>
  <si>
    <t>$Q$19</t>
  </si>
  <si>
    <t>Sugar Beet Sold (ton) Year 1</t>
  </si>
  <si>
    <t>$R$19</t>
  </si>
  <si>
    <t>Sugar Beet Sold (ton) Year 2</t>
  </si>
  <si>
    <t>$S$19</t>
  </si>
  <si>
    <t>Sugar Beet Sold (ton) Year 3</t>
  </si>
  <si>
    <t>$T$19</t>
  </si>
  <si>
    <t>Sugar Beet Sold (ton) Year 4</t>
  </si>
  <si>
    <t>$U$19</t>
  </si>
  <si>
    <t>Sugar Beet Sold (ton) Year 5</t>
  </si>
  <si>
    <t>$AO$14</t>
  </si>
  <si>
    <t>extra labour hired (1 = 1h) Year 1</t>
  </si>
  <si>
    <t>$AP$14</t>
  </si>
  <si>
    <t>extra labour hired (1 = 1h) Year 2</t>
  </si>
  <si>
    <t>$AQ$14</t>
  </si>
  <si>
    <t>extra labour hired (1 = 1h) Year 3</t>
  </si>
  <si>
    <t>$AR$14</t>
  </si>
  <si>
    <t>extra labour hired (1 = 1h) Year 4</t>
  </si>
  <si>
    <t>$AS$14</t>
  </si>
  <si>
    <t>extra labour hired (1 = 1h) Year 5</t>
  </si>
  <si>
    <t>$AE$24</t>
  </si>
  <si>
    <t>Y1 Acres Used</t>
  </si>
  <si>
    <t>$AE$24&lt;=$AG$24</t>
  </si>
  <si>
    <t>Binding</t>
  </si>
  <si>
    <t>$AE$25</t>
  </si>
  <si>
    <t>Y2 Acres Used</t>
  </si>
  <si>
    <t>$AE$25&lt;=$AG$25</t>
  </si>
  <si>
    <t>$AE$26</t>
  </si>
  <si>
    <t>Y3 Acres Used</t>
  </si>
  <si>
    <t>$AE$26&lt;=$AG$26</t>
  </si>
  <si>
    <t>$AE$27</t>
  </si>
  <si>
    <t>Y4 Acres Used</t>
  </si>
  <si>
    <t>$AE$27&lt;=$AG$27</t>
  </si>
  <si>
    <t>$AE$28</t>
  </si>
  <si>
    <t>Y5 Acres Used</t>
  </si>
  <si>
    <t>$AE$28&lt;=$AG$28</t>
  </si>
  <si>
    <t>$AQ$19</t>
  </si>
  <si>
    <t>Y1 Labour needed</t>
  </si>
  <si>
    <t>$AQ$19&lt;=$AS$19</t>
  </si>
  <si>
    <t>Not Binding</t>
  </si>
  <si>
    <t>$AQ$20</t>
  </si>
  <si>
    <t>Y2 Labour needed</t>
  </si>
  <si>
    <t>$AQ$20&lt;=$AS$20</t>
  </si>
  <si>
    <t>$AQ$21</t>
  </si>
  <si>
    <t>Y3 Labour needed</t>
  </si>
  <si>
    <t>$AQ$21&lt;=$AS$21</t>
  </si>
  <si>
    <t>$AQ$22</t>
  </si>
  <si>
    <t>Y4 Labour needed</t>
  </si>
  <si>
    <t>$AQ$22&lt;=$AS$22</t>
  </si>
  <si>
    <t>$AQ$23</t>
  </si>
  <si>
    <t>Y5 Labour needed</t>
  </si>
  <si>
    <t>$AQ$23&lt;=$AS$23</t>
  </si>
  <si>
    <t>$BO$9</t>
  </si>
  <si>
    <t>Profit Made Year 1</t>
  </si>
  <si>
    <t>$BO$9&gt;=$BO$11</t>
  </si>
  <si>
    <t>$BP$9</t>
  </si>
  <si>
    <t>Profit Made Year 2</t>
  </si>
  <si>
    <t>$BP$9&gt;=$BP$11</t>
  </si>
  <si>
    <t>$BQ$9</t>
  </si>
  <si>
    <t>Profit Made Year 3</t>
  </si>
  <si>
    <t>$BQ$9&gt;=$BQ$11</t>
  </si>
  <si>
    <t>$BR$9</t>
  </si>
  <si>
    <t>Profit Made Year 4</t>
  </si>
  <si>
    <t>$BR$9&gt;=$BR$11</t>
  </si>
  <si>
    <t>$BS$9</t>
  </si>
  <si>
    <t>Profit Made Year 5</t>
  </si>
  <si>
    <t>$BS$9&gt;=$BS$11</t>
  </si>
  <si>
    <t>$F$11</t>
  </si>
  <si>
    <t>cow of age 0 Year 1</t>
  </si>
  <si>
    <t>$F$11&gt;=$M$11</t>
  </si>
  <si>
    <t>$H$11</t>
  </si>
  <si>
    <t>cow of age 0 Year 2</t>
  </si>
  <si>
    <t>$H$11&gt;=$M$11</t>
  </si>
  <si>
    <t>$H$33</t>
  </si>
  <si>
    <t>&lt;= Num. cows Y5</t>
  </si>
  <si>
    <t>$H$33&lt;=$J$33</t>
  </si>
  <si>
    <t>$I$11</t>
  </si>
  <si>
    <t>cow of age 0 Year 3</t>
  </si>
  <si>
    <t>$I$11&gt;=$M$11</t>
  </si>
  <si>
    <t>$J$11</t>
  </si>
  <si>
    <t>cow of age 0 Year 4</t>
  </si>
  <si>
    <t>$J$11&gt;=$M$11</t>
  </si>
  <si>
    <t>$K$11</t>
  </si>
  <si>
    <t>cow of age 0 Year 5</t>
  </si>
  <si>
    <t>$K$11&gt;=$M$11</t>
  </si>
  <si>
    <t>$H$32</t>
  </si>
  <si>
    <t>$H$32&gt;=$J$32</t>
  </si>
  <si>
    <t>$S$24</t>
  </si>
  <si>
    <t>Y1 Grain Available</t>
  </si>
  <si>
    <t>$S$24&gt;=$U$24</t>
  </si>
  <si>
    <t>$S$25</t>
  </si>
  <si>
    <t>Y2 Grain Available</t>
  </si>
  <si>
    <t>$S$25&gt;=$U$25</t>
  </si>
  <si>
    <t>$S$26</t>
  </si>
  <si>
    <t>Y3 Grain Available</t>
  </si>
  <si>
    <t>$S$26&gt;=$U$26</t>
  </si>
  <si>
    <t>$S$27</t>
  </si>
  <si>
    <t>Y4 Grain Available</t>
  </si>
  <si>
    <t>$S$27&gt;=$U$27</t>
  </si>
  <si>
    <t>$S$28</t>
  </si>
  <si>
    <t>Y5 Grain Available</t>
  </si>
  <si>
    <t>$S$28&gt;=$U$28</t>
  </si>
  <si>
    <t>$D$32</t>
  </si>
  <si>
    <t>Y1 Size of herd</t>
  </si>
  <si>
    <t>$D$32&lt;=$F$32</t>
  </si>
  <si>
    <t>$D$33</t>
  </si>
  <si>
    <t>Y2 Size of herd</t>
  </si>
  <si>
    <t>$D$33&lt;=$F$33</t>
  </si>
  <si>
    <t>$D$34</t>
  </si>
  <si>
    <t>Y3 Size of herd</t>
  </si>
  <si>
    <t>$D$34&lt;=$F$34</t>
  </si>
  <si>
    <t>$D$35</t>
  </si>
  <si>
    <t>Y4 Size of herd</t>
  </si>
  <si>
    <t>$D$35&lt;=$F$35</t>
  </si>
  <si>
    <t>$D$36</t>
  </si>
  <si>
    <t>Y5 Size of herd</t>
  </si>
  <si>
    <t>$D$36&lt;=$F$36</t>
  </si>
  <si>
    <t>$U$24</t>
  </si>
  <si>
    <t>&gt;= Num. Cows</t>
  </si>
  <si>
    <t>$U$24&lt;=$W$24</t>
  </si>
  <si>
    <t>$U$25</t>
  </si>
  <si>
    <t>$U$25&lt;=$W$25</t>
  </si>
  <si>
    <t>$U$26</t>
  </si>
  <si>
    <t>$U$26&lt;=$W$26</t>
  </si>
  <si>
    <t>$U$27</t>
  </si>
  <si>
    <t>$U$27&lt;=$W$27</t>
  </si>
  <si>
    <t>$U$28</t>
  </si>
  <si>
    <t>$U$28&lt;=$W$28</t>
  </si>
  <si>
    <t>$Q$10&lt;=$W$10</t>
  </si>
  <si>
    <t>$Q$11&lt;=$W$11</t>
  </si>
  <si>
    <t>$Q$12&lt;=$W$12</t>
  </si>
  <si>
    <t>$Q$13&lt;=$W$13</t>
  </si>
  <si>
    <t>$R$10&lt;=$W$10</t>
  </si>
  <si>
    <t>$R$11&lt;=$W$11</t>
  </si>
  <si>
    <t>$R$12&lt;=$W$12</t>
  </si>
  <si>
    <t>$R$13&lt;=$W$13</t>
  </si>
  <si>
    <t>$S$10&lt;=$W$10</t>
  </si>
  <si>
    <t>$S$11&lt;=$W$11</t>
  </si>
  <si>
    <t>$S$12&lt;=$W$12</t>
  </si>
  <si>
    <t>$S$13&lt;=$W$13</t>
  </si>
  <si>
    <t>$T$10&lt;=$W$10</t>
  </si>
  <si>
    <t>$T$11&lt;=$W$11</t>
  </si>
  <si>
    <t>$T$12&lt;=$W$12</t>
  </si>
  <si>
    <t>$T$13&lt;=$W$13</t>
  </si>
  <si>
    <t>$U$10&lt;=$W$10</t>
  </si>
  <si>
    <t>$U$11&lt;=$W$11</t>
  </si>
  <si>
    <t>$U$12&lt;=$W$12</t>
  </si>
  <si>
    <t>$U$13&lt;=$W$13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</si>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</sst>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B4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0" fillId="5" borderId="0" xfId="0" applyFill="1"/>
    <xf numFmtId="0" fontId="0" fillId="0" borderId="0" xfId="0" applyAlignment="1">
      <alignment horizontal="right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0" fontId="0" fillId="4" borderId="0" xfId="0" applyFill="1"/>
    <xf numFmtId="16" fontId="0" fillId="0" borderId="0" xfId="0" applyNumberForma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4" xfId="0" applyBorder="1"/>
    <xf numFmtId="0" fontId="7" fillId="0" borderId="3" xfId="0" applyFont="1" applyBorder="1" applyAlignment="1">
      <alignment horizontal="center"/>
    </xf>
    <xf numFmtId="0" fontId="0" fillId="0" borderId="5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95DF"/>
      <color rgb="FFFFFFC9"/>
      <color rgb="FFE490DE"/>
      <color rgb="FFF9D1D1"/>
      <color rgb="FFFFFFB4"/>
      <color rgb="FFFFF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  <a:r>
              <a:rPr lang="en-GB" baseline="0"/>
              <a:t> Distribution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'Data model(base)'!$AX$30</c:f>
              <c:strCache>
                <c:ptCount val="1"/>
                <c:pt idx="0">
                  <c:v>Buying grain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model(base)'!$AY$30:$BC$30</c:f>
              <c:numCache>
                <c:formatCode>General</c:formatCode>
                <c:ptCount val="5"/>
                <c:pt idx="0">
                  <c:v>3295.8000000000138</c:v>
                </c:pt>
                <c:pt idx="1">
                  <c:v>3159.0180000000123</c:v>
                </c:pt>
                <c:pt idx="2">
                  <c:v>3405.2856197416431</c:v>
                </c:pt>
                <c:pt idx="3">
                  <c:v>3612.8571428569935</c:v>
                </c:pt>
                <c:pt idx="4">
                  <c:v>3012.8827697278239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3AD-4C2A-A779-A710AD0635ED}"/>
            </c:ext>
          </c:extLst>
        </c:ser>
        <c:ser>
          <c:idx val="10"/>
          <c:order val="1"/>
          <c:tx>
            <c:strRef>
              <c:f>'Data model(base)'!$AX$31</c:f>
              <c:strCache>
                <c:ptCount val="1"/>
                <c:pt idx="0">
                  <c:v>Buying beets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model(base)'!$AY$31:$BC$31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3AD-4C2A-A779-A710AD0635ED}"/>
            </c:ext>
          </c:extLst>
        </c:ser>
        <c:ser>
          <c:idx val="11"/>
          <c:order val="2"/>
          <c:tx>
            <c:strRef>
              <c:f>'Data model(base)'!$AX$32</c:f>
              <c:strCache>
                <c:ptCount val="1"/>
                <c:pt idx="0">
                  <c:v>Extra labour cost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model(base)'!$AY$32:$BC$32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3AD-4C2A-A779-A710AD0635ED}"/>
            </c:ext>
          </c:extLst>
        </c:ser>
        <c:ser>
          <c:idx val="12"/>
          <c:order val="3"/>
          <c:tx>
            <c:strRef>
              <c:f>'Data model(base)'!$AX$33</c:f>
              <c:strCache>
                <c:ptCount val="1"/>
                <c:pt idx="0">
                  <c:v>Grain Cost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model(base)'!$AY$33:$BC$33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347.01228523303456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3AD-4C2A-A779-A710AD0635ED}"/>
            </c:ext>
          </c:extLst>
        </c:ser>
        <c:ser>
          <c:idx val="13"/>
          <c:order val="4"/>
          <c:tx>
            <c:strRef>
              <c:f>'Data model(base)'!$AX$34</c:f>
              <c:strCache>
                <c:ptCount val="1"/>
                <c:pt idx="0">
                  <c:v>Beets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model(base)'!$AY$34:$BC$34</c:f>
              <c:numCache>
                <c:formatCode>General</c:formatCode>
                <c:ptCount val="5"/>
                <c:pt idx="0">
                  <c:v>607.66666666667936</c:v>
                </c:pt>
                <c:pt idx="1">
                  <c:v>626.70048959239716</c:v>
                </c:pt>
                <c:pt idx="2">
                  <c:v>651.00304162411874</c:v>
                </c:pt>
                <c:pt idx="3">
                  <c:v>764.28571428571991</c:v>
                </c:pt>
                <c:pt idx="4">
                  <c:v>875.39207968006599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3AD-4C2A-A779-A710AD0635ED}"/>
            </c:ext>
          </c:extLst>
        </c:ser>
        <c:ser>
          <c:idx val="14"/>
          <c:order val="5"/>
          <c:tx>
            <c:strRef>
              <c:f>'Data model(base)'!$AX$35</c:f>
              <c:strCache>
                <c:ptCount val="1"/>
                <c:pt idx="0">
                  <c:v>Heifer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model(base)'!$AY$35:$BC$35</c:f>
              <c:numCache>
                <c:formatCode>General</c:formatCode>
                <c:ptCount val="5"/>
                <c:pt idx="0">
                  <c:v>1614.9999999999998</c:v>
                </c:pt>
                <c:pt idx="1">
                  <c:v>1662.2213280568453</c:v>
                </c:pt>
                <c:pt idx="2">
                  <c:v>550.2602616540031</c:v>
                </c:pt>
                <c:pt idx="3">
                  <c:v>-2.3092638912203256E-11</c:v>
                </c:pt>
                <c:pt idx="4">
                  <c:v>-1.3056222769591841E-11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3AD-4C2A-A779-A710AD0635ED}"/>
            </c:ext>
          </c:extLst>
        </c:ser>
        <c:ser>
          <c:idx val="15"/>
          <c:order val="6"/>
          <c:tx>
            <c:strRef>
              <c:f>'Data model(base)'!$AX$36</c:f>
              <c:strCache>
                <c:ptCount val="1"/>
                <c:pt idx="0">
                  <c:v>Milk Cow Cost</c:v>
                </c:pt>
              </c:strCache>
            </c:strRef>
          </c:tx>
          <c:spPr>
            <a:solidFill>
              <a:srgbClr val="E490DE"/>
            </a:solidFill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model(base)'!$AY$36:$BC$36</c:f>
              <c:numCache>
                <c:formatCode>General</c:formatCode>
                <c:ptCount val="5"/>
                <c:pt idx="0">
                  <c:v>9769.9999999999982</c:v>
                </c:pt>
                <c:pt idx="1">
                  <c:v>9516.7000000000007</c:v>
                </c:pt>
                <c:pt idx="2">
                  <c:v>10442.873999999998</c:v>
                </c:pt>
                <c:pt idx="3">
                  <c:v>10357.142857142608</c:v>
                </c:pt>
                <c:pt idx="4">
                  <c:v>9246.0792031997535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AD-4C2A-A779-A710AD0635ED}"/>
            </c:ext>
          </c:extLst>
        </c:ser>
        <c:ser>
          <c:idx val="16"/>
          <c:order val="7"/>
          <c:tx>
            <c:strRef>
              <c:f>'Data model(base)'!$AX$37</c:f>
              <c:strCache>
                <c:ptCount val="1"/>
                <c:pt idx="0">
                  <c:v>Capital Cost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'Data model(base)'!$AY$29:$BC$29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model(base)'!$AY$37:$BC$37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3AD-4C2A-A779-A710AD06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91918848"/>
        <c:axId val="691920096"/>
      </c:barChart>
      <c:catAx>
        <c:axId val="6919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Years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20096"/>
        <c:crosses val="autoZero"/>
        <c:auto val="1"/>
        <c:lblAlgn val="ctr"/>
        <c:lblOffset val="100"/>
        <c:noMultiLvlLbl val="0"/>
      </c:catAx>
      <c:valAx>
        <c:axId val="691920096"/>
        <c:scaling>
          <c:orientation val="minMax"/>
          <c:max val="16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8848"/>
        <c:crosses val="autoZero"/>
        <c:crossBetween val="between"/>
        <c:majorUnit val="2000"/>
      </c:valAx>
    </c:plotArea>
    <c:legend>
      <c:legendPos val="r"/>
      <c:layout>
        <c:manualLayout>
          <c:xMode val="edge"/>
          <c:yMode val="edge"/>
          <c:x val="0.70345457576059045"/>
          <c:y val="0.14874370036787363"/>
          <c:w val="0.28581617194031517"/>
          <c:h val="0.72438892377372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Distribution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9"/>
          <c:order val="0"/>
          <c:tx>
            <c:strRef>
              <c:f>'Data model(base)'!$AX$9</c:f>
              <c:strCache>
                <c:ptCount val="1"/>
                <c:pt idx="0">
                  <c:v>Selling grain</c:v>
                </c:pt>
              </c:strCache>
            </c:strRef>
          </c:tx>
          <c:spPr>
            <a:solidFill>
              <a:srgbClr val="A5A5A5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model(base)'!$AY$9:$BC$9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2FF-86A4-9228F76C9A39}"/>
            </c:ext>
          </c:extLst>
        </c:ser>
        <c:ser>
          <c:idx val="10"/>
          <c:order val="1"/>
          <c:tx>
            <c:strRef>
              <c:f>'Data model(base)'!$AX$10</c:f>
              <c:strCache>
                <c:ptCount val="1"/>
                <c:pt idx="0">
                  <c:v>Selling beets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model(base)'!$AY$10:$BC$10</c:f>
              <c:numCache>
                <c:formatCode>General</c:formatCode>
                <c:ptCount val="5"/>
                <c:pt idx="0">
                  <c:v>1320.0800000001179</c:v>
                </c:pt>
                <c:pt idx="1">
                  <c:v>1588.5140594538634</c:v>
                </c:pt>
                <c:pt idx="2">
                  <c:v>1423.9196181297739</c:v>
                </c:pt>
                <c:pt idx="3">
                  <c:v>2444.2857142857711</c:v>
                </c:pt>
                <c:pt idx="4">
                  <c:v>3862.0029367173775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5-42FF-86A4-9228F76C9A39}"/>
            </c:ext>
          </c:extLst>
        </c:ser>
        <c:ser>
          <c:idx val="11"/>
          <c:order val="2"/>
          <c:tx>
            <c:strRef>
              <c:f>'Data model(base)'!$AX$11</c:f>
              <c:strCache>
                <c:ptCount val="1"/>
                <c:pt idx="0">
                  <c:v>Selling 12 y/o cows</c:v>
                </c:pt>
              </c:strCache>
            </c:strRef>
          </c:tx>
          <c:spPr>
            <a:solidFill>
              <a:srgbClr val="5B9BD5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model(base)'!$AY$11:$BC$11</c:f>
              <c:numCache>
                <c:formatCode>General</c:formatCode>
                <c:ptCount val="5"/>
                <c:pt idx="0">
                  <c:v>1176</c:v>
                </c:pt>
                <c:pt idx="1">
                  <c:v>1152.48</c:v>
                </c:pt>
                <c:pt idx="2">
                  <c:v>1129.4304</c:v>
                </c:pt>
                <c:pt idx="3">
                  <c:v>1106.8417920000002</c:v>
                </c:pt>
                <c:pt idx="4">
                  <c:v>1084.7049561600002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5-42FF-86A4-9228F76C9A39}"/>
            </c:ext>
          </c:extLst>
        </c:ser>
        <c:ser>
          <c:idx val="12"/>
          <c:order val="3"/>
          <c:tx>
            <c:strRef>
              <c:f>'Data model(base)'!$AX$12</c:f>
              <c:strCache>
                <c:ptCount val="1"/>
                <c:pt idx="0">
                  <c:v>Selling Heifers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model(base)'!$AY$12:$BC$12</c:f>
              <c:numCache>
                <c:formatCode>General</c:formatCode>
                <c:ptCount val="5"/>
                <c:pt idx="0">
                  <c:v>1237.4000000000003</c:v>
                </c:pt>
                <c:pt idx="1">
                  <c:v>1630.296937554524</c:v>
                </c:pt>
                <c:pt idx="2">
                  <c:v>2297.4322799999986</c:v>
                </c:pt>
                <c:pt idx="3">
                  <c:v>2278.5714285713925</c:v>
                </c:pt>
                <c:pt idx="4">
                  <c:v>2034.1374247039389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5-42FF-86A4-9228F76C9A39}"/>
            </c:ext>
          </c:extLst>
        </c:ser>
        <c:ser>
          <c:idx val="13"/>
          <c:order val="4"/>
          <c:tx>
            <c:strRef>
              <c:f>'Data model(base)'!$AX$13</c:f>
              <c:strCache>
                <c:ptCount val="1"/>
                <c:pt idx="0">
                  <c:v>Selling Bulls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model(base)'!$AY$13:$BC$13</c:f>
              <c:numCache>
                <c:formatCode>General</c:formatCode>
                <c:ptCount val="5"/>
                <c:pt idx="0">
                  <c:v>1612.05</c:v>
                </c:pt>
                <c:pt idx="1">
                  <c:v>1570.2555000000002</c:v>
                </c:pt>
                <c:pt idx="2">
                  <c:v>1723.0742099999998</c:v>
                </c:pt>
                <c:pt idx="3">
                  <c:v>1708.9285714285306</c:v>
                </c:pt>
                <c:pt idx="4">
                  <c:v>1525.6030685279595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5-42FF-86A4-9228F76C9A39}"/>
            </c:ext>
          </c:extLst>
        </c:ser>
        <c:ser>
          <c:idx val="14"/>
          <c:order val="5"/>
          <c:tx>
            <c:strRef>
              <c:f>'Data model(base)'!$AX$14</c:f>
              <c:strCache>
                <c:ptCount val="1"/>
                <c:pt idx="0">
                  <c:v>Selling Milk</c:v>
                </c:pt>
              </c:strCache>
            </c:strRef>
          </c:tx>
          <c:spPr>
            <a:solidFill>
              <a:srgbClr val="E490DE"/>
            </a:solidFill>
          </c:spPr>
          <c:invertIfNegative val="0"/>
          <c:cat>
            <c:strRef>
              <c:f>'Data model(base)'!$AY$8:$BC$8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'Data model(base)'!$AY$14:$BC$14</c:f>
              <c:numCache>
                <c:formatCode>General</c:formatCode>
                <c:ptCount val="5"/>
                <c:pt idx="0">
                  <c:v>36148.999999999993</c:v>
                </c:pt>
                <c:pt idx="1">
                  <c:v>35211.79</c:v>
                </c:pt>
                <c:pt idx="2">
                  <c:v>38638.633799999989</c:v>
                </c:pt>
                <c:pt idx="3">
                  <c:v>38321.428571427648</c:v>
                </c:pt>
                <c:pt idx="4">
                  <c:v>34210.49305183909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5-42FF-86A4-9228F76C9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91918848"/>
        <c:axId val="691920096"/>
      </c:barChart>
      <c:catAx>
        <c:axId val="6919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Years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20096"/>
        <c:crosses val="autoZero"/>
        <c:auto val="1"/>
        <c:lblAlgn val="ctr"/>
        <c:lblOffset val="100"/>
        <c:noMultiLvlLbl val="0"/>
      </c:catAx>
      <c:valAx>
        <c:axId val="691920096"/>
        <c:scaling>
          <c:orientation val="minMax"/>
          <c:max val="5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8848"/>
        <c:crosses val="autoZero"/>
        <c:crossBetween val="between"/>
        <c:majorUnit val="5000"/>
      </c:valAx>
    </c:plotArea>
    <c:legend>
      <c:legendPos val="r"/>
      <c:layout>
        <c:manualLayout>
          <c:xMode val="edge"/>
          <c:yMode val="edge"/>
          <c:x val="0.66455405415473567"/>
          <c:y val="0.19091457798260311"/>
          <c:w val="0.31266251263469769"/>
          <c:h val="0.63396120127249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rcs.co.za/lifestyle/articles/loan-payment-formula-for-financial-planning-2022#:~:text=The%20formula%3A&amp;text=r%20%3D%20Interest%20rate%20per%20period,period%20(0.00625%20on%20your%20calculator))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hyperlink" Target="https://rcs.co.za/lifestyle/articles/loan-payment-formula-for-financial-planning-2022#:~:text=The%20formula%3A&amp;text=r%20%3D%20Interest%20rate%20per%20period,period%20(0.00625%20on%20your%20calculator)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46785</xdr:colOff>
      <xdr:row>16</xdr:row>
      <xdr:rowOff>151535</xdr:rowOff>
    </xdr:from>
    <xdr:to>
      <xdr:col>4</xdr:col>
      <xdr:colOff>188259</xdr:colOff>
      <xdr:row>23</xdr:row>
      <xdr:rowOff>181862</xdr:rowOff>
    </xdr:to>
    <xdr:cxnSp macro="">
      <xdr:nvCxnSpPr>
        <xdr:cNvPr id="28" name="Straight Arrow Connector 6">
          <a:extLst>
            <a:ext uri="{FF2B5EF4-FFF2-40B4-BE49-F238E27FC236}">
              <a16:creationId xmlns:a16="http://schemas.microsoft.com/office/drawing/2014/main" id="{8C3E768E-F1E7-352E-B520-21A7A819384F}"/>
            </a:ext>
          </a:extLst>
        </xdr:cNvPr>
        <xdr:cNvCxnSpPr>
          <a:stCxn id="56" idx="0"/>
          <a:endCxn id="29" idx="1"/>
        </xdr:cNvCxnSpPr>
      </xdr:nvCxnSpPr>
      <xdr:spPr>
        <a:xfrm flipV="1">
          <a:off x="4525206" y="3627324"/>
          <a:ext cx="756421" cy="13404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188259</xdr:colOff>
      <xdr:row>11</xdr:row>
      <xdr:rowOff>8964</xdr:rowOff>
    </xdr:from>
    <xdr:to>
      <xdr:col>4</xdr:col>
      <xdr:colOff>591671</xdr:colOff>
      <xdr:row>23</xdr:row>
      <xdr:rowOff>0</xdr:rowOff>
    </xdr:to>
    <xdr:sp macro="" textlink="">
      <xdr:nvSpPr>
        <xdr:cNvPr id="29" name="Left Brace 11">
          <a:extLst>
            <a:ext uri="{FF2B5EF4-FFF2-40B4-BE49-F238E27FC236}">
              <a16:creationId xmlns:a16="http://schemas.microsoft.com/office/drawing/2014/main" id="{C0687B4E-A341-16BE-4212-90CC1EC2F1C0}"/>
            </a:ext>
          </a:extLst>
        </xdr:cNvPr>
        <xdr:cNvSpPr/>
      </xdr:nvSpPr>
      <xdr:spPr>
        <a:xfrm>
          <a:off x="5284915" y="2469849"/>
          <a:ext cx="403412" cy="2314512"/>
        </a:xfrm>
        <a:prstGeom prst="leftBrace">
          <a:avLst>
            <a:gd name="adj1" fmla="val 143434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429286</xdr:colOff>
      <xdr:row>11</xdr:row>
      <xdr:rowOff>7378</xdr:rowOff>
    </xdr:from>
    <xdr:to>
      <xdr:col>7</xdr:col>
      <xdr:colOff>7174</xdr:colOff>
      <xdr:row>22</xdr:row>
      <xdr:rowOff>176045</xdr:rowOff>
    </xdr:to>
    <xdr:sp macro="" textlink="">
      <xdr:nvSpPr>
        <xdr:cNvPr id="34" name="Left Brace 11">
          <a:extLst>
            <a:ext uri="{FF2B5EF4-FFF2-40B4-BE49-F238E27FC236}">
              <a16:creationId xmlns:a16="http://schemas.microsoft.com/office/drawing/2014/main" id="{CD2AB04E-95A3-48AF-8201-32746519ED61}"/>
            </a:ext>
          </a:extLst>
        </xdr:cNvPr>
        <xdr:cNvSpPr/>
      </xdr:nvSpPr>
      <xdr:spPr>
        <a:xfrm>
          <a:off x="6471407" y="2447317"/>
          <a:ext cx="416858" cy="2285334"/>
        </a:xfrm>
        <a:prstGeom prst="leftBrace">
          <a:avLst>
            <a:gd name="adj1" fmla="val 141929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200525</xdr:colOff>
      <xdr:row>11</xdr:row>
      <xdr:rowOff>401</xdr:rowOff>
    </xdr:from>
    <xdr:to>
      <xdr:col>23</xdr:col>
      <xdr:colOff>240631</xdr:colOff>
      <xdr:row>14</xdr:row>
      <xdr:rowOff>147053</xdr:rowOff>
    </xdr:to>
    <xdr:cxnSp macro="">
      <xdr:nvCxnSpPr>
        <xdr:cNvPr id="12" name="Straight Arrow Connector 6">
          <a:extLst>
            <a:ext uri="{FF2B5EF4-FFF2-40B4-BE49-F238E27FC236}">
              <a16:creationId xmlns:a16="http://schemas.microsoft.com/office/drawing/2014/main" id="{9929F707-5366-4DDE-91AE-09B707EA4579}"/>
            </a:ext>
          </a:extLst>
        </xdr:cNvPr>
        <xdr:cNvCxnSpPr>
          <a:cxnSpLocks/>
          <a:endCxn id="123" idx="1"/>
        </xdr:cNvCxnSpPr>
      </xdr:nvCxnSpPr>
      <xdr:spPr>
        <a:xfrm flipH="1" flipV="1">
          <a:off x="22285157" y="2460190"/>
          <a:ext cx="40106" cy="70812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434669</xdr:colOff>
      <xdr:row>29</xdr:row>
      <xdr:rowOff>166687</xdr:rowOff>
    </xdr:from>
    <xdr:to>
      <xdr:col>22</xdr:col>
      <xdr:colOff>407943</xdr:colOff>
      <xdr:row>32</xdr:row>
      <xdr:rowOff>60614</xdr:rowOff>
    </xdr:to>
    <xdr:cxnSp macro="">
      <xdr:nvCxnSpPr>
        <xdr:cNvPr id="15" name="Straight Arrow Connector 6">
          <a:extLst>
            <a:ext uri="{FF2B5EF4-FFF2-40B4-BE49-F238E27FC236}">
              <a16:creationId xmlns:a16="http://schemas.microsoft.com/office/drawing/2014/main" id="{411C9B39-7790-4833-B031-BE04A580A14B}"/>
            </a:ext>
          </a:extLst>
        </xdr:cNvPr>
        <xdr:cNvCxnSpPr>
          <a:stCxn id="120" idx="0"/>
          <a:endCxn id="119" idx="1"/>
        </xdr:cNvCxnSpPr>
      </xdr:nvCxnSpPr>
      <xdr:spPr>
        <a:xfrm flipH="1" flipV="1">
          <a:off x="21289406" y="5968582"/>
          <a:ext cx="588221" cy="49550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577866</xdr:colOff>
      <xdr:row>29</xdr:row>
      <xdr:rowOff>177800</xdr:rowOff>
    </xdr:from>
    <xdr:to>
      <xdr:col>19</xdr:col>
      <xdr:colOff>128895</xdr:colOff>
      <xdr:row>33</xdr:row>
      <xdr:rowOff>11465</xdr:rowOff>
    </xdr:to>
    <xdr:cxnSp macro="">
      <xdr:nvCxnSpPr>
        <xdr:cNvPr id="16" name="Straight Arrow Connector 6">
          <a:extLst>
            <a:ext uri="{FF2B5EF4-FFF2-40B4-BE49-F238E27FC236}">
              <a16:creationId xmlns:a16="http://schemas.microsoft.com/office/drawing/2014/main" id="{09A8DF80-8252-43EE-811A-2B08F5B2A501}"/>
            </a:ext>
          </a:extLst>
        </xdr:cNvPr>
        <xdr:cNvCxnSpPr>
          <a:stCxn id="115" idx="0"/>
          <a:endCxn id="116" idx="1"/>
        </xdr:cNvCxnSpPr>
      </xdr:nvCxnSpPr>
      <xdr:spPr>
        <a:xfrm flipV="1">
          <a:off x="17756287" y="5979695"/>
          <a:ext cx="1850397" cy="62240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460513</xdr:colOff>
      <xdr:row>37</xdr:row>
      <xdr:rowOff>66842</xdr:rowOff>
    </xdr:from>
    <xdr:to>
      <xdr:col>5</xdr:col>
      <xdr:colOff>275904</xdr:colOff>
      <xdr:row>39</xdr:row>
      <xdr:rowOff>129605</xdr:rowOff>
    </xdr:to>
    <xdr:cxnSp macro="">
      <xdr:nvCxnSpPr>
        <xdr:cNvPr id="22" name="Straight Arrow Connector 6">
          <a:extLst>
            <a:ext uri="{FF2B5EF4-FFF2-40B4-BE49-F238E27FC236}">
              <a16:creationId xmlns:a16="http://schemas.microsoft.com/office/drawing/2014/main" id="{A7DD04C6-B2BF-4EEC-99EA-BF71A6885C2F}"/>
            </a:ext>
          </a:extLst>
        </xdr:cNvPr>
        <xdr:cNvCxnSpPr>
          <a:stCxn id="44" idx="0"/>
          <a:endCxn id="21" idx="1"/>
        </xdr:cNvCxnSpPr>
      </xdr:nvCxnSpPr>
      <xdr:spPr>
        <a:xfrm flipH="1" flipV="1">
          <a:off x="5553881" y="7593263"/>
          <a:ext cx="430339" cy="43707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83939</xdr:colOff>
      <xdr:row>29</xdr:row>
      <xdr:rowOff>146538</xdr:rowOff>
    </xdr:from>
    <xdr:to>
      <xdr:col>31</xdr:col>
      <xdr:colOff>581697</xdr:colOff>
      <xdr:row>30</xdr:row>
      <xdr:rowOff>163543</xdr:rowOff>
    </xdr:to>
    <xdr:cxnSp macro="">
      <xdr:nvCxnSpPr>
        <xdr:cNvPr id="24" name="Straight Arrow Connector 6">
          <a:extLst>
            <a:ext uri="{FF2B5EF4-FFF2-40B4-BE49-F238E27FC236}">
              <a16:creationId xmlns:a16="http://schemas.microsoft.com/office/drawing/2014/main" id="{78FC638C-1B71-4DBB-94D3-32E93E651A5F}"/>
            </a:ext>
          </a:extLst>
        </xdr:cNvPr>
        <xdr:cNvCxnSpPr>
          <a:stCxn id="13" idx="0"/>
          <a:endCxn id="14" idx="1"/>
        </xdr:cNvCxnSpPr>
      </xdr:nvCxnSpPr>
      <xdr:spPr>
        <a:xfrm flipV="1">
          <a:off x="28678992" y="6135591"/>
          <a:ext cx="497758" cy="24426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162670</xdr:colOff>
      <xdr:row>24</xdr:row>
      <xdr:rowOff>152398</xdr:rowOff>
    </xdr:from>
    <xdr:to>
      <xdr:col>43</xdr:col>
      <xdr:colOff>697755</xdr:colOff>
      <xdr:row>26</xdr:row>
      <xdr:rowOff>150581</xdr:rowOff>
    </xdr:to>
    <xdr:cxnSp macro="">
      <xdr:nvCxnSpPr>
        <xdr:cNvPr id="36" name="Straight Arrow Connector 6">
          <a:extLst>
            <a:ext uri="{FF2B5EF4-FFF2-40B4-BE49-F238E27FC236}">
              <a16:creationId xmlns:a16="http://schemas.microsoft.com/office/drawing/2014/main" id="{91D2001A-0637-48FE-8EA7-15F707A7CC14}"/>
            </a:ext>
          </a:extLst>
        </xdr:cNvPr>
        <xdr:cNvCxnSpPr>
          <a:stCxn id="33" idx="0"/>
          <a:endCxn id="39" idx="1"/>
        </xdr:cNvCxnSpPr>
      </xdr:nvCxnSpPr>
      <xdr:spPr>
        <a:xfrm flipV="1">
          <a:off x="35214670" y="5125451"/>
          <a:ext cx="1310453" cy="37249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205154</xdr:colOff>
      <xdr:row>8</xdr:row>
      <xdr:rowOff>89496</xdr:rowOff>
    </xdr:from>
    <xdr:to>
      <xdr:col>72</xdr:col>
      <xdr:colOff>573646</xdr:colOff>
      <xdr:row>15</xdr:row>
      <xdr:rowOff>54311</xdr:rowOff>
    </xdr:to>
    <xdr:cxnSp macro="">
      <xdr:nvCxnSpPr>
        <xdr:cNvPr id="62" name="Straight Arrow Connector 6">
          <a:extLst>
            <a:ext uri="{FF2B5EF4-FFF2-40B4-BE49-F238E27FC236}">
              <a16:creationId xmlns:a16="http://schemas.microsoft.com/office/drawing/2014/main" id="{865D5B4E-35E2-47DB-ABC6-11B6B6AEB453}"/>
            </a:ext>
          </a:extLst>
        </xdr:cNvPr>
        <xdr:cNvCxnSpPr>
          <a:stCxn id="91" idx="1"/>
          <a:endCxn id="84" idx="1"/>
        </xdr:cNvCxnSpPr>
      </xdr:nvCxnSpPr>
      <xdr:spPr>
        <a:xfrm flipH="1" flipV="1">
          <a:off x="55831154" y="1989277"/>
          <a:ext cx="973917" cy="12800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361887</xdr:colOff>
      <xdr:row>12</xdr:row>
      <xdr:rowOff>128950</xdr:rowOff>
    </xdr:from>
    <xdr:to>
      <xdr:col>69</xdr:col>
      <xdr:colOff>20018</xdr:colOff>
      <xdr:row>14</xdr:row>
      <xdr:rowOff>76619</xdr:rowOff>
    </xdr:to>
    <xdr:cxnSp macro="">
      <xdr:nvCxnSpPr>
        <xdr:cNvPr id="64" name="Straight Arrow Connector 6">
          <a:extLst>
            <a:ext uri="{FF2B5EF4-FFF2-40B4-BE49-F238E27FC236}">
              <a16:creationId xmlns:a16="http://schemas.microsoft.com/office/drawing/2014/main" id="{891E967A-BE31-47F5-B82F-9BB505B59935}"/>
            </a:ext>
          </a:extLst>
        </xdr:cNvPr>
        <xdr:cNvCxnSpPr>
          <a:stCxn id="71" idx="0"/>
          <a:endCxn id="73" idx="1"/>
        </xdr:cNvCxnSpPr>
      </xdr:nvCxnSpPr>
      <xdr:spPr>
        <a:xfrm flipH="1" flipV="1">
          <a:off x="54249992" y="2775897"/>
          <a:ext cx="273079" cy="32198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316294</xdr:colOff>
      <xdr:row>27</xdr:row>
      <xdr:rowOff>0</xdr:rowOff>
    </xdr:from>
    <xdr:to>
      <xdr:col>63</xdr:col>
      <xdr:colOff>8861</xdr:colOff>
      <xdr:row>43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70F8E6E-0EDB-6882-373C-8D0BC8B6E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366632</xdr:colOff>
      <xdr:row>0</xdr:row>
      <xdr:rowOff>213361</xdr:rowOff>
    </xdr:from>
    <xdr:to>
      <xdr:col>62</xdr:col>
      <xdr:colOff>568959</xdr:colOff>
      <xdr:row>15</xdr:row>
      <xdr:rowOff>173863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A7A49A-5575-4644-ADF7-3F1AC4993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12319</xdr:colOff>
      <xdr:row>36</xdr:row>
      <xdr:rowOff>27452</xdr:rowOff>
    </xdr:from>
    <xdr:to>
      <xdr:col>5</xdr:col>
      <xdr:colOff>802108</xdr:colOff>
      <xdr:row>37</xdr:row>
      <xdr:rowOff>66842</xdr:rowOff>
    </xdr:to>
    <xdr:sp macro="" textlink="">
      <xdr:nvSpPr>
        <xdr:cNvPr id="21" name="Left Brace 11">
          <a:extLst>
            <a:ext uri="{FF2B5EF4-FFF2-40B4-BE49-F238E27FC236}">
              <a16:creationId xmlns:a16="http://schemas.microsoft.com/office/drawing/2014/main" id="{82081684-3048-413C-AED1-3C56AD603525}"/>
            </a:ext>
          </a:extLst>
        </xdr:cNvPr>
        <xdr:cNvSpPr/>
      </xdr:nvSpPr>
      <xdr:spPr>
        <a:xfrm rot="16200000">
          <a:off x="5387308" y="6470147"/>
          <a:ext cx="226548" cy="2019684"/>
        </a:xfrm>
        <a:prstGeom prst="leftBrace">
          <a:avLst>
            <a:gd name="adj1" fmla="val 134438"/>
            <a:gd name="adj2" fmla="val 52639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964</xdr:colOff>
      <xdr:row>39</xdr:row>
      <xdr:rowOff>129605</xdr:rowOff>
    </xdr:from>
    <xdr:ext cx="3009670" cy="634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D7B5264-12BC-5C4C-E227-15E916A759CB}"/>
                </a:ext>
              </a:extLst>
            </xdr:cNvPr>
            <xdr:cNvSpPr txBox="1"/>
          </xdr:nvSpPr>
          <xdr:spPr>
            <a:xfrm>
              <a:off x="4345701" y="8030342"/>
              <a:ext cx="3009670" cy="63427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Accomodation constraint algebra:</a:t>
              </a:r>
            </a:p>
            <a:p>
              <a:pPr algn="ctr"/>
              <a:r>
                <a:rPr lang="en-GB" sz="1600"/>
                <a:t>r</a:t>
              </a:r>
              <a:r>
                <a:rPr lang="en-GB" sz="1600" baseline="-25000"/>
                <a:t>t</a:t>
              </a:r>
              <a:r>
                <a:rPr lang="en-GB" sz="1600" baseline="0"/>
                <a:t> +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GB" sz="16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𝑗𝑡</m:t>
                          </m:r>
                        </m:e>
                      </m:d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≤130+</m:t>
                      </m:r>
                      <m:nary>
                        <m:naryPr>
                          <m:chr m:val="∑"/>
                          <m:ctrlPr>
                            <a:rPr lang="en-GB" sz="1600" b="0" i="1" baseline="0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𝑡</m:t>
                          </m:r>
                        </m:sup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𝑚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𝑘</m:t>
                          </m:r>
                        </m:e>
                      </m:nary>
                    </m:e>
                  </m:nary>
                </m:oMath>
              </a14:m>
              <a:endParaRPr lang="en-GB" sz="1600" baseline="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4D7B5264-12BC-5C4C-E227-15E916A759CB}"/>
                </a:ext>
              </a:extLst>
            </xdr:cNvPr>
            <xdr:cNvSpPr txBox="1"/>
          </xdr:nvSpPr>
          <xdr:spPr>
            <a:xfrm>
              <a:off x="4345701" y="8030342"/>
              <a:ext cx="3009670" cy="63427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Accomodation constraint algebra:</a:t>
              </a:r>
            </a:p>
            <a:p>
              <a:pPr algn="ctr"/>
              <a:r>
                <a:rPr lang="en-GB" sz="1600"/>
                <a:t>r</a:t>
              </a:r>
              <a:r>
                <a:rPr lang="en-GB" sz="1600" baseline="-25000"/>
                <a:t>t</a:t>
              </a:r>
              <a:r>
                <a:rPr lang="en-GB" sz="1600" baseline="0"/>
                <a:t> + </a:t>
              </a:r>
              <a:r>
                <a:rPr lang="en-GB" sz="1600" i="0" baseline="0">
                  <a:latin typeface="Cambria Math" panose="02040503050406030204" pitchFamily="18" charset="0"/>
                </a:rPr>
                <a:t>∑</a:t>
              </a:r>
              <a:r>
                <a:rPr lang="en-GB" sz="1600" b="0" i="0" baseline="0">
                  <a:latin typeface="Cambria Math" panose="02040503050406030204" pitchFamily="18" charset="0"/>
                </a:rPr>
                <a:t>_(𝑗</a:t>
              </a:r>
              <a:r>
                <a:rPr lang="en-GB" sz="1600" i="0" baseline="0">
                  <a:latin typeface="Cambria Math" panose="02040503050406030204" pitchFamily="18" charset="0"/>
                </a:rPr>
                <a:t>=</a:t>
              </a:r>
              <a:r>
                <a:rPr lang="en-GB" sz="1600" b="0" i="0" baseline="0">
                  <a:latin typeface="Cambria Math" panose="02040503050406030204" pitchFamily="18" charset="0"/>
                </a:rPr>
                <a:t>1)^11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▒</a:t>
              </a:r>
              <a:r>
                <a:rPr lang="en-GB" sz="1600" b="0" i="0" baseline="0">
                  <a:latin typeface="Cambria Math" panose="02040503050406030204" pitchFamily="18" charset="0"/>
                </a:rPr>
                <a:t>〖(𝑞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𝑗𝑡)</a:t>
              </a:r>
              <a:r>
                <a:rPr lang="en-GB" sz="1600" b="0" i="0" baseline="0">
                  <a:latin typeface="Cambria Math" panose="02040503050406030204" pitchFamily="18" charset="0"/>
                </a:rPr>
                <a:t>≤130+∑_(𝑘=1)^𝑡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▒</a:t>
              </a:r>
              <a:r>
                <a:rPr lang="en-GB" sz="1600" b="0" i="0" baseline="0">
                  <a:latin typeface="Cambria Math" panose="02040503050406030204" pitchFamily="18" charset="0"/>
                </a:rPr>
                <a:t>𝑚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𝑘</a:t>
              </a:r>
              <a:r>
                <a:rPr lang="en-GB" sz="1600" b="0" i="0" baseline="0">
                  <a:latin typeface="Cambria Math" panose="02040503050406030204" pitchFamily="18" charset="0"/>
                </a:rPr>
                <a:t>〗</a:t>
              </a:r>
              <a:endParaRPr lang="en-GB" sz="1600" baseline="0"/>
            </a:p>
          </xdr:txBody>
        </xdr:sp>
      </mc:Fallback>
    </mc:AlternateContent>
    <xdr:clientData/>
  </xdr:oneCellAnchor>
  <xdr:oneCellAnchor>
    <xdr:from>
      <xdr:col>7</xdr:col>
      <xdr:colOff>208173</xdr:colOff>
      <xdr:row>38</xdr:row>
      <xdr:rowOff>40369</xdr:rowOff>
    </xdr:from>
    <xdr:ext cx="2663870" cy="960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D454AF2-2E43-4CC8-8EC6-FF0A35B16F20}"/>
                </a:ext>
              </a:extLst>
            </xdr:cNvPr>
            <xdr:cNvSpPr txBox="1"/>
          </xdr:nvSpPr>
          <xdr:spPr>
            <a:xfrm>
              <a:off x="7440489" y="7753948"/>
              <a:ext cx="2663870" cy="96096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End Total</a:t>
              </a:r>
              <a:r>
                <a:rPr lang="en-GB" sz="1600" baseline="0"/>
                <a:t> constraints algebra:</a:t>
              </a:r>
              <a:endParaRPr lang="en-GB" sz="1600"/>
            </a:p>
            <a:p>
              <a:pPr algn="ctr"/>
              <a:r>
                <a:rPr lang="en-GB" sz="1600"/>
                <a:t>1)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</m:d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≤175</m:t>
                      </m:r>
                    </m:e>
                  </m:nary>
                </m:oMath>
              </a14:m>
              <a:endParaRPr lang="en-GB" sz="1600"/>
            </a:p>
            <a:p>
              <a:pPr algn="ctr"/>
              <a:r>
                <a:rPr lang="en-GB" sz="1600"/>
                <a:t>2)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</m:d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≥50</m:t>
                      </m:r>
                    </m:e>
                  </m:nary>
                </m:oMath>
              </a14:m>
              <a:endParaRPr lang="en-GB" sz="2400" baseline="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D454AF2-2E43-4CC8-8EC6-FF0A35B16F20}"/>
                </a:ext>
              </a:extLst>
            </xdr:cNvPr>
            <xdr:cNvSpPr txBox="1"/>
          </xdr:nvSpPr>
          <xdr:spPr>
            <a:xfrm>
              <a:off x="7440489" y="7753948"/>
              <a:ext cx="2663870" cy="96096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End Total</a:t>
              </a:r>
              <a:r>
                <a:rPr lang="en-GB" sz="1600" baseline="0"/>
                <a:t> constraints algebra:</a:t>
              </a:r>
              <a:endParaRPr lang="en-GB" sz="1600"/>
            </a:p>
            <a:p>
              <a:pPr algn="ctr"/>
              <a:r>
                <a:rPr lang="en-GB" sz="1600"/>
                <a:t>1)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_(𝑗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2)^11▒〖(𝑞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𝑗5)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≤175〗</a:t>
              </a:r>
              <a:endParaRPr lang="en-GB" sz="1600"/>
            </a:p>
            <a:p>
              <a:pPr algn="ctr"/>
              <a:r>
                <a:rPr lang="en-GB" sz="1600"/>
                <a:t>2)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_(𝑗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2)^11▒〖(𝑞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𝑗5)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≥50〗</a:t>
              </a:r>
              <a:endParaRPr lang="en-GB" sz="2400" baseline="0"/>
            </a:p>
          </xdr:txBody>
        </xdr:sp>
      </mc:Fallback>
    </mc:AlternateContent>
    <xdr:clientData/>
  </xdr:oneCellAnchor>
  <xdr:twoCellAnchor>
    <xdr:from>
      <xdr:col>7</xdr:col>
      <xdr:colOff>23143</xdr:colOff>
      <xdr:row>32</xdr:row>
      <xdr:rowOff>182054</xdr:rowOff>
    </xdr:from>
    <xdr:to>
      <xdr:col>9</xdr:col>
      <xdr:colOff>1129865</xdr:colOff>
      <xdr:row>35</xdr:row>
      <xdr:rowOff>36780</xdr:rowOff>
    </xdr:to>
    <xdr:sp macro="" textlink="">
      <xdr:nvSpPr>
        <xdr:cNvPr id="50" name="Left Brace 11">
          <a:extLst>
            <a:ext uri="{FF2B5EF4-FFF2-40B4-BE49-F238E27FC236}">
              <a16:creationId xmlns:a16="http://schemas.microsoft.com/office/drawing/2014/main" id="{1CE5E543-3E49-43C1-845D-4CD1FB7044E5}"/>
            </a:ext>
          </a:extLst>
        </xdr:cNvPr>
        <xdr:cNvSpPr/>
      </xdr:nvSpPr>
      <xdr:spPr>
        <a:xfrm rot="16200000">
          <a:off x="9490968" y="5446229"/>
          <a:ext cx="406519" cy="2858446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486693</xdr:colOff>
      <xdr:row>35</xdr:row>
      <xdr:rowOff>36780</xdr:rowOff>
    </xdr:from>
    <xdr:to>
      <xdr:col>8</xdr:col>
      <xdr:colOff>657792</xdr:colOff>
      <xdr:row>38</xdr:row>
      <xdr:rowOff>40369</xdr:rowOff>
    </xdr:to>
    <xdr:cxnSp macro="">
      <xdr:nvCxnSpPr>
        <xdr:cNvPr id="51" name="Straight Arrow Connector 6">
          <a:extLst>
            <a:ext uri="{FF2B5EF4-FFF2-40B4-BE49-F238E27FC236}">
              <a16:creationId xmlns:a16="http://schemas.microsoft.com/office/drawing/2014/main" id="{8861CBDD-1469-4747-805B-F7580E28921B}"/>
            </a:ext>
          </a:extLst>
        </xdr:cNvPr>
        <xdr:cNvCxnSpPr>
          <a:stCxn id="49" idx="0"/>
          <a:endCxn id="50" idx="1"/>
        </xdr:cNvCxnSpPr>
      </xdr:nvCxnSpPr>
      <xdr:spPr>
        <a:xfrm flipH="1" flipV="1">
          <a:off x="8547851" y="7188885"/>
          <a:ext cx="171099" cy="56506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131274</xdr:colOff>
      <xdr:row>23</xdr:row>
      <xdr:rowOff>181862</xdr:rowOff>
    </xdr:from>
    <xdr:ext cx="2076915" cy="749821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93950A56-6D77-4F04-ACA7-76C84501A2C6}"/>
            </a:ext>
          </a:extLst>
        </xdr:cNvPr>
        <xdr:cNvSpPr txBox="1"/>
      </xdr:nvSpPr>
      <xdr:spPr>
        <a:xfrm>
          <a:off x="3486748" y="4967757"/>
          <a:ext cx="2076915" cy="74982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400"/>
            <a:t>Initial</a:t>
          </a:r>
          <a:r>
            <a:rPr lang="en-GB" sz="1400" baseline="0"/>
            <a:t> constraints algebra:</a:t>
          </a:r>
          <a:endParaRPr lang="en-GB" sz="1400"/>
        </a:p>
        <a:p>
          <a:pPr algn="ctr"/>
          <a:r>
            <a:rPr lang="en-GB" sz="1400"/>
            <a:t>1)q</a:t>
          </a:r>
          <a:r>
            <a:rPr lang="en-GB" sz="1400" baseline="-25000"/>
            <a:t>j1</a:t>
          </a:r>
          <a:r>
            <a:rPr lang="en-GB" sz="1400" baseline="0"/>
            <a:t> = 9.5    for j=1,2.</a:t>
          </a:r>
          <a:endParaRPr lang="en-GB" sz="1400"/>
        </a:p>
        <a:p>
          <a:pPr algn="ctr"/>
          <a:r>
            <a:rPr lang="en-GB" sz="1400"/>
            <a:t>2)q</a:t>
          </a:r>
          <a:r>
            <a:rPr lang="en-GB" sz="1400" baseline="-25000"/>
            <a:t>j1</a:t>
          </a:r>
          <a:r>
            <a:rPr lang="en-GB" sz="1400"/>
            <a:t> = 9.8</a:t>
          </a:r>
          <a:r>
            <a:rPr lang="en-GB" sz="1400" baseline="0"/>
            <a:t>      for j=3..12.</a:t>
          </a:r>
          <a:endParaRPr lang="en-GB" sz="2000" baseline="0"/>
        </a:p>
      </xdr:txBody>
    </xdr:sp>
    <xdr:clientData/>
  </xdr:oneCellAnchor>
  <xdr:oneCellAnchor>
    <xdr:from>
      <xdr:col>1</xdr:col>
      <xdr:colOff>385851</xdr:colOff>
      <xdr:row>3</xdr:row>
      <xdr:rowOff>154008</xdr:rowOff>
    </xdr:from>
    <xdr:ext cx="2728669" cy="81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A0302666-758B-4483-931D-EBCAFE93CB40}"/>
                </a:ext>
              </a:extLst>
            </xdr:cNvPr>
            <xdr:cNvSpPr txBox="1"/>
          </xdr:nvSpPr>
          <xdr:spPr>
            <a:xfrm>
              <a:off x="2377746" y="1036324"/>
              <a:ext cx="2728669" cy="819904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GB" sz="1200"/>
                <a:t>Heifers</a:t>
              </a:r>
              <a:r>
                <a:rPr lang="en-GB" sz="1200" baseline="0"/>
                <a:t> born and kept </a:t>
              </a:r>
              <a:r>
                <a:rPr lang="en-GB" sz="1200"/>
                <a:t>algebra: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GB" sz="12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2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200" b="0" i="0" baseline="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.1</m:t>
                        </m:r>
                      </m:num>
                      <m:den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200" i="1" baseline="0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200" b="0" i="1" baseline="0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200" i="1" baseline="0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11</m:t>
                        </m:r>
                      </m:sup>
                      <m:e>
                        <m:d>
                          <m:dPr>
                            <m:ctrlPr>
                              <a:rPr lang="en-GB" sz="120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200" b="0" i="1" baseline="0">
                                <a:latin typeface="Cambria Math" panose="02040503050406030204" pitchFamily="18" charset="0"/>
                              </a:rPr>
                              <m:t>𝑞</m:t>
                            </m:r>
                            <m:r>
                              <a:rPr lang="en-GB" sz="1200" b="0" i="1" baseline="-25000">
                                <a:latin typeface="Cambria Math" panose="02040503050406030204" pitchFamily="18" charset="0"/>
                              </a:rPr>
                              <m:t>𝑗𝑡</m:t>
                            </m:r>
                          </m:e>
                        </m:d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200" b="0" i="1" baseline="0">
                            <a:latin typeface="Cambria Math" panose="02040503050406030204" pitchFamily="18" charset="0"/>
                          </a:rPr>
                          <m:t>𝑛𝑡</m:t>
                        </m:r>
                      </m:e>
                    </m:nary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   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200" b="0" i="1" baseline="0">
                        <a:latin typeface="Cambria Math" panose="02040503050406030204" pitchFamily="18" charset="0"/>
                      </a:rPr>
                      <m:t>=1..5</m:t>
                    </m:r>
                  </m:oMath>
                </m:oMathPara>
              </a14:m>
              <a:endParaRPr lang="en-GB" sz="1200" baseline="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A0302666-758B-4483-931D-EBCAFE93CB40}"/>
                </a:ext>
              </a:extLst>
            </xdr:cNvPr>
            <xdr:cNvSpPr txBox="1"/>
          </xdr:nvSpPr>
          <xdr:spPr>
            <a:xfrm>
              <a:off x="2377746" y="1036324"/>
              <a:ext cx="2728669" cy="819904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GB" sz="1200"/>
                <a:t>Heifers</a:t>
              </a:r>
              <a:r>
                <a:rPr lang="en-GB" sz="1200" baseline="0"/>
                <a:t> born and kept </a:t>
              </a:r>
              <a:r>
                <a:rPr lang="en-GB" sz="1200"/>
                <a:t>algebra:</a:t>
              </a:r>
            </a:p>
            <a:p>
              <a:pPr algn="ctr"/>
              <a:r>
                <a:rPr lang="en-GB" sz="1200" b="0" i="0" baseline="0">
                  <a:latin typeface="Cambria Math" panose="02040503050406030204" pitchFamily="18" charset="0"/>
                </a:rPr>
                <a:t>𝑟</a:t>
              </a:r>
              <a:r>
                <a:rPr lang="en-GB" sz="12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200" b="0" i="0" baseline="0">
                  <a:latin typeface="Cambria Math" panose="02040503050406030204" pitchFamily="18" charset="0"/>
                </a:rPr>
                <a:t>=  1.1/2 </a:t>
              </a:r>
              <a:r>
                <a:rPr lang="en-GB" sz="1200" i="0" baseline="0">
                  <a:latin typeface="Cambria Math" panose="02040503050406030204" pitchFamily="18" charset="0"/>
                </a:rPr>
                <a:t>∑</a:t>
              </a:r>
              <a:r>
                <a:rPr lang="en-GB" sz="1200" b="0" i="0" baseline="0">
                  <a:latin typeface="Cambria Math" panose="02040503050406030204" pitchFamily="18" charset="0"/>
                </a:rPr>
                <a:t>_(𝑗</a:t>
              </a:r>
              <a:r>
                <a:rPr lang="en-GB" sz="1200" i="0" baseline="0">
                  <a:latin typeface="Cambria Math" panose="02040503050406030204" pitchFamily="18" charset="0"/>
                </a:rPr>
                <a:t>=</a:t>
              </a:r>
              <a:r>
                <a:rPr lang="en-GB" sz="1200" b="0" i="0" baseline="0">
                  <a:latin typeface="Cambria Math" panose="02040503050406030204" pitchFamily="18" charset="0"/>
                </a:rPr>
                <a:t>2)^11▒〖(𝑞</a:t>
              </a:r>
              <a:r>
                <a:rPr lang="en-GB" sz="1200" b="0" i="0" baseline="-25000">
                  <a:latin typeface="Cambria Math" panose="02040503050406030204" pitchFamily="18" charset="0"/>
                </a:rPr>
                <a:t>𝑗𝑡)</a:t>
              </a:r>
              <a:r>
                <a:rPr lang="en-GB" sz="1200" b="0" i="0" baseline="0">
                  <a:latin typeface="Cambria Math" panose="02040503050406030204" pitchFamily="18" charset="0"/>
                </a:rPr>
                <a:t>−𝑛𝑡〗    𝑓𝑜𝑟 𝑡=1..5</a:t>
              </a:r>
              <a:endParaRPr lang="en-GB" sz="1200" baseline="0"/>
            </a:p>
          </xdr:txBody>
        </xdr:sp>
      </mc:Fallback>
    </mc:AlternateContent>
    <xdr:clientData/>
  </xdr:oneCellAnchor>
  <xdr:twoCellAnchor>
    <xdr:from>
      <xdr:col>6</xdr:col>
      <xdr:colOff>401931</xdr:colOff>
      <xdr:row>10</xdr:row>
      <xdr:rowOff>5512</xdr:rowOff>
    </xdr:from>
    <xdr:to>
      <xdr:col>6</xdr:col>
      <xdr:colOff>818789</xdr:colOff>
      <xdr:row>10</xdr:row>
      <xdr:rowOff>154878</xdr:rowOff>
    </xdr:to>
    <xdr:sp macro="" textlink="">
      <xdr:nvSpPr>
        <xdr:cNvPr id="66" name="Left Brace 11">
          <a:extLst>
            <a:ext uri="{FF2B5EF4-FFF2-40B4-BE49-F238E27FC236}">
              <a16:creationId xmlns:a16="http://schemas.microsoft.com/office/drawing/2014/main" id="{6883EB8B-733C-484B-825F-9F4EBF6B339F}"/>
            </a:ext>
          </a:extLst>
        </xdr:cNvPr>
        <xdr:cNvSpPr/>
      </xdr:nvSpPr>
      <xdr:spPr>
        <a:xfrm>
          <a:off x="6925394" y="2266732"/>
          <a:ext cx="416858" cy="149366"/>
        </a:xfrm>
        <a:prstGeom prst="leftBrace">
          <a:avLst>
            <a:gd name="adj1" fmla="val 141929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13047</xdr:colOff>
      <xdr:row>6</xdr:row>
      <xdr:rowOff>2487</xdr:rowOff>
    </xdr:from>
    <xdr:to>
      <xdr:col>4</xdr:col>
      <xdr:colOff>214878</xdr:colOff>
      <xdr:row>10</xdr:row>
      <xdr:rowOff>92286</xdr:rowOff>
    </xdr:to>
    <xdr:cxnSp macro="">
      <xdr:nvCxnSpPr>
        <xdr:cNvPr id="31" name="Straight Arrow Connector 9">
          <a:extLst>
            <a:ext uri="{FF2B5EF4-FFF2-40B4-BE49-F238E27FC236}">
              <a16:creationId xmlns:a16="http://schemas.microsoft.com/office/drawing/2014/main" id="{A027E08E-B06D-4CB0-9D0D-948BA6DB7A7D}"/>
            </a:ext>
          </a:extLst>
        </xdr:cNvPr>
        <xdr:cNvCxnSpPr>
          <a:stCxn id="65" idx="3"/>
          <a:endCxn id="100" idx="1"/>
        </xdr:cNvCxnSpPr>
      </xdr:nvCxnSpPr>
      <xdr:spPr>
        <a:xfrm>
          <a:off x="5106415" y="1446276"/>
          <a:ext cx="201831" cy="918642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13047</xdr:colOff>
      <xdr:row>6</xdr:row>
      <xdr:rowOff>2487</xdr:rowOff>
    </xdr:from>
    <xdr:to>
      <xdr:col>6</xdr:col>
      <xdr:colOff>401931</xdr:colOff>
      <xdr:row>10</xdr:row>
      <xdr:rowOff>80195</xdr:rowOff>
    </xdr:to>
    <xdr:cxnSp macro="">
      <xdr:nvCxnSpPr>
        <xdr:cNvPr id="3" name="Straight Arrow Connector 9">
          <a:extLst>
            <a:ext uri="{FF2B5EF4-FFF2-40B4-BE49-F238E27FC236}">
              <a16:creationId xmlns:a16="http://schemas.microsoft.com/office/drawing/2014/main" id="{A86A94D1-3AD3-4920-B004-41229ED19946}"/>
            </a:ext>
          </a:extLst>
        </xdr:cNvPr>
        <xdr:cNvCxnSpPr>
          <a:stCxn id="65" idx="3"/>
          <a:endCxn id="66" idx="1"/>
        </xdr:cNvCxnSpPr>
      </xdr:nvCxnSpPr>
      <xdr:spPr>
        <a:xfrm>
          <a:off x="5106415" y="1446276"/>
          <a:ext cx="1819305" cy="90655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214878</xdr:colOff>
      <xdr:row>10</xdr:row>
      <xdr:rowOff>17603</xdr:rowOff>
    </xdr:from>
    <xdr:to>
      <xdr:col>5</xdr:col>
      <xdr:colOff>17220</xdr:colOff>
      <xdr:row>10</xdr:row>
      <xdr:rowOff>166969</xdr:rowOff>
    </xdr:to>
    <xdr:sp macro="" textlink="">
      <xdr:nvSpPr>
        <xdr:cNvPr id="100" name="Left Brace 11">
          <a:extLst>
            <a:ext uri="{FF2B5EF4-FFF2-40B4-BE49-F238E27FC236}">
              <a16:creationId xmlns:a16="http://schemas.microsoft.com/office/drawing/2014/main" id="{F536E49D-0B59-4B48-B807-B4C119CA8E25}"/>
            </a:ext>
          </a:extLst>
        </xdr:cNvPr>
        <xdr:cNvSpPr/>
      </xdr:nvSpPr>
      <xdr:spPr>
        <a:xfrm>
          <a:off x="5315362" y="2266732"/>
          <a:ext cx="416858" cy="149366"/>
        </a:xfrm>
        <a:prstGeom prst="leftBrace">
          <a:avLst>
            <a:gd name="adj1" fmla="val 141929"/>
            <a:gd name="adj2" fmla="val 5000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1867</xdr:colOff>
      <xdr:row>0</xdr:row>
      <xdr:rowOff>186220</xdr:rowOff>
    </xdr:from>
    <xdr:ext cx="4239163" cy="1845633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1E1E5D81-B7B8-4B34-AD49-56C9E3A22892}"/>
            </a:ext>
          </a:extLst>
        </xdr:cNvPr>
        <xdr:cNvSpPr txBox="1"/>
      </xdr:nvSpPr>
      <xdr:spPr>
        <a:xfrm>
          <a:off x="6334350" y="186220"/>
          <a:ext cx="4239163" cy="184563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/>
            <a:t>Continuity</a:t>
          </a:r>
          <a:r>
            <a:rPr lang="en-GB" sz="1400" baseline="0"/>
            <a:t> constraints algebra:</a:t>
          </a:r>
          <a:endParaRPr lang="en-GB" sz="1400"/>
        </a:p>
        <a:p>
          <a:pPr algn="ctr"/>
          <a:r>
            <a:rPr lang="en-GB" sz="1400"/>
            <a:t>1)q</a:t>
          </a:r>
          <a:r>
            <a:rPr lang="en-GB" sz="1400" baseline="-25000"/>
            <a:t>1,t+1</a:t>
          </a:r>
          <a:r>
            <a:rPr lang="en-GB" sz="1400" baseline="0"/>
            <a:t> = 9.5r</a:t>
          </a:r>
          <a:r>
            <a:rPr lang="en-GB" sz="1400" baseline="-25000"/>
            <a:t>t</a:t>
          </a:r>
          <a:r>
            <a:rPr lang="en-GB" sz="1400" baseline="0"/>
            <a:t>    for t=1..4.</a:t>
          </a:r>
          <a:endParaRPr lang="en-GB" sz="1400"/>
        </a:p>
        <a:p>
          <a:pPr algn="ctr"/>
          <a:r>
            <a:rPr lang="en-GB" sz="1400"/>
            <a:t>2)q</a:t>
          </a:r>
          <a:r>
            <a:rPr lang="en-GB" sz="1400" baseline="-25000"/>
            <a:t>2,t+1</a:t>
          </a:r>
          <a:r>
            <a:rPr lang="en-GB" sz="1400"/>
            <a:t> = 9.5q</a:t>
          </a:r>
          <a:r>
            <a:rPr lang="en-GB" sz="1400" baseline="-25000"/>
            <a:t>1t</a:t>
          </a:r>
          <a:r>
            <a:rPr lang="en-GB" sz="1400" baseline="0"/>
            <a:t>      for t=1..4.</a:t>
          </a:r>
        </a:p>
        <a:p>
          <a:pPr algn="ctr"/>
          <a:r>
            <a:rPr lang="en-GB" sz="1400" baseline="0"/>
            <a:t>3)q</a:t>
          </a:r>
          <a:r>
            <a:rPr lang="en-GB" sz="1400" baseline="-25000"/>
            <a:t>j+1,t+1</a:t>
          </a:r>
          <a:r>
            <a:rPr lang="en-GB" sz="1400" baseline="0"/>
            <a:t> = 0.98q</a:t>
          </a:r>
          <a:r>
            <a:rPr lang="en-GB" sz="1400" baseline="-25000"/>
            <a:t>jt</a:t>
          </a:r>
          <a:r>
            <a:rPr lang="en-GB" sz="1400" baseline="0"/>
            <a:t>    for all j=2..11, t=1..4</a:t>
          </a:r>
        </a:p>
        <a:p>
          <a:pPr algn="ctr"/>
          <a:r>
            <a:rPr lang="en-GB" sz="1400" baseline="0"/>
            <a:t>Compared to the continuity constraints from the book, I've included year 4 in </a:t>
          </a:r>
          <a:r>
            <a:rPr lang="en-GB" sz="1400" i="1" baseline="0"/>
            <a:t>t</a:t>
          </a:r>
          <a:r>
            <a:rPr lang="en-GB" sz="1400" baseline="0"/>
            <a:t>. Also rather than doing j&gt;1 in 3), i've done j=2..11 since j&gt;1 would include 12 which would break the constraint as q</a:t>
          </a:r>
          <a:r>
            <a:rPr lang="en-GB" sz="1400" baseline="-25000">
              <a:solidFill>
                <a:schemeClr val="tx1"/>
              </a:solidFill>
              <a:latin typeface="+mn-lt"/>
              <a:ea typeface="+mn-ea"/>
              <a:cs typeface="+mn-cs"/>
            </a:rPr>
            <a:t>12+1,t+1</a:t>
          </a:r>
          <a:r>
            <a:rPr lang="en-GB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aseline="0"/>
            <a:t>is impossible. </a:t>
          </a:r>
          <a:endParaRPr lang="en-GB" sz="2000" baseline="0"/>
        </a:p>
      </xdr:txBody>
    </xdr:sp>
    <xdr:clientData/>
  </xdr:oneCellAnchor>
  <xdr:twoCellAnchor>
    <xdr:from>
      <xdr:col>6</xdr:col>
      <xdr:colOff>1867</xdr:colOff>
      <xdr:row>4</xdr:row>
      <xdr:rowOff>162310</xdr:rowOff>
    </xdr:from>
    <xdr:to>
      <xdr:col>6</xdr:col>
      <xdr:colOff>429286</xdr:colOff>
      <xdr:row>16</xdr:row>
      <xdr:rowOff>141742</xdr:rowOff>
    </xdr:to>
    <xdr:cxnSp macro="">
      <xdr:nvCxnSpPr>
        <xdr:cNvPr id="35" name="Straight Arrow Connector 6">
          <a:extLst>
            <a:ext uri="{FF2B5EF4-FFF2-40B4-BE49-F238E27FC236}">
              <a16:creationId xmlns:a16="http://schemas.microsoft.com/office/drawing/2014/main" id="{F3458036-2D98-4999-A31E-D15863672732}"/>
            </a:ext>
          </a:extLst>
        </xdr:cNvPr>
        <xdr:cNvCxnSpPr>
          <a:stCxn id="104" idx="1"/>
          <a:endCxn id="34" idx="1"/>
        </xdr:cNvCxnSpPr>
      </xdr:nvCxnSpPr>
      <xdr:spPr>
        <a:xfrm>
          <a:off x="6043988" y="1109037"/>
          <a:ext cx="427419" cy="248094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114741</xdr:colOff>
      <xdr:row>15</xdr:row>
      <xdr:rowOff>100336</xdr:rowOff>
    </xdr:from>
    <xdr:ext cx="2316468" cy="1626471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5EA8591B-1AC4-4B68-A2E9-C5E3493BE2CB}"/>
            </a:ext>
          </a:extLst>
        </xdr:cNvPr>
        <xdr:cNvSpPr txBox="1"/>
      </xdr:nvSpPr>
      <xdr:spPr>
        <a:xfrm>
          <a:off x="10757341" y="3186436"/>
          <a:ext cx="2316468" cy="162647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GB" sz="1400"/>
            <a:t>Non-zero heifers</a:t>
          </a:r>
          <a:endParaRPr lang="en-GB" sz="1400" baseline="0"/>
        </a:p>
        <a:p>
          <a:pPr algn="ctr"/>
          <a:r>
            <a:rPr lang="en-GB" sz="1400" baseline="0"/>
            <a:t>constraints algebra:</a:t>
          </a:r>
        </a:p>
        <a:p>
          <a:pPr algn="ctr"/>
          <a:r>
            <a:rPr lang="en-GB" sz="1400" baseline="0"/>
            <a:t>r</a:t>
          </a:r>
          <a:r>
            <a:rPr lang="en-GB" sz="1400" baseline="-25000"/>
            <a:t>t</a:t>
          </a:r>
          <a:r>
            <a:rPr lang="en-GB" sz="1400" baseline="0"/>
            <a:t> &gt;= 0    for t=1..5.</a:t>
          </a:r>
        </a:p>
        <a:p>
          <a:pPr algn="ctr"/>
          <a:r>
            <a:rPr lang="en-GB" sz="1400" baseline="0"/>
            <a:t>An additional constraint I</a:t>
          </a:r>
        </a:p>
        <a:p>
          <a:pPr algn="ctr"/>
          <a:r>
            <a:rPr lang="en-GB" sz="1400" baseline="0"/>
            <a:t>added to ensure we can't sell</a:t>
          </a:r>
        </a:p>
        <a:p>
          <a:pPr algn="ctr"/>
          <a:r>
            <a:rPr lang="en-GB" sz="1400" baseline="0"/>
            <a:t>more newborn heifers than </a:t>
          </a:r>
        </a:p>
        <a:p>
          <a:pPr algn="ctr"/>
          <a:r>
            <a:rPr lang="en-GB" sz="1400" baseline="0"/>
            <a:t>we have.</a:t>
          </a:r>
        </a:p>
      </xdr:txBody>
    </xdr:sp>
    <xdr:clientData/>
  </xdr:oneCellAnchor>
  <xdr:twoCellAnchor>
    <xdr:from>
      <xdr:col>11</xdr:col>
      <xdr:colOff>10005</xdr:colOff>
      <xdr:row>11</xdr:row>
      <xdr:rowOff>4692</xdr:rowOff>
    </xdr:from>
    <xdr:to>
      <xdr:col>13</xdr:col>
      <xdr:colOff>0</xdr:colOff>
      <xdr:row>13</xdr:row>
      <xdr:rowOff>38100</xdr:rowOff>
    </xdr:to>
    <xdr:sp macro="" textlink="">
      <xdr:nvSpPr>
        <xdr:cNvPr id="111" name="Left Brace 11">
          <a:extLst>
            <a:ext uri="{FF2B5EF4-FFF2-40B4-BE49-F238E27FC236}">
              <a16:creationId xmlns:a16="http://schemas.microsoft.com/office/drawing/2014/main" id="{02017039-98BA-449D-AD3E-ED782EC3E778}"/>
            </a:ext>
          </a:extLst>
        </xdr:cNvPr>
        <xdr:cNvSpPr/>
      </xdr:nvSpPr>
      <xdr:spPr>
        <a:xfrm rot="16200000">
          <a:off x="11272249" y="1759948"/>
          <a:ext cx="389008" cy="1628295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847161</xdr:colOff>
      <xdr:row>13</xdr:row>
      <xdr:rowOff>38100</xdr:rowOff>
    </xdr:from>
    <xdr:to>
      <xdr:col>12</xdr:col>
      <xdr:colOff>104575</xdr:colOff>
      <xdr:row>15</xdr:row>
      <xdr:rowOff>100336</xdr:rowOff>
    </xdr:to>
    <xdr:cxnSp macro="">
      <xdr:nvCxnSpPr>
        <xdr:cNvPr id="112" name="Straight Arrow Connector 6">
          <a:extLst>
            <a:ext uri="{FF2B5EF4-FFF2-40B4-BE49-F238E27FC236}">
              <a16:creationId xmlns:a16="http://schemas.microsoft.com/office/drawing/2014/main" id="{B5303CB1-224F-4E5A-9CAB-16A5349ECFCB}"/>
            </a:ext>
          </a:extLst>
        </xdr:cNvPr>
        <xdr:cNvCxnSpPr>
          <a:stCxn id="110" idx="0"/>
          <a:endCxn id="111" idx="1"/>
        </xdr:cNvCxnSpPr>
      </xdr:nvCxnSpPr>
      <xdr:spPr>
        <a:xfrm flipH="1" flipV="1">
          <a:off x="11489761" y="2768600"/>
          <a:ext cx="425814" cy="417836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460625</xdr:colOff>
      <xdr:row>33</xdr:row>
      <xdr:rowOff>11465</xdr:rowOff>
    </xdr:from>
    <xdr:ext cx="4245008" cy="698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7AD01330-0F8D-4BCF-B0AF-D39425B102E9}"/>
                </a:ext>
              </a:extLst>
            </xdr:cNvPr>
            <xdr:cNvSpPr txBox="1"/>
          </xdr:nvSpPr>
          <xdr:spPr>
            <a:xfrm>
              <a:off x="15633783" y="6602097"/>
              <a:ext cx="4245008" cy="69839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Grain</a:t>
              </a:r>
              <a:r>
                <a:rPr lang="en-GB" sz="1600" baseline="0"/>
                <a:t> consumption</a:t>
              </a:r>
              <a:r>
                <a:rPr lang="en-GB" sz="1600"/>
                <a:t> constraint algebra:</a:t>
              </a:r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0.6</m:t>
                      </m:r>
                    </m:den>
                  </m:f>
                  <m:d>
                    <m:dPr>
                      <m:ctrl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∑"/>
                          <m:ctrlP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p>
                        <m:e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𝑖𝑡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𝑧𝑡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</m:t>
                          </m:r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𝑠𝑡</m:t>
                          </m:r>
                        </m:e>
                      </m:nary>
                    </m:e>
                  </m:d>
                  <m:r>
                    <a:rPr lang="en-GB" sz="16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nary>
                    <m:naryPr>
                      <m:chr m:val="∑"/>
                      <m:ctrlP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GB" sz="16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𝑞</m:t>
                          </m:r>
                          <m:r>
                            <a:rPr lang="en-GB" sz="1600" b="0" i="1" baseline="-250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𝑗𝑡</m:t>
                          </m:r>
                        </m:e>
                      </m:d>
                    </m:e>
                  </m:nary>
                </m:oMath>
              </a14:m>
              <a:r>
                <a:rPr lang="en-GB" sz="1600" baseline="0"/>
                <a:t>   for t =1..5.</a:t>
              </a:r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7AD01330-0F8D-4BCF-B0AF-D39425B102E9}"/>
                </a:ext>
              </a:extLst>
            </xdr:cNvPr>
            <xdr:cNvSpPr txBox="1"/>
          </xdr:nvSpPr>
          <xdr:spPr>
            <a:xfrm>
              <a:off x="15633783" y="6602097"/>
              <a:ext cx="4245008" cy="69839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Grain</a:t>
              </a:r>
              <a:r>
                <a:rPr lang="en-GB" sz="1600" baseline="0"/>
                <a:t> consumption</a:t>
              </a:r>
              <a:r>
                <a:rPr lang="en-GB" sz="1600"/>
                <a:t> constraint algebra:</a:t>
              </a:r>
            </a:p>
            <a:p>
              <a:pPr algn="ctr"/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1/0.6 (∑_(𝑖=1)^4▒〖𝑥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𝑖𝑡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+𝑧𝑡 −𝑠𝑡〗)≥ 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_(𝑗</a:t>
              </a:r>
              <a:r>
                <a:rPr lang="en-GB" sz="16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2)^11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(𝑞</a:t>
              </a:r>
              <a:r>
                <a:rPr lang="en-GB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𝑗𝑡) </a:t>
              </a:r>
              <a:r>
                <a:rPr lang="en-GB" sz="1600" baseline="0"/>
                <a:t>   for t =1..5.</a:t>
              </a:r>
            </a:p>
          </xdr:txBody>
        </xdr:sp>
      </mc:Fallback>
    </mc:AlternateContent>
    <xdr:clientData/>
  </xdr:oneCellAnchor>
  <xdr:twoCellAnchor>
    <xdr:from>
      <xdr:col>18</xdr:col>
      <xdr:colOff>22707</xdr:colOff>
      <xdr:row>28</xdr:row>
      <xdr:rowOff>4693</xdr:rowOff>
    </xdr:from>
    <xdr:to>
      <xdr:col>20</xdr:col>
      <xdr:colOff>292103</xdr:colOff>
      <xdr:row>29</xdr:row>
      <xdr:rowOff>177800</xdr:rowOff>
    </xdr:to>
    <xdr:sp macro="" textlink="">
      <xdr:nvSpPr>
        <xdr:cNvPr id="116" name="Left Brace 11">
          <a:extLst>
            <a:ext uri="{FF2B5EF4-FFF2-40B4-BE49-F238E27FC236}">
              <a16:creationId xmlns:a16="http://schemas.microsoft.com/office/drawing/2014/main" id="{27D50C18-EEBF-48FE-A4A8-1962159266B9}"/>
            </a:ext>
          </a:extLst>
        </xdr:cNvPr>
        <xdr:cNvSpPr/>
      </xdr:nvSpPr>
      <xdr:spPr>
        <a:xfrm rot="16200000">
          <a:off x="17869901" y="4865099"/>
          <a:ext cx="350907" cy="1780696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295757</xdr:colOff>
      <xdr:row>27</xdr:row>
      <xdr:rowOff>245992</xdr:rowOff>
    </xdr:from>
    <xdr:to>
      <xdr:col>22</xdr:col>
      <xdr:colOff>595312</xdr:colOff>
      <xdr:row>29</xdr:row>
      <xdr:rowOff>166687</xdr:rowOff>
    </xdr:to>
    <xdr:sp macro="" textlink="">
      <xdr:nvSpPr>
        <xdr:cNvPr id="119" name="Left Brace 11">
          <a:extLst>
            <a:ext uri="{FF2B5EF4-FFF2-40B4-BE49-F238E27FC236}">
              <a16:creationId xmlns:a16="http://schemas.microsoft.com/office/drawing/2014/main" id="{148E7992-5A24-4DFF-BD73-FA8070B3F7AA}"/>
            </a:ext>
          </a:extLst>
        </xdr:cNvPr>
        <xdr:cNvSpPr/>
      </xdr:nvSpPr>
      <xdr:spPr>
        <a:xfrm rot="16200000">
          <a:off x="19547094" y="4950030"/>
          <a:ext cx="361226" cy="1597337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19</xdr:col>
      <xdr:colOff>480241</xdr:colOff>
      <xdr:row>32</xdr:row>
      <xdr:rowOff>60614</xdr:rowOff>
    </xdr:from>
    <xdr:ext cx="3839193" cy="691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5EC50086-BD25-4B73-986C-B5ACFD96E318}"/>
                </a:ext>
              </a:extLst>
            </xdr:cNvPr>
            <xdr:cNvSpPr txBox="1"/>
          </xdr:nvSpPr>
          <xdr:spPr>
            <a:xfrm>
              <a:off x="19958030" y="6464088"/>
              <a:ext cx="3839193" cy="691984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Sugar Beet</a:t>
              </a:r>
              <a:r>
                <a:rPr lang="en-GB" sz="1600" baseline="0"/>
                <a:t> consumption</a:t>
              </a:r>
              <a:r>
                <a:rPr lang="en-GB" sz="1600"/>
                <a:t> constraint algebra:</a:t>
              </a:r>
            </a:p>
            <a:p>
              <a:pPr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GB" sz="16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𝑗𝑡</m:t>
                          </m:r>
                        </m:e>
                      </m:d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≤</m:t>
                      </m:r>
                      <m:f>
                        <m:fPr>
                          <m:ctrlPr>
                            <a:rPr lang="en-GB" sz="16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0.7</m:t>
                          </m:r>
                        </m:den>
                      </m:f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𝑦𝑡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𝑢𝑡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𝑣𝑡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r>
                <a:rPr lang="en-GB" sz="1600" baseline="0"/>
                <a:t>   for t =1..5.</a:t>
              </a:r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5EC50086-BD25-4B73-986C-B5ACFD96E318}"/>
                </a:ext>
              </a:extLst>
            </xdr:cNvPr>
            <xdr:cNvSpPr txBox="1"/>
          </xdr:nvSpPr>
          <xdr:spPr>
            <a:xfrm>
              <a:off x="19958030" y="6464088"/>
              <a:ext cx="3839193" cy="691984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Sugar Beet</a:t>
              </a:r>
              <a:r>
                <a:rPr lang="en-GB" sz="1600" baseline="0"/>
                <a:t> consumption</a:t>
              </a:r>
              <a:r>
                <a:rPr lang="en-GB" sz="1600"/>
                <a:t> constraint algebra:</a:t>
              </a:r>
            </a:p>
            <a:p>
              <a:pPr algn="ctr"/>
              <a:r>
                <a:rPr lang="en-GB" sz="1600" i="0" baseline="0">
                  <a:latin typeface="Cambria Math" panose="02040503050406030204" pitchFamily="18" charset="0"/>
                </a:rPr>
                <a:t>∑</a:t>
              </a:r>
              <a:r>
                <a:rPr lang="en-GB" sz="1600" b="0" i="0" baseline="0">
                  <a:latin typeface="Cambria Math" panose="02040503050406030204" pitchFamily="18" charset="0"/>
                </a:rPr>
                <a:t>_(𝑗</a:t>
              </a:r>
              <a:r>
                <a:rPr lang="en-GB" sz="1600" i="0" baseline="0">
                  <a:latin typeface="Cambria Math" panose="02040503050406030204" pitchFamily="18" charset="0"/>
                </a:rPr>
                <a:t>=</a:t>
              </a:r>
              <a:r>
                <a:rPr lang="en-GB" sz="1600" b="0" i="0" baseline="0">
                  <a:latin typeface="Cambria Math" panose="02040503050406030204" pitchFamily="18" charset="0"/>
                </a:rPr>
                <a:t>2)^11▒〖(𝑞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𝑗𝑡)</a:t>
              </a:r>
              <a:r>
                <a:rPr lang="en-GB" sz="1600" b="0" i="0" baseline="0">
                  <a:latin typeface="Cambria Math" panose="02040503050406030204" pitchFamily="18" charset="0"/>
                </a:rPr>
                <a:t>≤1/0.7(𝑦𝑡+𝑢𝑡 −𝑣𝑡)〗</a:t>
              </a:r>
              <a:r>
                <a:rPr lang="en-GB" sz="1600" baseline="0"/>
                <a:t>   for t =1..5.</a:t>
              </a:r>
            </a:p>
          </xdr:txBody>
        </xdr:sp>
      </mc:Fallback>
    </mc:AlternateContent>
    <xdr:clientData/>
  </xdr:oneCellAnchor>
  <xdr:twoCellAnchor>
    <xdr:from>
      <xdr:col>22</xdr:col>
      <xdr:colOff>607216</xdr:colOff>
      <xdr:row>9</xdr:row>
      <xdr:rowOff>13367</xdr:rowOff>
    </xdr:from>
    <xdr:to>
      <xdr:col>23</xdr:col>
      <xdr:colOff>200525</xdr:colOff>
      <xdr:row>13</xdr:row>
      <xdr:rowOff>8451</xdr:rowOff>
    </xdr:to>
    <xdr:sp macro="" textlink="">
      <xdr:nvSpPr>
        <xdr:cNvPr id="123" name="Left Brace 11">
          <a:extLst>
            <a:ext uri="{FF2B5EF4-FFF2-40B4-BE49-F238E27FC236}">
              <a16:creationId xmlns:a16="http://schemas.microsoft.com/office/drawing/2014/main" id="{64D72701-5C80-4161-9504-F56073E86275}"/>
            </a:ext>
          </a:extLst>
        </xdr:cNvPr>
        <xdr:cNvSpPr/>
      </xdr:nvSpPr>
      <xdr:spPr>
        <a:xfrm rot="10800000">
          <a:off x="22076900" y="2098841"/>
          <a:ext cx="208257" cy="743715"/>
        </a:xfrm>
        <a:prstGeom prst="leftBrace">
          <a:avLst>
            <a:gd name="adj1" fmla="val 53072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21</xdr:col>
      <xdr:colOff>181466</xdr:colOff>
      <xdr:row>14</xdr:row>
      <xdr:rowOff>115190</xdr:rowOff>
    </xdr:from>
    <xdr:ext cx="3662734" cy="1344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84387B-BE9A-4D45-AFBF-4CD641D0600B}"/>
                </a:ext>
              </a:extLst>
            </xdr:cNvPr>
            <xdr:cNvSpPr txBox="1"/>
          </xdr:nvSpPr>
          <xdr:spPr>
            <a:xfrm>
              <a:off x="21036203" y="3136453"/>
              <a:ext cx="3662734" cy="134459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 baseline="0"/>
                <a:t>Grain growing constraints algebra:</a:t>
              </a:r>
              <a:endParaRPr lang="en-GB" sz="1600"/>
            </a:p>
            <a:p>
              <a:pPr algn="ctr"/>
              <a:r>
                <a:rPr lang="en-GB" sz="1600"/>
                <a:t>x</a:t>
              </a:r>
              <a:r>
                <a:rPr lang="en-GB" sz="1600" baseline="-25000"/>
                <a:t>jt</a:t>
              </a:r>
              <a:r>
                <a:rPr lang="en-GB" sz="1600" baseline="0"/>
                <a:t> </a:t>
              </a:r>
              <a14:m>
                <m:oMath xmlns:m="http://schemas.openxmlformats.org/officeDocument/2006/math">
                  <m:r>
                    <a:rPr lang="en-GB" sz="16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en-GB" sz="1600" baseline="0"/>
                <a:t> B</a:t>
              </a:r>
              <a:r>
                <a:rPr lang="en-GB" sz="1600" baseline="-25000"/>
                <a:t>j</a:t>
              </a:r>
              <a:r>
                <a:rPr lang="en-GB" sz="1600" baseline="0"/>
                <a:t>    for j=1..4, t = 1..5.</a:t>
              </a:r>
            </a:p>
            <a:p>
              <a:pPr algn="ctr"/>
              <a:r>
                <a:rPr lang="en-GB" sz="1600" baseline="0"/>
                <a:t>Where B</a:t>
              </a:r>
              <a:r>
                <a:rPr lang="en-GB" sz="1600" baseline="-25000"/>
                <a:t>j</a:t>
              </a:r>
              <a:r>
                <a:rPr lang="en-GB" sz="1600" baseline="0"/>
                <a:t> = Max growth allowed for plot j.</a:t>
              </a:r>
            </a:p>
            <a:p>
              <a:pPr algn="ctr"/>
              <a:r>
                <a:rPr lang="en-GB" sz="1600" baseline="0"/>
                <a:t>I changed this constraint to be more </a:t>
              </a:r>
            </a:p>
            <a:p>
              <a:pPr algn="ctr"/>
              <a:r>
                <a:rPr lang="en-GB" sz="1600" baseline="0"/>
                <a:t>compact than the constraint in the book.</a:t>
              </a:r>
              <a:endParaRPr lang="en-GB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84387B-BE9A-4D45-AFBF-4CD641D0600B}"/>
                </a:ext>
              </a:extLst>
            </xdr:cNvPr>
            <xdr:cNvSpPr txBox="1"/>
          </xdr:nvSpPr>
          <xdr:spPr>
            <a:xfrm>
              <a:off x="21036203" y="3136453"/>
              <a:ext cx="3662734" cy="134459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 baseline="0"/>
                <a:t>Grain growing constraints algebra:</a:t>
              </a:r>
              <a:endParaRPr lang="en-GB" sz="1600"/>
            </a:p>
            <a:p>
              <a:pPr algn="ctr"/>
              <a:r>
                <a:rPr lang="en-GB" sz="1600"/>
                <a:t>x</a:t>
              </a:r>
              <a:r>
                <a:rPr lang="en-GB" sz="1600" baseline="-25000"/>
                <a:t>jt</a:t>
              </a:r>
              <a:r>
                <a:rPr lang="en-GB" sz="1600" baseline="0"/>
                <a:t> </a:t>
              </a:r>
              <a:r>
                <a:rPr lang="en-GB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n-GB" sz="1600" baseline="0"/>
                <a:t> B</a:t>
              </a:r>
              <a:r>
                <a:rPr lang="en-GB" sz="1600" baseline="-25000"/>
                <a:t>j</a:t>
              </a:r>
              <a:r>
                <a:rPr lang="en-GB" sz="1600" baseline="0"/>
                <a:t>    for j=1..4, t = 1..5.</a:t>
              </a:r>
            </a:p>
            <a:p>
              <a:pPr algn="ctr"/>
              <a:r>
                <a:rPr lang="en-GB" sz="1600" baseline="0"/>
                <a:t>Where B</a:t>
              </a:r>
              <a:r>
                <a:rPr lang="en-GB" sz="1600" baseline="-25000"/>
                <a:t>j</a:t>
              </a:r>
              <a:r>
                <a:rPr lang="en-GB" sz="1600" baseline="0"/>
                <a:t> = Max growth allowed for plot j.</a:t>
              </a:r>
            </a:p>
            <a:p>
              <a:pPr algn="ctr"/>
              <a:r>
                <a:rPr lang="en-GB" sz="1600" baseline="0"/>
                <a:t>I changed this constraint to be more </a:t>
              </a:r>
            </a:p>
            <a:p>
              <a:pPr algn="ctr"/>
              <a:r>
                <a:rPr lang="en-GB" sz="1600" baseline="0"/>
                <a:t>compact than the constraint in the book.</a:t>
              </a:r>
              <a:endParaRPr lang="en-GB" sz="1600"/>
            </a:p>
          </xdr:txBody>
        </xdr:sp>
      </mc:Fallback>
    </mc:AlternateContent>
    <xdr:clientData/>
  </xdr:oneCellAnchor>
  <xdr:oneCellAnchor>
    <xdr:from>
      <xdr:col>26</xdr:col>
      <xdr:colOff>1014022</xdr:colOff>
      <xdr:row>30</xdr:row>
      <xdr:rowOff>163543</xdr:rowOff>
    </xdr:from>
    <xdr:ext cx="5492466" cy="1092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332B3F5-D3E6-4183-A800-52CC67471BEC}"/>
                </a:ext>
              </a:extLst>
            </xdr:cNvPr>
            <xdr:cNvSpPr txBox="1"/>
          </xdr:nvSpPr>
          <xdr:spPr>
            <a:xfrm>
              <a:off x="25932759" y="6379859"/>
              <a:ext cx="5492466" cy="1092350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Max acreage constraint algebra: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1.1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1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0.9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2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0.8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3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0.65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4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1.5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1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</m:oMath>
                </m:oMathPara>
              </a14:m>
              <a:endParaRPr lang="en-GB" sz="1600" b="0" i="1" baseline="0">
                <a:latin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6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GB" sz="16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𝑗𝑡</m:t>
                          </m:r>
                        </m:e>
                      </m:d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≤200</m:t>
                      </m:r>
                    </m:e>
                  </m:nary>
                </m:oMath>
              </a14:m>
              <a:r>
                <a:rPr lang="en-GB" sz="1600" baseline="0"/>
                <a:t>   for t =1..5.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332B3F5-D3E6-4183-A800-52CC67471BEC}"/>
                </a:ext>
              </a:extLst>
            </xdr:cNvPr>
            <xdr:cNvSpPr txBox="1"/>
          </xdr:nvSpPr>
          <xdr:spPr>
            <a:xfrm>
              <a:off x="25932759" y="6379859"/>
              <a:ext cx="5492466" cy="1092350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Max acreage constraint algebra:</a:t>
              </a:r>
            </a:p>
            <a:p>
              <a:pPr algn="ctr"/>
              <a:r>
                <a:rPr lang="en-GB" sz="1600" b="0" i="0" baseline="0">
                  <a:latin typeface="Cambria Math" panose="02040503050406030204" pitchFamily="18" charset="0"/>
                </a:rPr>
                <a:t>1/1.1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1𝑡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+1/0.9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2𝑡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+1/0.8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3𝑡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+1/0.65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4𝑡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+1/1.5 𝑦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+2/3 𝑟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+2/3 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1𝑡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</a:t>
              </a:r>
              <a:endParaRPr lang="en-GB" sz="1600" b="0" i="1" baseline="0">
                <a:latin typeface="Cambria Math" panose="02040503050406030204" pitchFamily="18" charset="0"/>
              </a:endParaRPr>
            </a:p>
            <a:p>
              <a:pPr algn="ctr"/>
              <a:r>
                <a:rPr lang="en-GB" sz="1600" i="0" baseline="0">
                  <a:latin typeface="Cambria Math" panose="02040503050406030204" pitchFamily="18" charset="0"/>
                </a:rPr>
                <a:t>∑24_(</a:t>
              </a:r>
              <a:r>
                <a:rPr lang="en-GB" sz="1600" b="0" i="0" baseline="0">
                  <a:latin typeface="Cambria Math" panose="02040503050406030204" pitchFamily="18" charset="0"/>
                </a:rPr>
                <a:t>𝑗</a:t>
              </a:r>
              <a:r>
                <a:rPr lang="en-GB" sz="1600" i="0" baseline="0">
                  <a:latin typeface="Cambria Math" panose="02040503050406030204" pitchFamily="18" charset="0"/>
                </a:rPr>
                <a:t>=</a:t>
              </a:r>
              <a:r>
                <a:rPr lang="en-GB" sz="1600" b="0" i="0" baseline="0">
                  <a:latin typeface="Cambria Math" panose="02040503050406030204" pitchFamily="18" charset="0"/>
                </a:rPr>
                <a:t>2)^11▒〖(𝑞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𝑗𝑡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)≤200〗</a:t>
              </a:r>
              <a:r>
                <a:rPr lang="en-GB" sz="1600" baseline="0"/>
                <a:t>   for t =1..5.</a:t>
              </a:r>
            </a:p>
          </xdr:txBody>
        </xdr:sp>
      </mc:Fallback>
    </mc:AlternateContent>
    <xdr:clientData/>
  </xdr:oneCellAnchor>
  <xdr:twoCellAnchor>
    <xdr:from>
      <xdr:col>29</xdr:col>
      <xdr:colOff>602292</xdr:colOff>
      <xdr:row>28</xdr:row>
      <xdr:rowOff>1609</xdr:rowOff>
    </xdr:from>
    <xdr:to>
      <xdr:col>33</xdr:col>
      <xdr:colOff>0</xdr:colOff>
      <xdr:row>29</xdr:row>
      <xdr:rowOff>146538</xdr:rowOff>
    </xdr:to>
    <xdr:sp macro="" textlink="">
      <xdr:nvSpPr>
        <xdr:cNvPr id="14" name="Left Brace 11">
          <a:extLst>
            <a:ext uri="{FF2B5EF4-FFF2-40B4-BE49-F238E27FC236}">
              <a16:creationId xmlns:a16="http://schemas.microsoft.com/office/drawing/2014/main" id="{5891E00C-6BE3-47CE-9ED3-EAB096F73F1E}"/>
            </a:ext>
          </a:extLst>
        </xdr:cNvPr>
        <xdr:cNvSpPr/>
      </xdr:nvSpPr>
      <xdr:spPr>
        <a:xfrm rot="16200000">
          <a:off x="27968412" y="3657681"/>
          <a:ext cx="320775" cy="2475016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38</xdr:col>
      <xdr:colOff>130948</xdr:colOff>
      <xdr:row>26</xdr:row>
      <xdr:rowOff>150581</xdr:rowOff>
    </xdr:from>
    <xdr:ext cx="6212918" cy="14334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A0D1F9B-4F74-45BE-B531-10BE8A669010}"/>
                </a:ext>
              </a:extLst>
            </xdr:cNvPr>
            <xdr:cNvSpPr txBox="1"/>
          </xdr:nvSpPr>
          <xdr:spPr>
            <a:xfrm>
              <a:off x="32108211" y="5497949"/>
              <a:ext cx="6212918" cy="143340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Max acreage constraint algebra: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4</m:t>
                    </m:r>
                    <m:d>
                      <m:d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1.1</m:t>
                            </m:r>
                          </m:den>
                        </m:f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0.9</m:t>
                            </m:r>
                          </m:den>
                        </m:f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0.8</m:t>
                            </m:r>
                          </m:den>
                        </m:f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latin typeface="Cambria Math" panose="02040503050406030204" pitchFamily="18" charset="0"/>
                              </a:rPr>
                              <m:t>0.65</m:t>
                            </m:r>
                          </m:den>
                        </m:f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14</m:t>
                        </m:r>
                      </m:num>
                      <m:den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1.5</m:t>
                        </m:r>
                      </m:den>
                    </m:f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GB" sz="1600" b="0" i="1" baseline="-25000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+10</m:t>
                    </m:r>
                    <m:d>
                      <m:dPr>
                        <m:ctrlPr>
                          <a:rPr lang="en-GB" sz="1600" b="0" i="1" baseline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GB" sz="1600" b="0" i="1" baseline="0">
                            <a:latin typeface="Cambria Math" panose="02040503050406030204" pitchFamily="18" charset="0"/>
                          </a:rPr>
                          <m:t>𝑞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GB" sz="1600" b="0" i="1" baseline="-25000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600" b="0" i="1" baseline="0">
                        <a:latin typeface="Cambria Math" panose="02040503050406030204" pitchFamily="18" charset="0"/>
                      </a:rPr>
                      <m:t>+</m:t>
                    </m:r>
                  </m:oMath>
                </m:oMathPara>
              </a14:m>
              <a:endParaRPr lang="en-GB" sz="1600" b="0" i="1" baseline="0">
                <a:latin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r>
                    <a:rPr lang="en-GB" sz="1600" b="0" i="1" baseline="0">
                      <a:latin typeface="Cambria Math" panose="02040503050406030204" pitchFamily="18" charset="0"/>
                    </a:rPr>
                    <m:t>42</m:t>
                  </m:r>
                  <m:nary>
                    <m:naryPr>
                      <m:chr m:val="∑"/>
                      <m:ctrlPr>
                        <a:rPr lang="en-GB" sz="16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600" b="0" i="1" baseline="0">
                          <a:latin typeface="Cambria Math" panose="02040503050406030204" pitchFamily="18" charset="0"/>
                        </a:rPr>
                        <m:t>𝑗</m:t>
                      </m:r>
                      <m:r>
                        <a:rPr lang="en-GB" sz="16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  <m:sup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11</m:t>
                      </m:r>
                    </m:sup>
                    <m:e>
                      <m:d>
                        <m:dPr>
                          <m:ctrlPr>
                            <a:rPr lang="en-GB" sz="16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600" b="0" i="1" baseline="0">
                              <a:latin typeface="Cambria Math" panose="02040503050406030204" pitchFamily="18" charset="0"/>
                            </a:rPr>
                            <m:t>𝑞</m:t>
                          </m:r>
                          <m:r>
                            <a:rPr lang="en-GB" sz="1600" b="0" i="1" baseline="-25000">
                              <a:latin typeface="Cambria Math" panose="02040503050406030204" pitchFamily="18" charset="0"/>
                            </a:rPr>
                            <m:t>𝑗𝑡</m:t>
                          </m:r>
                        </m:e>
                      </m:d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≤5500+</m:t>
                      </m:r>
                      <m:r>
                        <a:rPr lang="en-GB" sz="1600" b="0" i="1" baseline="0">
                          <a:latin typeface="Cambria Math" panose="02040503050406030204" pitchFamily="18" charset="0"/>
                        </a:rPr>
                        <m:t>𝑙</m:t>
                      </m:r>
                      <m:r>
                        <a:rPr lang="en-GB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</m:nary>
                </m:oMath>
              </a14:m>
              <a:r>
                <a:rPr lang="en-GB" sz="1600" baseline="0"/>
                <a:t>   for t =1..5.</a:t>
              </a:r>
            </a:p>
            <a:p>
              <a:pPr algn="ctr"/>
              <a:r>
                <a:rPr lang="en-GB" sz="1600" baseline="0"/>
                <a:t>Instead of dividing by 100 like the book model, I kept the original values.</a:t>
              </a: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A0D1F9B-4F74-45BE-B531-10BE8A669010}"/>
                </a:ext>
              </a:extLst>
            </xdr:cNvPr>
            <xdr:cNvSpPr txBox="1"/>
          </xdr:nvSpPr>
          <xdr:spPr>
            <a:xfrm>
              <a:off x="32108211" y="5497949"/>
              <a:ext cx="6212918" cy="143340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Max acreage constraint algebra:</a:t>
              </a:r>
            </a:p>
            <a:p>
              <a:pPr algn="ctr"/>
              <a:r>
                <a:rPr lang="en-GB" sz="1600" b="0" i="0" baseline="0">
                  <a:latin typeface="Cambria Math" panose="02040503050406030204" pitchFamily="18" charset="0"/>
                </a:rPr>
                <a:t>4(1/1.1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1𝑡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+1/0.9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2𝑡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+1/0.8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3𝑡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+1/0.65 𝑥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4𝑡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)+14/1.5 𝑦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+10(𝑟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+𝑞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1𝑡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)+</a:t>
              </a:r>
              <a:endParaRPr lang="en-GB" sz="1600" b="0" i="1" baseline="0">
                <a:latin typeface="Cambria Math" panose="02040503050406030204" pitchFamily="18" charset="0"/>
              </a:endParaRPr>
            </a:p>
            <a:p>
              <a:pPr algn="ctr"/>
              <a:r>
                <a:rPr lang="en-GB" sz="1600" b="0" i="0" baseline="0">
                  <a:latin typeface="Cambria Math" panose="02040503050406030204" pitchFamily="18" charset="0"/>
                </a:rPr>
                <a:t>42</a:t>
              </a:r>
              <a:r>
                <a:rPr lang="en-GB" sz="1600" i="0" baseline="0">
                  <a:latin typeface="Cambria Math" panose="02040503050406030204" pitchFamily="18" charset="0"/>
                </a:rPr>
                <a:t>∑24_(</a:t>
              </a:r>
              <a:r>
                <a:rPr lang="en-GB" sz="1600" b="0" i="0" baseline="0">
                  <a:latin typeface="Cambria Math" panose="02040503050406030204" pitchFamily="18" charset="0"/>
                </a:rPr>
                <a:t>𝑗</a:t>
              </a:r>
              <a:r>
                <a:rPr lang="en-GB" sz="1600" i="0" baseline="0">
                  <a:latin typeface="Cambria Math" panose="02040503050406030204" pitchFamily="18" charset="0"/>
                </a:rPr>
                <a:t>=</a:t>
              </a:r>
              <a:r>
                <a:rPr lang="en-GB" sz="1600" b="0" i="0" baseline="0">
                  <a:latin typeface="Cambria Math" panose="02040503050406030204" pitchFamily="18" charset="0"/>
                </a:rPr>
                <a:t>2)^11▒〖(𝑞</a:t>
              </a:r>
              <a:r>
                <a:rPr lang="en-GB" sz="1600" b="0" i="0" baseline="-25000">
                  <a:latin typeface="Cambria Math" panose="02040503050406030204" pitchFamily="18" charset="0"/>
                </a:rPr>
                <a:t>𝑗𝑡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)≤5500+𝑙</a:t>
              </a:r>
              <a:r>
                <a:rPr lang="en-GB" b="0" i="0">
                  <a:latin typeface="Cambria Math" panose="02040503050406030204" pitchFamily="18" charset="0"/>
                </a:rPr>
                <a:t>𝑡</a:t>
              </a:r>
              <a:r>
                <a:rPr lang="en-GB" sz="1600" b="0" i="0" baseline="0">
                  <a:latin typeface="Cambria Math" panose="02040503050406030204" pitchFamily="18" charset="0"/>
                </a:rPr>
                <a:t>〗</a:t>
              </a:r>
              <a:r>
                <a:rPr lang="en-GB" sz="1600" baseline="0"/>
                <a:t>   for t =1..5.</a:t>
              </a:r>
            </a:p>
            <a:p>
              <a:pPr algn="ctr"/>
              <a:r>
                <a:rPr lang="en-GB" sz="1600" baseline="0"/>
                <a:t>Instead of dividing by 100 like the book model, I kept the original values.</a:t>
              </a:r>
            </a:p>
          </xdr:txBody>
        </xdr:sp>
      </mc:Fallback>
    </mc:AlternateContent>
    <xdr:clientData/>
  </xdr:oneCellAnchor>
  <xdr:twoCellAnchor>
    <xdr:from>
      <xdr:col>42</xdr:col>
      <xdr:colOff>5393</xdr:colOff>
      <xdr:row>23</xdr:row>
      <xdr:rowOff>23100</xdr:rowOff>
    </xdr:from>
    <xdr:to>
      <xdr:col>45</xdr:col>
      <xdr:colOff>12703</xdr:colOff>
      <xdr:row>24</xdr:row>
      <xdr:rowOff>152397</xdr:rowOff>
    </xdr:to>
    <xdr:sp macro="" textlink="">
      <xdr:nvSpPr>
        <xdr:cNvPr id="39" name="Left Brace 11">
          <a:extLst>
            <a:ext uri="{FF2B5EF4-FFF2-40B4-BE49-F238E27FC236}">
              <a16:creationId xmlns:a16="http://schemas.microsoft.com/office/drawing/2014/main" id="{4F76B35B-7487-410B-B2F3-37DFCF291F21}"/>
            </a:ext>
          </a:extLst>
        </xdr:cNvPr>
        <xdr:cNvSpPr/>
      </xdr:nvSpPr>
      <xdr:spPr>
        <a:xfrm rot="16200000">
          <a:off x="36571199" y="3347994"/>
          <a:ext cx="307097" cy="2852110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55</xdr:col>
      <xdr:colOff>364752</xdr:colOff>
      <xdr:row>15</xdr:row>
      <xdr:rowOff>239068</xdr:rowOff>
    </xdr:from>
    <xdr:ext cx="4582081" cy="19656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C8EBF26E-DF8E-4C44-99F9-9302A950333D}"/>
                </a:ext>
              </a:extLst>
            </xdr:cNvPr>
            <xdr:cNvSpPr txBox="1"/>
          </xdr:nvSpPr>
          <xdr:spPr>
            <a:xfrm>
              <a:off x="45845519" y="3437696"/>
              <a:ext cx="4582081" cy="196566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GB" sz="1400"/>
                <a:t>How</a:t>
              </a:r>
              <a:r>
                <a:rPr lang="en-GB" sz="1400" baseline="0"/>
                <a:t> to calculate loan repayment*</a:t>
              </a:r>
              <a:r>
                <a:rPr lang="en-GB" sz="1400"/>
                <a:t>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 baseline="0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GB" sz="1400" b="0" i="1" baseline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400" b="0" i="1" baseline="0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GB" sz="1400" b="0" i="1" baseline="0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400" b="0" i="1" baseline="0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r>
                                      <a:rPr lang="en-GB" sz="1400" b="0" i="1" baseline="0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GB" sz="1400" b="0" i="1" baseline="0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 baseline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1100" b="0" baseline="0"/>
            </a:p>
            <a:p>
              <a:pPr algn="l"/>
              <a:r>
                <a:rPr lang="en-GB" sz="1100" b="0" baseline="0"/>
                <a:t>A = Payment amount per period</a:t>
              </a:r>
            </a:p>
            <a:p>
              <a:pPr algn="l"/>
              <a:r>
                <a:rPr lang="en-GB" sz="1100" b="0" baseline="0"/>
                <a:t>P = Initial principal/loan amount</a:t>
              </a:r>
            </a:p>
            <a:p>
              <a:pPr algn="l"/>
              <a:r>
                <a:rPr lang="en-GB" sz="1100" b="0" baseline="0"/>
                <a:t>r = Interest rate per period</a:t>
              </a:r>
            </a:p>
            <a:p>
              <a:pPr algn="l"/>
              <a:r>
                <a:rPr lang="en-GB" sz="1100" b="0" baseline="0"/>
                <a:t>n = Total number of payments or periods</a:t>
              </a:r>
            </a:p>
            <a:p>
              <a:pPr algn="l"/>
              <a:r>
                <a:rPr lang="en-GB" sz="1100" b="0" baseline="0"/>
                <a:t>I looked for how the book model got 39.71, but could not figure it out.</a:t>
              </a:r>
            </a:p>
            <a:p>
              <a:pPr algn="l"/>
              <a:r>
                <a:rPr lang="en-GB" sz="1100" b="0" baseline="0"/>
                <a:t>So I found a way to calculate the loan repayment amount online.</a:t>
              </a:r>
            </a:p>
            <a:p>
              <a:pPr algn="l"/>
              <a:r>
                <a:rPr lang="en-GB" sz="1100" b="0" baseline="0"/>
                <a:t>*found here </a:t>
              </a:r>
            </a:p>
          </xdr:txBody>
        </xdr:sp>
      </mc:Choice>
      <mc:Fallback xmlns="">
        <xdr:sp macro="" textlink="">
          <xdr:nvSpPr>
            <xdr:cNvPr id="46" name="TextBox 45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C8EBF26E-DF8E-4C44-99F9-9302A950333D}"/>
                </a:ext>
              </a:extLst>
            </xdr:cNvPr>
            <xdr:cNvSpPr txBox="1"/>
          </xdr:nvSpPr>
          <xdr:spPr>
            <a:xfrm>
              <a:off x="45845519" y="3437696"/>
              <a:ext cx="4582081" cy="1965666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GB" sz="1400"/>
                <a:t>How</a:t>
              </a:r>
              <a:r>
                <a:rPr lang="en-GB" sz="1400" baseline="0"/>
                <a:t> to calculate loan repayment*</a:t>
              </a:r>
              <a:r>
                <a:rPr lang="en-GB" sz="1400"/>
                <a:t>:</a:t>
              </a:r>
            </a:p>
            <a:p>
              <a:pPr algn="ctr"/>
              <a:r>
                <a:rPr lang="en-GB" sz="1400" b="0" i="0" baseline="0">
                  <a:latin typeface="Cambria Math" panose="02040503050406030204" pitchFamily="18" charset="0"/>
                </a:rPr>
                <a:t>𝐴=𝑃(𝑟(1+𝑟)^𝑛 )/(1+𝑟)^(𝑛−1) </a:t>
              </a:r>
              <a:endParaRPr lang="en-GB" sz="1100" b="0" baseline="0"/>
            </a:p>
            <a:p>
              <a:pPr algn="l"/>
              <a:r>
                <a:rPr lang="en-GB" sz="1100" b="0" baseline="0"/>
                <a:t>A = Payment amount per period</a:t>
              </a:r>
            </a:p>
            <a:p>
              <a:pPr algn="l"/>
              <a:r>
                <a:rPr lang="en-GB" sz="1100" b="0" baseline="0"/>
                <a:t>P = Initial principal/loan amount</a:t>
              </a:r>
            </a:p>
            <a:p>
              <a:pPr algn="l"/>
              <a:r>
                <a:rPr lang="en-GB" sz="1100" b="0" baseline="0"/>
                <a:t>r = Interest rate per period</a:t>
              </a:r>
            </a:p>
            <a:p>
              <a:pPr algn="l"/>
              <a:r>
                <a:rPr lang="en-GB" sz="1100" b="0" baseline="0"/>
                <a:t>n = Total number of payments or periods</a:t>
              </a:r>
            </a:p>
            <a:p>
              <a:pPr algn="l"/>
              <a:r>
                <a:rPr lang="en-GB" sz="1100" b="0" baseline="0"/>
                <a:t>I looked for how the book model got 39.71, but could not figure it out.</a:t>
              </a:r>
            </a:p>
            <a:p>
              <a:pPr algn="l"/>
              <a:r>
                <a:rPr lang="en-GB" sz="1100" b="0" baseline="0"/>
                <a:t>So I found a way to calculate the loan repayment amount online.</a:t>
              </a:r>
            </a:p>
            <a:p>
              <a:pPr algn="l"/>
              <a:r>
                <a:rPr lang="en-GB" sz="1100" b="0" baseline="0"/>
                <a:t>*found here </a:t>
              </a:r>
            </a:p>
          </xdr:txBody>
        </xdr:sp>
      </mc:Fallback>
    </mc:AlternateContent>
    <xdr:clientData/>
  </xdr:oneCellAnchor>
  <xdr:twoCellAnchor>
    <xdr:from>
      <xdr:col>53</xdr:col>
      <xdr:colOff>904067</xdr:colOff>
      <xdr:row>21</xdr:row>
      <xdr:rowOff>25738</xdr:rowOff>
    </xdr:from>
    <xdr:to>
      <xdr:col>55</xdr:col>
      <xdr:colOff>364752</xdr:colOff>
      <xdr:row>25</xdr:row>
      <xdr:rowOff>64576</xdr:rowOff>
    </xdr:to>
    <xdr:cxnSp macro="">
      <xdr:nvCxnSpPr>
        <xdr:cNvPr id="58" name="Straight Arrow Connector 6">
          <a:extLst>
            <a:ext uri="{FF2B5EF4-FFF2-40B4-BE49-F238E27FC236}">
              <a16:creationId xmlns:a16="http://schemas.microsoft.com/office/drawing/2014/main" id="{12C0BED9-E5BA-4EA2-9AEA-38AEAB533D5C}"/>
            </a:ext>
          </a:extLst>
        </xdr:cNvPr>
        <xdr:cNvCxnSpPr>
          <a:stCxn id="46" idx="1"/>
        </xdr:cNvCxnSpPr>
      </xdr:nvCxnSpPr>
      <xdr:spPr>
        <a:xfrm flipH="1">
          <a:off x="44559579" y="4420529"/>
          <a:ext cx="1285940" cy="78311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66</xdr:col>
      <xdr:colOff>268172</xdr:colOff>
      <xdr:row>14</xdr:row>
      <xdr:rowOff>76619</xdr:rowOff>
    </xdr:from>
    <xdr:ext cx="3193375" cy="530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BD155D36-C760-452D-9398-7A7411358951}"/>
                </a:ext>
              </a:extLst>
            </xdr:cNvPr>
            <xdr:cNvSpPr txBox="1"/>
          </xdr:nvSpPr>
          <xdr:spPr>
            <a:xfrm>
              <a:off x="52926383" y="3097882"/>
              <a:ext cx="3193375" cy="530658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 baseline="0"/>
                <a:t>Profit Non-negativity constraints algebra:</a:t>
              </a:r>
              <a:endParaRPr lang="en-GB" sz="1400"/>
            </a:p>
            <a:p>
              <a:pPr algn="ctr"/>
              <a:r>
                <a:rPr lang="en-GB" sz="1400" baseline="0"/>
                <a:t>p</a:t>
              </a:r>
              <a:r>
                <a:rPr lang="en-GB" sz="1400" baseline="-25000"/>
                <a:t>t</a:t>
              </a:r>
              <a:r>
                <a:rPr lang="en-GB" sz="1400" baseline="0"/>
                <a:t> </a:t>
              </a:r>
              <a14:m>
                <m:oMath xmlns:m="http://schemas.openxmlformats.org/officeDocument/2006/math">
                  <m:r>
                    <a:rPr lang="en-GB" sz="1400" b="0" i="1" baseline="0">
                      <a:latin typeface="Cambria Math" panose="02040503050406030204" pitchFamily="18" charset="0"/>
                    </a:rPr>
                    <m:t>≥</m:t>
                  </m:r>
                </m:oMath>
              </a14:m>
              <a:r>
                <a:rPr lang="en-GB" sz="1400" baseline="0"/>
                <a:t> 0    t = 1..5.</a:t>
              </a:r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BD155D36-C760-452D-9398-7A7411358951}"/>
                </a:ext>
              </a:extLst>
            </xdr:cNvPr>
            <xdr:cNvSpPr txBox="1"/>
          </xdr:nvSpPr>
          <xdr:spPr>
            <a:xfrm>
              <a:off x="52926383" y="3097882"/>
              <a:ext cx="3193375" cy="530658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 baseline="0"/>
                <a:t>Profit Non-negativity constraints algebra:</a:t>
              </a:r>
              <a:endParaRPr lang="en-GB" sz="1400"/>
            </a:p>
            <a:p>
              <a:pPr algn="ctr"/>
              <a:r>
                <a:rPr lang="en-GB" sz="1400" baseline="0"/>
                <a:t>p</a:t>
              </a:r>
              <a:r>
                <a:rPr lang="en-GB" sz="1400" baseline="-25000"/>
                <a:t>t</a:t>
              </a:r>
              <a:r>
                <a:rPr lang="en-GB" sz="1400" baseline="0"/>
                <a:t> </a:t>
              </a:r>
              <a:r>
                <a:rPr lang="en-GB" sz="1400" b="0" i="0" baseline="0">
                  <a:latin typeface="Cambria Math" panose="02040503050406030204" pitchFamily="18" charset="0"/>
                </a:rPr>
                <a:t>≥</a:t>
              </a:r>
              <a:r>
                <a:rPr lang="en-GB" sz="1400" baseline="0"/>
                <a:t> 0    t = 1..5.</a:t>
              </a:r>
            </a:p>
          </xdr:txBody>
        </xdr:sp>
      </mc:Fallback>
    </mc:AlternateContent>
    <xdr:clientData/>
  </xdr:oneCellAnchor>
  <xdr:twoCellAnchor>
    <xdr:from>
      <xdr:col>66</xdr:col>
      <xdr:colOff>12232</xdr:colOff>
      <xdr:row>10</xdr:row>
      <xdr:rowOff>185268</xdr:rowOff>
    </xdr:from>
    <xdr:to>
      <xdr:col>71</xdr:col>
      <xdr:colOff>9771</xdr:colOff>
      <xdr:row>12</xdr:row>
      <xdr:rowOff>128950</xdr:rowOff>
    </xdr:to>
    <xdr:sp macro="" textlink="">
      <xdr:nvSpPr>
        <xdr:cNvPr id="73" name="Left Brace 11">
          <a:extLst>
            <a:ext uri="{FF2B5EF4-FFF2-40B4-BE49-F238E27FC236}">
              <a16:creationId xmlns:a16="http://schemas.microsoft.com/office/drawing/2014/main" id="{31DA3014-DE61-459C-8544-8FBEB5CD8D06}"/>
            </a:ext>
          </a:extLst>
        </xdr:cNvPr>
        <xdr:cNvSpPr/>
      </xdr:nvSpPr>
      <xdr:spPr>
        <a:xfrm rot="16200000">
          <a:off x="54883622" y="812878"/>
          <a:ext cx="314913" cy="3573077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67</xdr:col>
      <xdr:colOff>266439</xdr:colOff>
      <xdr:row>23</xdr:row>
      <xdr:rowOff>163067</xdr:rowOff>
    </xdr:from>
    <xdr:ext cx="2530693" cy="5414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E9F2095E-3F6B-4E9B-9D04-4CC264E0F3B2}"/>
                </a:ext>
              </a:extLst>
            </xdr:cNvPr>
            <xdr:cNvSpPr txBox="1"/>
          </xdr:nvSpPr>
          <xdr:spPr>
            <a:xfrm>
              <a:off x="53539597" y="4948962"/>
              <a:ext cx="2530693" cy="541495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Additional loan repayment sum:</a:t>
              </a:r>
            </a:p>
            <a:p>
              <a:pPr algn="ctr"/>
              <a14:m>
                <m:oMath xmlns:m="http://schemas.openxmlformats.org/officeDocument/2006/math">
                  <m:r>
                    <a:rPr lang="en-GB" sz="1400" b="0" i="1" baseline="0">
                      <a:latin typeface="Cambria Math" panose="02040503050406030204" pitchFamily="18" charset="0"/>
                    </a:rPr>
                    <m:t>39.85</m:t>
                  </m:r>
                  <m:nary>
                    <m:naryPr>
                      <m:chr m:val="∑"/>
                      <m:ctrlPr>
                        <a:rPr lang="en-GB" sz="14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400" b="0" i="1" baseline="0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GB" sz="14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5</m:t>
                      </m:r>
                    </m:sup>
                    <m:e>
                      <m:d>
                        <m:dPr>
                          <m:ctrlPr>
                            <a:rPr lang="en-GB" sz="14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400" b="0" i="1" baseline="0">
                              <a:latin typeface="Cambria Math" panose="02040503050406030204" pitchFamily="18" charset="0"/>
                            </a:rPr>
                            <m:t>4+</m:t>
                          </m:r>
                          <m:r>
                            <a:rPr lang="en-GB" sz="1400" b="0" i="1" baseline="0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</m:d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en-GB" sz="1400" b="0" i="1" baseline="-25000">
                          <a:latin typeface="Cambria Math" panose="02040503050406030204" pitchFamily="18" charset="0"/>
                        </a:rPr>
                        <m:t>𝑡</m:t>
                      </m:r>
                    </m:e>
                  </m:nary>
                </m:oMath>
              </a14:m>
              <a:r>
                <a:rPr lang="en-GB" sz="1400" baseline="0"/>
                <a:t>  </a:t>
              </a:r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E9F2095E-3F6B-4E9B-9D04-4CC264E0F3B2}"/>
                </a:ext>
              </a:extLst>
            </xdr:cNvPr>
            <xdr:cNvSpPr txBox="1"/>
          </xdr:nvSpPr>
          <xdr:spPr>
            <a:xfrm>
              <a:off x="53539597" y="4948962"/>
              <a:ext cx="2530693" cy="541495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Additional loan repayment sum:</a:t>
              </a:r>
            </a:p>
            <a:p>
              <a:pPr algn="ctr"/>
              <a:r>
                <a:rPr lang="en-GB" sz="1400" b="0" i="0" baseline="0">
                  <a:latin typeface="Cambria Math" panose="02040503050406030204" pitchFamily="18" charset="0"/>
                </a:rPr>
                <a:t>39.85</a:t>
              </a:r>
              <a:r>
                <a:rPr lang="en-GB" sz="1400" i="0" baseline="0">
                  <a:latin typeface="Cambria Math" panose="02040503050406030204" pitchFamily="18" charset="0"/>
                </a:rPr>
                <a:t>∑24_(</a:t>
              </a:r>
              <a:r>
                <a:rPr lang="en-GB" sz="1400" b="0" i="0" baseline="0">
                  <a:latin typeface="Cambria Math" panose="02040503050406030204" pitchFamily="18" charset="0"/>
                </a:rPr>
                <a:t>𝑡</a:t>
              </a:r>
              <a:r>
                <a:rPr lang="en-GB" sz="1400" i="0" baseline="0">
                  <a:latin typeface="Cambria Math" panose="02040503050406030204" pitchFamily="18" charset="0"/>
                </a:rPr>
                <a:t>=</a:t>
              </a:r>
              <a:r>
                <a:rPr lang="en-GB" sz="1400" b="0" i="0" baseline="0">
                  <a:latin typeface="Cambria Math" panose="02040503050406030204" pitchFamily="18" charset="0"/>
                </a:rPr>
                <a:t>1)^5▒(4+𝑡)𝑚</a:t>
              </a:r>
              <a:r>
                <a:rPr lang="en-GB" sz="14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400" baseline="0"/>
                <a:t>  </a:t>
              </a:r>
            </a:p>
          </xdr:txBody>
        </xdr:sp>
      </mc:Fallback>
    </mc:AlternateContent>
    <xdr:clientData/>
  </xdr:oneCellAnchor>
  <xdr:twoCellAnchor>
    <xdr:from>
      <xdr:col>69</xdr:col>
      <xdr:colOff>301891</xdr:colOff>
      <xdr:row>21</xdr:row>
      <xdr:rowOff>173789</xdr:rowOff>
    </xdr:from>
    <xdr:to>
      <xdr:col>71</xdr:col>
      <xdr:colOff>133685</xdr:colOff>
      <xdr:row>23</xdr:row>
      <xdr:rowOff>163067</xdr:rowOff>
    </xdr:to>
    <xdr:cxnSp macro="">
      <xdr:nvCxnSpPr>
        <xdr:cNvPr id="81" name="Straight Arrow Connector 6">
          <a:extLst>
            <a:ext uri="{FF2B5EF4-FFF2-40B4-BE49-F238E27FC236}">
              <a16:creationId xmlns:a16="http://schemas.microsoft.com/office/drawing/2014/main" id="{55EA6C9F-79C7-4274-86C8-62927BE8653C}"/>
            </a:ext>
          </a:extLst>
        </xdr:cNvPr>
        <xdr:cNvCxnSpPr>
          <a:stCxn id="80" idx="0"/>
        </xdr:cNvCxnSpPr>
      </xdr:nvCxnSpPr>
      <xdr:spPr>
        <a:xfrm flipV="1">
          <a:off x="54804944" y="4585368"/>
          <a:ext cx="1061688" cy="36359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15714</xdr:colOff>
      <xdr:row>8</xdr:row>
      <xdr:rowOff>7893</xdr:rowOff>
    </xdr:from>
    <xdr:to>
      <xdr:col>71</xdr:col>
      <xdr:colOff>205154</xdr:colOff>
      <xdr:row>8</xdr:row>
      <xdr:rowOff>175846</xdr:rowOff>
    </xdr:to>
    <xdr:sp macro="" textlink="">
      <xdr:nvSpPr>
        <xdr:cNvPr id="84" name="Left Brace 11">
          <a:extLst>
            <a:ext uri="{FF2B5EF4-FFF2-40B4-BE49-F238E27FC236}">
              <a16:creationId xmlns:a16="http://schemas.microsoft.com/office/drawing/2014/main" id="{29A9D139-20EE-488A-AFDA-E44CAC082EB4}"/>
            </a:ext>
          </a:extLst>
        </xdr:cNvPr>
        <xdr:cNvSpPr/>
      </xdr:nvSpPr>
      <xdr:spPr>
        <a:xfrm rot="10800000">
          <a:off x="56833560" y="1893355"/>
          <a:ext cx="189440" cy="167953"/>
        </a:xfrm>
        <a:prstGeom prst="leftBrace">
          <a:avLst>
            <a:gd name="adj1" fmla="val 134438"/>
            <a:gd name="adj2" fmla="val 51413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65</xdr:col>
      <xdr:colOff>513772</xdr:colOff>
      <xdr:row>32</xdr:row>
      <xdr:rowOff>8508</xdr:rowOff>
    </xdr:from>
    <xdr:ext cx="2696637" cy="54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C3046E5D-2935-43A1-9930-51C40E8CC52E}"/>
                </a:ext>
              </a:extLst>
            </xdr:cNvPr>
            <xdr:cNvSpPr txBox="1"/>
          </xdr:nvSpPr>
          <xdr:spPr>
            <a:xfrm>
              <a:off x="53150387" y="6544123"/>
              <a:ext cx="2696637" cy="54995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Total Profit</a:t>
              </a:r>
              <a:r>
                <a:rPr lang="en-GB" sz="1400" baseline="0"/>
                <a:t> algebra:</a:t>
              </a:r>
            </a:p>
            <a:p>
              <a:pPr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GB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𝑝𝑡</m:t>
                      </m:r>
                    </m:e>
                  </m:nary>
                  <m:r>
                    <a:rPr lang="en-GB" sz="1400" b="0" i="1" baseline="0">
                      <a:latin typeface="Cambria Math" panose="02040503050406030204" pitchFamily="18" charset="0"/>
                    </a:rPr>
                    <m:t>)−39.85</m:t>
                  </m:r>
                  <m:nary>
                    <m:naryPr>
                      <m:chr m:val="∑"/>
                      <m:ctrlPr>
                        <a:rPr lang="en-GB" sz="14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400" b="0" i="1" baseline="0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GB" sz="1400" i="1" baseline="0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5</m:t>
                      </m:r>
                    </m:sup>
                    <m:e>
                      <m:d>
                        <m:dPr>
                          <m:ctrlPr>
                            <a:rPr lang="en-GB" sz="140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GB" sz="1400" b="0" i="1" baseline="0">
                              <a:latin typeface="Cambria Math" panose="02040503050406030204" pitchFamily="18" charset="0"/>
                            </a:rPr>
                            <m:t>4+</m:t>
                          </m:r>
                          <m:r>
                            <a:rPr lang="en-GB" sz="1400" b="0" i="1" baseline="0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</m:d>
                      <m:r>
                        <a:rPr lang="en-GB" sz="1400" b="0" i="1" baseline="0">
                          <a:latin typeface="Cambria Math" panose="02040503050406030204" pitchFamily="18" charset="0"/>
                        </a:rPr>
                        <m:t>𝑚</m:t>
                      </m:r>
                      <m:r>
                        <a:rPr lang="en-GB" sz="1400" b="0" i="1" baseline="-25000">
                          <a:latin typeface="Cambria Math" panose="02040503050406030204" pitchFamily="18" charset="0"/>
                        </a:rPr>
                        <m:t>𝑡</m:t>
                      </m:r>
                    </m:e>
                  </m:nary>
                </m:oMath>
              </a14:m>
              <a:r>
                <a:rPr lang="en-GB" sz="1400" baseline="0"/>
                <a:t>  </a:t>
              </a:r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C3046E5D-2935-43A1-9930-51C40E8CC52E}"/>
                </a:ext>
              </a:extLst>
            </xdr:cNvPr>
            <xdr:cNvSpPr txBox="1"/>
          </xdr:nvSpPr>
          <xdr:spPr>
            <a:xfrm>
              <a:off x="53150387" y="6544123"/>
              <a:ext cx="2696637" cy="54995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Total Profit</a:t>
              </a:r>
              <a:r>
                <a:rPr lang="en-GB" sz="1400" baseline="0"/>
                <a:t> algebra:</a:t>
              </a:r>
            </a:p>
            <a:p>
              <a:pPr algn="ctr"/>
              <a:r>
                <a:rPr lang="en-GB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GB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1)^5</a:t>
              </a:r>
              <a:r>
                <a:rPr lang="en-GB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(𝑝</a:t>
              </a:r>
              <a:r>
                <a:rPr lang="en-GB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GB" sz="1400" b="0" i="0" baseline="0">
                  <a:latin typeface="Cambria Math" panose="02040503050406030204" pitchFamily="18" charset="0"/>
                </a:rPr>
                <a:t>)−39.85</a:t>
              </a:r>
              <a:r>
                <a:rPr lang="en-GB" sz="1400" i="0" baseline="0">
                  <a:latin typeface="Cambria Math" panose="02040503050406030204" pitchFamily="18" charset="0"/>
                </a:rPr>
                <a:t>∑24_(</a:t>
              </a:r>
              <a:r>
                <a:rPr lang="en-GB" sz="1400" b="0" i="0" baseline="0">
                  <a:latin typeface="Cambria Math" panose="02040503050406030204" pitchFamily="18" charset="0"/>
                </a:rPr>
                <a:t>𝑡</a:t>
              </a:r>
              <a:r>
                <a:rPr lang="en-GB" sz="1400" i="0" baseline="0">
                  <a:latin typeface="Cambria Math" panose="02040503050406030204" pitchFamily="18" charset="0"/>
                </a:rPr>
                <a:t>=</a:t>
              </a:r>
              <a:r>
                <a:rPr lang="en-GB" sz="1400" b="0" i="0" baseline="0">
                  <a:latin typeface="Cambria Math" panose="02040503050406030204" pitchFamily="18" charset="0"/>
                </a:rPr>
                <a:t>1)^5▒(4+𝑡)𝑚</a:t>
              </a:r>
              <a:r>
                <a:rPr lang="en-GB" sz="1400" b="0" i="0" baseline="-25000">
                  <a:latin typeface="Cambria Math" panose="02040503050406030204" pitchFamily="18" charset="0"/>
                </a:rPr>
                <a:t>𝑡</a:t>
              </a:r>
              <a:r>
                <a:rPr lang="en-GB" sz="1400" baseline="0"/>
                <a:t>  </a:t>
              </a:r>
            </a:p>
          </xdr:txBody>
        </xdr:sp>
      </mc:Fallback>
    </mc:AlternateContent>
    <xdr:clientData/>
  </xdr:oneCellAnchor>
  <xdr:twoCellAnchor>
    <xdr:from>
      <xdr:col>67</xdr:col>
      <xdr:colOff>339811</xdr:colOff>
      <xdr:row>30</xdr:row>
      <xdr:rowOff>0</xdr:rowOff>
    </xdr:from>
    <xdr:to>
      <xdr:col>68</xdr:col>
      <xdr:colOff>39469</xdr:colOff>
      <xdr:row>32</xdr:row>
      <xdr:rowOff>8508</xdr:rowOff>
    </xdr:to>
    <xdr:cxnSp macro="">
      <xdr:nvCxnSpPr>
        <xdr:cNvPr id="88" name="Straight Arrow Connector 6">
          <a:extLst>
            <a:ext uri="{FF2B5EF4-FFF2-40B4-BE49-F238E27FC236}">
              <a16:creationId xmlns:a16="http://schemas.microsoft.com/office/drawing/2014/main" id="{A02D3E56-C888-4DE1-8C58-9D09BAEF50D9}"/>
            </a:ext>
          </a:extLst>
        </xdr:cNvPr>
        <xdr:cNvCxnSpPr>
          <a:stCxn id="87" idx="0"/>
        </xdr:cNvCxnSpPr>
      </xdr:nvCxnSpPr>
      <xdr:spPr>
        <a:xfrm flipH="1" flipV="1">
          <a:off x="53020784" y="6168081"/>
          <a:ext cx="307199" cy="37921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72</xdr:col>
      <xdr:colOff>573646</xdr:colOff>
      <xdr:row>10</xdr:row>
      <xdr:rowOff>14649</xdr:rowOff>
    </xdr:from>
    <xdr:ext cx="7677935" cy="1958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DDF4132-01DF-4B04-BCE5-00B3028AD040}"/>
                </a:ext>
              </a:extLst>
            </xdr:cNvPr>
            <xdr:cNvSpPr txBox="1"/>
          </xdr:nvSpPr>
          <xdr:spPr>
            <a:xfrm>
              <a:off x="56805071" y="2290211"/>
              <a:ext cx="7677935" cy="1958228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Profit per year algebra: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</m:t>
                    </m:r>
                    <m:r>
                      <m:rPr>
                        <m:sty m:val="p"/>
                      </m:rP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=30∗</m:t>
                    </m:r>
                    <m:f>
                      <m:fPr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1.1</m:t>
                        </m:r>
                      </m:num>
                      <m:den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nary>
                      <m:naryPr>
                        <m:chr m:val="∑"/>
                        <m:limLoc m:val="subSup"/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=2</m:t>
                        </m:r>
                      </m:sub>
                      <m:sup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11</m:t>
                        </m:r>
                      </m:sup>
                      <m:e>
                        <m:d>
                          <m:d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𝑞</m:t>
                            </m:r>
                            <m:r>
                              <a:rPr lang="en-GB" sz="1600" b="0" i="1" baseline="-25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𝑗𝑡</m:t>
                            </m:r>
                          </m:e>
                        </m:d>
                      </m:e>
                    </m:nary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+40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+120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𝑞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12,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+370</m:t>
                    </m:r>
                    <m:nary>
                      <m:naryPr>
                        <m:chr m:val="∑"/>
                        <m:limLoc m:val="subSup"/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=2</m:t>
                        </m:r>
                      </m:sub>
                      <m:sup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11</m:t>
                        </m:r>
                      </m:sup>
                      <m:e>
                        <m:d>
                          <m:d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𝑞</m:t>
                            </m:r>
                            <m:r>
                              <a:rPr lang="en-GB" sz="1600" b="0" i="1" baseline="-25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𝑗𝑡</m:t>
                            </m:r>
                          </m:e>
                        </m:d>
                      </m:e>
                    </m:nary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+75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+58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𝑣𝑡</m:t>
                    </m:r>
                  </m:oMath>
                </m:oMathPara>
              </a14:m>
              <a:endParaRPr lang="en-GB" sz="1600" b="0" i="1" baseline="-2500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−90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𝑧𝑡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−70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𝑢𝑡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−120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𝑙𝑡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−4000 −50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𝑟𝑡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−50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𝑞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−100 </m:t>
                    </m:r>
                    <m:nary>
                      <m:naryPr>
                        <m:chr m:val="∑"/>
                        <m:limLoc m:val="subSup"/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=2</m:t>
                        </m:r>
                      </m:sub>
                      <m:sup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11</m:t>
                        </m:r>
                      </m:sup>
                      <m:e>
                        <m:d>
                          <m:d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𝑞</m:t>
                            </m:r>
                            <m:r>
                              <a:rPr lang="en-GB" sz="1600" b="0" i="1" baseline="-25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𝑗𝑡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GB" sz="1600" b="0" i="1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−15</m:t>
                    </m:r>
                    <m:d>
                      <m:dPr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1.1</m:t>
                            </m:r>
                          </m:den>
                        </m:f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0.9</m:t>
                            </m:r>
                          </m:den>
                        </m:f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0.8</m:t>
                            </m:r>
                          </m:den>
                        </m:f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0.65</m:t>
                            </m:r>
                          </m:den>
                        </m:f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4</m:t>
                        </m:r>
                        <m:r>
                          <a:rPr lang="en-GB" sz="1600" b="0" i="1" baseline="-250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1.5</m:t>
                        </m:r>
                      </m:den>
                    </m:f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𝑦</m:t>
                    </m:r>
                    <m:r>
                      <a:rPr lang="en-GB" sz="1600" b="0" i="1" baseline="-250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−39.85</m:t>
                    </m:r>
                    <m:nary>
                      <m:naryPr>
                        <m:chr m:val="∑"/>
                        <m:limLoc m:val="subSup"/>
                        <m:ctrl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=0</m:t>
                        </m:r>
                      </m:sub>
                      <m:sup>
                        <m:r>
                          <a:rPr lang="en-GB" sz="16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p>
                      <m:e>
                        <m:d>
                          <m:dPr>
                            <m:ctrlP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6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𝑚</m:t>
                            </m:r>
                            <m:r>
                              <a:rPr lang="en-GB" sz="1600" b="0" i="1" baseline="-25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</m:t>
                            </m:r>
                          </m:e>
                        </m:d>
                      </m:e>
                    </m:nary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  </m:t>
                    </m:r>
                    <m:r>
                      <m:rPr>
                        <m:sty m:val="p"/>
                      </m:rP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for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  <m:r>
                      <a:rPr lang="en-GB" sz="16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=1..5</m:t>
                    </m:r>
                  </m:oMath>
                </m:oMathPara>
              </a14:m>
              <a:endParaRPr lang="en-GB" sz="1600" b="0" i="1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DDF4132-01DF-4B04-BCE5-00B3028AD040}"/>
                </a:ext>
              </a:extLst>
            </xdr:cNvPr>
            <xdr:cNvSpPr txBox="1"/>
          </xdr:nvSpPr>
          <xdr:spPr>
            <a:xfrm>
              <a:off x="56805071" y="2290211"/>
              <a:ext cx="7677935" cy="1958228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600"/>
                <a:t>Profit per year algebra:</a:t>
              </a:r>
            </a:p>
            <a:p>
              <a:pPr algn="ctr"/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=30∗1.1/2  ∑26_(𝑗=2)^11▒(𝑞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+40𝑛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+120𝑞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12,𝑡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+370∑26_(𝑗=2)^11▒(𝑞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+75𝑠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+58𝑣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endParaRPr lang="en-GB" sz="1600" b="0" i="1" baseline="-2500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−90𝑧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−70𝑢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−120𝑙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−4000 −50𝑟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−50𝑞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−100 ∑26_(𝑗=2)^11▒(𝑞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endParaRPr lang="en-GB" sz="1600" b="0" i="1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−15(1/1.1 𝑥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+1/0.9 𝑥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+1/0.8 𝑥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+1/0.65 𝑥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4𝑡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)−10/1.5 𝑦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−39.85∑26_(𝑘=0)^𝑡▒(𝑚</a:t>
              </a:r>
              <a:r>
                <a:rPr lang="en-GB" sz="1600" b="0" i="0" baseline="-250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𝑘</a:t>
              </a:r>
              <a:r>
                <a:rPr lang="en-GB" sz="16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     for t=1..5</a:t>
              </a:r>
              <a:endParaRPr lang="en-GB" sz="1600" b="0" i="1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74</xdr:col>
      <xdr:colOff>313449</xdr:colOff>
      <xdr:row>6</xdr:row>
      <xdr:rowOff>94338</xdr:rowOff>
    </xdr:from>
    <xdr:ext cx="2153154" cy="549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3A9E0D6-6685-49DD-8973-7E99FF4B2B91}"/>
                </a:ext>
              </a:extLst>
            </xdr:cNvPr>
            <xdr:cNvSpPr txBox="1"/>
          </xdr:nvSpPr>
          <xdr:spPr>
            <a:xfrm>
              <a:off x="57953306" y="1495874"/>
              <a:ext cx="2153154" cy="54995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Profit over 5 years</a:t>
              </a:r>
              <a:r>
                <a:rPr lang="en-GB" sz="1400" baseline="0"/>
                <a:t> algebra:</a:t>
              </a:r>
            </a:p>
            <a:p>
              <a:pPr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GB" sz="14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  <m:e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𝑝𝑡</m:t>
                      </m:r>
                    </m:e>
                  </m:nary>
                  <m:r>
                    <a:rPr lang="en-GB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 baseline="0"/>
                <a:t>  </a:t>
              </a:r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3A9E0D6-6685-49DD-8973-7E99FF4B2B91}"/>
                </a:ext>
              </a:extLst>
            </xdr:cNvPr>
            <xdr:cNvSpPr txBox="1"/>
          </xdr:nvSpPr>
          <xdr:spPr>
            <a:xfrm>
              <a:off x="57953306" y="1495874"/>
              <a:ext cx="2153154" cy="549959"/>
            </a:xfrm>
            <a:prstGeom prst="rect">
              <a:avLst/>
            </a:prstGeom>
            <a:solidFill>
              <a:srgbClr val="FFC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GB" sz="1400"/>
                <a:t>Profit over 5 years</a:t>
              </a:r>
              <a:r>
                <a:rPr lang="en-GB" sz="1400" baseline="0"/>
                <a:t> algebra:</a:t>
              </a:r>
            </a:p>
            <a:p>
              <a:pPr algn="ctr"/>
              <a:r>
                <a:rPr lang="en-GB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GB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1)^5</a:t>
              </a:r>
              <a:r>
                <a:rPr lang="en-GB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(𝑝</a:t>
              </a:r>
              <a:r>
                <a:rPr lang="en-GB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GB" sz="1400" b="0" i="0" baseline="0">
                  <a:latin typeface="Cambria Math" panose="02040503050406030204" pitchFamily="18" charset="0"/>
                </a:rPr>
                <a:t>)</a:t>
              </a:r>
              <a:r>
                <a:rPr lang="en-GB" sz="1400" baseline="0"/>
                <a:t>  </a:t>
              </a:r>
            </a:p>
          </xdr:txBody>
        </xdr:sp>
      </mc:Fallback>
    </mc:AlternateContent>
    <xdr:clientData/>
  </xdr:oneCellAnchor>
  <xdr:twoCellAnchor>
    <xdr:from>
      <xdr:col>72</xdr:col>
      <xdr:colOff>571500</xdr:colOff>
      <xdr:row>7</xdr:row>
      <xdr:rowOff>97175</xdr:rowOff>
    </xdr:from>
    <xdr:to>
      <xdr:col>74</xdr:col>
      <xdr:colOff>313449</xdr:colOff>
      <xdr:row>8</xdr:row>
      <xdr:rowOff>95250</xdr:rowOff>
    </xdr:to>
    <xdr:cxnSp macro="">
      <xdr:nvCxnSpPr>
        <xdr:cNvPr id="99" name="Straight Arrow Connector 6">
          <a:extLst>
            <a:ext uri="{FF2B5EF4-FFF2-40B4-BE49-F238E27FC236}">
              <a16:creationId xmlns:a16="http://schemas.microsoft.com/office/drawing/2014/main" id="{152B03AD-0ED5-4AF0-8D9A-8ABAD13F6019}"/>
            </a:ext>
          </a:extLst>
        </xdr:cNvPr>
        <xdr:cNvCxnSpPr>
          <a:stCxn id="98" idx="1"/>
        </xdr:cNvCxnSpPr>
      </xdr:nvCxnSpPr>
      <xdr:spPr>
        <a:xfrm flipH="1">
          <a:off x="56986714" y="1770854"/>
          <a:ext cx="966592" cy="17496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210208</xdr:colOff>
      <xdr:row>45</xdr:row>
      <xdr:rowOff>183930</xdr:rowOff>
    </xdr:from>
    <xdr:to>
      <xdr:col>7</xdr:col>
      <xdr:colOff>144518</xdr:colOff>
      <xdr:row>117</xdr:row>
      <xdr:rowOff>175820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AE4629-D240-1B27-EEF3-2C52E46D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0208" y="9065171"/>
          <a:ext cx="7278413" cy="1323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D8E1-F875-423E-9889-7B1A33709B56}">
  <dimension ref="A1:CH86"/>
  <sheetViews>
    <sheetView tabSelected="1" zoomScale="58" zoomScaleNormal="55" workbookViewId="0">
      <selection activeCell="L72" sqref="L72"/>
    </sheetView>
  </sheetViews>
  <sheetFormatPr defaultRowHeight="14.4" x14ac:dyDescent="0.3"/>
  <cols>
    <col min="1" max="1" width="29" customWidth="1"/>
    <col min="2" max="2" width="19.88671875" customWidth="1"/>
    <col min="3" max="3" width="16.33203125" customWidth="1"/>
    <col min="4" max="4" width="9" customWidth="1"/>
    <col min="6" max="6" width="11.88671875" customWidth="1"/>
    <col min="7" max="7" width="12.21875" customWidth="1"/>
    <col min="8" max="8" width="12.77734375" customWidth="1"/>
    <col min="9" max="9" width="11.44140625" customWidth="1"/>
    <col min="10" max="10" width="14.109375" customWidth="1"/>
    <col min="11" max="11" width="16.5546875" customWidth="1"/>
    <col min="12" max="12" width="17" customWidth="1"/>
    <col min="13" max="13" width="6.88671875" customWidth="1"/>
    <col min="14" max="14" width="26.5546875" customWidth="1"/>
    <col min="15" max="15" width="17.77734375" customWidth="1"/>
    <col min="16" max="16" width="11.44140625" customWidth="1"/>
    <col min="17" max="17" width="10.77734375" customWidth="1"/>
    <col min="18" max="18" width="11.109375" customWidth="1"/>
    <col min="19" max="19" width="11.77734375" customWidth="1"/>
    <col min="20" max="20" width="10.21875" customWidth="1"/>
    <col min="21" max="21" width="10" customWidth="1"/>
    <col min="24" max="24" width="15.33203125" customWidth="1"/>
    <col min="25" max="25" width="13.6640625" customWidth="1"/>
    <col min="26" max="26" width="12.21875" customWidth="1"/>
    <col min="27" max="27" width="17.77734375" customWidth="1"/>
    <col min="29" max="32" width="9" bestFit="1" customWidth="1"/>
    <col min="33" max="33" width="16.109375" bestFit="1" customWidth="1"/>
    <col min="34" max="34" width="10.88671875" customWidth="1"/>
    <col min="35" max="35" width="6.5546875" customWidth="1"/>
    <col min="36" max="36" width="0.21875" hidden="1" customWidth="1"/>
    <col min="37" max="37" width="0.33203125" hidden="1" customWidth="1"/>
    <col min="38" max="38" width="15.109375" customWidth="1"/>
    <col min="39" max="39" width="11.5546875" customWidth="1"/>
    <col min="40" max="40" width="11.33203125" customWidth="1"/>
    <col min="41" max="41" width="11.109375" customWidth="1"/>
    <col min="42" max="42" width="10.88671875" customWidth="1"/>
    <col min="43" max="43" width="11.33203125" customWidth="1"/>
    <col min="44" max="44" width="14" customWidth="1"/>
    <col min="45" max="45" width="16.109375" bestFit="1" customWidth="1"/>
    <col min="50" max="50" width="9" bestFit="1" customWidth="1"/>
    <col min="51" max="51" width="9.109375" customWidth="1"/>
    <col min="52" max="52" width="10.44140625" bestFit="1" customWidth="1"/>
    <col min="53" max="53" width="16.109375" bestFit="1" customWidth="1"/>
    <col min="54" max="54" width="14" customWidth="1"/>
    <col min="55" max="55" width="12.6640625" customWidth="1"/>
    <col min="70" max="70" width="9" customWidth="1"/>
  </cols>
  <sheetData>
    <row r="1" spans="1:73" ht="31.2" x14ac:dyDescent="0.6">
      <c r="A1" s="15" t="s">
        <v>0</v>
      </c>
      <c r="J1" s="5"/>
      <c r="K1" s="5"/>
      <c r="L1" s="5"/>
      <c r="M1" s="5"/>
      <c r="N1" s="5"/>
      <c r="O1" s="5"/>
      <c r="P1" s="5"/>
      <c r="Q1" s="5"/>
    </row>
    <row r="2" spans="1:73" x14ac:dyDescent="0.3">
      <c r="I2" s="5"/>
      <c r="J2" s="5"/>
      <c r="K2" s="5"/>
      <c r="L2" s="5"/>
      <c r="S2" s="5"/>
    </row>
    <row r="3" spans="1:73" ht="23.4" x14ac:dyDescent="0.45">
      <c r="A3" s="14" t="s">
        <v>69</v>
      </c>
      <c r="O3" s="1" t="s">
        <v>70</v>
      </c>
      <c r="S3" s="5"/>
      <c r="AA3" s="1" t="s">
        <v>72</v>
      </c>
      <c r="AM3" s="1" t="s">
        <v>102</v>
      </c>
      <c r="AX3" s="1" t="s">
        <v>130</v>
      </c>
      <c r="BN3" s="1" t="s">
        <v>131</v>
      </c>
    </row>
    <row r="7" spans="1:73" ht="21" x14ac:dyDescent="0.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AX7" s="7" t="s">
        <v>101</v>
      </c>
      <c r="BN7" s="7" t="s">
        <v>88</v>
      </c>
      <c r="BO7" s="3"/>
      <c r="BP7" s="2"/>
      <c r="BR7" s="2"/>
      <c r="BS7" s="2"/>
    </row>
    <row r="8" spans="1:73" x14ac:dyDescent="0.3">
      <c r="A8" s="12"/>
      <c r="B8" s="5"/>
      <c r="C8" s="5"/>
      <c r="D8" s="5"/>
      <c r="E8" s="5"/>
      <c r="F8" s="5"/>
      <c r="G8" s="5"/>
      <c r="H8" s="5"/>
      <c r="I8" s="5"/>
      <c r="J8" s="5"/>
      <c r="K8" s="5"/>
      <c r="S8" s="5"/>
      <c r="AO8" s="2" t="s">
        <v>1</v>
      </c>
      <c r="AP8" s="2" t="s">
        <v>2</v>
      </c>
      <c r="AQ8" s="2" t="s">
        <v>3</v>
      </c>
      <c r="AR8" s="2" t="s">
        <v>4</v>
      </c>
      <c r="AS8" s="2" t="s">
        <v>5</v>
      </c>
      <c r="AY8" s="2" t="s">
        <v>1</v>
      </c>
      <c r="AZ8" s="2" t="s">
        <v>2</v>
      </c>
      <c r="BA8" s="2" t="s">
        <v>3</v>
      </c>
      <c r="BB8" s="2" t="s">
        <v>4</v>
      </c>
      <c r="BC8" s="2" t="s">
        <v>5</v>
      </c>
      <c r="BO8" s="2" t="s">
        <v>1</v>
      </c>
      <c r="BP8" s="2" t="s">
        <v>2</v>
      </c>
      <c r="BQ8" s="2" t="s">
        <v>3</v>
      </c>
      <c r="BR8" s="2" t="s">
        <v>4</v>
      </c>
      <c r="BS8" s="2" t="s">
        <v>5</v>
      </c>
      <c r="BU8" s="2" t="s">
        <v>33</v>
      </c>
    </row>
    <row r="9" spans="1:73" x14ac:dyDescent="0.3">
      <c r="A9" s="12"/>
      <c r="B9" s="5"/>
      <c r="C9" s="5"/>
      <c r="D9" s="5"/>
      <c r="E9" s="5"/>
      <c r="F9" s="5"/>
      <c r="G9" s="5"/>
      <c r="H9" s="5"/>
      <c r="I9" s="5"/>
      <c r="J9" s="5"/>
      <c r="K9" s="5"/>
      <c r="Q9" s="2" t="s">
        <v>1</v>
      </c>
      <c r="R9" s="2" t="s">
        <v>2</v>
      </c>
      <c r="S9" s="2" t="s">
        <v>3</v>
      </c>
      <c r="T9" s="2" t="s">
        <v>4</v>
      </c>
      <c r="U9" s="2" t="s">
        <v>5</v>
      </c>
      <c r="V9" s="5"/>
      <c r="W9" s="2" t="s">
        <v>127</v>
      </c>
      <c r="Y9" s="10" t="s">
        <v>52</v>
      </c>
      <c r="Z9" s="2" t="s">
        <v>71</v>
      </c>
      <c r="AA9" s="5"/>
      <c r="AC9" s="2" t="s">
        <v>1</v>
      </c>
      <c r="AD9" s="2" t="s">
        <v>2</v>
      </c>
      <c r="AE9" s="2" t="s">
        <v>3</v>
      </c>
      <c r="AF9" s="2" t="s">
        <v>4</v>
      </c>
      <c r="AG9" s="2" t="s">
        <v>5</v>
      </c>
      <c r="AN9" s="3" t="s">
        <v>79</v>
      </c>
      <c r="AO9" s="9">
        <f>AN21*SUM(AC10:AC13)</f>
        <v>80</v>
      </c>
      <c r="AP9" s="9">
        <f>AN21*SUM(AD10:AD13)</f>
        <v>80</v>
      </c>
      <c r="AQ9" s="9">
        <f>AN21*SUM(AE10:AE13)</f>
        <v>92.536609395475878</v>
      </c>
      <c r="AR9" s="9">
        <f>AN21*SUM(AF10:AF13)</f>
        <v>80</v>
      </c>
      <c r="AS9" s="9">
        <f>AN21*SUM(AG10:AG13)</f>
        <v>80</v>
      </c>
      <c r="AX9" s="3" t="s">
        <v>103</v>
      </c>
      <c r="AY9" s="9">
        <f>AY22*Q18</f>
        <v>0</v>
      </c>
      <c r="AZ9" s="9">
        <f>AY22*R18</f>
        <v>0</v>
      </c>
      <c r="BA9" s="9">
        <f>AY22*S18</f>
        <v>0</v>
      </c>
      <c r="BB9" s="9">
        <f>AY22*T18</f>
        <v>0</v>
      </c>
      <c r="BC9" s="9">
        <f>AY22*U18</f>
        <v>0</v>
      </c>
      <c r="BN9" s="3" t="s">
        <v>126</v>
      </c>
      <c r="BO9" s="25">
        <f>AY15-AY38-BB23</f>
        <v>21906.063333333423</v>
      </c>
      <c r="BP9" s="25">
        <f>AZ15-AZ38-BB23</f>
        <v>21888.696679359131</v>
      </c>
      <c r="BQ9" s="25">
        <f>BA15-BA38-BB23</f>
        <v>25816.055099876961</v>
      </c>
      <c r="BR9" s="25">
        <f>BB15-BB38-BB23</f>
        <v>26825.770363428044</v>
      </c>
      <c r="BS9" s="25">
        <f>BC15-BC38-BB23</f>
        <v>25282.587385340732</v>
      </c>
      <c r="BU9" s="9">
        <f>SUM(BO9:BS9)</f>
        <v>121719.1728613383</v>
      </c>
    </row>
    <row r="10" spans="1:73" x14ac:dyDescent="0.3">
      <c r="A10" s="12"/>
      <c r="B10" s="2" t="s">
        <v>34</v>
      </c>
      <c r="C10" s="2" t="s">
        <v>35</v>
      </c>
      <c r="E10" s="5"/>
      <c r="F10" s="2" t="s">
        <v>1</v>
      </c>
      <c r="G10" s="5"/>
      <c r="H10" s="2" t="s">
        <v>2</v>
      </c>
      <c r="I10" s="2" t="s">
        <v>3</v>
      </c>
      <c r="J10" s="2" t="s">
        <v>4</v>
      </c>
      <c r="K10" s="2" t="s">
        <v>5</v>
      </c>
      <c r="L10" s="19" t="s">
        <v>128</v>
      </c>
      <c r="P10" s="3" t="s">
        <v>6</v>
      </c>
      <c r="Q10" s="4">
        <v>22</v>
      </c>
      <c r="R10" s="4">
        <v>22</v>
      </c>
      <c r="S10" s="4">
        <v>22</v>
      </c>
      <c r="T10" s="4">
        <v>22</v>
      </c>
      <c r="U10" s="4">
        <v>22</v>
      </c>
      <c r="V10" s="5" t="s">
        <v>32</v>
      </c>
      <c r="W10" s="25">
        <f>Y10*Z10</f>
        <v>22</v>
      </c>
      <c r="X10" s="3" t="s">
        <v>53</v>
      </c>
      <c r="Y10" s="21">
        <v>1.1000000000000001</v>
      </c>
      <c r="Z10" s="21">
        <v>20</v>
      </c>
      <c r="AA10" s="5"/>
      <c r="AB10" s="3" t="s">
        <v>58</v>
      </c>
      <c r="AC10" s="9">
        <f>(1/Y10)*Q10</f>
        <v>20</v>
      </c>
      <c r="AD10" s="9">
        <f>(1/Y10)*R10</f>
        <v>20</v>
      </c>
      <c r="AE10" s="9">
        <f>(1/Y10)*S10</f>
        <v>20</v>
      </c>
      <c r="AF10" s="9">
        <f>(1/Y10)*T10</f>
        <v>20</v>
      </c>
      <c r="AG10" s="9">
        <f>(1/Y10)*U10</f>
        <v>20</v>
      </c>
      <c r="AN10" s="3" t="s">
        <v>78</v>
      </c>
      <c r="AO10" s="9">
        <f>AN22*AC14</f>
        <v>850.73333333335108</v>
      </c>
      <c r="AP10" s="9">
        <f>AN22*AD14</f>
        <v>877.38068542935616</v>
      </c>
      <c r="AQ10" s="9">
        <f>AN22*AE14</f>
        <v>911.40425827376623</v>
      </c>
      <c r="AR10" s="9">
        <f>AN22*AF14</f>
        <v>1070.0000000000077</v>
      </c>
      <c r="AS10" s="9">
        <f>AN22*AG14</f>
        <v>1225.5489115520922</v>
      </c>
      <c r="AX10" s="3" t="s">
        <v>93</v>
      </c>
      <c r="AY10" s="9">
        <f>AY23*Q19</f>
        <v>1320.0800000001179</v>
      </c>
      <c r="AZ10" s="9">
        <f>AY23*R19</f>
        <v>1588.5140594538634</v>
      </c>
      <c r="BA10" s="9">
        <f>AY23*S19</f>
        <v>1423.9196181297739</v>
      </c>
      <c r="BB10" s="9">
        <f>AY23*T19</f>
        <v>2444.2857142857711</v>
      </c>
      <c r="BC10" s="9">
        <f>AY23*U19</f>
        <v>3862.0029367173775</v>
      </c>
      <c r="BO10" s="5" t="s">
        <v>50</v>
      </c>
      <c r="BP10" s="5" t="s">
        <v>50</v>
      </c>
      <c r="BQ10" s="5" t="s">
        <v>50</v>
      </c>
      <c r="BR10" s="5" t="s">
        <v>50</v>
      </c>
      <c r="BS10" s="5" t="s">
        <v>50</v>
      </c>
    </row>
    <row r="11" spans="1:73" x14ac:dyDescent="0.3">
      <c r="A11" s="3" t="s">
        <v>26</v>
      </c>
      <c r="B11" s="21">
        <v>10</v>
      </c>
      <c r="C11" s="21">
        <v>0.95</v>
      </c>
      <c r="E11" s="5"/>
      <c r="F11" s="25">
        <f>B35*SUM(F13:F22)-F24</f>
        <v>22.799999999999994</v>
      </c>
      <c r="G11" s="5"/>
      <c r="H11" s="25">
        <f>B35*SUM(H13:H22)-H24</f>
        <v>11.584426561136908</v>
      </c>
      <c r="I11" s="25">
        <f>B35*SUM(I13:I22)-I24</f>
        <v>0</v>
      </c>
      <c r="J11" s="25">
        <f>B35*SUM(J13:J22)-J24</f>
        <v>-4.6185277824406512E-13</v>
      </c>
      <c r="K11" s="25">
        <f>B35*SUM(K13:K22)-K24</f>
        <v>1.7763568394002505E-13</v>
      </c>
      <c r="L11" s="5" t="s">
        <v>50</v>
      </c>
      <c r="M11" s="21">
        <v>0</v>
      </c>
      <c r="P11" s="3" t="s">
        <v>7</v>
      </c>
      <c r="Q11" s="4">
        <v>0</v>
      </c>
      <c r="R11" s="4">
        <v>0</v>
      </c>
      <c r="S11" s="4">
        <v>2.8207371139820716</v>
      </c>
      <c r="T11" s="4">
        <v>0</v>
      </c>
      <c r="U11" s="4">
        <v>0</v>
      </c>
      <c r="V11" s="5" t="s">
        <v>32</v>
      </c>
      <c r="W11" s="25">
        <f>Y11*Z11</f>
        <v>27</v>
      </c>
      <c r="X11" s="3" t="s">
        <v>54</v>
      </c>
      <c r="Y11" s="21">
        <v>0.9</v>
      </c>
      <c r="Z11" s="21">
        <v>30</v>
      </c>
      <c r="AA11" s="5"/>
      <c r="AB11" s="3" t="s">
        <v>59</v>
      </c>
      <c r="AC11" s="9">
        <f>(1/Y11)*Q11</f>
        <v>0</v>
      </c>
      <c r="AD11" s="9">
        <f>(1/Y11)*R11</f>
        <v>0</v>
      </c>
      <c r="AE11" s="9">
        <f>(1/Y11)*S11</f>
        <v>3.1341523488689687</v>
      </c>
      <c r="AF11" s="9">
        <f>(1/Y11)*T11</f>
        <v>0</v>
      </c>
      <c r="AG11" s="9">
        <f>(1/Y11)*U11</f>
        <v>0</v>
      </c>
      <c r="AN11" s="3" t="s">
        <v>75</v>
      </c>
      <c r="AO11" s="9">
        <f>AN19*F27</f>
        <v>323</v>
      </c>
      <c r="AP11" s="9">
        <f>AN19*H27</f>
        <v>332.44426561136902</v>
      </c>
      <c r="AQ11" s="9">
        <f>AN19*I27</f>
        <v>110.05205233080062</v>
      </c>
      <c r="AR11" s="9">
        <f>AN19*J27</f>
        <v>-4.6185277824406512E-12</v>
      </c>
      <c r="AS11" s="9">
        <f>AN19*K27</f>
        <v>-2.6112445539183682E-12</v>
      </c>
      <c r="AX11" s="3" t="s">
        <v>132</v>
      </c>
      <c r="AY11" s="9">
        <f>AY18*F23</f>
        <v>1176</v>
      </c>
      <c r="AZ11" s="9">
        <f>AY18*H23</f>
        <v>1152.48</v>
      </c>
      <c r="BA11" s="9">
        <f>AY18*I23</f>
        <v>1129.4304</v>
      </c>
      <c r="BB11" s="9">
        <f>AY18*J23</f>
        <v>1106.8417920000002</v>
      </c>
      <c r="BC11" s="9">
        <f>AY18*K23</f>
        <v>1084.7049561600002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</row>
    <row r="12" spans="1:73" x14ac:dyDescent="0.3">
      <c r="A12" s="3" t="s">
        <v>14</v>
      </c>
      <c r="B12" s="21">
        <v>10</v>
      </c>
      <c r="C12" s="21">
        <v>0.95</v>
      </c>
      <c r="E12" s="5"/>
      <c r="F12" s="25">
        <f>PRODUCT(B11:C11)</f>
        <v>9.5</v>
      </c>
      <c r="G12" s="5"/>
      <c r="H12" s="25">
        <f t="shared" ref="H12:H23" si="0">C11*F11</f>
        <v>21.659999999999993</v>
      </c>
      <c r="I12" s="25">
        <f t="shared" ref="I12:I23" si="1">C11*H11</f>
        <v>11.005205233080062</v>
      </c>
      <c r="J12" s="25">
        <f t="shared" ref="J12:J23" si="2">C11*I11</f>
        <v>0</v>
      </c>
      <c r="K12" s="25">
        <f t="shared" ref="K12:K23" si="3">C11*J11</f>
        <v>-4.3876013933186186E-13</v>
      </c>
      <c r="P12" s="3" t="s">
        <v>47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 t="s">
        <v>32</v>
      </c>
      <c r="W12" s="25">
        <f>Y12*Z12</f>
        <v>16</v>
      </c>
      <c r="X12" s="3" t="s">
        <v>55</v>
      </c>
      <c r="Y12" s="21">
        <v>0.8</v>
      </c>
      <c r="Z12" s="21">
        <v>20</v>
      </c>
      <c r="AA12" s="5"/>
      <c r="AB12" s="3" t="s">
        <v>60</v>
      </c>
      <c r="AC12" s="9">
        <f>(1/Y12)*Q12</f>
        <v>0</v>
      </c>
      <c r="AD12" s="9">
        <f>(1/Y12)*R12</f>
        <v>0</v>
      </c>
      <c r="AE12" s="9">
        <f>(1/Y12)*S12</f>
        <v>0</v>
      </c>
      <c r="AF12" s="9">
        <f>(1/Y12)*T12</f>
        <v>0</v>
      </c>
      <c r="AG12" s="9">
        <f>(1/Y12)*U12</f>
        <v>0</v>
      </c>
      <c r="AN12" s="3" t="s">
        <v>77</v>
      </c>
      <c r="AO12" s="9">
        <f>AN20*F28</f>
        <v>4103.3999999999996</v>
      </c>
      <c r="AP12" s="9">
        <f>AN20*H28</f>
        <v>3997.0140000000001</v>
      </c>
      <c r="AQ12" s="9">
        <f>AN20*I28</f>
        <v>4386.0070799999994</v>
      </c>
      <c r="AR12" s="9">
        <f>AN20*J28</f>
        <v>4349.9999999998954</v>
      </c>
      <c r="AS12" s="9">
        <f>AN20*K28</f>
        <v>3883.353265343897</v>
      </c>
      <c r="AX12" s="3" t="s">
        <v>89</v>
      </c>
      <c r="AY12" s="9">
        <f>AY19*F24</f>
        <v>1237.4000000000003</v>
      </c>
      <c r="AZ12" s="9">
        <f>AY19*H24</f>
        <v>1630.296937554524</v>
      </c>
      <c r="BA12" s="9">
        <f>AY19*I24</f>
        <v>2297.4322799999986</v>
      </c>
      <c r="BB12" s="9">
        <f>AY19*J24</f>
        <v>2278.5714285713925</v>
      </c>
      <c r="BC12" s="9">
        <f>AY19*K24</f>
        <v>2034.1374247039389</v>
      </c>
    </row>
    <row r="13" spans="1:73" x14ac:dyDescent="0.3">
      <c r="A13" s="3" t="s">
        <v>15</v>
      </c>
      <c r="B13" s="21">
        <v>10</v>
      </c>
      <c r="C13" s="21">
        <v>0.98</v>
      </c>
      <c r="E13" s="5"/>
      <c r="F13" s="25">
        <f t="shared" ref="F13:F23" si="4">PRODUCT(B12:C12)</f>
        <v>9.5</v>
      </c>
      <c r="G13" s="5"/>
      <c r="H13" s="25">
        <f t="shared" si="0"/>
        <v>9.0250000000000004</v>
      </c>
      <c r="I13" s="25">
        <f t="shared" si="1"/>
        <v>20.576999999999991</v>
      </c>
      <c r="J13" s="25">
        <f>C12*I12</f>
        <v>10.454944971426059</v>
      </c>
      <c r="K13" s="25">
        <f t="shared" si="3"/>
        <v>0</v>
      </c>
      <c r="P13" s="3" t="s">
        <v>48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 t="s">
        <v>32</v>
      </c>
      <c r="W13" s="25">
        <f>Y13*Z13</f>
        <v>6.5</v>
      </c>
      <c r="X13" s="3" t="s">
        <v>56</v>
      </c>
      <c r="Y13" s="21">
        <v>0.65</v>
      </c>
      <c r="Z13" s="21">
        <v>10</v>
      </c>
      <c r="AA13" s="5"/>
      <c r="AB13" s="3" t="s">
        <v>61</v>
      </c>
      <c r="AC13" s="9">
        <f>(1/Y13)*Q13</f>
        <v>0</v>
      </c>
      <c r="AD13" s="9">
        <f>(1/Y13)*R13</f>
        <v>0</v>
      </c>
      <c r="AE13" s="9">
        <f>(1/Y13)*S13</f>
        <v>0</v>
      </c>
      <c r="AF13" s="9">
        <f>(1/Y13)*T13</f>
        <v>0</v>
      </c>
      <c r="AG13" s="9">
        <f>(1/Y13)*U13</f>
        <v>0</v>
      </c>
      <c r="AN13" s="3" t="s">
        <v>33</v>
      </c>
      <c r="AO13" s="9">
        <f>SUM(AO9:AO12)</f>
        <v>5357.1333333333505</v>
      </c>
      <c r="AP13" s="9">
        <f>SUM(AP9:AP12)</f>
        <v>5286.8389510407251</v>
      </c>
      <c r="AQ13" s="9">
        <f>SUM(AQ9:AQ12)</f>
        <v>5500.0000000000418</v>
      </c>
      <c r="AR13" s="9">
        <f>SUM(AR9:AR12)</f>
        <v>5499.9999999998981</v>
      </c>
      <c r="AS13" s="9">
        <f>SUM(AS9:AS12)</f>
        <v>5188.9021768959865</v>
      </c>
      <c r="AX13" s="3" t="s">
        <v>90</v>
      </c>
      <c r="AY13" s="9">
        <f>AY20*F26</f>
        <v>1612.05</v>
      </c>
      <c r="AZ13" s="9">
        <f>AY20*H26</f>
        <v>1570.2555000000002</v>
      </c>
      <c r="BA13" s="9">
        <f>AY20*I26</f>
        <v>1723.0742099999998</v>
      </c>
      <c r="BB13" s="9">
        <f>AY20*J26</f>
        <v>1708.9285714285306</v>
      </c>
      <c r="BC13" s="9">
        <f>AY20*K26</f>
        <v>1525.6030685279595</v>
      </c>
    </row>
    <row r="14" spans="1:73" x14ac:dyDescent="0.3">
      <c r="A14" s="3" t="s">
        <v>16</v>
      </c>
      <c r="B14" s="21">
        <v>10</v>
      </c>
      <c r="C14" s="21">
        <v>0.98</v>
      </c>
      <c r="E14" s="5"/>
      <c r="F14" s="25">
        <f t="shared" si="4"/>
        <v>9.8000000000000007</v>
      </c>
      <c r="G14" s="5"/>
      <c r="H14" s="25">
        <f t="shared" si="0"/>
        <v>9.31</v>
      </c>
      <c r="I14" s="25">
        <f t="shared" si="1"/>
        <v>8.8445</v>
      </c>
      <c r="J14" s="25">
        <f t="shared" si="2"/>
        <v>20.165459999999992</v>
      </c>
      <c r="K14" s="25">
        <f t="shared" si="3"/>
        <v>10.245846071997537</v>
      </c>
      <c r="P14" s="3" t="s">
        <v>8</v>
      </c>
      <c r="Q14" s="4">
        <v>91.15000000000191</v>
      </c>
      <c r="R14" s="4">
        <v>94.005073438859583</v>
      </c>
      <c r="S14" s="4">
        <v>97.650456243617811</v>
      </c>
      <c r="T14" s="4">
        <v>114.64285714285799</v>
      </c>
      <c r="U14" s="4">
        <v>131.3088119520099</v>
      </c>
      <c r="V14" s="5"/>
      <c r="W14" s="5"/>
      <c r="X14" s="3" t="s">
        <v>62</v>
      </c>
      <c r="Y14" s="21">
        <v>1.5</v>
      </c>
      <c r="Z14" s="21" t="s">
        <v>36</v>
      </c>
      <c r="AA14" s="5"/>
      <c r="AB14" s="3" t="s">
        <v>63</v>
      </c>
      <c r="AC14" s="9">
        <f>(1/Y14)*Q14</f>
        <v>60.766666666667938</v>
      </c>
      <c r="AD14" s="9">
        <f>(1/Y14)*R14</f>
        <v>62.670048959239722</v>
      </c>
      <c r="AE14" s="9">
        <f>(1/Y14)*S14</f>
        <v>65.100304162411874</v>
      </c>
      <c r="AF14" s="9">
        <f>(1/Y14)*T14</f>
        <v>76.428571428571985</v>
      </c>
      <c r="AG14" s="9">
        <f>(1/Y14)*U14</f>
        <v>87.539207968006593</v>
      </c>
      <c r="AN14" s="3" t="s">
        <v>76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5"/>
      <c r="AX14" s="3" t="s">
        <v>99</v>
      </c>
      <c r="AY14" s="9">
        <f>AY21*F28</f>
        <v>36148.999999999993</v>
      </c>
      <c r="AZ14" s="9">
        <f>AY21*H28</f>
        <v>35211.79</v>
      </c>
      <c r="BA14" s="9">
        <f>AY21*I28</f>
        <v>38638.633799999989</v>
      </c>
      <c r="BB14" s="9">
        <f>AY21*J28</f>
        <v>38321.428571427648</v>
      </c>
      <c r="BC14" s="9">
        <f>AY21*K28</f>
        <v>34210.49305183909</v>
      </c>
    </row>
    <row r="15" spans="1:73" x14ac:dyDescent="0.3">
      <c r="A15" s="3" t="s">
        <v>17</v>
      </c>
      <c r="B15" s="21">
        <v>10</v>
      </c>
      <c r="C15" s="21">
        <v>0.98</v>
      </c>
      <c r="E15" s="5"/>
      <c r="F15" s="25">
        <f t="shared" si="4"/>
        <v>9.8000000000000007</v>
      </c>
      <c r="G15" s="5"/>
      <c r="H15" s="25">
        <f t="shared" si="0"/>
        <v>9.604000000000001</v>
      </c>
      <c r="I15" s="25">
        <f t="shared" si="1"/>
        <v>9.123800000000001</v>
      </c>
      <c r="J15" s="25">
        <f t="shared" si="2"/>
        <v>8.6676099999999998</v>
      </c>
      <c r="K15" s="25">
        <f t="shared" si="3"/>
        <v>19.762150799999993</v>
      </c>
      <c r="V15" s="5"/>
      <c r="W15" s="5"/>
      <c r="AA15" s="5"/>
      <c r="AB15" s="3" t="s">
        <v>64</v>
      </c>
      <c r="AC15" s="9">
        <f>F27*AB24</f>
        <v>21.533333333333331</v>
      </c>
      <c r="AD15" s="9">
        <f>H27*AB24</f>
        <v>22.162951040757935</v>
      </c>
      <c r="AE15" s="9">
        <f>I27*AB24</f>
        <v>7.3368034887200411</v>
      </c>
      <c r="AF15" s="9">
        <f>J27*AB24</f>
        <v>-3.0790185216271005E-13</v>
      </c>
      <c r="AG15" s="9">
        <f>K27*AB24</f>
        <v>-1.7408297026122455E-13</v>
      </c>
      <c r="AX15" s="3" t="s">
        <v>33</v>
      </c>
      <c r="AY15" s="9">
        <f>SUM(AY9:AY14)</f>
        <v>41494.530000000115</v>
      </c>
      <c r="AZ15" s="9">
        <f>SUM(AZ9:AZ14)</f>
        <v>41153.336497008386</v>
      </c>
      <c r="BA15" s="9">
        <f>SUM(BA9:BA14)</f>
        <v>45212.49030812976</v>
      </c>
      <c r="BB15" s="9">
        <f>SUM(BB9:BB14)</f>
        <v>45860.056077713343</v>
      </c>
      <c r="BC15" s="9">
        <f>SUM(BC9:BC14)</f>
        <v>42716.941437948364</v>
      </c>
    </row>
    <row r="16" spans="1:73" ht="21" x14ac:dyDescent="0.4">
      <c r="A16" s="3" t="s">
        <v>18</v>
      </c>
      <c r="B16" s="21">
        <v>10</v>
      </c>
      <c r="C16" s="21">
        <v>0.98</v>
      </c>
      <c r="E16" s="5"/>
      <c r="F16" s="25">
        <f t="shared" si="4"/>
        <v>9.8000000000000007</v>
      </c>
      <c r="G16" s="5"/>
      <c r="H16" s="25">
        <f t="shared" si="0"/>
        <v>9.604000000000001</v>
      </c>
      <c r="I16" s="25">
        <f t="shared" si="1"/>
        <v>9.4119200000000003</v>
      </c>
      <c r="J16" s="25">
        <f t="shared" si="2"/>
        <v>8.9413240000000016</v>
      </c>
      <c r="K16" s="25">
        <f t="shared" si="3"/>
        <v>8.4942577999999997</v>
      </c>
      <c r="P16" s="3" t="s">
        <v>9</v>
      </c>
      <c r="Q16" s="4">
        <v>36.620000000000154</v>
      </c>
      <c r="R16" s="4">
        <v>35.100200000000136</v>
      </c>
      <c r="S16" s="4">
        <v>37.836506886018256</v>
      </c>
      <c r="T16" s="4">
        <v>40.142857142855483</v>
      </c>
      <c r="U16" s="4">
        <v>33.476475219198043</v>
      </c>
      <c r="V16" s="5"/>
      <c r="W16" s="5"/>
      <c r="AA16" s="5"/>
      <c r="AB16" s="3" t="s">
        <v>65</v>
      </c>
      <c r="AC16" s="9">
        <f>F28*AB25</f>
        <v>97.699999999999989</v>
      </c>
      <c r="AD16" s="9">
        <f>H28*AB25</f>
        <v>95.167000000000002</v>
      </c>
      <c r="AE16" s="9">
        <f>I28*AB25</f>
        <v>104.42873999999998</v>
      </c>
      <c r="AF16" s="9">
        <f>J28*AB25</f>
        <v>103.57142857142608</v>
      </c>
      <c r="AG16" s="9">
        <f>K28*AB25</f>
        <v>92.460792031997542</v>
      </c>
      <c r="BE16" s="7"/>
    </row>
    <row r="17" spans="1:86" x14ac:dyDescent="0.3">
      <c r="A17" s="3" t="s">
        <v>19</v>
      </c>
      <c r="B17" s="21">
        <v>10</v>
      </c>
      <c r="C17" s="21">
        <v>0.98</v>
      </c>
      <c r="E17" s="5"/>
      <c r="F17" s="25">
        <f t="shared" si="4"/>
        <v>9.8000000000000007</v>
      </c>
      <c r="G17" s="5"/>
      <c r="H17" s="25">
        <f t="shared" si="0"/>
        <v>9.604000000000001</v>
      </c>
      <c r="I17" s="25">
        <f t="shared" si="1"/>
        <v>9.4119200000000003</v>
      </c>
      <c r="J17" s="25">
        <f t="shared" si="2"/>
        <v>9.2236816000000008</v>
      </c>
      <c r="K17" s="25">
        <f t="shared" si="3"/>
        <v>8.7624975200000019</v>
      </c>
      <c r="P17" s="3" t="s">
        <v>11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/>
      <c r="W17" s="5"/>
      <c r="AA17" s="5"/>
      <c r="AB17" s="3" t="s">
        <v>33</v>
      </c>
      <c r="AC17" s="9">
        <f>SUM(AC10:AC16)</f>
        <v>200.00000000000125</v>
      </c>
      <c r="AD17" s="9">
        <f>SUM(AD10:AD16)</f>
        <v>199.99999999999767</v>
      </c>
      <c r="AE17" s="9">
        <f>SUM(AE10:AE16)</f>
        <v>200.00000000000085</v>
      </c>
      <c r="AF17" s="9">
        <f>SUM(AF10:AF16)</f>
        <v>199.99999999999775</v>
      </c>
      <c r="AG17" s="9">
        <f>SUM(AG10:AG16)</f>
        <v>200.00000000000398</v>
      </c>
      <c r="AX17" s="2" t="s">
        <v>68</v>
      </c>
      <c r="AY17" s="2"/>
      <c r="BB17" s="2" t="s">
        <v>73</v>
      </c>
    </row>
    <row r="18" spans="1:86" x14ac:dyDescent="0.3">
      <c r="A18" s="3" t="s">
        <v>20</v>
      </c>
      <c r="B18" s="21">
        <v>10</v>
      </c>
      <c r="C18" s="21">
        <v>0.98</v>
      </c>
      <c r="E18" s="5"/>
      <c r="F18" s="25">
        <f t="shared" si="4"/>
        <v>9.8000000000000007</v>
      </c>
      <c r="G18" s="5"/>
      <c r="H18" s="25">
        <f t="shared" si="0"/>
        <v>9.604000000000001</v>
      </c>
      <c r="I18" s="25">
        <f t="shared" si="1"/>
        <v>9.4119200000000003</v>
      </c>
      <c r="J18" s="25">
        <f t="shared" si="2"/>
        <v>9.2236816000000008</v>
      </c>
      <c r="K18" s="25">
        <f t="shared" si="3"/>
        <v>9.0392079680000013</v>
      </c>
      <c r="P18" s="3" t="s">
        <v>10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/>
      <c r="W18" s="5"/>
      <c r="AN18" s="2" t="s">
        <v>74</v>
      </c>
      <c r="AP18" s="5"/>
      <c r="AQ18" s="2" t="s">
        <v>80</v>
      </c>
      <c r="AS18" s="2" t="s">
        <v>81</v>
      </c>
      <c r="AX18" s="3" t="s">
        <v>96</v>
      </c>
      <c r="AY18" s="21">
        <v>120</v>
      </c>
      <c r="BA18" s="3" t="s">
        <v>28</v>
      </c>
      <c r="BB18" s="21">
        <v>50</v>
      </c>
    </row>
    <row r="19" spans="1:86" x14ac:dyDescent="0.3">
      <c r="A19" s="3" t="s">
        <v>21</v>
      </c>
      <c r="B19" s="21">
        <v>10</v>
      </c>
      <c r="C19" s="21">
        <v>0.98</v>
      </c>
      <c r="E19" s="5"/>
      <c r="F19" s="25">
        <f t="shared" si="4"/>
        <v>9.8000000000000007</v>
      </c>
      <c r="G19" s="5"/>
      <c r="H19" s="25">
        <f t="shared" si="0"/>
        <v>9.604000000000001</v>
      </c>
      <c r="I19" s="25">
        <f t="shared" si="1"/>
        <v>9.4119200000000003</v>
      </c>
      <c r="J19" s="25">
        <f t="shared" si="2"/>
        <v>9.2236816000000008</v>
      </c>
      <c r="K19" s="25">
        <f t="shared" si="3"/>
        <v>9.0392079680000013</v>
      </c>
      <c r="P19" s="3" t="s">
        <v>12</v>
      </c>
      <c r="Q19" s="4">
        <v>22.760000000002034</v>
      </c>
      <c r="R19" s="4">
        <v>27.388173438859713</v>
      </c>
      <c r="S19" s="4">
        <v>24.550338243616793</v>
      </c>
      <c r="T19" s="4">
        <v>42.142857142858119</v>
      </c>
      <c r="U19" s="4">
        <v>66.586257529609952</v>
      </c>
      <c r="AM19" s="3" t="s">
        <v>28</v>
      </c>
      <c r="AN19" s="21">
        <v>10</v>
      </c>
      <c r="AP19" s="2" t="s">
        <v>42</v>
      </c>
      <c r="AQ19" s="25">
        <f>AO13</f>
        <v>5357.1333333333505</v>
      </c>
      <c r="AR19" s="5" t="s">
        <v>32</v>
      </c>
      <c r="AS19" s="25">
        <f>AN23+AO14</f>
        <v>5500</v>
      </c>
      <c r="AX19" s="3" t="s">
        <v>94</v>
      </c>
      <c r="AY19" s="21">
        <v>40</v>
      </c>
      <c r="BA19" s="3" t="s">
        <v>29</v>
      </c>
      <c r="BB19" s="21">
        <v>100</v>
      </c>
      <c r="BN19" s="10" t="s">
        <v>123</v>
      </c>
    </row>
    <row r="20" spans="1:86" x14ac:dyDescent="0.3">
      <c r="A20" s="3" t="s">
        <v>22</v>
      </c>
      <c r="B20" s="21">
        <v>10</v>
      </c>
      <c r="C20" s="21">
        <v>0.98</v>
      </c>
      <c r="E20" s="5"/>
      <c r="F20" s="25">
        <f t="shared" si="4"/>
        <v>9.8000000000000007</v>
      </c>
      <c r="G20" s="5"/>
      <c r="H20" s="25">
        <f t="shared" si="0"/>
        <v>9.604000000000001</v>
      </c>
      <c r="I20" s="25">
        <f t="shared" si="1"/>
        <v>9.4119200000000003</v>
      </c>
      <c r="J20" s="25">
        <f t="shared" si="2"/>
        <v>9.2236816000000008</v>
      </c>
      <c r="K20" s="25">
        <f t="shared" si="3"/>
        <v>9.0392079680000013</v>
      </c>
      <c r="AM20" s="3" t="s">
        <v>29</v>
      </c>
      <c r="AN20" s="21">
        <v>42</v>
      </c>
      <c r="AP20" s="2" t="s">
        <v>43</v>
      </c>
      <c r="AQ20" s="25">
        <f>AP13</f>
        <v>5286.8389510407251</v>
      </c>
      <c r="AR20" s="5" t="s">
        <v>32</v>
      </c>
      <c r="AS20" s="25">
        <f>AN23+AP14</f>
        <v>5500</v>
      </c>
      <c r="AX20" s="2" t="s">
        <v>95</v>
      </c>
      <c r="AY20" s="21">
        <v>30</v>
      </c>
      <c r="BA20" s="3" t="s">
        <v>30</v>
      </c>
      <c r="BB20" s="21">
        <v>15</v>
      </c>
      <c r="BO20" s="2" t="s">
        <v>1</v>
      </c>
      <c r="BP20" s="2" t="s">
        <v>2</v>
      </c>
      <c r="BQ20" s="2" t="s">
        <v>3</v>
      </c>
      <c r="BR20" s="2" t="s">
        <v>4</v>
      </c>
      <c r="BS20" s="2" t="s">
        <v>5</v>
      </c>
      <c r="BT20" s="2"/>
    </row>
    <row r="21" spans="1:86" x14ac:dyDescent="0.3">
      <c r="A21" s="3" t="s">
        <v>23</v>
      </c>
      <c r="B21" s="21">
        <v>10</v>
      </c>
      <c r="C21" s="21">
        <v>0.98</v>
      </c>
      <c r="E21" s="5"/>
      <c r="F21" s="25">
        <f t="shared" si="4"/>
        <v>9.8000000000000007</v>
      </c>
      <c r="G21" s="5"/>
      <c r="H21" s="25">
        <f t="shared" si="0"/>
        <v>9.604000000000001</v>
      </c>
      <c r="I21" s="25">
        <f t="shared" si="1"/>
        <v>9.4119200000000003</v>
      </c>
      <c r="J21" s="25">
        <f t="shared" si="2"/>
        <v>9.2236816000000008</v>
      </c>
      <c r="K21" s="25">
        <f t="shared" si="3"/>
        <v>9.0392079680000013</v>
      </c>
      <c r="AM21" s="3" t="s">
        <v>30</v>
      </c>
      <c r="AN21" s="21">
        <v>4</v>
      </c>
      <c r="AP21" s="2" t="s">
        <v>44</v>
      </c>
      <c r="AQ21" s="25">
        <f>AQ13</f>
        <v>5500.0000000000418</v>
      </c>
      <c r="AR21" s="5" t="s">
        <v>32</v>
      </c>
      <c r="AS21" s="25">
        <f>AN23+AQ14</f>
        <v>5500</v>
      </c>
      <c r="AX21" s="3" t="s">
        <v>100</v>
      </c>
      <c r="AY21" s="21">
        <v>370</v>
      </c>
      <c r="BA21" s="3" t="s">
        <v>31</v>
      </c>
      <c r="BB21" s="21">
        <v>10</v>
      </c>
      <c r="BN21" s="3" t="s">
        <v>124</v>
      </c>
      <c r="BO21" s="21">
        <v>5</v>
      </c>
      <c r="BP21" s="21">
        <v>6</v>
      </c>
      <c r="BQ21" s="21">
        <v>7</v>
      </c>
      <c r="BR21" s="21">
        <v>8</v>
      </c>
      <c r="BS21" s="21">
        <v>9</v>
      </c>
      <c r="BT21" s="2" t="s">
        <v>33</v>
      </c>
    </row>
    <row r="22" spans="1:86" x14ac:dyDescent="0.3">
      <c r="A22" s="3" t="s">
        <v>24</v>
      </c>
      <c r="B22" s="21">
        <v>10</v>
      </c>
      <c r="C22" s="21">
        <v>0.98</v>
      </c>
      <c r="E22" s="5"/>
      <c r="F22" s="25">
        <f t="shared" si="4"/>
        <v>9.8000000000000007</v>
      </c>
      <c r="G22" s="5"/>
      <c r="H22" s="25">
        <f t="shared" si="0"/>
        <v>9.604000000000001</v>
      </c>
      <c r="I22" s="25">
        <f t="shared" si="1"/>
        <v>9.4119200000000003</v>
      </c>
      <c r="J22" s="25">
        <f t="shared" si="2"/>
        <v>9.2236816000000008</v>
      </c>
      <c r="K22" s="25">
        <f t="shared" si="3"/>
        <v>9.0392079680000013</v>
      </c>
      <c r="L22" s="5"/>
      <c r="AM22" s="3" t="s">
        <v>31</v>
      </c>
      <c r="AN22" s="21">
        <v>14</v>
      </c>
      <c r="AP22" s="2" t="s">
        <v>45</v>
      </c>
      <c r="AQ22" s="25">
        <f>AR13</f>
        <v>5499.9999999998981</v>
      </c>
      <c r="AR22" s="5" t="s">
        <v>32</v>
      </c>
      <c r="AS22" s="25">
        <f>AN23+AR14</f>
        <v>5500</v>
      </c>
      <c r="AX22" s="3" t="s">
        <v>115</v>
      </c>
      <c r="AY22" s="21">
        <v>75</v>
      </c>
      <c r="BA22" s="3" t="s">
        <v>107</v>
      </c>
      <c r="BB22" s="21">
        <v>1.2</v>
      </c>
      <c r="BN22" s="3" t="s">
        <v>125</v>
      </c>
      <c r="BO22" s="9">
        <f>BO21*F25</f>
        <v>0</v>
      </c>
      <c r="BP22" s="9">
        <f>BP21*H25</f>
        <v>0</v>
      </c>
      <c r="BQ22" s="9">
        <f>BQ21*I25</f>
        <v>0</v>
      </c>
      <c r="BR22" s="9">
        <f>BR21*J25</f>
        <v>0</v>
      </c>
      <c r="BS22" s="9">
        <f>BS21*K25</f>
        <v>0</v>
      </c>
      <c r="BT22" s="9">
        <f>SUM(BO22:BS22)</f>
        <v>0</v>
      </c>
    </row>
    <row r="23" spans="1:86" x14ac:dyDescent="0.3">
      <c r="A23" s="3" t="s">
        <v>25</v>
      </c>
      <c r="B23" s="21">
        <v>0</v>
      </c>
      <c r="C23" s="21" t="s">
        <v>36</v>
      </c>
      <c r="E23" s="5"/>
      <c r="F23" s="25">
        <f t="shared" si="4"/>
        <v>9.8000000000000007</v>
      </c>
      <c r="G23" s="5"/>
      <c r="H23" s="25">
        <f t="shared" si="0"/>
        <v>9.604000000000001</v>
      </c>
      <c r="I23" s="25">
        <f t="shared" si="1"/>
        <v>9.4119200000000003</v>
      </c>
      <c r="J23" s="25">
        <f t="shared" si="2"/>
        <v>9.2236816000000008</v>
      </c>
      <c r="K23" s="25">
        <f t="shared" si="3"/>
        <v>9.0392079680000013</v>
      </c>
      <c r="L23" s="5"/>
      <c r="O23" s="32" t="s">
        <v>68</v>
      </c>
      <c r="P23" s="32"/>
      <c r="R23" s="5"/>
      <c r="S23" s="2" t="s">
        <v>49</v>
      </c>
      <c r="U23" s="2" t="s">
        <v>87</v>
      </c>
      <c r="V23" s="5"/>
      <c r="W23" s="2" t="s">
        <v>51</v>
      </c>
      <c r="X23" s="5"/>
      <c r="AA23" s="2" t="s">
        <v>68</v>
      </c>
      <c r="AB23" s="2"/>
      <c r="AD23" s="5"/>
      <c r="AE23" s="2" t="s">
        <v>57</v>
      </c>
      <c r="AG23" s="2" t="s">
        <v>27</v>
      </c>
      <c r="AM23" s="3" t="s">
        <v>82</v>
      </c>
      <c r="AN23" s="21">
        <v>5500</v>
      </c>
      <c r="AP23" s="2" t="s">
        <v>46</v>
      </c>
      <c r="AQ23" s="25">
        <f>AS13</f>
        <v>5188.9021768959865</v>
      </c>
      <c r="AR23" s="5" t="s">
        <v>32</v>
      </c>
      <c r="AS23" s="25">
        <f>AN23+AS14</f>
        <v>5500</v>
      </c>
      <c r="AX23" s="3" t="s">
        <v>116</v>
      </c>
      <c r="AY23" s="21">
        <v>58</v>
      </c>
      <c r="BA23" s="3" t="s">
        <v>108</v>
      </c>
      <c r="BB23" s="21">
        <v>4000</v>
      </c>
      <c r="CH23" s="10"/>
    </row>
    <row r="24" spans="1:86" x14ac:dyDescent="0.3">
      <c r="A24" s="3" t="s">
        <v>13</v>
      </c>
      <c r="B24" s="5"/>
      <c r="C24" s="5"/>
      <c r="D24" s="5"/>
      <c r="E24" s="5"/>
      <c r="F24" s="8">
        <v>30.935000000000006</v>
      </c>
      <c r="G24" s="5"/>
      <c r="H24" s="8">
        <v>40.7574234388631</v>
      </c>
      <c r="I24" s="8">
        <v>57.435806999999961</v>
      </c>
      <c r="J24" s="8">
        <v>56.964285714284813</v>
      </c>
      <c r="K24" s="8">
        <v>50.853435617598471</v>
      </c>
      <c r="L24" s="5"/>
      <c r="O24" s="2" t="s">
        <v>142</v>
      </c>
      <c r="P24" s="21">
        <v>0.6</v>
      </c>
      <c r="R24" s="2" t="s">
        <v>42</v>
      </c>
      <c r="S24" s="25">
        <f>1/P24*(SUM(Q10:Q13,Q16) - Q18)</f>
        <v>97.700000000000259</v>
      </c>
      <c r="T24" s="5" t="s">
        <v>50</v>
      </c>
      <c r="U24" s="25">
        <f>F28</f>
        <v>97.699999999999989</v>
      </c>
      <c r="V24" s="5" t="s">
        <v>32</v>
      </c>
      <c r="W24" s="25">
        <f>1/P25 * (SUM(Q14,Q17) - Q19)</f>
        <v>97.699999999999818</v>
      </c>
      <c r="X24" s="5"/>
      <c r="AA24" s="3" t="s">
        <v>66</v>
      </c>
      <c r="AB24" s="21">
        <f>2/3</f>
        <v>0.66666666666666663</v>
      </c>
      <c r="AD24" s="2" t="s">
        <v>42</v>
      </c>
      <c r="AE24" s="25">
        <f>AC17</f>
        <v>200.00000000000125</v>
      </c>
      <c r="AF24" s="5" t="s">
        <v>32</v>
      </c>
      <c r="AG24" s="21">
        <v>200</v>
      </c>
      <c r="AX24" s="3" t="s">
        <v>117</v>
      </c>
      <c r="AY24" s="21">
        <v>90</v>
      </c>
      <c r="BA24" s="3" t="s">
        <v>114</v>
      </c>
      <c r="BB24" s="21">
        <v>0.15</v>
      </c>
    </row>
    <row r="25" spans="1:86" x14ac:dyDescent="0.3">
      <c r="A25" s="3" t="s">
        <v>129</v>
      </c>
      <c r="B25" s="5"/>
      <c r="C25" s="5"/>
      <c r="D25" s="5"/>
      <c r="E25" s="5"/>
      <c r="F25" s="8">
        <v>0</v>
      </c>
      <c r="G25" s="5"/>
      <c r="H25" s="8">
        <v>0</v>
      </c>
      <c r="I25" s="8">
        <v>0</v>
      </c>
      <c r="J25" s="8">
        <v>0</v>
      </c>
      <c r="K25" s="8">
        <v>0</v>
      </c>
      <c r="L25" s="5"/>
      <c r="O25" s="2" t="s">
        <v>143</v>
      </c>
      <c r="P25" s="21">
        <v>0.7</v>
      </c>
      <c r="R25" s="2" t="s">
        <v>43</v>
      </c>
      <c r="S25" s="25">
        <f>1/P24*(SUM(R10:R13,R16) - R18)</f>
        <v>95.167000000000229</v>
      </c>
      <c r="T25" s="5" t="s">
        <v>50</v>
      </c>
      <c r="U25" s="25">
        <f>H28</f>
        <v>95.167000000000002</v>
      </c>
      <c r="V25" s="5" t="s">
        <v>32</v>
      </c>
      <c r="W25" s="25">
        <f>1/P25 * (SUM(R14,R17) - R19)</f>
        <v>95.166999999999817</v>
      </c>
      <c r="X25" s="5"/>
      <c r="AA25" s="2" t="s">
        <v>67</v>
      </c>
      <c r="AB25" s="21">
        <v>1</v>
      </c>
      <c r="AD25" s="2" t="s">
        <v>43</v>
      </c>
      <c r="AE25" s="25">
        <f>AD17</f>
        <v>199.99999999999767</v>
      </c>
      <c r="AF25" s="5" t="s">
        <v>32</v>
      </c>
      <c r="AG25" s="21">
        <v>200</v>
      </c>
      <c r="AX25" s="3" t="s">
        <v>118</v>
      </c>
      <c r="AY25" s="21">
        <v>70</v>
      </c>
      <c r="BA25" s="3" t="s">
        <v>121</v>
      </c>
      <c r="BB25" s="21">
        <v>10</v>
      </c>
    </row>
    <row r="26" spans="1:86" x14ac:dyDescent="0.3">
      <c r="A26" s="3" t="s">
        <v>91</v>
      </c>
      <c r="F26" s="9">
        <f>B35*SUM(F13:F22)</f>
        <v>53.734999999999999</v>
      </c>
      <c r="H26" s="9">
        <f>B35*SUM(H13:H22)</f>
        <v>52.341850000000008</v>
      </c>
      <c r="I26" s="9">
        <f>B35*SUM(I13:I22)</f>
        <v>57.43580699999999</v>
      </c>
      <c r="J26" s="9">
        <f>B35*SUM(J13:J22)</f>
        <v>56.964285714284351</v>
      </c>
      <c r="K26" s="9">
        <f>B35*SUM(K13:K22)</f>
        <v>50.853435617598649</v>
      </c>
      <c r="R26" s="2" t="s">
        <v>44</v>
      </c>
      <c r="S26" s="25">
        <f>1/P24*(SUM(S10:S13,S16) - S18)</f>
        <v>104.42874000000056</v>
      </c>
      <c r="T26" s="5" t="s">
        <v>50</v>
      </c>
      <c r="U26" s="25">
        <f>I28</f>
        <v>104.42873999999998</v>
      </c>
      <c r="V26" s="5" t="s">
        <v>32</v>
      </c>
      <c r="W26" s="25">
        <f>1/P25 * (SUM(S14,S17) - S19)</f>
        <v>104.42874000000145</v>
      </c>
      <c r="X26" s="5"/>
      <c r="AD26" s="2" t="s">
        <v>44</v>
      </c>
      <c r="AE26" s="25">
        <f>AE17</f>
        <v>200.00000000000085</v>
      </c>
      <c r="AF26" s="5" t="s">
        <v>32</v>
      </c>
      <c r="AG26" s="21">
        <v>200</v>
      </c>
      <c r="AO26" s="2"/>
      <c r="AX26" s="3" t="s">
        <v>119</v>
      </c>
      <c r="AY26" s="21">
        <v>200</v>
      </c>
      <c r="BA26" s="3" t="s">
        <v>120</v>
      </c>
      <c r="BB26" s="9">
        <f>AY26*(BB24*(1+BB24)^BB25)/((1+BB24)^BB25-1)</f>
        <v>39.850412503516978</v>
      </c>
    </row>
    <row r="27" spans="1:86" x14ac:dyDescent="0.3">
      <c r="A27" s="3" t="s">
        <v>86</v>
      </c>
      <c r="B27" s="5"/>
      <c r="C27" s="5"/>
      <c r="D27" s="5"/>
      <c r="E27" s="5"/>
      <c r="F27" s="9">
        <f>SUM(F11:F12)</f>
        <v>32.299999999999997</v>
      </c>
      <c r="G27" s="5"/>
      <c r="H27" s="9">
        <f>SUM(H11:H12)</f>
        <v>33.244426561136905</v>
      </c>
      <c r="I27" s="9">
        <f>SUM(I11:I12)</f>
        <v>11.005205233080062</v>
      </c>
      <c r="J27" s="9">
        <f>SUM(J11:J12)</f>
        <v>-4.6185277824406512E-13</v>
      </c>
      <c r="K27" s="9">
        <f>SUM(K11:K12)</f>
        <v>-2.6112445539183682E-13</v>
      </c>
      <c r="R27" s="2" t="s">
        <v>45</v>
      </c>
      <c r="S27" s="25">
        <f>1/P24*(SUM(T10:T13,T16) - T18)</f>
        <v>103.57142857142581</v>
      </c>
      <c r="T27" s="5" t="s">
        <v>50</v>
      </c>
      <c r="U27" s="25">
        <f>J28</f>
        <v>103.57142857142608</v>
      </c>
      <c r="V27" s="5" t="s">
        <v>32</v>
      </c>
      <c r="W27" s="25">
        <f>1/P25 * (SUM(T14,T17) - T19)</f>
        <v>103.57142857142838</v>
      </c>
      <c r="X27" s="5"/>
      <c r="AD27" s="2" t="s">
        <v>45</v>
      </c>
      <c r="AE27" s="25">
        <f>AF17</f>
        <v>199.99999999999775</v>
      </c>
      <c r="AF27" s="5" t="s">
        <v>32</v>
      </c>
      <c r="AG27" s="21">
        <v>200</v>
      </c>
      <c r="AO27" s="5"/>
      <c r="BC27" s="18"/>
    </row>
    <row r="28" spans="1:86" ht="21" x14ac:dyDescent="0.4">
      <c r="A28" s="3" t="s">
        <v>85</v>
      </c>
      <c r="B28" s="5"/>
      <c r="C28" s="5"/>
      <c r="D28" s="5"/>
      <c r="F28" s="9">
        <f>SUM(F13:F22)</f>
        <v>97.699999999999989</v>
      </c>
      <c r="G28" s="5"/>
      <c r="H28" s="9">
        <f>SUM(H13:H22)</f>
        <v>95.167000000000002</v>
      </c>
      <c r="I28" s="9">
        <f>SUM(I13:I22)</f>
        <v>104.42873999999998</v>
      </c>
      <c r="J28" s="9">
        <f>SUM(J13:J22)</f>
        <v>103.57142857142608</v>
      </c>
      <c r="K28" s="9">
        <f>SUM(K13:K22)</f>
        <v>92.460792031997542</v>
      </c>
      <c r="O28" s="3"/>
      <c r="R28" s="2" t="s">
        <v>46</v>
      </c>
      <c r="S28" s="25">
        <f>1/P24*(SUM(U10:U13,U16) - U18)</f>
        <v>92.460792031996746</v>
      </c>
      <c r="T28" s="5" t="s">
        <v>50</v>
      </c>
      <c r="U28" s="25">
        <f>K28</f>
        <v>92.460792031997542</v>
      </c>
      <c r="V28" s="5" t="s">
        <v>32</v>
      </c>
      <c r="W28" s="25">
        <f>1/P25 * (SUM(U14,U17) - U19)</f>
        <v>92.460792031999929</v>
      </c>
      <c r="X28" s="5"/>
      <c r="AD28" s="2" t="s">
        <v>46</v>
      </c>
      <c r="AE28" s="25">
        <f>AG17</f>
        <v>200.00000000000398</v>
      </c>
      <c r="AF28" s="5" t="s">
        <v>32</v>
      </c>
      <c r="AG28" s="21">
        <v>200</v>
      </c>
      <c r="AO28" s="5"/>
      <c r="AX28" s="7" t="s">
        <v>104</v>
      </c>
    </row>
    <row r="29" spans="1:86" x14ac:dyDescent="0.3">
      <c r="A29" s="12"/>
      <c r="O29" s="3"/>
      <c r="W29" s="5"/>
      <c r="X29" s="5"/>
      <c r="AO29" s="5"/>
      <c r="AY29" s="2" t="s">
        <v>1</v>
      </c>
      <c r="AZ29" s="2" t="s">
        <v>2</v>
      </c>
      <c r="BA29" s="2" t="s">
        <v>3</v>
      </c>
      <c r="BB29" s="2" t="s">
        <v>4</v>
      </c>
      <c r="BC29" s="2" t="s">
        <v>5</v>
      </c>
      <c r="BP29" s="2" t="s">
        <v>122</v>
      </c>
    </row>
    <row r="30" spans="1:86" ht="18" x14ac:dyDescent="0.35">
      <c r="C30" s="13"/>
      <c r="E30" s="20" t="s">
        <v>137</v>
      </c>
      <c r="F30" s="20"/>
      <c r="I30" s="2" t="s">
        <v>138</v>
      </c>
      <c r="O30" s="3"/>
      <c r="W30" s="5"/>
      <c r="X30" s="5"/>
      <c r="AO30" s="5"/>
      <c r="AX30" s="3" t="s">
        <v>105</v>
      </c>
      <c r="AY30" s="9">
        <f>AY24*Q16</f>
        <v>3295.8000000000138</v>
      </c>
      <c r="AZ30" s="9">
        <f>AY24*R16</f>
        <v>3159.0180000000123</v>
      </c>
      <c r="BA30" s="9">
        <f>AY24*S16</f>
        <v>3405.2856197416431</v>
      </c>
      <c r="BB30" s="9">
        <f>AY24*T16</f>
        <v>3612.8571428569935</v>
      </c>
      <c r="BC30" s="9">
        <f>AY24*U16</f>
        <v>3012.8827697278239</v>
      </c>
      <c r="BP30" s="23">
        <f>BU9-(BB26*BT22)</f>
        <v>121719.1728613383</v>
      </c>
    </row>
    <row r="31" spans="1:86" x14ac:dyDescent="0.3">
      <c r="A31" s="32" t="s">
        <v>68</v>
      </c>
      <c r="B31" s="32"/>
      <c r="C31" s="5"/>
      <c r="D31" s="2" t="s">
        <v>40</v>
      </c>
      <c r="E31" s="2"/>
      <c r="F31" s="2" t="s">
        <v>41</v>
      </c>
      <c r="H31" s="2" t="s">
        <v>83</v>
      </c>
      <c r="J31" s="2" t="s">
        <v>84</v>
      </c>
      <c r="O31" s="3"/>
      <c r="U31" s="5"/>
      <c r="W31" s="5"/>
      <c r="X31" s="5"/>
      <c r="AO31" s="5"/>
      <c r="AX31" s="3" t="s">
        <v>106</v>
      </c>
      <c r="AY31" s="9">
        <f>AY25*Q17</f>
        <v>0</v>
      </c>
      <c r="AZ31" s="9">
        <f>AY25*R17</f>
        <v>0</v>
      </c>
      <c r="BA31" s="9">
        <f>AY25*S17</f>
        <v>0</v>
      </c>
      <c r="BB31" s="9">
        <f>AY25*T17</f>
        <v>0</v>
      </c>
      <c r="BC31" s="9">
        <f>AY25*U17</f>
        <v>0</v>
      </c>
    </row>
    <row r="32" spans="1:86" x14ac:dyDescent="0.3">
      <c r="A32" s="3" t="s">
        <v>39</v>
      </c>
      <c r="B32" s="21">
        <v>130</v>
      </c>
      <c r="C32" s="3" t="s">
        <v>42</v>
      </c>
      <c r="D32" s="25">
        <f>SUM(F11:F22)</f>
        <v>129.99999999999997</v>
      </c>
      <c r="E32" s="5" t="s">
        <v>32</v>
      </c>
      <c r="F32" s="25">
        <f>B32+F25</f>
        <v>130</v>
      </c>
      <c r="H32" s="26">
        <f>K28</f>
        <v>92.460792031997542</v>
      </c>
      <c r="I32" s="5" t="s">
        <v>50</v>
      </c>
      <c r="J32" s="26">
        <f>B36*SUM(B13:B22)</f>
        <v>50</v>
      </c>
      <c r="AX32" s="3" t="s">
        <v>107</v>
      </c>
      <c r="AY32" s="9">
        <f>BB22*AO14</f>
        <v>0</v>
      </c>
      <c r="AZ32" s="9">
        <f>BB22*AP14</f>
        <v>0</v>
      </c>
      <c r="BA32" s="9">
        <f>BB22*AQ14</f>
        <v>0</v>
      </c>
      <c r="BB32" s="9">
        <f>BB22*AR14</f>
        <v>0</v>
      </c>
      <c r="BC32" s="9">
        <f>BB22*AS14</f>
        <v>0</v>
      </c>
    </row>
    <row r="33" spans="1:55" x14ac:dyDescent="0.3">
      <c r="A33" s="3" t="s">
        <v>38</v>
      </c>
      <c r="B33" s="21">
        <v>1.1000000000000001</v>
      </c>
      <c r="C33" s="3" t="s">
        <v>43</v>
      </c>
      <c r="D33" s="25">
        <f>SUM(H11:H22)</f>
        <v>128.41142656113692</v>
      </c>
      <c r="E33" s="5" t="s">
        <v>32</v>
      </c>
      <c r="F33" s="25">
        <f>F32+H25</f>
        <v>130</v>
      </c>
      <c r="H33" s="26">
        <f>K28</f>
        <v>92.460792031997542</v>
      </c>
      <c r="I33" s="5" t="s">
        <v>32</v>
      </c>
      <c r="J33" s="26">
        <f>B37*SUM(B13:B22)</f>
        <v>175</v>
      </c>
      <c r="AL33" s="5"/>
      <c r="AX33" s="3" t="s">
        <v>111</v>
      </c>
      <c r="AY33" s="9">
        <f>BB20*SUM(AC10:AC13)</f>
        <v>300</v>
      </c>
      <c r="AZ33" s="9">
        <f>BB20*SUM(AD10:AD13)</f>
        <v>300</v>
      </c>
      <c r="BA33" s="9">
        <f>BB20*SUM(AE10:AE13)</f>
        <v>347.01228523303456</v>
      </c>
      <c r="BB33" s="9">
        <f>BB20*SUM(AF10:AF13)</f>
        <v>300</v>
      </c>
      <c r="BC33" s="9">
        <f>BB20*SUM(AG10:AG13)</f>
        <v>300</v>
      </c>
    </row>
    <row r="34" spans="1:55" x14ac:dyDescent="0.3">
      <c r="A34" s="3" t="s">
        <v>37</v>
      </c>
      <c r="B34" s="21">
        <v>0.5</v>
      </c>
      <c r="C34" s="3" t="s">
        <v>44</v>
      </c>
      <c r="D34" s="25">
        <f>SUM(I11:I22)</f>
        <v>115.43394523308004</v>
      </c>
      <c r="E34" s="5" t="s">
        <v>32</v>
      </c>
      <c r="F34" s="25">
        <f>F33+I25</f>
        <v>130</v>
      </c>
      <c r="AL34" s="5"/>
      <c r="AX34" s="3" t="s">
        <v>112</v>
      </c>
      <c r="AY34" s="9">
        <f>BB21*SUM(AC14)</f>
        <v>607.66666666667936</v>
      </c>
      <c r="AZ34" s="9">
        <f>BB21*SUM(AD14)</f>
        <v>626.70048959239716</v>
      </c>
      <c r="BA34" s="9">
        <f>BB21*SUM(AE14)</f>
        <v>651.00304162411874</v>
      </c>
      <c r="BB34" s="9">
        <f>BB21*SUM(AF14)</f>
        <v>764.28571428571991</v>
      </c>
      <c r="BC34" s="9">
        <f>BB21*SUM(AG14)</f>
        <v>875.39207968006599</v>
      </c>
    </row>
    <row r="35" spans="1:55" x14ac:dyDescent="0.3">
      <c r="A35" s="3" t="s">
        <v>92</v>
      </c>
      <c r="B35" s="9">
        <f>B33*B34</f>
        <v>0.55000000000000004</v>
      </c>
      <c r="C35" s="3" t="s">
        <v>45</v>
      </c>
      <c r="D35" s="25">
        <f>SUM(J11:J22)</f>
        <v>103.57142857142561</v>
      </c>
      <c r="E35" s="5" t="s">
        <v>32</v>
      </c>
      <c r="F35" s="25">
        <f>F34+J25</f>
        <v>130</v>
      </c>
      <c r="AX35" s="3" t="s">
        <v>109</v>
      </c>
      <c r="AY35" s="9">
        <f>BB18*F27</f>
        <v>1614.9999999999998</v>
      </c>
      <c r="AZ35" s="9">
        <f>BB18*H27</f>
        <v>1662.2213280568453</v>
      </c>
      <c r="BA35" s="9">
        <f>BB18*I27</f>
        <v>550.2602616540031</v>
      </c>
      <c r="BB35" s="9">
        <f>BB18*J27</f>
        <v>-2.3092638912203256E-11</v>
      </c>
      <c r="BC35" s="9">
        <f>BB18*K27</f>
        <v>-1.3056222769591841E-11</v>
      </c>
    </row>
    <row r="36" spans="1:55" x14ac:dyDescent="0.3">
      <c r="A36" s="3" t="s">
        <v>97</v>
      </c>
      <c r="B36" s="21">
        <v>0.5</v>
      </c>
      <c r="C36" s="3" t="s">
        <v>46</v>
      </c>
      <c r="D36" s="25">
        <f>SUM(K11:K22)</f>
        <v>92.460792031997272</v>
      </c>
      <c r="E36" s="5" t="s">
        <v>32</v>
      </c>
      <c r="F36" s="25">
        <f>F35+K25</f>
        <v>130</v>
      </c>
      <c r="AX36" s="3" t="s">
        <v>110</v>
      </c>
      <c r="AY36" s="9">
        <f>BB19*F28</f>
        <v>9769.9999999999982</v>
      </c>
      <c r="AZ36" s="9">
        <f>BB19*H28</f>
        <v>9516.7000000000007</v>
      </c>
      <c r="BA36" s="9">
        <f>BB19*I28</f>
        <v>10442.873999999998</v>
      </c>
      <c r="BB36" s="9">
        <f>BB19*J28</f>
        <v>10357.142857142608</v>
      </c>
      <c r="BC36" s="9">
        <f>BB19*K28</f>
        <v>9246.0792031997535</v>
      </c>
    </row>
    <row r="37" spans="1:55" x14ac:dyDescent="0.3">
      <c r="A37" s="3" t="s">
        <v>98</v>
      </c>
      <c r="B37" s="21">
        <v>1.75</v>
      </c>
      <c r="C37" s="12"/>
      <c r="AX37" s="3" t="s">
        <v>113</v>
      </c>
      <c r="AY37" s="9">
        <f>BB26*F25</f>
        <v>0</v>
      </c>
      <c r="AZ37" s="9">
        <f>BB26*SUM(F25,H25)</f>
        <v>0</v>
      </c>
      <c r="BA37" s="9">
        <f>BB26*SUM(F25,H25:I25)</f>
        <v>0</v>
      </c>
      <c r="BB37" s="9">
        <f>BB26*SUM(F25,H25:J25)</f>
        <v>0</v>
      </c>
      <c r="BC37" s="9">
        <f>BB26*SUM(F25,H25:K25)</f>
        <v>0</v>
      </c>
    </row>
    <row r="38" spans="1:55" x14ac:dyDescent="0.3">
      <c r="AX38" s="3" t="s">
        <v>33</v>
      </c>
      <c r="AY38" s="9">
        <f>SUM(AY30:AY37)</f>
        <v>15588.466666666693</v>
      </c>
      <c r="AZ38" s="9">
        <f>SUM(AZ30:AZ37)</f>
        <v>15264.639817649255</v>
      </c>
      <c r="BA38" s="9">
        <f>SUM(BA30:BA37)</f>
        <v>15396.435208252798</v>
      </c>
      <c r="BB38" s="9">
        <f>SUM(BB30:BB37)</f>
        <v>15034.285714285299</v>
      </c>
      <c r="BC38" s="9">
        <f>SUM(BC30:BC37)</f>
        <v>13434.35405260763</v>
      </c>
    </row>
    <row r="39" spans="1:55" x14ac:dyDescent="0.3">
      <c r="A39" s="3" t="s">
        <v>133</v>
      </c>
      <c r="B39" s="2" t="s">
        <v>134</v>
      </c>
    </row>
    <row r="40" spans="1:55" x14ac:dyDescent="0.3">
      <c r="A40" s="3" t="s">
        <v>135</v>
      </c>
      <c r="B40" s="24"/>
      <c r="AO40" s="5"/>
    </row>
    <row r="41" spans="1:55" x14ac:dyDescent="0.3">
      <c r="A41" s="3" t="s">
        <v>141</v>
      </c>
      <c r="B41" s="22"/>
    </row>
    <row r="42" spans="1:55" x14ac:dyDescent="0.3">
      <c r="A42" s="3" t="s">
        <v>140</v>
      </c>
      <c r="B42" s="11"/>
    </row>
    <row r="43" spans="1:55" x14ac:dyDescent="0.3">
      <c r="A43" s="3" t="s">
        <v>139</v>
      </c>
      <c r="B43" s="26"/>
    </row>
    <row r="44" spans="1:55" x14ac:dyDescent="0.3">
      <c r="A44" s="3" t="s">
        <v>136</v>
      </c>
      <c r="B44" s="17"/>
    </row>
    <row r="45" spans="1:55" x14ac:dyDescent="0.3">
      <c r="AM45" s="12"/>
    </row>
    <row r="46" spans="1:55" x14ac:dyDescent="0.3">
      <c r="AM46" s="12"/>
      <c r="AN46" s="2"/>
    </row>
    <row r="47" spans="1:55" x14ac:dyDescent="0.3">
      <c r="AM47" s="3"/>
      <c r="AN47" s="5"/>
    </row>
    <row r="48" spans="1:55" x14ac:dyDescent="0.3">
      <c r="AM48" s="3"/>
      <c r="AN48" s="5"/>
    </row>
    <row r="49" spans="1:39" x14ac:dyDescent="0.3">
      <c r="AM49" s="12"/>
    </row>
    <row r="50" spans="1:39" x14ac:dyDescent="0.3">
      <c r="AM50" s="12"/>
    </row>
    <row r="57" spans="1:39" x14ac:dyDescent="0.3">
      <c r="H57" s="5"/>
      <c r="I57" s="5"/>
      <c r="J57" s="5"/>
      <c r="K57" s="5"/>
    </row>
    <row r="58" spans="1:39" x14ac:dyDescent="0.3">
      <c r="A58" s="2"/>
      <c r="B58" s="2"/>
      <c r="C58" s="2"/>
      <c r="D58" s="2"/>
      <c r="E58" s="2"/>
      <c r="F58" s="2"/>
      <c r="G58" s="2"/>
      <c r="H58" s="2"/>
      <c r="I58" s="2"/>
      <c r="L58" s="5"/>
    </row>
    <row r="59" spans="1:39" x14ac:dyDescent="0.3">
      <c r="A59" s="2"/>
      <c r="B59" s="5"/>
      <c r="C59" s="6"/>
      <c r="D59" s="5"/>
      <c r="E59" s="5"/>
      <c r="F59" s="5"/>
      <c r="G59" s="5"/>
      <c r="H59" s="5"/>
      <c r="I59" s="5"/>
    </row>
    <row r="60" spans="1:39" x14ac:dyDescent="0.3">
      <c r="A60" s="2"/>
      <c r="B60" s="5"/>
      <c r="C60" s="5"/>
      <c r="D60" s="5"/>
      <c r="E60" s="5"/>
      <c r="F60" s="5"/>
      <c r="G60" s="5"/>
      <c r="H60" s="5"/>
      <c r="I60" s="5"/>
    </row>
    <row r="61" spans="1:39" x14ac:dyDescent="0.3">
      <c r="D61" s="5"/>
      <c r="E61" s="5"/>
      <c r="F61" s="5"/>
      <c r="G61" s="5"/>
    </row>
    <row r="62" spans="1:39" x14ac:dyDescent="0.3">
      <c r="A62" s="5"/>
      <c r="B62" s="2"/>
      <c r="C62" s="2"/>
      <c r="G62" s="5"/>
    </row>
    <row r="63" spans="1:39" x14ac:dyDescent="0.3">
      <c r="A63" s="2"/>
      <c r="B63" s="5"/>
      <c r="C63" s="5"/>
      <c r="F63" s="5"/>
      <c r="H63" s="5"/>
    </row>
    <row r="64" spans="1:39" x14ac:dyDescent="0.3">
      <c r="H64" s="5"/>
    </row>
    <row r="65" spans="1:20" x14ac:dyDescent="0.3">
      <c r="A65" s="2"/>
      <c r="B65" s="2"/>
      <c r="C65" s="2"/>
      <c r="H65" s="5"/>
    </row>
    <row r="66" spans="1:20" x14ac:dyDescent="0.3">
      <c r="A66" s="5"/>
      <c r="B66" s="5"/>
      <c r="C66" s="5"/>
      <c r="H66" s="5"/>
    </row>
    <row r="68" spans="1:20" x14ac:dyDescent="0.3">
      <c r="B68" s="2"/>
      <c r="C68" s="2"/>
      <c r="D68" s="5"/>
      <c r="E68" s="5"/>
    </row>
    <row r="69" spans="1:20" x14ac:dyDescent="0.3">
      <c r="A69" s="2"/>
      <c r="B69" s="5"/>
      <c r="C69" s="5"/>
      <c r="D69" s="5"/>
    </row>
    <row r="70" spans="1:20" x14ac:dyDescent="0.3">
      <c r="C70" s="2"/>
      <c r="D70" s="5"/>
      <c r="E70" s="5"/>
    </row>
    <row r="71" spans="1:20" x14ac:dyDescent="0.3">
      <c r="C71" s="2"/>
      <c r="D71" s="5"/>
      <c r="E71" s="5"/>
    </row>
    <row r="72" spans="1:20" x14ac:dyDescent="0.3">
      <c r="C72" s="2"/>
      <c r="D72" s="5"/>
      <c r="E72" s="5"/>
    </row>
    <row r="73" spans="1:20" x14ac:dyDescent="0.3">
      <c r="C73" s="2"/>
      <c r="D73" s="5"/>
      <c r="E73" s="5"/>
    </row>
    <row r="74" spans="1:20" x14ac:dyDescent="0.3">
      <c r="C74" s="5"/>
      <c r="D74" s="5"/>
      <c r="E74" s="5"/>
    </row>
    <row r="76" spans="1:20" x14ac:dyDescent="0.3">
      <c r="S76" s="5"/>
      <c r="T76" s="5"/>
    </row>
    <row r="78" spans="1:20" x14ac:dyDescent="0.3">
      <c r="E78" s="5"/>
    </row>
    <row r="86" spans="12:12" x14ac:dyDescent="0.3">
      <c r="L86" s="5"/>
    </row>
  </sheetData>
  <mergeCells count="2">
    <mergeCell ref="A31:B31"/>
    <mergeCell ref="O23:P23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059C-2E8E-4F1E-B889-444509583C2A}">
  <dimension ref="A1:G141"/>
  <sheetViews>
    <sheetView showGridLines="0" topLeftCell="A7" workbookViewId="0"/>
  </sheetViews>
  <sheetFormatPr defaultRowHeight="14.4" x14ac:dyDescent="0.3"/>
  <cols>
    <col min="1" max="1" width="2.33203125" customWidth="1"/>
    <col min="2" max="2" width="7.44140625" bestFit="1" customWidth="1"/>
    <col min="3" max="3" width="47.21875" bestFit="1" customWidth="1"/>
    <col min="4" max="4" width="12.6640625" bestFit="1" customWidth="1"/>
    <col min="5" max="5" width="15.5546875" bestFit="1" customWidth="1"/>
    <col min="6" max="6" width="10.44140625" bestFit="1" customWidth="1"/>
    <col min="7" max="7" width="12" bestFit="1" customWidth="1"/>
  </cols>
  <sheetData>
    <row r="1" spans="1:5" x14ac:dyDescent="0.3">
      <c r="A1" s="10" t="s">
        <v>144</v>
      </c>
    </row>
    <row r="2" spans="1:5" x14ac:dyDescent="0.3">
      <c r="A2" s="10" t="s">
        <v>145</v>
      </c>
    </row>
    <row r="3" spans="1:5" x14ac:dyDescent="0.3">
      <c r="A3" s="10" t="s">
        <v>146</v>
      </c>
    </row>
    <row r="4" spans="1:5" x14ac:dyDescent="0.3">
      <c r="A4" s="10" t="s">
        <v>147</v>
      </c>
    </row>
    <row r="5" spans="1:5" x14ac:dyDescent="0.3">
      <c r="A5" s="10" t="s">
        <v>148</v>
      </c>
    </row>
    <row r="6" spans="1:5" x14ac:dyDescent="0.3">
      <c r="A6" s="10"/>
      <c r="B6" t="s">
        <v>149</v>
      </c>
    </row>
    <row r="7" spans="1:5" x14ac:dyDescent="0.3">
      <c r="A7" s="10"/>
      <c r="B7" t="s">
        <v>150</v>
      </c>
    </row>
    <row r="8" spans="1:5" x14ac:dyDescent="0.3">
      <c r="A8" s="10"/>
      <c r="B8" t="s">
        <v>151</v>
      </c>
    </row>
    <row r="9" spans="1:5" x14ac:dyDescent="0.3">
      <c r="A9" s="10" t="s">
        <v>152</v>
      </c>
    </row>
    <row r="10" spans="1:5" x14ac:dyDescent="0.3">
      <c r="B10" t="s">
        <v>153</v>
      </c>
    </row>
    <row r="11" spans="1:5" x14ac:dyDescent="0.3">
      <c r="B11" t="s">
        <v>154</v>
      </c>
    </row>
    <row r="14" spans="1:5" ht="15" thickBot="1" x14ac:dyDescent="0.35">
      <c r="A14" t="s">
        <v>155</v>
      </c>
    </row>
    <row r="15" spans="1:5" ht="15" thickBot="1" x14ac:dyDescent="0.35">
      <c r="B15" s="28" t="s">
        <v>156</v>
      </c>
      <c r="C15" s="28" t="s">
        <v>157</v>
      </c>
      <c r="D15" s="28" t="s">
        <v>158</v>
      </c>
      <c r="E15" s="28" t="s">
        <v>159</v>
      </c>
    </row>
    <row r="16" spans="1:5" ht="15" thickBot="1" x14ac:dyDescent="0.35">
      <c r="B16" s="27" t="s">
        <v>167</v>
      </c>
      <c r="C16" s="27" t="s">
        <v>168</v>
      </c>
      <c r="D16" s="27">
        <v>121719.1728613383</v>
      </c>
      <c r="E16" s="27">
        <v>121719.1728613383</v>
      </c>
    </row>
    <row r="19" spans="1:6" ht="15" thickBot="1" x14ac:dyDescent="0.35">
      <c r="A19" t="s">
        <v>160</v>
      </c>
    </row>
    <row r="20" spans="1:6" ht="15" thickBot="1" x14ac:dyDescent="0.35">
      <c r="B20" s="28" t="s">
        <v>156</v>
      </c>
      <c r="C20" s="28" t="s">
        <v>157</v>
      </c>
      <c r="D20" s="28" t="s">
        <v>158</v>
      </c>
      <c r="E20" s="28" t="s">
        <v>159</v>
      </c>
      <c r="F20" s="28" t="s">
        <v>161</v>
      </c>
    </row>
    <row r="21" spans="1:6" x14ac:dyDescent="0.3">
      <c r="B21" s="29" t="s">
        <v>169</v>
      </c>
      <c r="C21" s="29" t="s">
        <v>170</v>
      </c>
      <c r="D21" s="29">
        <v>30.935000000000006</v>
      </c>
      <c r="E21" s="29">
        <v>30.935000000000006</v>
      </c>
      <c r="F21" s="29" t="s">
        <v>171</v>
      </c>
    </row>
    <row r="22" spans="1:6" x14ac:dyDescent="0.3">
      <c r="B22" s="29" t="s">
        <v>172</v>
      </c>
      <c r="C22" s="29" t="s">
        <v>173</v>
      </c>
      <c r="D22" s="29">
        <v>0</v>
      </c>
      <c r="E22" s="29">
        <v>0</v>
      </c>
      <c r="F22" s="29" t="s">
        <v>171</v>
      </c>
    </row>
    <row r="23" spans="1:6" x14ac:dyDescent="0.3">
      <c r="B23" s="29" t="s">
        <v>174</v>
      </c>
      <c r="C23" s="29" t="s">
        <v>175</v>
      </c>
      <c r="D23" s="29">
        <v>40.7574234388631</v>
      </c>
      <c r="E23" s="29">
        <v>40.7574234388631</v>
      </c>
      <c r="F23" s="29" t="s">
        <v>171</v>
      </c>
    </row>
    <row r="24" spans="1:6" x14ac:dyDescent="0.3">
      <c r="B24" s="29" t="s">
        <v>176</v>
      </c>
      <c r="C24" s="29" t="s">
        <v>177</v>
      </c>
      <c r="D24" s="29">
        <v>57.435806999999961</v>
      </c>
      <c r="E24" s="29">
        <v>57.435806999999961</v>
      </c>
      <c r="F24" s="29" t="s">
        <v>171</v>
      </c>
    </row>
    <row r="25" spans="1:6" x14ac:dyDescent="0.3">
      <c r="B25" s="29" t="s">
        <v>178</v>
      </c>
      <c r="C25" s="29" t="s">
        <v>179</v>
      </c>
      <c r="D25" s="29">
        <v>56.964285714284813</v>
      </c>
      <c r="E25" s="29">
        <v>56.964285714284813</v>
      </c>
      <c r="F25" s="29" t="s">
        <v>171</v>
      </c>
    </row>
    <row r="26" spans="1:6" x14ac:dyDescent="0.3">
      <c r="B26" s="29" t="s">
        <v>180</v>
      </c>
      <c r="C26" s="29" t="s">
        <v>181</v>
      </c>
      <c r="D26" s="29">
        <v>50.853435617598471</v>
      </c>
      <c r="E26" s="29">
        <v>50.853435617598471</v>
      </c>
      <c r="F26" s="29" t="s">
        <v>171</v>
      </c>
    </row>
    <row r="27" spans="1:6" x14ac:dyDescent="0.3">
      <c r="B27" s="29" t="s">
        <v>182</v>
      </c>
      <c r="C27" s="29" t="s">
        <v>183</v>
      </c>
      <c r="D27" s="29">
        <v>0</v>
      </c>
      <c r="E27" s="29">
        <v>0</v>
      </c>
      <c r="F27" s="29" t="s">
        <v>171</v>
      </c>
    </row>
    <row r="28" spans="1:6" x14ac:dyDescent="0.3">
      <c r="B28" s="29" t="s">
        <v>184</v>
      </c>
      <c r="C28" s="29" t="s">
        <v>185</v>
      </c>
      <c r="D28" s="29">
        <v>0</v>
      </c>
      <c r="E28" s="29">
        <v>0</v>
      </c>
      <c r="F28" s="29" t="s">
        <v>171</v>
      </c>
    </row>
    <row r="29" spans="1:6" x14ac:dyDescent="0.3">
      <c r="B29" s="29" t="s">
        <v>186</v>
      </c>
      <c r="C29" s="29" t="s">
        <v>187</v>
      </c>
      <c r="D29" s="29">
        <v>0</v>
      </c>
      <c r="E29" s="29">
        <v>0</v>
      </c>
      <c r="F29" s="29" t="s">
        <v>171</v>
      </c>
    </row>
    <row r="30" spans="1:6" x14ac:dyDescent="0.3">
      <c r="B30" s="29" t="s">
        <v>188</v>
      </c>
      <c r="C30" s="29" t="s">
        <v>189</v>
      </c>
      <c r="D30" s="29">
        <v>0</v>
      </c>
      <c r="E30" s="29">
        <v>0</v>
      </c>
      <c r="F30" s="29" t="s">
        <v>171</v>
      </c>
    </row>
    <row r="31" spans="1:6" x14ac:dyDescent="0.3">
      <c r="B31" s="29" t="s">
        <v>190</v>
      </c>
      <c r="C31" s="29" t="s">
        <v>191</v>
      </c>
      <c r="D31" s="29">
        <v>22</v>
      </c>
      <c r="E31" s="29">
        <v>22</v>
      </c>
      <c r="F31" s="29" t="s">
        <v>171</v>
      </c>
    </row>
    <row r="32" spans="1:6" x14ac:dyDescent="0.3">
      <c r="B32" s="29" t="s">
        <v>192</v>
      </c>
      <c r="C32" s="29" t="s">
        <v>193</v>
      </c>
      <c r="D32" s="29">
        <v>22</v>
      </c>
      <c r="E32" s="29">
        <v>22</v>
      </c>
      <c r="F32" s="29" t="s">
        <v>171</v>
      </c>
    </row>
    <row r="33" spans="2:6" x14ac:dyDescent="0.3">
      <c r="B33" s="29" t="s">
        <v>194</v>
      </c>
      <c r="C33" s="29" t="s">
        <v>195</v>
      </c>
      <c r="D33" s="29">
        <v>22</v>
      </c>
      <c r="E33" s="29">
        <v>22</v>
      </c>
      <c r="F33" s="29" t="s">
        <v>171</v>
      </c>
    </row>
    <row r="34" spans="2:6" x14ac:dyDescent="0.3">
      <c r="B34" s="29" t="s">
        <v>196</v>
      </c>
      <c r="C34" s="29" t="s">
        <v>197</v>
      </c>
      <c r="D34" s="29">
        <v>22</v>
      </c>
      <c r="E34" s="29">
        <v>22</v>
      </c>
      <c r="F34" s="29" t="s">
        <v>171</v>
      </c>
    </row>
    <row r="35" spans="2:6" x14ac:dyDescent="0.3">
      <c r="B35" s="29" t="s">
        <v>198</v>
      </c>
      <c r="C35" s="29" t="s">
        <v>199</v>
      </c>
      <c r="D35" s="29">
        <v>22</v>
      </c>
      <c r="E35" s="29">
        <v>22</v>
      </c>
      <c r="F35" s="29" t="s">
        <v>171</v>
      </c>
    </row>
    <row r="36" spans="2:6" x14ac:dyDescent="0.3">
      <c r="B36" s="29" t="s">
        <v>200</v>
      </c>
      <c r="C36" s="29" t="s">
        <v>201</v>
      </c>
      <c r="D36" s="29">
        <v>0</v>
      </c>
      <c r="E36" s="29">
        <v>0</v>
      </c>
      <c r="F36" s="29" t="s">
        <v>171</v>
      </c>
    </row>
    <row r="37" spans="2:6" x14ac:dyDescent="0.3">
      <c r="B37" s="29" t="s">
        <v>202</v>
      </c>
      <c r="C37" s="29" t="s">
        <v>203</v>
      </c>
      <c r="D37" s="29">
        <v>0</v>
      </c>
      <c r="E37" s="29">
        <v>0</v>
      </c>
      <c r="F37" s="29" t="s">
        <v>171</v>
      </c>
    </row>
    <row r="38" spans="2:6" x14ac:dyDescent="0.3">
      <c r="B38" s="29" t="s">
        <v>204</v>
      </c>
      <c r="C38" s="29" t="s">
        <v>205</v>
      </c>
      <c r="D38" s="29">
        <v>2.8207371139820716</v>
      </c>
      <c r="E38" s="29">
        <v>2.8207371139820716</v>
      </c>
      <c r="F38" s="29" t="s">
        <v>171</v>
      </c>
    </row>
    <row r="39" spans="2:6" x14ac:dyDescent="0.3">
      <c r="B39" s="29" t="s">
        <v>206</v>
      </c>
      <c r="C39" s="29" t="s">
        <v>207</v>
      </c>
      <c r="D39" s="29">
        <v>0</v>
      </c>
      <c r="E39" s="29">
        <v>0</v>
      </c>
      <c r="F39" s="29" t="s">
        <v>171</v>
      </c>
    </row>
    <row r="40" spans="2:6" x14ac:dyDescent="0.3">
      <c r="B40" s="29" t="s">
        <v>208</v>
      </c>
      <c r="C40" s="29" t="s">
        <v>209</v>
      </c>
      <c r="D40" s="29">
        <v>0</v>
      </c>
      <c r="E40" s="29">
        <v>0</v>
      </c>
      <c r="F40" s="29" t="s">
        <v>171</v>
      </c>
    </row>
    <row r="41" spans="2:6" x14ac:dyDescent="0.3">
      <c r="B41" s="29" t="s">
        <v>210</v>
      </c>
      <c r="C41" s="29" t="s">
        <v>211</v>
      </c>
      <c r="D41" s="29">
        <v>0</v>
      </c>
      <c r="E41" s="29">
        <v>0</v>
      </c>
      <c r="F41" s="29" t="s">
        <v>171</v>
      </c>
    </row>
    <row r="42" spans="2:6" x14ac:dyDescent="0.3">
      <c r="B42" s="29" t="s">
        <v>212</v>
      </c>
      <c r="C42" s="29" t="s">
        <v>213</v>
      </c>
      <c r="D42" s="29">
        <v>0</v>
      </c>
      <c r="E42" s="29">
        <v>0</v>
      </c>
      <c r="F42" s="29" t="s">
        <v>171</v>
      </c>
    </row>
    <row r="43" spans="2:6" x14ac:dyDescent="0.3">
      <c r="B43" s="29" t="s">
        <v>214</v>
      </c>
      <c r="C43" s="29" t="s">
        <v>215</v>
      </c>
      <c r="D43" s="29">
        <v>0</v>
      </c>
      <c r="E43" s="29">
        <v>0</v>
      </c>
      <c r="F43" s="29" t="s">
        <v>171</v>
      </c>
    </row>
    <row r="44" spans="2:6" x14ac:dyDescent="0.3">
      <c r="B44" s="29" t="s">
        <v>216</v>
      </c>
      <c r="C44" s="29" t="s">
        <v>217</v>
      </c>
      <c r="D44" s="29">
        <v>0</v>
      </c>
      <c r="E44" s="29">
        <v>0</v>
      </c>
      <c r="F44" s="29" t="s">
        <v>171</v>
      </c>
    </row>
    <row r="45" spans="2:6" x14ac:dyDescent="0.3">
      <c r="B45" s="29" t="s">
        <v>218</v>
      </c>
      <c r="C45" s="29" t="s">
        <v>219</v>
      </c>
      <c r="D45" s="29">
        <v>0</v>
      </c>
      <c r="E45" s="29">
        <v>0</v>
      </c>
      <c r="F45" s="29" t="s">
        <v>171</v>
      </c>
    </row>
    <row r="46" spans="2:6" x14ac:dyDescent="0.3">
      <c r="B46" s="29" t="s">
        <v>220</v>
      </c>
      <c r="C46" s="29" t="s">
        <v>221</v>
      </c>
      <c r="D46" s="29">
        <v>0</v>
      </c>
      <c r="E46" s="29">
        <v>0</v>
      </c>
      <c r="F46" s="29" t="s">
        <v>171</v>
      </c>
    </row>
    <row r="47" spans="2:6" x14ac:dyDescent="0.3">
      <c r="B47" s="29" t="s">
        <v>222</v>
      </c>
      <c r="C47" s="29" t="s">
        <v>223</v>
      </c>
      <c r="D47" s="29">
        <v>0</v>
      </c>
      <c r="E47" s="29">
        <v>0</v>
      </c>
      <c r="F47" s="29" t="s">
        <v>171</v>
      </c>
    </row>
    <row r="48" spans="2:6" x14ac:dyDescent="0.3">
      <c r="B48" s="29" t="s">
        <v>224</v>
      </c>
      <c r="C48" s="29" t="s">
        <v>225</v>
      </c>
      <c r="D48" s="29">
        <v>0</v>
      </c>
      <c r="E48" s="29">
        <v>0</v>
      </c>
      <c r="F48" s="29" t="s">
        <v>171</v>
      </c>
    </row>
    <row r="49" spans="2:6" x14ac:dyDescent="0.3">
      <c r="B49" s="29" t="s">
        <v>226</v>
      </c>
      <c r="C49" s="29" t="s">
        <v>227</v>
      </c>
      <c r="D49" s="29">
        <v>0</v>
      </c>
      <c r="E49" s="29">
        <v>0</v>
      </c>
      <c r="F49" s="29" t="s">
        <v>171</v>
      </c>
    </row>
    <row r="50" spans="2:6" x14ac:dyDescent="0.3">
      <c r="B50" s="29" t="s">
        <v>228</v>
      </c>
      <c r="C50" s="29" t="s">
        <v>229</v>
      </c>
      <c r="D50" s="29">
        <v>0</v>
      </c>
      <c r="E50" s="29">
        <v>0</v>
      </c>
      <c r="F50" s="29" t="s">
        <v>171</v>
      </c>
    </row>
    <row r="51" spans="2:6" x14ac:dyDescent="0.3">
      <c r="B51" s="29" t="s">
        <v>230</v>
      </c>
      <c r="C51" s="29" t="s">
        <v>231</v>
      </c>
      <c r="D51" s="29">
        <v>91.15000000000191</v>
      </c>
      <c r="E51" s="29">
        <v>91.15000000000191</v>
      </c>
      <c r="F51" s="29" t="s">
        <v>171</v>
      </c>
    </row>
    <row r="52" spans="2:6" x14ac:dyDescent="0.3">
      <c r="B52" s="29" t="s">
        <v>232</v>
      </c>
      <c r="C52" s="29" t="s">
        <v>233</v>
      </c>
      <c r="D52" s="29">
        <v>94.005073438859583</v>
      </c>
      <c r="E52" s="29">
        <v>94.005073438859583</v>
      </c>
      <c r="F52" s="29" t="s">
        <v>171</v>
      </c>
    </row>
    <row r="53" spans="2:6" x14ac:dyDescent="0.3">
      <c r="B53" s="29" t="s">
        <v>234</v>
      </c>
      <c r="C53" s="29" t="s">
        <v>235</v>
      </c>
      <c r="D53" s="29">
        <v>97.650456243617811</v>
      </c>
      <c r="E53" s="29">
        <v>97.650456243617811</v>
      </c>
      <c r="F53" s="29" t="s">
        <v>171</v>
      </c>
    </row>
    <row r="54" spans="2:6" x14ac:dyDescent="0.3">
      <c r="B54" s="29" t="s">
        <v>236</v>
      </c>
      <c r="C54" s="29" t="s">
        <v>237</v>
      </c>
      <c r="D54" s="29">
        <v>114.64285714285799</v>
      </c>
      <c r="E54" s="29">
        <v>114.64285714285799</v>
      </c>
      <c r="F54" s="29" t="s">
        <v>171</v>
      </c>
    </row>
    <row r="55" spans="2:6" x14ac:dyDescent="0.3">
      <c r="B55" s="29" t="s">
        <v>238</v>
      </c>
      <c r="C55" s="29" t="s">
        <v>239</v>
      </c>
      <c r="D55" s="29">
        <v>131.3088119520099</v>
      </c>
      <c r="E55" s="29">
        <v>131.3088119520099</v>
      </c>
      <c r="F55" s="29" t="s">
        <v>171</v>
      </c>
    </row>
    <row r="56" spans="2:6" x14ac:dyDescent="0.3">
      <c r="B56" s="29" t="s">
        <v>240</v>
      </c>
      <c r="C56" s="29" t="s">
        <v>241</v>
      </c>
      <c r="D56" s="29">
        <v>36.620000000000154</v>
      </c>
      <c r="E56" s="29">
        <v>36.620000000000154</v>
      </c>
      <c r="F56" s="29" t="s">
        <v>171</v>
      </c>
    </row>
    <row r="57" spans="2:6" x14ac:dyDescent="0.3">
      <c r="B57" s="29" t="s">
        <v>242</v>
      </c>
      <c r="C57" s="29" t="s">
        <v>243</v>
      </c>
      <c r="D57" s="29">
        <v>35.100200000000136</v>
      </c>
      <c r="E57" s="29">
        <v>35.100200000000136</v>
      </c>
      <c r="F57" s="29" t="s">
        <v>171</v>
      </c>
    </row>
    <row r="58" spans="2:6" x14ac:dyDescent="0.3">
      <c r="B58" s="29" t="s">
        <v>244</v>
      </c>
      <c r="C58" s="29" t="s">
        <v>245</v>
      </c>
      <c r="D58" s="29">
        <v>37.836506886018256</v>
      </c>
      <c r="E58" s="29">
        <v>37.836506886018256</v>
      </c>
      <c r="F58" s="29" t="s">
        <v>171</v>
      </c>
    </row>
    <row r="59" spans="2:6" x14ac:dyDescent="0.3">
      <c r="B59" s="29" t="s">
        <v>246</v>
      </c>
      <c r="C59" s="29" t="s">
        <v>247</v>
      </c>
      <c r="D59" s="29">
        <v>40.142857142855483</v>
      </c>
      <c r="E59" s="29">
        <v>40.142857142855483</v>
      </c>
      <c r="F59" s="29" t="s">
        <v>171</v>
      </c>
    </row>
    <row r="60" spans="2:6" x14ac:dyDescent="0.3">
      <c r="B60" s="29" t="s">
        <v>248</v>
      </c>
      <c r="C60" s="29" t="s">
        <v>249</v>
      </c>
      <c r="D60" s="29">
        <v>33.476475219198043</v>
      </c>
      <c r="E60" s="29">
        <v>33.476475219198043</v>
      </c>
      <c r="F60" s="29" t="s">
        <v>171</v>
      </c>
    </row>
    <row r="61" spans="2:6" x14ac:dyDescent="0.3">
      <c r="B61" s="29" t="s">
        <v>250</v>
      </c>
      <c r="C61" s="29" t="s">
        <v>251</v>
      </c>
      <c r="D61" s="29">
        <v>0</v>
      </c>
      <c r="E61" s="29">
        <v>0</v>
      </c>
      <c r="F61" s="29" t="s">
        <v>171</v>
      </c>
    </row>
    <row r="62" spans="2:6" x14ac:dyDescent="0.3">
      <c r="B62" s="29" t="s">
        <v>252</v>
      </c>
      <c r="C62" s="29" t="s">
        <v>253</v>
      </c>
      <c r="D62" s="29">
        <v>0</v>
      </c>
      <c r="E62" s="29">
        <v>0</v>
      </c>
      <c r="F62" s="29" t="s">
        <v>171</v>
      </c>
    </row>
    <row r="63" spans="2:6" x14ac:dyDescent="0.3">
      <c r="B63" s="29" t="s">
        <v>254</v>
      </c>
      <c r="C63" s="29" t="s">
        <v>255</v>
      </c>
      <c r="D63" s="29">
        <v>0</v>
      </c>
      <c r="E63" s="29">
        <v>0</v>
      </c>
      <c r="F63" s="29" t="s">
        <v>171</v>
      </c>
    </row>
    <row r="64" spans="2:6" x14ac:dyDescent="0.3">
      <c r="B64" s="29" t="s">
        <v>256</v>
      </c>
      <c r="C64" s="29" t="s">
        <v>257</v>
      </c>
      <c r="D64" s="29">
        <v>0</v>
      </c>
      <c r="E64" s="29">
        <v>0</v>
      </c>
      <c r="F64" s="29" t="s">
        <v>171</v>
      </c>
    </row>
    <row r="65" spans="2:6" x14ac:dyDescent="0.3">
      <c r="B65" s="29" t="s">
        <v>258</v>
      </c>
      <c r="C65" s="29" t="s">
        <v>259</v>
      </c>
      <c r="D65" s="29">
        <v>0</v>
      </c>
      <c r="E65" s="29">
        <v>0</v>
      </c>
      <c r="F65" s="29" t="s">
        <v>171</v>
      </c>
    </row>
    <row r="66" spans="2:6" x14ac:dyDescent="0.3">
      <c r="B66" s="29" t="s">
        <v>260</v>
      </c>
      <c r="C66" s="29" t="s">
        <v>261</v>
      </c>
      <c r="D66" s="29">
        <v>0</v>
      </c>
      <c r="E66" s="29">
        <v>0</v>
      </c>
      <c r="F66" s="29" t="s">
        <v>171</v>
      </c>
    </row>
    <row r="67" spans="2:6" x14ac:dyDescent="0.3">
      <c r="B67" s="29" t="s">
        <v>262</v>
      </c>
      <c r="C67" s="29" t="s">
        <v>263</v>
      </c>
      <c r="D67" s="29">
        <v>0</v>
      </c>
      <c r="E67" s="29">
        <v>0</v>
      </c>
      <c r="F67" s="29" t="s">
        <v>171</v>
      </c>
    </row>
    <row r="68" spans="2:6" x14ac:dyDescent="0.3">
      <c r="B68" s="29" t="s">
        <v>264</v>
      </c>
      <c r="C68" s="29" t="s">
        <v>265</v>
      </c>
      <c r="D68" s="29">
        <v>0</v>
      </c>
      <c r="E68" s="29">
        <v>0</v>
      </c>
      <c r="F68" s="29" t="s">
        <v>171</v>
      </c>
    </row>
    <row r="69" spans="2:6" x14ac:dyDescent="0.3">
      <c r="B69" s="29" t="s">
        <v>266</v>
      </c>
      <c r="C69" s="29" t="s">
        <v>267</v>
      </c>
      <c r="D69" s="29">
        <v>0</v>
      </c>
      <c r="E69" s="29">
        <v>0</v>
      </c>
      <c r="F69" s="29" t="s">
        <v>171</v>
      </c>
    </row>
    <row r="70" spans="2:6" x14ac:dyDescent="0.3">
      <c r="B70" s="29" t="s">
        <v>268</v>
      </c>
      <c r="C70" s="29" t="s">
        <v>269</v>
      </c>
      <c r="D70" s="29">
        <v>0</v>
      </c>
      <c r="E70" s="29">
        <v>0</v>
      </c>
      <c r="F70" s="29" t="s">
        <v>171</v>
      </c>
    </row>
    <row r="71" spans="2:6" x14ac:dyDescent="0.3">
      <c r="B71" s="29" t="s">
        <v>270</v>
      </c>
      <c r="C71" s="29" t="s">
        <v>271</v>
      </c>
      <c r="D71" s="29">
        <v>22.760000000002034</v>
      </c>
      <c r="E71" s="29">
        <v>22.760000000002034</v>
      </c>
      <c r="F71" s="29" t="s">
        <v>171</v>
      </c>
    </row>
    <row r="72" spans="2:6" x14ac:dyDescent="0.3">
      <c r="B72" s="29" t="s">
        <v>272</v>
      </c>
      <c r="C72" s="29" t="s">
        <v>273</v>
      </c>
      <c r="D72" s="29">
        <v>27.388173438859713</v>
      </c>
      <c r="E72" s="29">
        <v>27.388173438859713</v>
      </c>
      <c r="F72" s="29" t="s">
        <v>171</v>
      </c>
    </row>
    <row r="73" spans="2:6" x14ac:dyDescent="0.3">
      <c r="B73" s="29" t="s">
        <v>274</v>
      </c>
      <c r="C73" s="29" t="s">
        <v>275</v>
      </c>
      <c r="D73" s="29">
        <v>24.550338243616793</v>
      </c>
      <c r="E73" s="29">
        <v>24.550338243616793</v>
      </c>
      <c r="F73" s="29" t="s">
        <v>171</v>
      </c>
    </row>
    <row r="74" spans="2:6" x14ac:dyDescent="0.3">
      <c r="B74" s="29" t="s">
        <v>276</v>
      </c>
      <c r="C74" s="29" t="s">
        <v>277</v>
      </c>
      <c r="D74" s="29">
        <v>42.142857142858119</v>
      </c>
      <c r="E74" s="29">
        <v>42.142857142858119</v>
      </c>
      <c r="F74" s="29" t="s">
        <v>171</v>
      </c>
    </row>
    <row r="75" spans="2:6" x14ac:dyDescent="0.3">
      <c r="B75" s="29" t="s">
        <v>278</v>
      </c>
      <c r="C75" s="29" t="s">
        <v>279</v>
      </c>
      <c r="D75" s="29">
        <v>66.586257529609952</v>
      </c>
      <c r="E75" s="29">
        <v>66.586257529609952</v>
      </c>
      <c r="F75" s="29" t="s">
        <v>171</v>
      </c>
    </row>
    <row r="76" spans="2:6" x14ac:dyDescent="0.3">
      <c r="B76" s="29" t="s">
        <v>280</v>
      </c>
      <c r="C76" s="29" t="s">
        <v>281</v>
      </c>
      <c r="D76" s="29">
        <v>0</v>
      </c>
      <c r="E76" s="29">
        <v>0</v>
      </c>
      <c r="F76" s="29" t="s">
        <v>171</v>
      </c>
    </row>
    <row r="77" spans="2:6" x14ac:dyDescent="0.3">
      <c r="B77" s="29" t="s">
        <v>282</v>
      </c>
      <c r="C77" s="29" t="s">
        <v>283</v>
      </c>
      <c r="D77" s="29">
        <v>0</v>
      </c>
      <c r="E77" s="29">
        <v>0</v>
      </c>
      <c r="F77" s="29" t="s">
        <v>171</v>
      </c>
    </row>
    <row r="78" spans="2:6" x14ac:dyDescent="0.3">
      <c r="B78" s="29" t="s">
        <v>284</v>
      </c>
      <c r="C78" s="29" t="s">
        <v>285</v>
      </c>
      <c r="D78" s="29">
        <v>0</v>
      </c>
      <c r="E78" s="29">
        <v>0</v>
      </c>
      <c r="F78" s="29" t="s">
        <v>171</v>
      </c>
    </row>
    <row r="79" spans="2:6" x14ac:dyDescent="0.3">
      <c r="B79" s="29" t="s">
        <v>286</v>
      </c>
      <c r="C79" s="29" t="s">
        <v>287</v>
      </c>
      <c r="D79" s="29">
        <v>0</v>
      </c>
      <c r="E79" s="29">
        <v>0</v>
      </c>
      <c r="F79" s="29" t="s">
        <v>171</v>
      </c>
    </row>
    <row r="80" spans="2:6" ht="15" thickBot="1" x14ac:dyDescent="0.35">
      <c r="B80" s="27" t="s">
        <v>288</v>
      </c>
      <c r="C80" s="27" t="s">
        <v>289</v>
      </c>
      <c r="D80" s="27">
        <v>0</v>
      </c>
      <c r="E80" s="27">
        <v>0</v>
      </c>
      <c r="F80" s="27" t="s">
        <v>171</v>
      </c>
    </row>
    <row r="83" spans="1:7" ht="15" thickBot="1" x14ac:dyDescent="0.35">
      <c r="A83" t="s">
        <v>162</v>
      </c>
    </row>
    <row r="84" spans="1:7" ht="15" thickBot="1" x14ac:dyDescent="0.35">
      <c r="B84" s="28" t="s">
        <v>156</v>
      </c>
      <c r="C84" s="28" t="s">
        <v>157</v>
      </c>
      <c r="D84" s="28" t="s">
        <v>163</v>
      </c>
      <c r="E84" s="28" t="s">
        <v>164</v>
      </c>
      <c r="F84" s="28" t="s">
        <v>165</v>
      </c>
      <c r="G84" s="28" t="s">
        <v>166</v>
      </c>
    </row>
    <row r="85" spans="1:7" x14ac:dyDescent="0.3">
      <c r="B85" s="29" t="s">
        <v>290</v>
      </c>
      <c r="C85" s="29" t="s">
        <v>291</v>
      </c>
      <c r="D85" s="29">
        <v>200.00000000000125</v>
      </c>
      <c r="E85" s="29" t="s">
        <v>292</v>
      </c>
      <c r="F85" s="29" t="s">
        <v>293</v>
      </c>
      <c r="G85" s="29">
        <v>0</v>
      </c>
    </row>
    <row r="86" spans="1:7" x14ac:dyDescent="0.3">
      <c r="B86" s="29" t="s">
        <v>294</v>
      </c>
      <c r="C86" s="29" t="s">
        <v>295</v>
      </c>
      <c r="D86" s="29">
        <v>199.99999999999767</v>
      </c>
      <c r="E86" s="29" t="s">
        <v>296</v>
      </c>
      <c r="F86" s="29" t="s">
        <v>293</v>
      </c>
      <c r="G86" s="29">
        <v>0</v>
      </c>
    </row>
    <row r="87" spans="1:7" x14ac:dyDescent="0.3">
      <c r="B87" s="29" t="s">
        <v>297</v>
      </c>
      <c r="C87" s="29" t="s">
        <v>298</v>
      </c>
      <c r="D87" s="29">
        <v>200.00000000000085</v>
      </c>
      <c r="E87" s="29" t="s">
        <v>299</v>
      </c>
      <c r="F87" s="29" t="s">
        <v>293</v>
      </c>
      <c r="G87" s="29">
        <v>0</v>
      </c>
    </row>
    <row r="88" spans="1:7" x14ac:dyDescent="0.3">
      <c r="B88" s="29" t="s">
        <v>300</v>
      </c>
      <c r="C88" s="29" t="s">
        <v>301</v>
      </c>
      <c r="D88" s="29">
        <v>199.99999999999775</v>
      </c>
      <c r="E88" s="29" t="s">
        <v>302</v>
      </c>
      <c r="F88" s="29" t="s">
        <v>293</v>
      </c>
      <c r="G88" s="29">
        <v>0</v>
      </c>
    </row>
    <row r="89" spans="1:7" x14ac:dyDescent="0.3">
      <c r="B89" s="29" t="s">
        <v>303</v>
      </c>
      <c r="C89" s="29" t="s">
        <v>304</v>
      </c>
      <c r="D89" s="29">
        <v>200.00000000000398</v>
      </c>
      <c r="E89" s="29" t="s">
        <v>305</v>
      </c>
      <c r="F89" s="29" t="s">
        <v>293</v>
      </c>
      <c r="G89" s="29">
        <v>0</v>
      </c>
    </row>
    <row r="90" spans="1:7" x14ac:dyDescent="0.3">
      <c r="B90" s="29" t="s">
        <v>306</v>
      </c>
      <c r="C90" s="29" t="s">
        <v>307</v>
      </c>
      <c r="D90" s="29">
        <v>5357.1333333333505</v>
      </c>
      <c r="E90" s="29" t="s">
        <v>308</v>
      </c>
      <c r="F90" s="29" t="s">
        <v>309</v>
      </c>
      <c r="G90" s="29">
        <v>142.86666666664951</v>
      </c>
    </row>
    <row r="91" spans="1:7" x14ac:dyDescent="0.3">
      <c r="B91" s="29" t="s">
        <v>310</v>
      </c>
      <c r="C91" s="29" t="s">
        <v>311</v>
      </c>
      <c r="D91" s="29">
        <v>5286.8389510407251</v>
      </c>
      <c r="E91" s="29" t="s">
        <v>312</v>
      </c>
      <c r="F91" s="29" t="s">
        <v>309</v>
      </c>
      <c r="G91" s="29">
        <v>213.16104895927492</v>
      </c>
    </row>
    <row r="92" spans="1:7" x14ac:dyDescent="0.3">
      <c r="B92" s="29" t="s">
        <v>313</v>
      </c>
      <c r="C92" s="29" t="s">
        <v>314</v>
      </c>
      <c r="D92" s="29">
        <v>5500.0000000000418</v>
      </c>
      <c r="E92" s="29" t="s">
        <v>315</v>
      </c>
      <c r="F92" s="29" t="s">
        <v>293</v>
      </c>
      <c r="G92" s="29">
        <v>0</v>
      </c>
    </row>
    <row r="93" spans="1:7" x14ac:dyDescent="0.3">
      <c r="B93" s="29" t="s">
        <v>316</v>
      </c>
      <c r="C93" s="29" t="s">
        <v>317</v>
      </c>
      <c r="D93" s="29">
        <v>5499.9999999998981</v>
      </c>
      <c r="E93" s="29" t="s">
        <v>318</v>
      </c>
      <c r="F93" s="29" t="s">
        <v>293</v>
      </c>
      <c r="G93" s="29">
        <v>0</v>
      </c>
    </row>
    <row r="94" spans="1:7" x14ac:dyDescent="0.3">
      <c r="B94" s="29" t="s">
        <v>319</v>
      </c>
      <c r="C94" s="29" t="s">
        <v>320</v>
      </c>
      <c r="D94" s="29">
        <v>5188.9021768959865</v>
      </c>
      <c r="E94" s="29" t="s">
        <v>321</v>
      </c>
      <c r="F94" s="29" t="s">
        <v>309</v>
      </c>
      <c r="G94" s="29">
        <v>311.09782310401351</v>
      </c>
    </row>
    <row r="95" spans="1:7" x14ac:dyDescent="0.3">
      <c r="B95" s="29" t="s">
        <v>322</v>
      </c>
      <c r="C95" s="29" t="s">
        <v>323</v>
      </c>
      <c r="D95" s="29">
        <v>21906.063333333423</v>
      </c>
      <c r="E95" s="29" t="s">
        <v>324</v>
      </c>
      <c r="F95" s="29" t="s">
        <v>309</v>
      </c>
      <c r="G95" s="29">
        <v>21906.063333333423</v>
      </c>
    </row>
    <row r="96" spans="1:7" x14ac:dyDescent="0.3">
      <c r="B96" s="29" t="s">
        <v>325</v>
      </c>
      <c r="C96" s="29" t="s">
        <v>326</v>
      </c>
      <c r="D96" s="29">
        <v>21888.696679359131</v>
      </c>
      <c r="E96" s="29" t="s">
        <v>327</v>
      </c>
      <c r="F96" s="29" t="s">
        <v>309</v>
      </c>
      <c r="G96" s="29">
        <v>21888.696679359131</v>
      </c>
    </row>
    <row r="97" spans="2:7" x14ac:dyDescent="0.3">
      <c r="B97" s="29" t="s">
        <v>328</v>
      </c>
      <c r="C97" s="29" t="s">
        <v>329</v>
      </c>
      <c r="D97" s="29">
        <v>25816.055099876961</v>
      </c>
      <c r="E97" s="29" t="s">
        <v>330</v>
      </c>
      <c r="F97" s="29" t="s">
        <v>309</v>
      </c>
      <c r="G97" s="29">
        <v>25816.055099876961</v>
      </c>
    </row>
    <row r="98" spans="2:7" x14ac:dyDescent="0.3">
      <c r="B98" s="29" t="s">
        <v>331</v>
      </c>
      <c r="C98" s="29" t="s">
        <v>332</v>
      </c>
      <c r="D98" s="29">
        <v>26825.770363428044</v>
      </c>
      <c r="E98" s="29" t="s">
        <v>333</v>
      </c>
      <c r="F98" s="29" t="s">
        <v>309</v>
      </c>
      <c r="G98" s="29">
        <v>26825.770363428044</v>
      </c>
    </row>
    <row r="99" spans="2:7" x14ac:dyDescent="0.3">
      <c r="B99" s="29" t="s">
        <v>334</v>
      </c>
      <c r="C99" s="29" t="s">
        <v>335</v>
      </c>
      <c r="D99" s="29">
        <v>25282.587385340732</v>
      </c>
      <c r="E99" s="29" t="s">
        <v>336</v>
      </c>
      <c r="F99" s="29" t="s">
        <v>309</v>
      </c>
      <c r="G99" s="29">
        <v>25282.587385340732</v>
      </c>
    </row>
    <row r="100" spans="2:7" x14ac:dyDescent="0.3">
      <c r="B100" s="29" t="s">
        <v>337</v>
      </c>
      <c r="C100" s="29" t="s">
        <v>338</v>
      </c>
      <c r="D100" s="29">
        <v>22.799999999999994</v>
      </c>
      <c r="E100" s="29" t="s">
        <v>339</v>
      </c>
      <c r="F100" s="29" t="s">
        <v>309</v>
      </c>
      <c r="G100" s="29">
        <v>22.799999999999994</v>
      </c>
    </row>
    <row r="101" spans="2:7" x14ac:dyDescent="0.3">
      <c r="B101" s="29" t="s">
        <v>340</v>
      </c>
      <c r="C101" s="29" t="s">
        <v>341</v>
      </c>
      <c r="D101" s="29">
        <v>11.584426561136908</v>
      </c>
      <c r="E101" s="29" t="s">
        <v>342</v>
      </c>
      <c r="F101" s="29" t="s">
        <v>309</v>
      </c>
      <c r="G101" s="29">
        <v>11.584426561136908</v>
      </c>
    </row>
    <row r="102" spans="2:7" x14ac:dyDescent="0.3">
      <c r="B102" s="29" t="s">
        <v>343</v>
      </c>
      <c r="C102" s="29" t="s">
        <v>344</v>
      </c>
      <c r="D102" s="29">
        <v>92.460792031997542</v>
      </c>
      <c r="E102" s="29" t="s">
        <v>345</v>
      </c>
      <c r="F102" s="29" t="s">
        <v>309</v>
      </c>
      <c r="G102" s="29">
        <v>82.539207968002458</v>
      </c>
    </row>
    <row r="103" spans="2:7" x14ac:dyDescent="0.3">
      <c r="B103" s="29" t="s">
        <v>346</v>
      </c>
      <c r="C103" s="29" t="s">
        <v>347</v>
      </c>
      <c r="D103" s="29">
        <v>0</v>
      </c>
      <c r="E103" s="29" t="s">
        <v>348</v>
      </c>
      <c r="F103" s="29" t="s">
        <v>293</v>
      </c>
      <c r="G103" s="29">
        <v>0</v>
      </c>
    </row>
    <row r="104" spans="2:7" x14ac:dyDescent="0.3">
      <c r="B104" s="29" t="s">
        <v>349</v>
      </c>
      <c r="C104" s="29" t="s">
        <v>350</v>
      </c>
      <c r="D104" s="29">
        <v>-4.6185277824406512E-13</v>
      </c>
      <c r="E104" s="29" t="s">
        <v>351</v>
      </c>
      <c r="F104" s="29" t="s">
        <v>293</v>
      </c>
      <c r="G104" s="29">
        <v>0</v>
      </c>
    </row>
    <row r="105" spans="2:7" x14ac:dyDescent="0.3">
      <c r="B105" s="29" t="s">
        <v>352</v>
      </c>
      <c r="C105" s="29" t="s">
        <v>353</v>
      </c>
      <c r="D105" s="29">
        <v>1.7763568394002505E-13</v>
      </c>
      <c r="E105" s="29" t="s">
        <v>354</v>
      </c>
      <c r="F105" s="29" t="s">
        <v>293</v>
      </c>
      <c r="G105" s="29">
        <v>0</v>
      </c>
    </row>
    <row r="106" spans="2:7" x14ac:dyDescent="0.3">
      <c r="B106" s="29" t="s">
        <v>355</v>
      </c>
      <c r="C106" s="29" t="s">
        <v>344</v>
      </c>
      <c r="D106" s="29">
        <v>92.460792031997542</v>
      </c>
      <c r="E106" s="29" t="s">
        <v>356</v>
      </c>
      <c r="F106" s="29" t="s">
        <v>309</v>
      </c>
      <c r="G106" s="29">
        <v>42.460792031997542</v>
      </c>
    </row>
    <row r="107" spans="2:7" x14ac:dyDescent="0.3">
      <c r="B107" s="29" t="s">
        <v>357</v>
      </c>
      <c r="C107" s="29" t="s">
        <v>358</v>
      </c>
      <c r="D107" s="29">
        <v>97.700000000000259</v>
      </c>
      <c r="E107" s="29" t="s">
        <v>359</v>
      </c>
      <c r="F107" s="29" t="s">
        <v>293</v>
      </c>
      <c r="G107" s="29">
        <v>0</v>
      </c>
    </row>
    <row r="108" spans="2:7" x14ac:dyDescent="0.3">
      <c r="B108" s="29" t="s">
        <v>360</v>
      </c>
      <c r="C108" s="29" t="s">
        <v>361</v>
      </c>
      <c r="D108" s="29">
        <v>95.167000000000229</v>
      </c>
      <c r="E108" s="29" t="s">
        <v>362</v>
      </c>
      <c r="F108" s="29" t="s">
        <v>293</v>
      </c>
      <c r="G108" s="29">
        <v>0</v>
      </c>
    </row>
    <row r="109" spans="2:7" x14ac:dyDescent="0.3">
      <c r="B109" s="29" t="s">
        <v>363</v>
      </c>
      <c r="C109" s="29" t="s">
        <v>364</v>
      </c>
      <c r="D109" s="29">
        <v>104.42874000000056</v>
      </c>
      <c r="E109" s="29" t="s">
        <v>365</v>
      </c>
      <c r="F109" s="29" t="s">
        <v>293</v>
      </c>
      <c r="G109" s="29">
        <v>0</v>
      </c>
    </row>
    <row r="110" spans="2:7" x14ac:dyDescent="0.3">
      <c r="B110" s="29" t="s">
        <v>366</v>
      </c>
      <c r="C110" s="29" t="s">
        <v>367</v>
      </c>
      <c r="D110" s="29">
        <v>103.57142857142581</v>
      </c>
      <c r="E110" s="29" t="s">
        <v>368</v>
      </c>
      <c r="F110" s="29" t="s">
        <v>293</v>
      </c>
      <c r="G110" s="29">
        <v>0</v>
      </c>
    </row>
    <row r="111" spans="2:7" x14ac:dyDescent="0.3">
      <c r="B111" s="29" t="s">
        <v>369</v>
      </c>
      <c r="C111" s="29" t="s">
        <v>370</v>
      </c>
      <c r="D111" s="29">
        <v>92.460792031996746</v>
      </c>
      <c r="E111" s="29" t="s">
        <v>371</v>
      </c>
      <c r="F111" s="29" t="s">
        <v>293</v>
      </c>
      <c r="G111" s="29">
        <v>0</v>
      </c>
    </row>
    <row r="112" spans="2:7" x14ac:dyDescent="0.3">
      <c r="B112" s="29" t="s">
        <v>372</v>
      </c>
      <c r="C112" s="29" t="s">
        <v>373</v>
      </c>
      <c r="D112" s="29">
        <v>129.99999999999997</v>
      </c>
      <c r="E112" s="29" t="s">
        <v>374</v>
      </c>
      <c r="F112" s="29" t="s">
        <v>293</v>
      </c>
      <c r="G112" s="29">
        <v>0</v>
      </c>
    </row>
    <row r="113" spans="2:7" x14ac:dyDescent="0.3">
      <c r="B113" s="29" t="s">
        <v>375</v>
      </c>
      <c r="C113" s="29" t="s">
        <v>376</v>
      </c>
      <c r="D113" s="29">
        <v>128.41142656113692</v>
      </c>
      <c r="E113" s="29" t="s">
        <v>377</v>
      </c>
      <c r="F113" s="29" t="s">
        <v>309</v>
      </c>
      <c r="G113" s="29">
        <v>1.5885734388630794</v>
      </c>
    </row>
    <row r="114" spans="2:7" x14ac:dyDescent="0.3">
      <c r="B114" s="29" t="s">
        <v>378</v>
      </c>
      <c r="C114" s="29" t="s">
        <v>379</v>
      </c>
      <c r="D114" s="29">
        <v>115.43394523308004</v>
      </c>
      <c r="E114" s="29" t="s">
        <v>380</v>
      </c>
      <c r="F114" s="29" t="s">
        <v>309</v>
      </c>
      <c r="G114" s="29">
        <v>14.566054766919962</v>
      </c>
    </row>
    <row r="115" spans="2:7" x14ac:dyDescent="0.3">
      <c r="B115" s="29" t="s">
        <v>381</v>
      </c>
      <c r="C115" s="29" t="s">
        <v>382</v>
      </c>
      <c r="D115" s="29">
        <v>103.57142857142561</v>
      </c>
      <c r="E115" s="29" t="s">
        <v>383</v>
      </c>
      <c r="F115" s="29" t="s">
        <v>309</v>
      </c>
      <c r="G115" s="29">
        <v>26.428571428574386</v>
      </c>
    </row>
    <row r="116" spans="2:7" x14ac:dyDescent="0.3">
      <c r="B116" s="29" t="s">
        <v>384</v>
      </c>
      <c r="C116" s="29" t="s">
        <v>385</v>
      </c>
      <c r="D116" s="29">
        <v>92.460792031997272</v>
      </c>
      <c r="E116" s="29" t="s">
        <v>386</v>
      </c>
      <c r="F116" s="29" t="s">
        <v>309</v>
      </c>
      <c r="G116" s="29">
        <v>37.539207968002728</v>
      </c>
    </row>
    <row r="117" spans="2:7" x14ac:dyDescent="0.3">
      <c r="B117" s="29" t="s">
        <v>387</v>
      </c>
      <c r="C117" s="29" t="s">
        <v>388</v>
      </c>
      <c r="D117" s="29">
        <v>97.699999999999989</v>
      </c>
      <c r="E117" s="29" t="s">
        <v>389</v>
      </c>
      <c r="F117" s="29" t="s">
        <v>293</v>
      </c>
      <c r="G117" s="29">
        <v>0</v>
      </c>
    </row>
    <row r="118" spans="2:7" x14ac:dyDescent="0.3">
      <c r="B118" s="29" t="s">
        <v>390</v>
      </c>
      <c r="C118" s="29" t="s">
        <v>388</v>
      </c>
      <c r="D118" s="29">
        <v>95.167000000000002</v>
      </c>
      <c r="E118" s="29" t="s">
        <v>391</v>
      </c>
      <c r="F118" s="29" t="s">
        <v>293</v>
      </c>
      <c r="G118" s="29">
        <v>0</v>
      </c>
    </row>
    <row r="119" spans="2:7" x14ac:dyDescent="0.3">
      <c r="B119" s="29" t="s">
        <v>392</v>
      </c>
      <c r="C119" s="29" t="s">
        <v>388</v>
      </c>
      <c r="D119" s="29">
        <v>104.42873999999998</v>
      </c>
      <c r="E119" s="29" t="s">
        <v>393</v>
      </c>
      <c r="F119" s="29" t="s">
        <v>293</v>
      </c>
      <c r="G119" s="29">
        <v>0</v>
      </c>
    </row>
    <row r="120" spans="2:7" x14ac:dyDescent="0.3">
      <c r="B120" s="29" t="s">
        <v>394</v>
      </c>
      <c r="C120" s="29" t="s">
        <v>388</v>
      </c>
      <c r="D120" s="29">
        <v>103.57142857142608</v>
      </c>
      <c r="E120" s="29" t="s">
        <v>395</v>
      </c>
      <c r="F120" s="29" t="s">
        <v>293</v>
      </c>
      <c r="G120" s="29">
        <v>0</v>
      </c>
    </row>
    <row r="121" spans="2:7" x14ac:dyDescent="0.3">
      <c r="B121" s="29" t="s">
        <v>396</v>
      </c>
      <c r="C121" s="29" t="s">
        <v>388</v>
      </c>
      <c r="D121" s="29">
        <v>92.460792031997542</v>
      </c>
      <c r="E121" s="29" t="s">
        <v>397</v>
      </c>
      <c r="F121" s="29" t="s">
        <v>293</v>
      </c>
      <c r="G121" s="29">
        <v>0</v>
      </c>
    </row>
    <row r="122" spans="2:7" x14ac:dyDescent="0.3">
      <c r="B122" s="29" t="s">
        <v>190</v>
      </c>
      <c r="C122" s="29" t="s">
        <v>191</v>
      </c>
      <c r="D122" s="29">
        <v>22</v>
      </c>
      <c r="E122" s="29" t="s">
        <v>398</v>
      </c>
      <c r="F122" s="29" t="s">
        <v>293</v>
      </c>
      <c r="G122" s="29">
        <v>0</v>
      </c>
    </row>
    <row r="123" spans="2:7" x14ac:dyDescent="0.3">
      <c r="B123" s="29" t="s">
        <v>200</v>
      </c>
      <c r="C123" s="29" t="s">
        <v>201</v>
      </c>
      <c r="D123" s="29">
        <v>0</v>
      </c>
      <c r="E123" s="29" t="s">
        <v>399</v>
      </c>
      <c r="F123" s="29" t="s">
        <v>309</v>
      </c>
      <c r="G123" s="29">
        <v>27</v>
      </c>
    </row>
    <row r="124" spans="2:7" x14ac:dyDescent="0.3">
      <c r="B124" s="29" t="s">
        <v>210</v>
      </c>
      <c r="C124" s="29" t="s">
        <v>211</v>
      </c>
      <c r="D124" s="29">
        <v>0</v>
      </c>
      <c r="E124" s="29" t="s">
        <v>400</v>
      </c>
      <c r="F124" s="29" t="s">
        <v>309</v>
      </c>
      <c r="G124" s="29">
        <v>16</v>
      </c>
    </row>
    <row r="125" spans="2:7" x14ac:dyDescent="0.3">
      <c r="B125" s="29" t="s">
        <v>220</v>
      </c>
      <c r="C125" s="29" t="s">
        <v>221</v>
      </c>
      <c r="D125" s="29">
        <v>0</v>
      </c>
      <c r="E125" s="29" t="s">
        <v>401</v>
      </c>
      <c r="F125" s="29" t="s">
        <v>309</v>
      </c>
      <c r="G125" s="29">
        <v>6.5</v>
      </c>
    </row>
    <row r="126" spans="2:7" x14ac:dyDescent="0.3">
      <c r="B126" s="29" t="s">
        <v>192</v>
      </c>
      <c r="C126" s="29" t="s">
        <v>193</v>
      </c>
      <c r="D126" s="29">
        <v>22</v>
      </c>
      <c r="E126" s="29" t="s">
        <v>402</v>
      </c>
      <c r="F126" s="29" t="s">
        <v>293</v>
      </c>
      <c r="G126" s="29">
        <v>0</v>
      </c>
    </row>
    <row r="127" spans="2:7" x14ac:dyDescent="0.3">
      <c r="B127" s="29" t="s">
        <v>202</v>
      </c>
      <c r="C127" s="29" t="s">
        <v>203</v>
      </c>
      <c r="D127" s="29">
        <v>0</v>
      </c>
      <c r="E127" s="29" t="s">
        <v>403</v>
      </c>
      <c r="F127" s="29" t="s">
        <v>309</v>
      </c>
      <c r="G127" s="29">
        <v>27</v>
      </c>
    </row>
    <row r="128" spans="2:7" x14ac:dyDescent="0.3">
      <c r="B128" s="29" t="s">
        <v>212</v>
      </c>
      <c r="C128" s="29" t="s">
        <v>213</v>
      </c>
      <c r="D128" s="29">
        <v>0</v>
      </c>
      <c r="E128" s="29" t="s">
        <v>404</v>
      </c>
      <c r="F128" s="29" t="s">
        <v>309</v>
      </c>
      <c r="G128" s="29">
        <v>16</v>
      </c>
    </row>
    <row r="129" spans="2:7" x14ac:dyDescent="0.3">
      <c r="B129" s="29" t="s">
        <v>222</v>
      </c>
      <c r="C129" s="29" t="s">
        <v>223</v>
      </c>
      <c r="D129" s="29">
        <v>0</v>
      </c>
      <c r="E129" s="29" t="s">
        <v>405</v>
      </c>
      <c r="F129" s="29" t="s">
        <v>309</v>
      </c>
      <c r="G129" s="29">
        <v>6.5</v>
      </c>
    </row>
    <row r="130" spans="2:7" x14ac:dyDescent="0.3">
      <c r="B130" s="29" t="s">
        <v>194</v>
      </c>
      <c r="C130" s="29" t="s">
        <v>195</v>
      </c>
      <c r="D130" s="29">
        <v>22</v>
      </c>
      <c r="E130" s="29" t="s">
        <v>406</v>
      </c>
      <c r="F130" s="29" t="s">
        <v>293</v>
      </c>
      <c r="G130" s="29">
        <v>0</v>
      </c>
    </row>
    <row r="131" spans="2:7" x14ac:dyDescent="0.3">
      <c r="B131" s="29" t="s">
        <v>204</v>
      </c>
      <c r="C131" s="29" t="s">
        <v>205</v>
      </c>
      <c r="D131" s="29">
        <v>2.8207371139820716</v>
      </c>
      <c r="E131" s="29" t="s">
        <v>407</v>
      </c>
      <c r="F131" s="29" t="s">
        <v>309</v>
      </c>
      <c r="G131" s="29">
        <v>24.179262886017927</v>
      </c>
    </row>
    <row r="132" spans="2:7" x14ac:dyDescent="0.3">
      <c r="B132" s="29" t="s">
        <v>214</v>
      </c>
      <c r="C132" s="29" t="s">
        <v>215</v>
      </c>
      <c r="D132" s="29">
        <v>0</v>
      </c>
      <c r="E132" s="29" t="s">
        <v>408</v>
      </c>
      <c r="F132" s="29" t="s">
        <v>309</v>
      </c>
      <c r="G132" s="29">
        <v>16</v>
      </c>
    </row>
    <row r="133" spans="2:7" x14ac:dyDescent="0.3">
      <c r="B133" s="29" t="s">
        <v>224</v>
      </c>
      <c r="C133" s="29" t="s">
        <v>225</v>
      </c>
      <c r="D133" s="29">
        <v>0</v>
      </c>
      <c r="E133" s="29" t="s">
        <v>409</v>
      </c>
      <c r="F133" s="29" t="s">
        <v>309</v>
      </c>
      <c r="G133" s="29">
        <v>6.5</v>
      </c>
    </row>
    <row r="134" spans="2:7" x14ac:dyDescent="0.3">
      <c r="B134" s="29" t="s">
        <v>196</v>
      </c>
      <c r="C134" s="29" t="s">
        <v>197</v>
      </c>
      <c r="D134" s="29">
        <v>22</v>
      </c>
      <c r="E134" s="29" t="s">
        <v>410</v>
      </c>
      <c r="F134" s="29" t="s">
        <v>293</v>
      </c>
      <c r="G134" s="29">
        <v>0</v>
      </c>
    </row>
    <row r="135" spans="2:7" x14ac:dyDescent="0.3">
      <c r="B135" s="29" t="s">
        <v>206</v>
      </c>
      <c r="C135" s="29" t="s">
        <v>207</v>
      </c>
      <c r="D135" s="29">
        <v>0</v>
      </c>
      <c r="E135" s="29" t="s">
        <v>411</v>
      </c>
      <c r="F135" s="29" t="s">
        <v>309</v>
      </c>
      <c r="G135" s="29">
        <v>27</v>
      </c>
    </row>
    <row r="136" spans="2:7" x14ac:dyDescent="0.3">
      <c r="B136" s="29" t="s">
        <v>216</v>
      </c>
      <c r="C136" s="29" t="s">
        <v>217</v>
      </c>
      <c r="D136" s="29">
        <v>0</v>
      </c>
      <c r="E136" s="29" t="s">
        <v>412</v>
      </c>
      <c r="F136" s="29" t="s">
        <v>309</v>
      </c>
      <c r="G136" s="29">
        <v>16</v>
      </c>
    </row>
    <row r="137" spans="2:7" x14ac:dyDescent="0.3">
      <c r="B137" s="29" t="s">
        <v>226</v>
      </c>
      <c r="C137" s="29" t="s">
        <v>227</v>
      </c>
      <c r="D137" s="29">
        <v>0</v>
      </c>
      <c r="E137" s="29" t="s">
        <v>413</v>
      </c>
      <c r="F137" s="29" t="s">
        <v>309</v>
      </c>
      <c r="G137" s="29">
        <v>6.5</v>
      </c>
    </row>
    <row r="138" spans="2:7" x14ac:dyDescent="0.3">
      <c r="B138" s="29" t="s">
        <v>198</v>
      </c>
      <c r="C138" s="29" t="s">
        <v>199</v>
      </c>
      <c r="D138" s="29">
        <v>22</v>
      </c>
      <c r="E138" s="29" t="s">
        <v>414</v>
      </c>
      <c r="F138" s="29" t="s">
        <v>293</v>
      </c>
      <c r="G138" s="29">
        <v>0</v>
      </c>
    </row>
    <row r="139" spans="2:7" x14ac:dyDescent="0.3">
      <c r="B139" s="29" t="s">
        <v>208</v>
      </c>
      <c r="C139" s="29" t="s">
        <v>209</v>
      </c>
      <c r="D139" s="29">
        <v>0</v>
      </c>
      <c r="E139" s="29" t="s">
        <v>415</v>
      </c>
      <c r="F139" s="29" t="s">
        <v>309</v>
      </c>
      <c r="G139" s="29">
        <v>27</v>
      </c>
    </row>
    <row r="140" spans="2:7" x14ac:dyDescent="0.3">
      <c r="B140" s="29" t="s">
        <v>218</v>
      </c>
      <c r="C140" s="29" t="s">
        <v>219</v>
      </c>
      <c r="D140" s="29">
        <v>0</v>
      </c>
      <c r="E140" s="29" t="s">
        <v>416</v>
      </c>
      <c r="F140" s="29" t="s">
        <v>309</v>
      </c>
      <c r="G140" s="29">
        <v>16</v>
      </c>
    </row>
    <row r="141" spans="2:7" ht="15" thickBot="1" x14ac:dyDescent="0.35">
      <c r="B141" s="27" t="s">
        <v>228</v>
      </c>
      <c r="C141" s="27" t="s">
        <v>229</v>
      </c>
      <c r="D141" s="27">
        <v>0</v>
      </c>
      <c r="E141" s="27" t="s">
        <v>417</v>
      </c>
      <c r="F141" s="27" t="s">
        <v>309</v>
      </c>
      <c r="G141" s="27">
        <v>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C276-B78D-4F15-807B-3AB0EFC29E38}">
  <dimension ref="A1:H109"/>
  <sheetViews>
    <sheetView showGridLines="0" topLeftCell="A93" workbookViewId="0"/>
  </sheetViews>
  <sheetFormatPr defaultRowHeight="14.4" x14ac:dyDescent="0.3"/>
  <cols>
    <col min="1" max="1" width="2.33203125" customWidth="1"/>
    <col min="2" max="2" width="7.44140625" bestFit="1" customWidth="1"/>
    <col min="3" max="3" width="27.88671875" bestFit="1" customWidth="1"/>
    <col min="4" max="6" width="12.6640625" bestFit="1" customWidth="1"/>
    <col min="7" max="8" width="12" bestFit="1" customWidth="1"/>
  </cols>
  <sheetData>
    <row r="1" spans="1:8" x14ac:dyDescent="0.3">
      <c r="A1" s="10" t="s">
        <v>418</v>
      </c>
    </row>
    <row r="2" spans="1:8" x14ac:dyDescent="0.3">
      <c r="A2" s="10" t="s">
        <v>145</v>
      </c>
    </row>
    <row r="3" spans="1:8" x14ac:dyDescent="0.3">
      <c r="A3" s="10" t="s">
        <v>146</v>
      </c>
    </row>
    <row r="6" spans="1:8" ht="15" thickBot="1" x14ac:dyDescent="0.35">
      <c r="A6" t="s">
        <v>160</v>
      </c>
    </row>
    <row r="7" spans="1:8" x14ac:dyDescent="0.3">
      <c r="B7" s="30"/>
      <c r="C7" s="30"/>
      <c r="D7" s="30" t="s">
        <v>419</v>
      </c>
      <c r="E7" s="30" t="s">
        <v>421</v>
      </c>
      <c r="F7" s="30" t="s">
        <v>423</v>
      </c>
      <c r="G7" s="30" t="s">
        <v>425</v>
      </c>
      <c r="H7" s="30" t="s">
        <v>425</v>
      </c>
    </row>
    <row r="8" spans="1:8" ht="15" thickBot="1" x14ac:dyDescent="0.35">
      <c r="B8" s="31" t="s">
        <v>156</v>
      </c>
      <c r="C8" s="31" t="s">
        <v>157</v>
      </c>
      <c r="D8" s="31" t="s">
        <v>420</v>
      </c>
      <c r="E8" s="31" t="s">
        <v>422</v>
      </c>
      <c r="F8" s="31" t="s">
        <v>424</v>
      </c>
      <c r="G8" s="31" t="s">
        <v>426</v>
      </c>
      <c r="H8" s="31" t="s">
        <v>427</v>
      </c>
    </row>
    <row r="9" spans="1:8" x14ac:dyDescent="0.3">
      <c r="B9" s="29" t="s">
        <v>169</v>
      </c>
      <c r="C9" s="29" t="s">
        <v>170</v>
      </c>
      <c r="D9" s="29">
        <v>30.935000000000006</v>
      </c>
      <c r="E9" s="29">
        <v>0</v>
      </c>
      <c r="F9" s="29">
        <v>-619.15349556249566</v>
      </c>
      <c r="G9" s="29">
        <v>91.685983333407222</v>
      </c>
      <c r="H9" s="29">
        <v>306.81814170178654</v>
      </c>
    </row>
    <row r="10" spans="1:8" x14ac:dyDescent="0.3">
      <c r="B10" s="29" t="s">
        <v>172</v>
      </c>
      <c r="C10" s="29" t="s">
        <v>173</v>
      </c>
      <c r="D10" s="29">
        <v>0</v>
      </c>
      <c r="E10" s="29">
        <v>-306.81814170178666</v>
      </c>
      <c r="F10" s="29">
        <v>-398.50412503519328</v>
      </c>
      <c r="G10" s="29">
        <v>306.81814170178666</v>
      </c>
      <c r="H10" s="29">
        <v>1E+30</v>
      </c>
    </row>
    <row r="11" spans="1:8" x14ac:dyDescent="0.3">
      <c r="B11" s="29" t="s">
        <v>174</v>
      </c>
      <c r="C11" s="29" t="s">
        <v>175</v>
      </c>
      <c r="D11" s="29">
        <v>40.7574234388631</v>
      </c>
      <c r="E11" s="29">
        <v>0</v>
      </c>
      <c r="F11" s="29">
        <v>-301.74223750000237</v>
      </c>
      <c r="G11" s="29">
        <v>6.3367883333305057</v>
      </c>
      <c r="H11" s="29">
        <v>21.460211666666016</v>
      </c>
    </row>
    <row r="12" spans="1:8" x14ac:dyDescent="0.3">
      <c r="B12" s="29" t="s">
        <v>176</v>
      </c>
      <c r="C12" s="29" t="s">
        <v>177</v>
      </c>
      <c r="D12" s="29">
        <v>57.435806999999961</v>
      </c>
      <c r="E12" s="29">
        <v>0</v>
      </c>
      <c r="F12" s="29">
        <v>-96.247500000026776</v>
      </c>
      <c r="G12" s="29">
        <v>618.11763626650566</v>
      </c>
      <c r="H12" s="29">
        <v>114.93990008351585</v>
      </c>
    </row>
    <row r="13" spans="1:8" x14ac:dyDescent="0.3">
      <c r="B13" s="29" t="s">
        <v>178</v>
      </c>
      <c r="C13" s="29" t="s">
        <v>179</v>
      </c>
      <c r="D13" s="29">
        <v>56.964285714284813</v>
      </c>
      <c r="E13" s="29">
        <v>0</v>
      </c>
      <c r="F13" s="29">
        <v>137.5</v>
      </c>
      <c r="G13" s="29">
        <v>43.23386888273172</v>
      </c>
      <c r="H13" s="29">
        <v>12.766131117261128</v>
      </c>
    </row>
    <row r="14" spans="1:8" x14ac:dyDescent="0.3">
      <c r="B14" s="29" t="s">
        <v>180</v>
      </c>
      <c r="C14" s="29" t="s">
        <v>181</v>
      </c>
      <c r="D14" s="29">
        <v>50.853435617598471</v>
      </c>
      <c r="E14" s="29">
        <v>0</v>
      </c>
      <c r="F14" s="29">
        <v>90</v>
      </c>
      <c r="G14" s="29">
        <v>44.116192737483253</v>
      </c>
      <c r="H14" s="29">
        <v>13.026664405369004</v>
      </c>
    </row>
    <row r="15" spans="1:8" x14ac:dyDescent="0.3">
      <c r="B15" s="29" t="s">
        <v>182</v>
      </c>
      <c r="C15" s="29" t="s">
        <v>183</v>
      </c>
      <c r="D15" s="29">
        <v>0</v>
      </c>
      <c r="E15" s="29">
        <v>-398.50412503513502</v>
      </c>
      <c r="F15" s="29">
        <v>-398.50412503513508</v>
      </c>
      <c r="G15" s="29">
        <v>398.50412503513502</v>
      </c>
      <c r="H15" s="29">
        <v>1E+30</v>
      </c>
    </row>
    <row r="16" spans="1:8" x14ac:dyDescent="0.3">
      <c r="B16" s="29" t="s">
        <v>184</v>
      </c>
      <c r="C16" s="29" t="s">
        <v>185</v>
      </c>
      <c r="D16" s="29">
        <v>0</v>
      </c>
      <c r="E16" s="29">
        <v>-398.50412503516412</v>
      </c>
      <c r="F16" s="29">
        <v>-398.50412503516418</v>
      </c>
      <c r="G16" s="29">
        <v>398.50412503516412</v>
      </c>
      <c r="H16" s="29">
        <v>1E+30</v>
      </c>
    </row>
    <row r="17" spans="2:8" x14ac:dyDescent="0.3">
      <c r="B17" s="29" t="s">
        <v>186</v>
      </c>
      <c r="C17" s="29" t="s">
        <v>187</v>
      </c>
      <c r="D17" s="29">
        <v>0</v>
      </c>
      <c r="E17" s="29">
        <v>-398.50412503519328</v>
      </c>
      <c r="F17" s="29">
        <v>-398.50412503519328</v>
      </c>
      <c r="G17" s="29">
        <v>398.50412503519328</v>
      </c>
      <c r="H17" s="29">
        <v>1E+30</v>
      </c>
    </row>
    <row r="18" spans="2:8" x14ac:dyDescent="0.3">
      <c r="B18" s="29" t="s">
        <v>188</v>
      </c>
      <c r="C18" s="29" t="s">
        <v>189</v>
      </c>
      <c r="D18" s="29">
        <v>0</v>
      </c>
      <c r="E18" s="29">
        <v>-398.50412503516418</v>
      </c>
      <c r="F18" s="29">
        <v>-398.50412503516418</v>
      </c>
      <c r="G18" s="29">
        <v>398.50412503516418</v>
      </c>
      <c r="H18" s="29">
        <v>1E+30</v>
      </c>
    </row>
    <row r="19" spans="2:8" x14ac:dyDescent="0.3">
      <c r="B19" s="29" t="s">
        <v>190</v>
      </c>
      <c r="C19" s="29" t="s">
        <v>191</v>
      </c>
      <c r="D19" s="29">
        <v>22</v>
      </c>
      <c r="E19" s="29">
        <v>6.3636363636358642</v>
      </c>
      <c r="F19" s="29">
        <v>-13.636363636353053</v>
      </c>
      <c r="G19" s="29">
        <v>1E+30</v>
      </c>
      <c r="H19" s="29">
        <v>6.3636363636358642</v>
      </c>
    </row>
    <row r="20" spans="2:8" x14ac:dyDescent="0.3">
      <c r="B20" s="29" t="s">
        <v>192</v>
      </c>
      <c r="C20" s="29" t="s">
        <v>193</v>
      </c>
      <c r="D20" s="29">
        <v>22</v>
      </c>
      <c r="E20" s="29">
        <v>6.3636363636366369</v>
      </c>
      <c r="F20" s="29">
        <v>-13.636363636353053</v>
      </c>
      <c r="G20" s="29">
        <v>1E+30</v>
      </c>
      <c r="H20" s="29">
        <v>6.3636363636366369</v>
      </c>
    </row>
    <row r="21" spans="2:8" x14ac:dyDescent="0.3">
      <c r="B21" s="29" t="s">
        <v>194</v>
      </c>
      <c r="C21" s="29" t="s">
        <v>195</v>
      </c>
      <c r="D21" s="29">
        <v>22</v>
      </c>
      <c r="E21" s="29">
        <v>16.363636363639941</v>
      </c>
      <c r="F21" s="29">
        <v>-13.636363636353053</v>
      </c>
      <c r="G21" s="29">
        <v>1E+30</v>
      </c>
      <c r="H21" s="29">
        <v>16.363636363639941</v>
      </c>
    </row>
    <row r="22" spans="2:8" x14ac:dyDescent="0.3">
      <c r="B22" s="29" t="s">
        <v>196</v>
      </c>
      <c r="C22" s="29" t="s">
        <v>197</v>
      </c>
      <c r="D22" s="29">
        <v>22</v>
      </c>
      <c r="E22" s="29">
        <v>8.6433026345733204</v>
      </c>
      <c r="F22" s="29">
        <v>-13.636363636353053</v>
      </c>
      <c r="G22" s="29">
        <v>1E+30</v>
      </c>
      <c r="H22" s="29">
        <v>8.6433026345733204</v>
      </c>
    </row>
    <row r="23" spans="2:8" x14ac:dyDescent="0.3">
      <c r="B23" s="29" t="s">
        <v>198</v>
      </c>
      <c r="C23" s="29" t="s">
        <v>199</v>
      </c>
      <c r="D23" s="29">
        <v>22</v>
      </c>
      <c r="E23" s="29">
        <v>6.3636363635986264</v>
      </c>
      <c r="F23" s="29">
        <v>-13.636363636382157</v>
      </c>
      <c r="G23" s="29">
        <v>1E+30</v>
      </c>
      <c r="H23" s="29">
        <v>6.3636363635986264</v>
      </c>
    </row>
    <row r="24" spans="2:8" x14ac:dyDescent="0.3">
      <c r="B24" s="29" t="s">
        <v>200</v>
      </c>
      <c r="C24" s="29" t="s">
        <v>201</v>
      </c>
      <c r="D24" s="29">
        <v>0</v>
      </c>
      <c r="E24" s="29">
        <v>-12.222222222261454</v>
      </c>
      <c r="F24" s="29">
        <v>-16.666666666686069</v>
      </c>
      <c r="G24" s="29">
        <v>12.222222222261454</v>
      </c>
      <c r="H24" s="29">
        <v>1E+30</v>
      </c>
    </row>
    <row r="25" spans="2:8" x14ac:dyDescent="0.3">
      <c r="B25" s="29" t="s">
        <v>202</v>
      </c>
      <c r="C25" s="29" t="s">
        <v>203</v>
      </c>
      <c r="D25" s="29">
        <v>0</v>
      </c>
      <c r="E25" s="29">
        <v>-12.222222222226527</v>
      </c>
      <c r="F25" s="29">
        <v>-16.666666666656965</v>
      </c>
      <c r="G25" s="29">
        <v>12.222222222226527</v>
      </c>
      <c r="H25" s="29">
        <v>1E+30</v>
      </c>
    </row>
    <row r="26" spans="2:8" x14ac:dyDescent="0.3">
      <c r="B26" s="29" t="s">
        <v>204</v>
      </c>
      <c r="C26" s="29" t="s">
        <v>205</v>
      </c>
      <c r="D26" s="29">
        <v>2.8207371139820716</v>
      </c>
      <c r="E26" s="29">
        <v>0</v>
      </c>
      <c r="F26" s="29">
        <v>-16.666666666656965</v>
      </c>
      <c r="G26" s="29">
        <v>12.222222222180189</v>
      </c>
      <c r="H26" s="29">
        <v>1.1111111112841228</v>
      </c>
    </row>
    <row r="27" spans="2:8" x14ac:dyDescent="0.3">
      <c r="B27" s="29" t="s">
        <v>206</v>
      </c>
      <c r="C27" s="29" t="s">
        <v>207</v>
      </c>
      <c r="D27" s="29">
        <v>0</v>
      </c>
      <c r="E27" s="29">
        <v>-9.4359634466294935</v>
      </c>
      <c r="F27" s="29">
        <v>-16.666666666656965</v>
      </c>
      <c r="G27" s="29">
        <v>9.4359634466294935</v>
      </c>
      <c r="H27" s="29">
        <v>1E+30</v>
      </c>
    </row>
    <row r="28" spans="2:8" x14ac:dyDescent="0.3">
      <c r="B28" s="29" t="s">
        <v>208</v>
      </c>
      <c r="C28" s="29" t="s">
        <v>209</v>
      </c>
      <c r="D28" s="29">
        <v>0</v>
      </c>
      <c r="E28" s="29">
        <v>-12.222222222258956</v>
      </c>
      <c r="F28" s="29">
        <v>-16.666666666686069</v>
      </c>
      <c r="G28" s="29">
        <v>12.222222222258956</v>
      </c>
      <c r="H28" s="29">
        <v>1E+30</v>
      </c>
    </row>
    <row r="29" spans="2:8" x14ac:dyDescent="0.3">
      <c r="B29" s="29" t="s">
        <v>210</v>
      </c>
      <c r="C29" s="29" t="s">
        <v>211</v>
      </c>
      <c r="D29" s="29">
        <v>0</v>
      </c>
      <c r="E29" s="29">
        <v>-25.000000000018829</v>
      </c>
      <c r="F29" s="29">
        <v>-18.75</v>
      </c>
      <c r="G29" s="29">
        <v>25.000000000018829</v>
      </c>
      <c r="H29" s="29">
        <v>1E+30</v>
      </c>
    </row>
    <row r="30" spans="2:8" x14ac:dyDescent="0.3">
      <c r="B30" s="29" t="s">
        <v>212</v>
      </c>
      <c r="C30" s="29" t="s">
        <v>213</v>
      </c>
      <c r="D30" s="29">
        <v>0</v>
      </c>
      <c r="E30" s="29">
        <v>-25.000000000014737</v>
      </c>
      <c r="F30" s="29">
        <v>-18.75</v>
      </c>
      <c r="G30" s="29">
        <v>25.000000000014737</v>
      </c>
      <c r="H30" s="29">
        <v>1E+30</v>
      </c>
    </row>
    <row r="31" spans="2:8" x14ac:dyDescent="0.3">
      <c r="B31" s="29" t="s">
        <v>214</v>
      </c>
      <c r="C31" s="29" t="s">
        <v>215</v>
      </c>
      <c r="D31" s="29">
        <v>0</v>
      </c>
      <c r="E31" s="29">
        <v>-11.250000000011974</v>
      </c>
      <c r="F31" s="29">
        <v>-18.75</v>
      </c>
      <c r="G31" s="29">
        <v>11.250000000011974</v>
      </c>
      <c r="H31" s="29">
        <v>1E+30</v>
      </c>
    </row>
    <row r="32" spans="2:8" x14ac:dyDescent="0.3">
      <c r="B32" s="29" t="s">
        <v>216</v>
      </c>
      <c r="C32" s="29" t="s">
        <v>217</v>
      </c>
      <c r="D32" s="29">
        <v>0</v>
      </c>
      <c r="E32" s="29">
        <v>-21.865458877472893</v>
      </c>
      <c r="F32" s="29">
        <v>-18.75</v>
      </c>
      <c r="G32" s="29">
        <v>21.865458877472893</v>
      </c>
      <c r="H32" s="29">
        <v>1E+30</v>
      </c>
    </row>
    <row r="33" spans="2:8" x14ac:dyDescent="0.3">
      <c r="B33" s="29" t="s">
        <v>218</v>
      </c>
      <c r="C33" s="29" t="s">
        <v>219</v>
      </c>
      <c r="D33" s="29">
        <v>0</v>
      </c>
      <c r="E33" s="29">
        <v>-25.00000000002305</v>
      </c>
      <c r="F33" s="29">
        <v>-18.75</v>
      </c>
      <c r="G33" s="29">
        <v>25.00000000002305</v>
      </c>
      <c r="H33" s="29">
        <v>1E+30</v>
      </c>
    </row>
    <row r="34" spans="2:8" x14ac:dyDescent="0.3">
      <c r="B34" s="29" t="s">
        <v>220</v>
      </c>
      <c r="C34" s="29" t="s">
        <v>221</v>
      </c>
      <c r="D34" s="29">
        <v>0</v>
      </c>
      <c r="E34" s="29">
        <v>-51.538461538496783</v>
      </c>
      <c r="F34" s="29">
        <v>-23.076923076936509</v>
      </c>
      <c r="G34" s="29">
        <v>51.538461538496783</v>
      </c>
      <c r="H34" s="29">
        <v>1E+30</v>
      </c>
    </row>
    <row r="35" spans="2:8" x14ac:dyDescent="0.3">
      <c r="B35" s="29" t="s">
        <v>222</v>
      </c>
      <c r="C35" s="29" t="s">
        <v>223</v>
      </c>
      <c r="D35" s="29">
        <v>0</v>
      </c>
      <c r="E35" s="29">
        <v>-51.538461538462649</v>
      </c>
      <c r="F35" s="29">
        <v>-23.076923076907406</v>
      </c>
      <c r="G35" s="29">
        <v>51.538461538462649</v>
      </c>
      <c r="H35" s="29">
        <v>1E+30</v>
      </c>
    </row>
    <row r="36" spans="2:8" x14ac:dyDescent="0.3">
      <c r="B36" s="29" t="s">
        <v>224</v>
      </c>
      <c r="C36" s="29" t="s">
        <v>225</v>
      </c>
      <c r="D36" s="29">
        <v>0</v>
      </c>
      <c r="E36" s="29">
        <v>-34.615384615382006</v>
      </c>
      <c r="F36" s="29">
        <v>-23.076923076907406</v>
      </c>
      <c r="G36" s="29">
        <v>34.615384615382006</v>
      </c>
      <c r="H36" s="29">
        <v>1E+30</v>
      </c>
    </row>
    <row r="37" spans="2:8" x14ac:dyDescent="0.3">
      <c r="B37" s="29" t="s">
        <v>226</v>
      </c>
      <c r="C37" s="29" t="s">
        <v>227</v>
      </c>
      <c r="D37" s="29">
        <v>0</v>
      </c>
      <c r="E37" s="29">
        <v>-47.680564772287966</v>
      </c>
      <c r="F37" s="29">
        <v>-23.076923076936509</v>
      </c>
      <c r="G37" s="29">
        <v>47.680564772287966</v>
      </c>
      <c r="H37" s="29">
        <v>1E+30</v>
      </c>
    </row>
    <row r="38" spans="2:8" x14ac:dyDescent="0.3">
      <c r="B38" s="29" t="s">
        <v>228</v>
      </c>
      <c r="C38" s="29" t="s">
        <v>229</v>
      </c>
      <c r="D38" s="29">
        <v>0</v>
      </c>
      <c r="E38" s="29">
        <v>-51.538461538503881</v>
      </c>
      <c r="F38" s="29">
        <v>-23.076923076936509</v>
      </c>
      <c r="G38" s="29">
        <v>51.538461538503881</v>
      </c>
      <c r="H38" s="29">
        <v>1E+30</v>
      </c>
    </row>
    <row r="39" spans="2:8" x14ac:dyDescent="0.3">
      <c r="B39" s="29" t="s">
        <v>230</v>
      </c>
      <c r="C39" s="29" t="s">
        <v>231</v>
      </c>
      <c r="D39" s="29">
        <v>91.15000000000191</v>
      </c>
      <c r="E39" s="29">
        <v>0</v>
      </c>
      <c r="F39" s="29">
        <v>-6.6666666666569654</v>
      </c>
      <c r="G39" s="29">
        <v>4.6666666666663925</v>
      </c>
      <c r="H39" s="29">
        <v>7.3333333333565607</v>
      </c>
    </row>
    <row r="40" spans="2:8" x14ac:dyDescent="0.3">
      <c r="B40" s="29" t="s">
        <v>232</v>
      </c>
      <c r="C40" s="29" t="s">
        <v>233</v>
      </c>
      <c r="D40" s="29">
        <v>94.005073438859583</v>
      </c>
      <c r="E40" s="29">
        <v>0</v>
      </c>
      <c r="F40" s="29">
        <v>-6.6666666666569654</v>
      </c>
      <c r="G40" s="29">
        <v>4.6666666666670116</v>
      </c>
      <c r="H40" s="29">
        <v>7.3333333333361033</v>
      </c>
    </row>
    <row r="41" spans="2:8" x14ac:dyDescent="0.3">
      <c r="B41" s="29" t="s">
        <v>234</v>
      </c>
      <c r="C41" s="29" t="s">
        <v>235</v>
      </c>
      <c r="D41" s="29">
        <v>97.650456243617811</v>
      </c>
      <c r="E41" s="29">
        <v>0</v>
      </c>
      <c r="F41" s="29">
        <v>-6.6666666666860692</v>
      </c>
      <c r="G41" s="29">
        <v>0.66666666677044562</v>
      </c>
      <c r="H41" s="29">
        <v>7.3333333333077988</v>
      </c>
    </row>
    <row r="42" spans="2:8" x14ac:dyDescent="0.3">
      <c r="B42" s="29" t="s">
        <v>236</v>
      </c>
      <c r="C42" s="29" t="s">
        <v>237</v>
      </c>
      <c r="D42" s="29">
        <v>114.64285714285799</v>
      </c>
      <c r="E42" s="29">
        <v>0</v>
      </c>
      <c r="F42" s="29">
        <v>-6.6666666666569654</v>
      </c>
      <c r="G42" s="29">
        <v>4.6704161604359919</v>
      </c>
      <c r="H42" s="29">
        <v>4.1716891027203982</v>
      </c>
    </row>
    <row r="43" spans="2:8" x14ac:dyDescent="0.3">
      <c r="B43" s="29" t="s">
        <v>238</v>
      </c>
      <c r="C43" s="29" t="s">
        <v>239</v>
      </c>
      <c r="D43" s="29">
        <v>131.3088119520099</v>
      </c>
      <c r="E43" s="29">
        <v>0</v>
      </c>
      <c r="F43" s="29">
        <v>-6.6666666666569654</v>
      </c>
      <c r="G43" s="29">
        <v>4.6666666666385996</v>
      </c>
      <c r="H43" s="29">
        <v>7.3333333333551227</v>
      </c>
    </row>
    <row r="44" spans="2:8" x14ac:dyDescent="0.3">
      <c r="B44" s="29" t="s">
        <v>240</v>
      </c>
      <c r="C44" s="29" t="s">
        <v>241</v>
      </c>
      <c r="D44" s="29">
        <v>36.620000000000154</v>
      </c>
      <c r="E44" s="29">
        <v>0</v>
      </c>
      <c r="F44" s="29">
        <v>-90</v>
      </c>
      <c r="G44" s="29">
        <v>6.3636363636358109</v>
      </c>
      <c r="H44" s="29">
        <v>12.222222222261454</v>
      </c>
    </row>
    <row r="45" spans="2:8" x14ac:dyDescent="0.3">
      <c r="B45" s="29" t="s">
        <v>242</v>
      </c>
      <c r="C45" s="29" t="s">
        <v>243</v>
      </c>
      <c r="D45" s="29">
        <v>35.100200000000136</v>
      </c>
      <c r="E45" s="29">
        <v>0</v>
      </c>
      <c r="F45" s="29">
        <v>-90</v>
      </c>
      <c r="G45" s="29">
        <v>6.3636363636365836</v>
      </c>
      <c r="H45" s="29">
        <v>12.222222222226527</v>
      </c>
    </row>
    <row r="46" spans="2:8" x14ac:dyDescent="0.3">
      <c r="B46" s="29" t="s">
        <v>244</v>
      </c>
      <c r="C46" s="29" t="s">
        <v>245</v>
      </c>
      <c r="D46" s="29">
        <v>37.836506886018256</v>
      </c>
      <c r="E46" s="29">
        <v>0</v>
      </c>
      <c r="F46" s="29">
        <v>-90</v>
      </c>
      <c r="G46" s="29">
        <v>1.1111111112841043</v>
      </c>
      <c r="H46" s="29">
        <v>12.222222222179985</v>
      </c>
    </row>
    <row r="47" spans="2:8" x14ac:dyDescent="0.3">
      <c r="B47" s="29" t="s">
        <v>246</v>
      </c>
      <c r="C47" s="29" t="s">
        <v>247</v>
      </c>
      <c r="D47" s="29">
        <v>40.142857142855483</v>
      </c>
      <c r="E47" s="29">
        <v>0</v>
      </c>
      <c r="F47" s="29">
        <v>-90</v>
      </c>
      <c r="G47" s="29">
        <v>10.734424239712494</v>
      </c>
      <c r="H47" s="29">
        <v>11.702286857489483</v>
      </c>
    </row>
    <row r="48" spans="2:8" x14ac:dyDescent="0.3">
      <c r="B48" s="29" t="s">
        <v>248</v>
      </c>
      <c r="C48" s="29" t="s">
        <v>249</v>
      </c>
      <c r="D48" s="29">
        <v>33.476475219198043</v>
      </c>
      <c r="E48" s="29">
        <v>0</v>
      </c>
      <c r="F48" s="29">
        <v>-90</v>
      </c>
      <c r="G48" s="29">
        <v>6.3636363635987339</v>
      </c>
      <c r="H48" s="29">
        <v>11.941109038255181</v>
      </c>
    </row>
    <row r="49" spans="2:8" x14ac:dyDescent="0.3">
      <c r="B49" s="29" t="s">
        <v>250</v>
      </c>
      <c r="C49" s="29" t="s">
        <v>251</v>
      </c>
      <c r="D49" s="29">
        <v>0</v>
      </c>
      <c r="E49" s="29">
        <v>-11.999999999999989</v>
      </c>
      <c r="F49" s="29">
        <v>-70</v>
      </c>
      <c r="G49" s="29">
        <v>11.999999999999989</v>
      </c>
      <c r="H49" s="29">
        <v>1E+30</v>
      </c>
    </row>
    <row r="50" spans="2:8" x14ac:dyDescent="0.3">
      <c r="B50" s="29" t="s">
        <v>252</v>
      </c>
      <c r="C50" s="29" t="s">
        <v>253</v>
      </c>
      <c r="D50" s="29">
        <v>0</v>
      </c>
      <c r="E50" s="29">
        <v>-11.999999999999989</v>
      </c>
      <c r="F50" s="29">
        <v>-70</v>
      </c>
      <c r="G50" s="29">
        <v>11.999999999999989</v>
      </c>
      <c r="H50" s="29">
        <v>1E+30</v>
      </c>
    </row>
    <row r="51" spans="2:8" x14ac:dyDescent="0.3">
      <c r="B51" s="29" t="s">
        <v>254</v>
      </c>
      <c r="C51" s="29" t="s">
        <v>255</v>
      </c>
      <c r="D51" s="29">
        <v>0</v>
      </c>
      <c r="E51" s="29">
        <v>-11.999999999999986</v>
      </c>
      <c r="F51" s="29">
        <v>-70</v>
      </c>
      <c r="G51" s="29">
        <v>11.999999999999986</v>
      </c>
      <c r="H51" s="29">
        <v>1E+30</v>
      </c>
    </row>
    <row r="52" spans="2:8" x14ac:dyDescent="0.3">
      <c r="B52" s="29" t="s">
        <v>256</v>
      </c>
      <c r="C52" s="29" t="s">
        <v>257</v>
      </c>
      <c r="D52" s="29">
        <v>0</v>
      </c>
      <c r="E52" s="29">
        <v>-12</v>
      </c>
      <c r="F52" s="29">
        <v>-70</v>
      </c>
      <c r="G52" s="29">
        <v>12</v>
      </c>
      <c r="H52" s="29">
        <v>1E+30</v>
      </c>
    </row>
    <row r="53" spans="2:8" x14ac:dyDescent="0.3">
      <c r="B53" s="29" t="s">
        <v>258</v>
      </c>
      <c r="C53" s="29" t="s">
        <v>259</v>
      </c>
      <c r="D53" s="29">
        <v>0</v>
      </c>
      <c r="E53" s="29">
        <v>-11.999999999999986</v>
      </c>
      <c r="F53" s="29">
        <v>-70</v>
      </c>
      <c r="G53" s="29">
        <v>11.999999999999986</v>
      </c>
      <c r="H53" s="29">
        <v>1E+30</v>
      </c>
    </row>
    <row r="54" spans="2:8" x14ac:dyDescent="0.3">
      <c r="B54" s="29" t="s">
        <v>260</v>
      </c>
      <c r="C54" s="29" t="s">
        <v>261</v>
      </c>
      <c r="D54" s="29">
        <v>0</v>
      </c>
      <c r="E54" s="29">
        <v>-15</v>
      </c>
      <c r="F54" s="29">
        <v>75</v>
      </c>
      <c r="G54" s="29">
        <v>15</v>
      </c>
      <c r="H54" s="29">
        <v>1E+30</v>
      </c>
    </row>
    <row r="55" spans="2:8" x14ac:dyDescent="0.3">
      <c r="B55" s="29" t="s">
        <v>262</v>
      </c>
      <c r="C55" s="29" t="s">
        <v>263</v>
      </c>
      <c r="D55" s="29">
        <v>0</v>
      </c>
      <c r="E55" s="29">
        <v>-15</v>
      </c>
      <c r="F55" s="29">
        <v>75</v>
      </c>
      <c r="G55" s="29">
        <v>15</v>
      </c>
      <c r="H55" s="29">
        <v>1E+30</v>
      </c>
    </row>
    <row r="56" spans="2:8" x14ac:dyDescent="0.3">
      <c r="B56" s="29" t="s">
        <v>264</v>
      </c>
      <c r="C56" s="29" t="s">
        <v>265</v>
      </c>
      <c r="D56" s="29">
        <v>0</v>
      </c>
      <c r="E56" s="29">
        <v>-15</v>
      </c>
      <c r="F56" s="29">
        <v>75</v>
      </c>
      <c r="G56" s="29">
        <v>15</v>
      </c>
      <c r="H56" s="29">
        <v>1E+30</v>
      </c>
    </row>
    <row r="57" spans="2:8" x14ac:dyDescent="0.3">
      <c r="B57" s="29" t="s">
        <v>266</v>
      </c>
      <c r="C57" s="29" t="s">
        <v>267</v>
      </c>
      <c r="D57" s="29">
        <v>0</v>
      </c>
      <c r="E57" s="29">
        <v>-15</v>
      </c>
      <c r="F57" s="29">
        <v>75</v>
      </c>
      <c r="G57" s="29">
        <v>15</v>
      </c>
      <c r="H57" s="29">
        <v>1E+30</v>
      </c>
    </row>
    <row r="58" spans="2:8" x14ac:dyDescent="0.3">
      <c r="B58" s="29" t="s">
        <v>268</v>
      </c>
      <c r="C58" s="29" t="s">
        <v>269</v>
      </c>
      <c r="D58" s="29">
        <v>0</v>
      </c>
      <c r="E58" s="29">
        <v>-15</v>
      </c>
      <c r="F58" s="29">
        <v>75</v>
      </c>
      <c r="G58" s="29">
        <v>15</v>
      </c>
      <c r="H58" s="29">
        <v>1E+30</v>
      </c>
    </row>
    <row r="59" spans="2:8" x14ac:dyDescent="0.3">
      <c r="B59" s="29" t="s">
        <v>270</v>
      </c>
      <c r="C59" s="29" t="s">
        <v>271</v>
      </c>
      <c r="D59" s="29">
        <v>22.760000000002034</v>
      </c>
      <c r="E59" s="29">
        <v>0</v>
      </c>
      <c r="F59" s="29">
        <v>58</v>
      </c>
      <c r="G59" s="29">
        <v>4.6666666666663934</v>
      </c>
      <c r="H59" s="29">
        <v>7.3333333333565589</v>
      </c>
    </row>
    <row r="60" spans="2:8" x14ac:dyDescent="0.3">
      <c r="B60" s="29" t="s">
        <v>272</v>
      </c>
      <c r="C60" s="29" t="s">
        <v>273</v>
      </c>
      <c r="D60" s="29">
        <v>27.388173438859713</v>
      </c>
      <c r="E60" s="29">
        <v>0</v>
      </c>
      <c r="F60" s="29">
        <v>58</v>
      </c>
      <c r="G60" s="29">
        <v>4.6666666666670116</v>
      </c>
      <c r="H60" s="29">
        <v>7.3333333333361015</v>
      </c>
    </row>
    <row r="61" spans="2:8" x14ac:dyDescent="0.3">
      <c r="B61" s="29" t="s">
        <v>274</v>
      </c>
      <c r="C61" s="29" t="s">
        <v>275</v>
      </c>
      <c r="D61" s="29">
        <v>24.550338243616793</v>
      </c>
      <c r="E61" s="29">
        <v>0</v>
      </c>
      <c r="F61" s="29">
        <v>58</v>
      </c>
      <c r="G61" s="29">
        <v>0.66666666677045905</v>
      </c>
      <c r="H61" s="29">
        <v>7.3333333333079471</v>
      </c>
    </row>
    <row r="62" spans="2:8" x14ac:dyDescent="0.3">
      <c r="B62" s="29" t="s">
        <v>276</v>
      </c>
      <c r="C62" s="29" t="s">
        <v>277</v>
      </c>
      <c r="D62" s="29">
        <v>42.142857142858119</v>
      </c>
      <c r="E62" s="29">
        <v>0</v>
      </c>
      <c r="F62" s="29">
        <v>58</v>
      </c>
      <c r="G62" s="29">
        <v>3.1915327793153518</v>
      </c>
      <c r="H62" s="29">
        <v>3.7154106071103605</v>
      </c>
    </row>
    <row r="63" spans="2:8" x14ac:dyDescent="0.3">
      <c r="B63" s="29" t="s">
        <v>278</v>
      </c>
      <c r="C63" s="29" t="s">
        <v>279</v>
      </c>
      <c r="D63" s="29">
        <v>66.586257529609952</v>
      </c>
      <c r="E63" s="29">
        <v>0</v>
      </c>
      <c r="F63" s="29">
        <v>58</v>
      </c>
      <c r="G63" s="29">
        <v>3.2566661013422227</v>
      </c>
      <c r="H63" s="29">
        <v>7.333333333355271</v>
      </c>
    </row>
    <row r="64" spans="2:8" x14ac:dyDescent="0.3">
      <c r="B64" s="29" t="s">
        <v>280</v>
      </c>
      <c r="C64" s="29" t="s">
        <v>281</v>
      </c>
      <c r="D64" s="29">
        <v>0</v>
      </c>
      <c r="E64" s="29">
        <v>-1.2000000000116415</v>
      </c>
      <c r="F64" s="29">
        <v>-1.2000000000116415</v>
      </c>
      <c r="G64" s="29">
        <v>1.2000000000116415</v>
      </c>
      <c r="H64" s="29">
        <v>1E+30</v>
      </c>
    </row>
    <row r="65" spans="1:8" x14ac:dyDescent="0.3">
      <c r="B65" s="29" t="s">
        <v>282</v>
      </c>
      <c r="C65" s="29" t="s">
        <v>283</v>
      </c>
      <c r="D65" s="29">
        <v>0</v>
      </c>
      <c r="E65" s="29">
        <v>-1.1999999999825377</v>
      </c>
      <c r="F65" s="29">
        <v>-1.1999999999825377</v>
      </c>
      <c r="G65" s="29">
        <v>1.1999999999825377</v>
      </c>
      <c r="H65" s="29">
        <v>1E+30</v>
      </c>
    </row>
    <row r="66" spans="1:8" x14ac:dyDescent="0.3">
      <c r="B66" s="29" t="s">
        <v>284</v>
      </c>
      <c r="C66" s="29" t="s">
        <v>285</v>
      </c>
      <c r="D66" s="29">
        <v>0</v>
      </c>
      <c r="E66" s="29">
        <v>-0.10000000001556053</v>
      </c>
      <c r="F66" s="29">
        <v>-1.2000000000116415</v>
      </c>
      <c r="G66" s="29">
        <v>0.10000000001556053</v>
      </c>
      <c r="H66" s="29">
        <v>1E+30</v>
      </c>
    </row>
    <row r="67" spans="1:8" x14ac:dyDescent="0.3">
      <c r="B67" s="29" t="s">
        <v>286</v>
      </c>
      <c r="C67" s="29" t="s">
        <v>287</v>
      </c>
      <c r="D67" s="29">
        <v>0</v>
      </c>
      <c r="E67" s="29">
        <v>-0.94923671017918199</v>
      </c>
      <c r="F67" s="29">
        <v>-1.1999999999825377</v>
      </c>
      <c r="G67" s="29">
        <v>0.94923671017918199</v>
      </c>
      <c r="H67" s="29">
        <v>1E+30</v>
      </c>
    </row>
    <row r="68" spans="1:8" ht="15" thickBot="1" x14ac:dyDescent="0.35">
      <c r="B68" s="27" t="s">
        <v>288</v>
      </c>
      <c r="C68" s="27" t="s">
        <v>289</v>
      </c>
      <c r="D68" s="27">
        <v>0</v>
      </c>
      <c r="E68" s="27">
        <v>-1.2000000000116415</v>
      </c>
      <c r="F68" s="27">
        <v>-1.2000000000116415</v>
      </c>
      <c r="G68" s="27">
        <v>1.2000000000116415</v>
      </c>
      <c r="H68" s="27">
        <v>1E+30</v>
      </c>
    </row>
    <row r="70" spans="1:8" ht="15" thickBot="1" x14ac:dyDescent="0.35">
      <c r="A70" t="s">
        <v>162</v>
      </c>
    </row>
    <row r="71" spans="1:8" x14ac:dyDescent="0.3">
      <c r="B71" s="30"/>
      <c r="C71" s="30"/>
      <c r="D71" s="30" t="s">
        <v>419</v>
      </c>
      <c r="E71" s="30" t="s">
        <v>428</v>
      </c>
      <c r="F71" s="30" t="s">
        <v>430</v>
      </c>
      <c r="G71" s="30" t="s">
        <v>425</v>
      </c>
      <c r="H71" s="30" t="s">
        <v>425</v>
      </c>
    </row>
    <row r="72" spans="1:8" ht="15" thickBot="1" x14ac:dyDescent="0.35">
      <c r="B72" s="31" t="s">
        <v>156</v>
      </c>
      <c r="C72" s="31" t="s">
        <v>157</v>
      </c>
      <c r="D72" s="31" t="s">
        <v>420</v>
      </c>
      <c r="E72" s="31" t="s">
        <v>429</v>
      </c>
      <c r="F72" s="31" t="s">
        <v>431</v>
      </c>
      <c r="G72" s="31" t="s">
        <v>426</v>
      </c>
      <c r="H72" s="31" t="s">
        <v>427</v>
      </c>
    </row>
    <row r="73" spans="1:8" x14ac:dyDescent="0.3">
      <c r="B73" s="29" t="s">
        <v>290</v>
      </c>
      <c r="C73" s="29" t="s">
        <v>291</v>
      </c>
      <c r="D73" s="29">
        <v>200.00000000000125</v>
      </c>
      <c r="E73" s="29">
        <v>77.00000000001566</v>
      </c>
      <c r="F73" s="29">
        <v>200</v>
      </c>
      <c r="G73" s="29">
        <v>10.204761904763698</v>
      </c>
      <c r="H73" s="29">
        <v>15.173333333334469</v>
      </c>
    </row>
    <row r="74" spans="1:8" x14ac:dyDescent="0.3">
      <c r="B74" s="29" t="s">
        <v>294</v>
      </c>
      <c r="C74" s="29" t="s">
        <v>295</v>
      </c>
      <c r="D74" s="29">
        <v>199.99999999999767</v>
      </c>
      <c r="E74" s="29">
        <v>77.000000000012363</v>
      </c>
      <c r="F74" s="29">
        <v>200</v>
      </c>
      <c r="G74" s="29">
        <v>15.225789211371607</v>
      </c>
      <c r="H74" s="29">
        <v>18.25878229257366</v>
      </c>
    </row>
    <row r="75" spans="1:8" x14ac:dyDescent="0.3">
      <c r="B75" s="29" t="s">
        <v>297</v>
      </c>
      <c r="C75" s="29" t="s">
        <v>298</v>
      </c>
      <c r="D75" s="29">
        <v>200.00000000000085</v>
      </c>
      <c r="E75" s="29">
        <v>61.600000000025332</v>
      </c>
      <c r="F75" s="29">
        <v>200</v>
      </c>
      <c r="G75" s="29">
        <v>19.189891179381675</v>
      </c>
      <c r="H75" s="29">
        <v>2.2386802491923965</v>
      </c>
    </row>
    <row r="76" spans="1:8" x14ac:dyDescent="0.3">
      <c r="B76" s="29" t="s">
        <v>300</v>
      </c>
      <c r="C76" s="29" t="s">
        <v>301</v>
      </c>
      <c r="D76" s="29">
        <v>199.99999999999775</v>
      </c>
      <c r="E76" s="29">
        <v>73.489313942763829</v>
      </c>
      <c r="F76" s="29">
        <v>200</v>
      </c>
      <c r="G76" s="29">
        <v>20.909889942850391</v>
      </c>
      <c r="H76" s="29">
        <v>2.8673750571468277</v>
      </c>
    </row>
    <row r="77" spans="1:8" x14ac:dyDescent="0.3">
      <c r="B77" s="29" t="s">
        <v>303</v>
      </c>
      <c r="C77" s="29" t="s">
        <v>304</v>
      </c>
      <c r="D77" s="29">
        <v>200.00000000000398</v>
      </c>
      <c r="E77" s="29">
        <v>77.000000000017337</v>
      </c>
      <c r="F77" s="29">
        <v>200</v>
      </c>
      <c r="G77" s="29">
        <v>22.221273078859198</v>
      </c>
      <c r="H77" s="29">
        <v>44.390838353071665</v>
      </c>
    </row>
    <row r="78" spans="1:8" x14ac:dyDescent="0.3">
      <c r="B78" s="29" t="s">
        <v>306</v>
      </c>
      <c r="C78" s="29" t="s">
        <v>307</v>
      </c>
      <c r="D78" s="29">
        <v>5357.1333333333505</v>
      </c>
      <c r="E78" s="29">
        <v>0</v>
      </c>
      <c r="F78" s="29">
        <v>0</v>
      </c>
      <c r="G78" s="29">
        <v>1E+30</v>
      </c>
      <c r="H78" s="29">
        <v>142.86666666668918</v>
      </c>
    </row>
    <row r="79" spans="1:8" x14ac:dyDescent="0.3">
      <c r="B79" s="29" t="s">
        <v>310</v>
      </c>
      <c r="C79" s="29" t="s">
        <v>311</v>
      </c>
      <c r="D79" s="29">
        <v>5286.8389510407251</v>
      </c>
      <c r="E79" s="29">
        <v>0</v>
      </c>
      <c r="F79" s="29">
        <v>0</v>
      </c>
      <c r="G79" s="29">
        <v>1E+30</v>
      </c>
      <c r="H79" s="29">
        <v>213.16104895921029</v>
      </c>
    </row>
    <row r="80" spans="1:8" x14ac:dyDescent="0.3">
      <c r="B80" s="29" t="s">
        <v>313</v>
      </c>
      <c r="C80" s="29" t="s">
        <v>314</v>
      </c>
      <c r="D80" s="29">
        <v>5500.0000000000418</v>
      </c>
      <c r="E80" s="29">
        <v>1.0999999999961014</v>
      </c>
      <c r="F80" s="29">
        <v>0</v>
      </c>
      <c r="G80" s="29">
        <v>31.341523488692978</v>
      </c>
      <c r="H80" s="29">
        <v>163.66892162412543</v>
      </c>
    </row>
    <row r="81" spans="2:8" x14ac:dyDescent="0.3">
      <c r="B81" s="29" t="s">
        <v>316</v>
      </c>
      <c r="C81" s="29" t="s">
        <v>317</v>
      </c>
      <c r="D81" s="29">
        <v>5499.9999999998981</v>
      </c>
      <c r="E81" s="29">
        <v>0.25076328980335572</v>
      </c>
      <c r="F81" s="29">
        <v>0</v>
      </c>
      <c r="G81" s="29">
        <v>40.143250800057046</v>
      </c>
      <c r="H81" s="29">
        <v>292.73845919991874</v>
      </c>
    </row>
    <row r="82" spans="2:8" x14ac:dyDescent="0.3">
      <c r="B82" s="29" t="s">
        <v>319</v>
      </c>
      <c r="C82" s="29" t="s">
        <v>320</v>
      </c>
      <c r="D82" s="29">
        <v>5188.9021768959865</v>
      </c>
      <c r="E82" s="29">
        <v>0</v>
      </c>
      <c r="F82" s="29">
        <v>0</v>
      </c>
      <c r="G82" s="29">
        <v>1E+30</v>
      </c>
      <c r="H82" s="29">
        <v>311.09782310406683</v>
      </c>
    </row>
    <row r="83" spans="2:8" x14ac:dyDescent="0.3">
      <c r="B83" s="29" t="s">
        <v>322</v>
      </c>
      <c r="C83" s="29" t="s">
        <v>323</v>
      </c>
      <c r="D83" s="29">
        <v>21906.063333333423</v>
      </c>
      <c r="E83" s="29">
        <v>0</v>
      </c>
      <c r="F83" s="29">
        <v>0</v>
      </c>
      <c r="G83" s="29">
        <v>21906.06333333371</v>
      </c>
      <c r="H83" s="29">
        <v>1E+30</v>
      </c>
    </row>
    <row r="84" spans="2:8" x14ac:dyDescent="0.3">
      <c r="B84" s="29" t="s">
        <v>325</v>
      </c>
      <c r="C84" s="29" t="s">
        <v>326</v>
      </c>
      <c r="D84" s="29">
        <v>21888.696679359131</v>
      </c>
      <c r="E84" s="29">
        <v>0</v>
      </c>
      <c r="F84" s="29">
        <v>0</v>
      </c>
      <c r="G84" s="29">
        <v>21888.696679359437</v>
      </c>
      <c r="H84" s="29">
        <v>1E+30</v>
      </c>
    </row>
    <row r="85" spans="2:8" x14ac:dyDescent="0.3">
      <c r="B85" s="29" t="s">
        <v>328</v>
      </c>
      <c r="C85" s="29" t="s">
        <v>329</v>
      </c>
      <c r="D85" s="29">
        <v>25816.055099876961</v>
      </c>
      <c r="E85" s="29">
        <v>0</v>
      </c>
      <c r="F85" s="29">
        <v>0</v>
      </c>
      <c r="G85" s="29">
        <v>25816.055099876616</v>
      </c>
      <c r="H85" s="29">
        <v>1E+30</v>
      </c>
    </row>
    <row r="86" spans="2:8" x14ac:dyDescent="0.3">
      <c r="B86" s="29" t="s">
        <v>331</v>
      </c>
      <c r="C86" s="29" t="s">
        <v>332</v>
      </c>
      <c r="D86" s="29">
        <v>26825.770363428044</v>
      </c>
      <c r="E86" s="29">
        <v>0</v>
      </c>
      <c r="F86" s="29">
        <v>0</v>
      </c>
      <c r="G86" s="29">
        <v>26825.77036342736</v>
      </c>
      <c r="H86" s="29">
        <v>1E+30</v>
      </c>
    </row>
    <row r="87" spans="2:8" x14ac:dyDescent="0.3">
      <c r="B87" s="29" t="s">
        <v>334</v>
      </c>
      <c r="C87" s="29" t="s">
        <v>335</v>
      </c>
      <c r="D87" s="29">
        <v>25282.587385340732</v>
      </c>
      <c r="E87" s="29">
        <v>0</v>
      </c>
      <c r="F87" s="29">
        <v>0</v>
      </c>
      <c r="G87" s="29">
        <v>25282.58738534051</v>
      </c>
      <c r="H87" s="29">
        <v>1E+30</v>
      </c>
    </row>
    <row r="88" spans="2:8" x14ac:dyDescent="0.3">
      <c r="B88" s="29" t="s">
        <v>337</v>
      </c>
      <c r="C88" s="29" t="s">
        <v>338</v>
      </c>
      <c r="D88" s="29">
        <v>22.799999999999994</v>
      </c>
      <c r="E88" s="29">
        <v>0</v>
      </c>
      <c r="F88" s="29">
        <v>0</v>
      </c>
      <c r="G88" s="29">
        <v>22.79999999999999</v>
      </c>
      <c r="H88" s="29">
        <v>1E+30</v>
      </c>
    </row>
    <row r="89" spans="2:8" x14ac:dyDescent="0.3">
      <c r="B89" s="29" t="s">
        <v>340</v>
      </c>
      <c r="C89" s="29" t="s">
        <v>341</v>
      </c>
      <c r="D89" s="29">
        <v>11.584426561136908</v>
      </c>
      <c r="E89" s="29">
        <v>0</v>
      </c>
      <c r="F89" s="29">
        <v>0</v>
      </c>
      <c r="G89" s="29">
        <v>11.58442656113694</v>
      </c>
      <c r="H89" s="29">
        <v>1E+30</v>
      </c>
    </row>
    <row r="90" spans="2:8" x14ac:dyDescent="0.3">
      <c r="B90" s="29" t="s">
        <v>343</v>
      </c>
      <c r="C90" s="29" t="s">
        <v>344</v>
      </c>
      <c r="D90" s="29">
        <v>92.460792031997542</v>
      </c>
      <c r="E90" s="29">
        <v>0</v>
      </c>
      <c r="F90" s="29">
        <v>175</v>
      </c>
      <c r="G90" s="29">
        <v>1E+30</v>
      </c>
      <c r="H90" s="29">
        <v>82.539207968002827</v>
      </c>
    </row>
    <row r="91" spans="2:8" x14ac:dyDescent="0.3">
      <c r="B91" s="29" t="s">
        <v>346</v>
      </c>
      <c r="C91" s="29" t="s">
        <v>347</v>
      </c>
      <c r="D91" s="29">
        <v>0</v>
      </c>
      <c r="E91" s="29">
        <v>-114.93990008351585</v>
      </c>
      <c r="F91" s="29">
        <v>0</v>
      </c>
      <c r="G91" s="29">
        <v>12.620942680155485</v>
      </c>
      <c r="H91" s="29">
        <v>48.15892633626413</v>
      </c>
    </row>
    <row r="92" spans="2:8" x14ac:dyDescent="0.3">
      <c r="B92" s="29" t="s">
        <v>349</v>
      </c>
      <c r="C92" s="29" t="s">
        <v>350</v>
      </c>
      <c r="D92" s="29">
        <v>-4.6185277824406512E-13</v>
      </c>
      <c r="E92" s="29">
        <v>-237.76717552655441</v>
      </c>
      <c r="F92" s="29">
        <v>0</v>
      </c>
      <c r="G92" s="29">
        <v>27.073170731708156</v>
      </c>
      <c r="H92" s="29">
        <v>60.214876200139955</v>
      </c>
    </row>
    <row r="93" spans="2:8" x14ac:dyDescent="0.3">
      <c r="B93" s="29" t="s">
        <v>352</v>
      </c>
      <c r="C93" s="29" t="s">
        <v>353</v>
      </c>
      <c r="D93" s="29">
        <v>1.7763568394002505E-13</v>
      </c>
      <c r="E93" s="29">
        <v>-141.33333333334633</v>
      </c>
      <c r="F93" s="29">
        <v>0</v>
      </c>
      <c r="G93" s="29">
        <v>37.539207968000198</v>
      </c>
      <c r="H93" s="29">
        <v>1.2110955846664637E+18</v>
      </c>
    </row>
    <row r="94" spans="2:8" x14ac:dyDescent="0.3">
      <c r="B94" s="29" t="s">
        <v>355</v>
      </c>
      <c r="C94" s="29" t="s">
        <v>344</v>
      </c>
      <c r="D94" s="29">
        <v>92.460792031997542</v>
      </c>
      <c r="E94" s="29">
        <v>0</v>
      </c>
      <c r="F94" s="29">
        <v>50</v>
      </c>
      <c r="G94" s="29">
        <v>42.460792031997173</v>
      </c>
      <c r="H94" s="29">
        <v>1E+30</v>
      </c>
    </row>
    <row r="95" spans="2:8" x14ac:dyDescent="0.3">
      <c r="B95" s="29" t="s">
        <v>357</v>
      </c>
      <c r="C95" s="29" t="s">
        <v>358</v>
      </c>
      <c r="D95" s="29">
        <v>97.700000000000259</v>
      </c>
      <c r="E95" s="29">
        <v>-54.000000000000306</v>
      </c>
      <c r="F95" s="29">
        <v>0</v>
      </c>
      <c r="G95" s="29">
        <v>405.66783950617747</v>
      </c>
      <c r="H95" s="29">
        <v>61.033333333333239</v>
      </c>
    </row>
    <row r="96" spans="2:8" x14ac:dyDescent="0.3">
      <c r="B96" s="29" t="s">
        <v>360</v>
      </c>
      <c r="C96" s="29" t="s">
        <v>361</v>
      </c>
      <c r="D96" s="29">
        <v>95.167000000000229</v>
      </c>
      <c r="E96" s="29">
        <v>-54.000000000000306</v>
      </c>
      <c r="F96" s="29">
        <v>0</v>
      </c>
      <c r="G96" s="29">
        <v>405.34623480295022</v>
      </c>
      <c r="H96" s="29">
        <v>58.500333333333224</v>
      </c>
    </row>
    <row r="97" spans="2:8" x14ac:dyDescent="0.3">
      <c r="B97" s="29" t="s">
        <v>363</v>
      </c>
      <c r="C97" s="29" t="s">
        <v>364</v>
      </c>
      <c r="D97" s="29">
        <v>104.42874000000056</v>
      </c>
      <c r="E97" s="29">
        <v>-54.000000000000306</v>
      </c>
      <c r="F97" s="29">
        <v>0</v>
      </c>
      <c r="G97" s="29">
        <v>478.07509444215685</v>
      </c>
      <c r="H97" s="29">
        <v>63.060844810030069</v>
      </c>
    </row>
    <row r="98" spans="2:8" x14ac:dyDescent="0.3">
      <c r="B98" s="29" t="s">
        <v>366</v>
      </c>
      <c r="C98" s="29" t="s">
        <v>367</v>
      </c>
      <c r="D98" s="29">
        <v>103.57142857142581</v>
      </c>
      <c r="E98" s="29">
        <v>-53.999999999999389</v>
      </c>
      <c r="F98" s="29">
        <v>0</v>
      </c>
      <c r="G98" s="29">
        <v>496.77352524866046</v>
      </c>
      <c r="H98" s="29">
        <v>66.904761904759894</v>
      </c>
    </row>
    <row r="99" spans="2:8" x14ac:dyDescent="0.3">
      <c r="B99" s="29" t="s">
        <v>369</v>
      </c>
      <c r="C99" s="29" t="s">
        <v>370</v>
      </c>
      <c r="D99" s="29">
        <v>92.460792031996746</v>
      </c>
      <c r="E99" s="29">
        <v>-53.999999999999403</v>
      </c>
      <c r="F99" s="29">
        <v>0</v>
      </c>
      <c r="G99" s="29">
        <v>468.19606269149631</v>
      </c>
      <c r="H99" s="29">
        <v>55.794125365330707</v>
      </c>
    </row>
    <row r="100" spans="2:8" x14ac:dyDescent="0.3">
      <c r="B100" s="29" t="s">
        <v>372</v>
      </c>
      <c r="C100" s="29" t="s">
        <v>373</v>
      </c>
      <c r="D100" s="29">
        <v>129.99999999999997</v>
      </c>
      <c r="E100" s="29">
        <v>91.685983333407265</v>
      </c>
      <c r="F100" s="29">
        <v>0</v>
      </c>
      <c r="G100" s="29">
        <v>5.1664256915377429</v>
      </c>
      <c r="H100" s="29">
        <v>1.2714957871217274</v>
      </c>
    </row>
    <row r="101" spans="2:8" x14ac:dyDescent="0.3">
      <c r="B101" s="29" t="s">
        <v>375</v>
      </c>
      <c r="C101" s="29" t="s">
        <v>376</v>
      </c>
      <c r="D101" s="29">
        <v>128.41142656113692</v>
      </c>
      <c r="E101" s="29">
        <v>0</v>
      </c>
      <c r="F101" s="29">
        <v>0</v>
      </c>
      <c r="G101" s="29">
        <v>1E+30</v>
      </c>
      <c r="H101" s="29">
        <v>1.5885734388626376</v>
      </c>
    </row>
    <row r="102" spans="2:8" x14ac:dyDescent="0.3">
      <c r="B102" s="29" t="s">
        <v>378</v>
      </c>
      <c r="C102" s="29" t="s">
        <v>379</v>
      </c>
      <c r="D102" s="29">
        <v>115.43394523308004</v>
      </c>
      <c r="E102" s="29">
        <v>0</v>
      </c>
      <c r="F102" s="29">
        <v>0</v>
      </c>
      <c r="G102" s="29">
        <v>1E+30</v>
      </c>
      <c r="H102" s="29">
        <v>14.566054766919475</v>
      </c>
    </row>
    <row r="103" spans="2:8" x14ac:dyDescent="0.3">
      <c r="B103" s="29" t="s">
        <v>381</v>
      </c>
      <c r="C103" s="29" t="s">
        <v>382</v>
      </c>
      <c r="D103" s="29">
        <v>103.57142857142561</v>
      </c>
      <c r="E103" s="29">
        <v>0</v>
      </c>
      <c r="F103" s="29">
        <v>0</v>
      </c>
      <c r="G103" s="29">
        <v>1E+30</v>
      </c>
      <c r="H103" s="29">
        <v>26.428571428572813</v>
      </c>
    </row>
    <row r="104" spans="2:8" x14ac:dyDescent="0.3">
      <c r="B104" s="29" t="s">
        <v>384</v>
      </c>
      <c r="C104" s="29" t="s">
        <v>385</v>
      </c>
      <c r="D104" s="29">
        <v>92.460792031997272</v>
      </c>
      <c r="E104" s="29">
        <v>0</v>
      </c>
      <c r="F104" s="29">
        <v>0</v>
      </c>
      <c r="G104" s="29">
        <v>1E+30</v>
      </c>
      <c r="H104" s="29">
        <v>37.539207968000213</v>
      </c>
    </row>
    <row r="105" spans="2:8" x14ac:dyDescent="0.3">
      <c r="B105" s="29" t="s">
        <v>387</v>
      </c>
      <c r="C105" s="29" t="s">
        <v>388</v>
      </c>
      <c r="D105" s="29">
        <v>97.699999999999989</v>
      </c>
      <c r="E105" s="29">
        <v>40.599999999999952</v>
      </c>
      <c r="F105" s="29">
        <v>0</v>
      </c>
      <c r="G105" s="29">
        <v>1E+30</v>
      </c>
      <c r="H105" s="29">
        <v>32.514285714288661</v>
      </c>
    </row>
    <row r="106" spans="2:8" x14ac:dyDescent="0.3">
      <c r="B106" s="29" t="s">
        <v>390</v>
      </c>
      <c r="C106" s="29" t="s">
        <v>388</v>
      </c>
      <c r="D106" s="29">
        <v>95.167000000000002</v>
      </c>
      <c r="E106" s="29">
        <v>40.599999999999952</v>
      </c>
      <c r="F106" s="29">
        <v>0</v>
      </c>
      <c r="G106" s="29">
        <v>1E+30</v>
      </c>
      <c r="H106" s="29">
        <v>39.125962055513924</v>
      </c>
    </row>
    <row r="107" spans="2:8" x14ac:dyDescent="0.3">
      <c r="B107" s="29" t="s">
        <v>392</v>
      </c>
      <c r="C107" s="29" t="s">
        <v>388</v>
      </c>
      <c r="D107" s="29">
        <v>104.42873999999998</v>
      </c>
      <c r="E107" s="29">
        <v>40.599999999999532</v>
      </c>
      <c r="F107" s="29">
        <v>0</v>
      </c>
      <c r="G107" s="29">
        <v>1E+30</v>
      </c>
      <c r="H107" s="29">
        <v>35.071911776595812</v>
      </c>
    </row>
    <row r="108" spans="2:8" x14ac:dyDescent="0.3">
      <c r="B108" s="29" t="s">
        <v>394</v>
      </c>
      <c r="C108" s="29" t="s">
        <v>388</v>
      </c>
      <c r="D108" s="29">
        <v>103.57142857142608</v>
      </c>
      <c r="E108" s="29">
        <v>40.59999999999954</v>
      </c>
      <c r="F108" s="29">
        <v>0</v>
      </c>
      <c r="G108" s="29">
        <v>5.7482635505683816E+16</v>
      </c>
      <c r="H108" s="29">
        <v>60.204081632655139</v>
      </c>
    </row>
    <row r="109" spans="2:8" ht="15" thickBot="1" x14ac:dyDescent="0.35">
      <c r="B109" s="27" t="s">
        <v>396</v>
      </c>
      <c r="C109" s="27" t="s">
        <v>388</v>
      </c>
      <c r="D109" s="27">
        <v>92.460792031997542</v>
      </c>
      <c r="E109" s="27">
        <v>40.599999999999582</v>
      </c>
      <c r="F109" s="27">
        <v>0</v>
      </c>
      <c r="G109" s="27">
        <v>1E+30</v>
      </c>
      <c r="H109" s="27">
        <v>95.123225042300973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FA3D-AE96-4485-AAA1-B426DBAA7512}">
  <dimension ref="A1:J72"/>
  <sheetViews>
    <sheetView showGridLines="0" workbookViewId="0"/>
  </sheetViews>
  <sheetFormatPr defaultRowHeight="14.4" x14ac:dyDescent="0.3"/>
  <cols>
    <col min="1" max="1" width="2.33203125" customWidth="1"/>
    <col min="2" max="2" width="7.44140625" bestFit="1" customWidth="1"/>
    <col min="3" max="3" width="47.21875" bestFit="1" customWidth="1"/>
    <col min="4" max="4" width="12" bestFit="1" customWidth="1"/>
    <col min="5" max="5" width="2.33203125" customWidth="1"/>
    <col min="6" max="7" width="12" bestFit="1" customWidth="1"/>
    <col min="8" max="8" width="2.33203125" customWidth="1"/>
    <col min="9" max="10" width="12.6640625" bestFit="1" customWidth="1"/>
  </cols>
  <sheetData>
    <row r="1" spans="1:10" x14ac:dyDescent="0.3">
      <c r="A1" s="10" t="s">
        <v>432</v>
      </c>
    </row>
    <row r="2" spans="1:10" x14ac:dyDescent="0.3">
      <c r="A2" s="10" t="s">
        <v>145</v>
      </c>
    </row>
    <row r="3" spans="1:10" x14ac:dyDescent="0.3">
      <c r="A3" s="10" t="s">
        <v>146</v>
      </c>
    </row>
    <row r="5" spans="1:10" ht="15" thickBot="1" x14ac:dyDescent="0.35"/>
    <row r="6" spans="1:10" x14ac:dyDescent="0.3">
      <c r="B6" s="30"/>
      <c r="C6" s="30" t="s">
        <v>423</v>
      </c>
      <c r="D6" s="30"/>
    </row>
    <row r="7" spans="1:10" ht="15" thickBot="1" x14ac:dyDescent="0.35">
      <c r="B7" s="31" t="s">
        <v>156</v>
      </c>
      <c r="C7" s="31" t="s">
        <v>157</v>
      </c>
      <c r="D7" s="31" t="s">
        <v>420</v>
      </c>
    </row>
    <row r="8" spans="1:10" ht="15" thickBot="1" x14ac:dyDescent="0.35">
      <c r="B8" s="27" t="s">
        <v>167</v>
      </c>
      <c r="C8" s="27" t="s">
        <v>168</v>
      </c>
      <c r="D8" s="27">
        <v>121719.1728613383</v>
      </c>
    </row>
    <row r="10" spans="1:10" ht="15" thickBot="1" x14ac:dyDescent="0.35"/>
    <row r="11" spans="1:10" x14ac:dyDescent="0.3">
      <c r="B11" s="30"/>
      <c r="C11" s="30" t="s">
        <v>433</v>
      </c>
      <c r="D11" s="30"/>
      <c r="F11" s="30" t="s">
        <v>434</v>
      </c>
      <c r="G11" s="30" t="s">
        <v>423</v>
      </c>
      <c r="I11" s="30" t="s">
        <v>437</v>
      </c>
      <c r="J11" s="30" t="s">
        <v>423</v>
      </c>
    </row>
    <row r="12" spans="1:10" ht="15" thickBot="1" x14ac:dyDescent="0.35">
      <c r="B12" s="31" t="s">
        <v>156</v>
      </c>
      <c r="C12" s="31" t="s">
        <v>157</v>
      </c>
      <c r="D12" s="31" t="s">
        <v>420</v>
      </c>
      <c r="F12" s="31" t="s">
        <v>435</v>
      </c>
      <c r="G12" s="31" t="s">
        <v>436</v>
      </c>
      <c r="I12" s="31" t="s">
        <v>435</v>
      </c>
      <c r="J12" s="31" t="s">
        <v>436</v>
      </c>
    </row>
    <row r="13" spans="1:10" x14ac:dyDescent="0.3">
      <c r="B13" s="29" t="s">
        <v>169</v>
      </c>
      <c r="C13" s="29" t="s">
        <v>170</v>
      </c>
      <c r="D13" s="29">
        <v>30.935000000000006</v>
      </c>
      <c r="F13" s="29">
        <v>30.934999999998237</v>
      </c>
      <c r="G13" s="29">
        <v>121719.17286133939</v>
      </c>
      <c r="I13" s="29">
        <v>30.934999999998354</v>
      </c>
      <c r="J13" s="29">
        <v>121719.17286133931</v>
      </c>
    </row>
    <row r="14" spans="1:10" x14ac:dyDescent="0.3">
      <c r="B14" s="29" t="s">
        <v>172</v>
      </c>
      <c r="C14" s="29" t="s">
        <v>173</v>
      </c>
      <c r="D14" s="29">
        <v>0</v>
      </c>
      <c r="F14" s="29">
        <v>0</v>
      </c>
      <c r="G14" s="29">
        <v>121719.1728613383</v>
      </c>
      <c r="I14" s="29">
        <v>549.27152077602364</v>
      </c>
      <c r="J14" s="29">
        <v>-97167.793932248082</v>
      </c>
    </row>
    <row r="15" spans="1:10" x14ac:dyDescent="0.3">
      <c r="B15" s="29" t="s">
        <v>174</v>
      </c>
      <c r="C15" s="29" t="s">
        <v>175</v>
      </c>
      <c r="D15" s="29">
        <v>40.7574234388631</v>
      </c>
      <c r="F15" s="29">
        <v>40.757423438863007</v>
      </c>
      <c r="G15" s="29">
        <v>121719.17286133835</v>
      </c>
      <c r="I15" s="29">
        <v>40.757423438862531</v>
      </c>
      <c r="J15" s="29">
        <v>121719.17286133846</v>
      </c>
    </row>
    <row r="16" spans="1:10" x14ac:dyDescent="0.3">
      <c r="B16" s="29" t="s">
        <v>176</v>
      </c>
      <c r="C16" s="29" t="s">
        <v>177</v>
      </c>
      <c r="D16" s="29">
        <v>57.435806999999961</v>
      </c>
      <c r="F16" s="29">
        <v>57.435806999999642</v>
      </c>
      <c r="G16" s="29">
        <v>121719.17286133833</v>
      </c>
      <c r="I16" s="29">
        <v>57.43580699999999</v>
      </c>
      <c r="J16" s="29">
        <v>121719.1728613383</v>
      </c>
    </row>
    <row r="17" spans="2:10" x14ac:dyDescent="0.3">
      <c r="B17" s="29" t="s">
        <v>178</v>
      </c>
      <c r="C17" s="29" t="s">
        <v>179</v>
      </c>
      <c r="D17" s="29">
        <v>56.964285714284813</v>
      </c>
      <c r="F17" s="29">
        <v>56.964285714282262</v>
      </c>
      <c r="G17" s="29">
        <v>121719.17286133794</v>
      </c>
      <c r="I17" s="29">
        <v>56.964285714284351</v>
      </c>
      <c r="J17" s="29">
        <v>121719.17286133823</v>
      </c>
    </row>
    <row r="18" spans="2:10" x14ac:dyDescent="0.3">
      <c r="B18" s="29" t="s">
        <v>180</v>
      </c>
      <c r="C18" s="29" t="s">
        <v>181</v>
      </c>
      <c r="D18" s="29">
        <v>50.853435617598471</v>
      </c>
      <c r="F18" s="29">
        <v>50.853435617602941</v>
      </c>
      <c r="G18" s="29">
        <v>121719.17286133871</v>
      </c>
      <c r="I18" s="29">
        <v>50.853435617598649</v>
      </c>
      <c r="J18" s="29">
        <v>121719.17286133832</v>
      </c>
    </row>
    <row r="19" spans="2:10" x14ac:dyDescent="0.3">
      <c r="B19" s="29" t="s">
        <v>182</v>
      </c>
      <c r="C19" s="29" t="s">
        <v>183</v>
      </c>
      <c r="D19" s="29">
        <v>0</v>
      </c>
      <c r="F19" s="29">
        <v>0</v>
      </c>
      <c r="G19" s="29">
        <v>121719.1728613383</v>
      </c>
      <c r="I19" s="29">
        <v>549.27152077602364</v>
      </c>
      <c r="J19" s="29">
        <v>-97167.793932248082</v>
      </c>
    </row>
    <row r="20" spans="2:10" x14ac:dyDescent="0.3">
      <c r="B20" s="29" t="s">
        <v>184</v>
      </c>
      <c r="C20" s="29" t="s">
        <v>185</v>
      </c>
      <c r="D20" s="29">
        <v>0</v>
      </c>
      <c r="F20" s="29">
        <v>0</v>
      </c>
      <c r="G20" s="29">
        <v>121719.1728613383</v>
      </c>
      <c r="I20" s="29">
        <v>634.43728174981538</v>
      </c>
      <c r="J20" s="29">
        <v>-131106.70099206339</v>
      </c>
    </row>
    <row r="21" spans="2:10" x14ac:dyDescent="0.3">
      <c r="B21" s="29" t="s">
        <v>186</v>
      </c>
      <c r="C21" s="29" t="s">
        <v>187</v>
      </c>
      <c r="D21" s="29">
        <v>0</v>
      </c>
      <c r="F21" s="29">
        <v>0</v>
      </c>
      <c r="G21" s="29">
        <v>121719.1728613383</v>
      </c>
      <c r="I21" s="29">
        <v>634.43728174981538</v>
      </c>
      <c r="J21" s="29">
        <v>-131106.70099206339</v>
      </c>
    </row>
    <row r="22" spans="2:10" x14ac:dyDescent="0.3">
      <c r="B22" s="29" t="s">
        <v>188</v>
      </c>
      <c r="C22" s="29" t="s">
        <v>189</v>
      </c>
      <c r="D22" s="29">
        <v>0</v>
      </c>
      <c r="F22" s="29">
        <v>0</v>
      </c>
      <c r="G22" s="29">
        <v>121719.1728613383</v>
      </c>
      <c r="I22" s="29">
        <v>634.43728174981538</v>
      </c>
      <c r="J22" s="29">
        <v>-131106.70099206339</v>
      </c>
    </row>
    <row r="23" spans="2:10" x14ac:dyDescent="0.3">
      <c r="B23" s="29" t="s">
        <v>190</v>
      </c>
      <c r="C23" s="29" t="s">
        <v>191</v>
      </c>
      <c r="D23" s="29">
        <v>22</v>
      </c>
      <c r="F23" s="29">
        <v>21.999999999999865</v>
      </c>
      <c r="G23" s="29">
        <v>121719.1728613383</v>
      </c>
      <c r="I23" s="29">
        <v>21.999999999998689</v>
      </c>
      <c r="J23" s="29">
        <v>121719.1728613383</v>
      </c>
    </row>
    <row r="24" spans="2:10" x14ac:dyDescent="0.3">
      <c r="B24" s="29" t="s">
        <v>192</v>
      </c>
      <c r="C24" s="29" t="s">
        <v>193</v>
      </c>
      <c r="D24" s="29">
        <v>22</v>
      </c>
      <c r="F24" s="29">
        <v>21.999999999999893</v>
      </c>
      <c r="G24" s="29">
        <v>121719.1728613383</v>
      </c>
      <c r="I24" s="29">
        <v>22</v>
      </c>
      <c r="J24" s="29">
        <v>121719.1728613383</v>
      </c>
    </row>
    <row r="25" spans="2:10" x14ac:dyDescent="0.3">
      <c r="B25" s="29" t="s">
        <v>194</v>
      </c>
      <c r="C25" s="29" t="s">
        <v>195</v>
      </c>
      <c r="D25" s="29">
        <v>22</v>
      </c>
      <c r="F25" s="29">
        <v>21.999999999999599</v>
      </c>
      <c r="G25" s="29">
        <v>121719.1728613383</v>
      </c>
      <c r="I25" s="29">
        <v>21.999999999986493</v>
      </c>
      <c r="J25" s="29">
        <v>121719.17286133848</v>
      </c>
    </row>
    <row r="26" spans="2:10" x14ac:dyDescent="0.3">
      <c r="B26" s="29" t="s">
        <v>196</v>
      </c>
      <c r="C26" s="29" t="s">
        <v>197</v>
      </c>
      <c r="D26" s="29">
        <v>22</v>
      </c>
      <c r="F26" s="29">
        <v>22.000000000000103</v>
      </c>
      <c r="G26" s="29">
        <v>121719.1728613383</v>
      </c>
      <c r="I26" s="29">
        <v>22</v>
      </c>
      <c r="J26" s="29">
        <v>121719.1728613383</v>
      </c>
    </row>
    <row r="27" spans="2:10" x14ac:dyDescent="0.3">
      <c r="B27" s="29" t="s">
        <v>198</v>
      </c>
      <c r="C27" s="29" t="s">
        <v>199</v>
      </c>
      <c r="D27" s="29">
        <v>22</v>
      </c>
      <c r="F27" s="29">
        <v>22.000000000000512</v>
      </c>
      <c r="G27" s="29">
        <v>121719.17286133829</v>
      </c>
      <c r="I27" s="29">
        <v>21.999999999996376</v>
      </c>
      <c r="J27" s="29">
        <v>121719.17286133835</v>
      </c>
    </row>
    <row r="28" spans="2:10" x14ac:dyDescent="0.3">
      <c r="B28" s="29" t="s">
        <v>200</v>
      </c>
      <c r="C28" s="29" t="s">
        <v>201</v>
      </c>
      <c r="D28" s="29">
        <v>0</v>
      </c>
      <c r="F28" s="29">
        <v>0</v>
      </c>
      <c r="G28" s="29">
        <v>121719.1728613383</v>
      </c>
      <c r="I28" s="29">
        <v>-1.1254996934439955E-12</v>
      </c>
      <c r="J28" s="29">
        <v>121719.1728613383</v>
      </c>
    </row>
    <row r="29" spans="2:10" x14ac:dyDescent="0.3">
      <c r="B29" s="29" t="s">
        <v>202</v>
      </c>
      <c r="C29" s="29" t="s">
        <v>203</v>
      </c>
      <c r="D29" s="29">
        <v>0</v>
      </c>
      <c r="F29" s="29">
        <v>0</v>
      </c>
      <c r="G29" s="29">
        <v>121719.1728613383</v>
      </c>
      <c r="I29" s="29">
        <v>2.0975221559638633E-12</v>
      </c>
      <c r="J29" s="29">
        <v>121719.17286133827</v>
      </c>
    </row>
    <row r="30" spans="2:10" x14ac:dyDescent="0.3">
      <c r="B30" s="29" t="s">
        <v>204</v>
      </c>
      <c r="C30" s="29" t="s">
        <v>205</v>
      </c>
      <c r="D30" s="29">
        <v>2.8207371139820716</v>
      </c>
      <c r="F30" s="29">
        <v>2.8207371139817399</v>
      </c>
      <c r="G30" s="29">
        <v>121719.1728613383</v>
      </c>
      <c r="I30" s="29">
        <v>2.820737113972605</v>
      </c>
      <c r="J30" s="29">
        <v>121719.17286133845</v>
      </c>
    </row>
    <row r="31" spans="2:10" x14ac:dyDescent="0.3">
      <c r="B31" s="29" t="s">
        <v>206</v>
      </c>
      <c r="C31" s="29" t="s">
        <v>207</v>
      </c>
      <c r="D31" s="29">
        <v>0</v>
      </c>
      <c r="F31" s="29">
        <v>1.6200374375330376E-13</v>
      </c>
      <c r="G31" s="29">
        <v>121719.1728613383</v>
      </c>
      <c r="I31" s="29">
        <v>2.0207835405017191E-12</v>
      </c>
      <c r="J31" s="29">
        <v>121719.17286133827</v>
      </c>
    </row>
    <row r="32" spans="2:10" x14ac:dyDescent="0.3">
      <c r="B32" s="29" t="s">
        <v>208</v>
      </c>
      <c r="C32" s="29" t="s">
        <v>209</v>
      </c>
      <c r="D32" s="29">
        <v>0</v>
      </c>
      <c r="F32" s="29">
        <v>4.7748471843079007E-13</v>
      </c>
      <c r="G32" s="29">
        <v>121719.17286133829</v>
      </c>
      <c r="I32" s="29">
        <v>-3.5811353882309865E-12</v>
      </c>
      <c r="J32" s="29">
        <v>121719.17286133836</v>
      </c>
    </row>
    <row r="33" spans="2:10" x14ac:dyDescent="0.3">
      <c r="B33" s="29" t="s">
        <v>210</v>
      </c>
      <c r="C33" s="29" t="s">
        <v>211</v>
      </c>
      <c r="D33" s="29">
        <v>0</v>
      </c>
      <c r="F33" s="29">
        <v>0</v>
      </c>
      <c r="G33" s="29">
        <v>121719.1728613383</v>
      </c>
      <c r="I33" s="29">
        <v>-1.0004441719502211E-12</v>
      </c>
      <c r="J33" s="29">
        <v>121719.1728613383</v>
      </c>
    </row>
    <row r="34" spans="2:10" x14ac:dyDescent="0.3">
      <c r="B34" s="29" t="s">
        <v>212</v>
      </c>
      <c r="C34" s="29" t="s">
        <v>213</v>
      </c>
      <c r="D34" s="29">
        <v>0</v>
      </c>
      <c r="F34" s="29">
        <v>0</v>
      </c>
      <c r="G34" s="29">
        <v>121719.1728613383</v>
      </c>
      <c r="I34" s="29">
        <v>1.8644641386345031E-12</v>
      </c>
      <c r="J34" s="29">
        <v>121719.17286133827</v>
      </c>
    </row>
    <row r="35" spans="2:10" x14ac:dyDescent="0.3">
      <c r="B35" s="29" t="s">
        <v>214</v>
      </c>
      <c r="C35" s="29" t="s">
        <v>215</v>
      </c>
      <c r="D35" s="29">
        <v>0</v>
      </c>
      <c r="F35" s="29">
        <v>0</v>
      </c>
      <c r="G35" s="29">
        <v>121719.1728613383</v>
      </c>
      <c r="I35" s="29">
        <v>-6.8212102632969618E-13</v>
      </c>
      <c r="J35" s="29">
        <v>121719.1728613383</v>
      </c>
    </row>
    <row r="36" spans="2:10" x14ac:dyDescent="0.3">
      <c r="B36" s="29" t="s">
        <v>216</v>
      </c>
      <c r="C36" s="29" t="s">
        <v>217</v>
      </c>
      <c r="D36" s="29">
        <v>0</v>
      </c>
      <c r="F36" s="29">
        <v>1.6200374375330376E-13</v>
      </c>
      <c r="G36" s="29">
        <v>121719.1728613383</v>
      </c>
      <c r="I36" s="29">
        <v>1.7962520360015336E-12</v>
      </c>
      <c r="J36" s="29">
        <v>121719.17286133827</v>
      </c>
    </row>
    <row r="37" spans="2:10" x14ac:dyDescent="0.3">
      <c r="B37" s="29" t="s">
        <v>218</v>
      </c>
      <c r="C37" s="29" t="s">
        <v>219</v>
      </c>
      <c r="D37" s="29">
        <v>0</v>
      </c>
      <c r="F37" s="29">
        <v>4.7748471843079007E-13</v>
      </c>
      <c r="G37" s="29">
        <v>121719.17286133829</v>
      </c>
      <c r="I37" s="29">
        <v>-3.1832314562052496E-12</v>
      </c>
      <c r="J37" s="29">
        <v>121719.17286133836</v>
      </c>
    </row>
    <row r="38" spans="2:10" x14ac:dyDescent="0.3">
      <c r="B38" s="29" t="s">
        <v>220</v>
      </c>
      <c r="C38" s="29" t="s">
        <v>221</v>
      </c>
      <c r="D38" s="29">
        <v>0</v>
      </c>
      <c r="F38" s="29">
        <v>0</v>
      </c>
      <c r="G38" s="29">
        <v>121719.1728613383</v>
      </c>
      <c r="I38" s="29">
        <v>-8.1286088970955001E-13</v>
      </c>
      <c r="J38" s="29">
        <v>121719.1728613383</v>
      </c>
    </row>
    <row r="39" spans="2:10" x14ac:dyDescent="0.3">
      <c r="B39" s="29" t="s">
        <v>222</v>
      </c>
      <c r="C39" s="29" t="s">
        <v>223</v>
      </c>
      <c r="D39" s="29">
        <v>0</v>
      </c>
      <c r="F39" s="29">
        <v>0</v>
      </c>
      <c r="G39" s="29">
        <v>121719.1728613383</v>
      </c>
      <c r="I39" s="29">
        <v>1.514877112640525E-12</v>
      </c>
      <c r="J39" s="29">
        <v>121719.17286133827</v>
      </c>
    </row>
    <row r="40" spans="2:10" x14ac:dyDescent="0.3">
      <c r="B40" s="29" t="s">
        <v>224</v>
      </c>
      <c r="C40" s="29" t="s">
        <v>225</v>
      </c>
      <c r="D40" s="29">
        <v>0</v>
      </c>
      <c r="F40" s="29">
        <v>0</v>
      </c>
      <c r="G40" s="29">
        <v>121719.1728613383</v>
      </c>
      <c r="I40" s="29">
        <v>-5.5422333389287501E-13</v>
      </c>
      <c r="J40" s="29">
        <v>121719.1728613383</v>
      </c>
    </row>
    <row r="41" spans="2:10" x14ac:dyDescent="0.3">
      <c r="B41" s="29" t="s">
        <v>226</v>
      </c>
      <c r="C41" s="29" t="s">
        <v>227</v>
      </c>
      <c r="D41" s="29">
        <v>0</v>
      </c>
      <c r="F41" s="29">
        <v>1.6200374375330376E-13</v>
      </c>
      <c r="G41" s="29">
        <v>121719.1728613383</v>
      </c>
      <c r="I41" s="29">
        <v>1.4594547792512375E-12</v>
      </c>
      <c r="J41" s="29">
        <v>121719.17286133827</v>
      </c>
    </row>
    <row r="42" spans="2:10" x14ac:dyDescent="0.3">
      <c r="B42" s="29" t="s">
        <v>228</v>
      </c>
      <c r="C42" s="29" t="s">
        <v>229</v>
      </c>
      <c r="D42" s="29">
        <v>0</v>
      </c>
      <c r="F42" s="29">
        <v>4.7748471843079007E-13</v>
      </c>
      <c r="G42" s="29">
        <v>121719.17286133829</v>
      </c>
      <c r="I42" s="29">
        <v>-2.5863755581667501E-12</v>
      </c>
      <c r="J42" s="29">
        <v>121719.17286133836</v>
      </c>
    </row>
    <row r="43" spans="2:10" x14ac:dyDescent="0.3">
      <c r="B43" s="29" t="s">
        <v>230</v>
      </c>
      <c r="C43" s="29" t="s">
        <v>231</v>
      </c>
      <c r="D43" s="29">
        <v>91.15000000000191</v>
      </c>
      <c r="F43" s="29">
        <v>91.150000000001</v>
      </c>
      <c r="G43" s="29">
        <v>121719.1728613383</v>
      </c>
      <c r="I43" s="29">
        <v>91.150000000001327</v>
      </c>
      <c r="J43" s="29">
        <v>121719.1728613383</v>
      </c>
    </row>
    <row r="44" spans="2:10" x14ac:dyDescent="0.3">
      <c r="B44" s="29" t="s">
        <v>232</v>
      </c>
      <c r="C44" s="29" t="s">
        <v>233</v>
      </c>
      <c r="D44" s="29">
        <v>94.005073438859583</v>
      </c>
      <c r="F44" s="29">
        <v>94.005073438860506</v>
      </c>
      <c r="G44" s="29">
        <v>121719.1728613383</v>
      </c>
      <c r="I44" s="29">
        <v>94.00507343886045</v>
      </c>
      <c r="J44" s="29">
        <v>121719.1728613383</v>
      </c>
    </row>
    <row r="45" spans="2:10" x14ac:dyDescent="0.3">
      <c r="B45" s="29" t="s">
        <v>234</v>
      </c>
      <c r="C45" s="29" t="s">
        <v>235</v>
      </c>
      <c r="D45" s="29">
        <v>97.650456243617811</v>
      </c>
      <c r="F45" s="29">
        <v>97.650456243617597</v>
      </c>
      <c r="G45" s="29">
        <v>121719.1728613383</v>
      </c>
      <c r="I45" s="29">
        <v>97.65045624361376</v>
      </c>
      <c r="J45" s="29">
        <v>121719.17286133833</v>
      </c>
    </row>
    <row r="46" spans="2:10" x14ac:dyDescent="0.3">
      <c r="B46" s="29" t="s">
        <v>236</v>
      </c>
      <c r="C46" s="29" t="s">
        <v>237</v>
      </c>
      <c r="D46" s="29">
        <v>114.64285714285799</v>
      </c>
      <c r="F46" s="29">
        <v>114.64285714285508</v>
      </c>
      <c r="G46" s="29">
        <v>121719.1728613383</v>
      </c>
      <c r="I46" s="29">
        <v>114.64285714286054</v>
      </c>
      <c r="J46" s="29">
        <v>121719.17286133827</v>
      </c>
    </row>
    <row r="47" spans="2:10" x14ac:dyDescent="0.3">
      <c r="B47" s="29" t="s">
        <v>238</v>
      </c>
      <c r="C47" s="29" t="s">
        <v>239</v>
      </c>
      <c r="D47" s="29">
        <v>131.3088119520099</v>
      </c>
      <c r="F47" s="29">
        <v>131.30881195200675</v>
      </c>
      <c r="G47" s="29">
        <v>121719.17286133832</v>
      </c>
      <c r="I47" s="29">
        <v>131.308811952003</v>
      </c>
      <c r="J47" s="29">
        <v>121719.17286133835</v>
      </c>
    </row>
    <row r="48" spans="2:10" x14ac:dyDescent="0.3">
      <c r="B48" s="29" t="s">
        <v>240</v>
      </c>
      <c r="C48" s="29" t="s">
        <v>241</v>
      </c>
      <c r="D48" s="29">
        <v>36.620000000000154</v>
      </c>
      <c r="F48" s="29">
        <v>36.62000000000004</v>
      </c>
      <c r="G48" s="29">
        <v>121719.1728613383</v>
      </c>
      <c r="I48" s="29">
        <v>280.0207037037049</v>
      </c>
      <c r="J48" s="29">
        <v>99813.109528004861</v>
      </c>
    </row>
    <row r="49" spans="2:10" x14ac:dyDescent="0.3">
      <c r="B49" s="29" t="s">
        <v>242</v>
      </c>
      <c r="C49" s="29" t="s">
        <v>243</v>
      </c>
      <c r="D49" s="29">
        <v>35.100200000000136</v>
      </c>
      <c r="F49" s="29">
        <v>35.100200000000051</v>
      </c>
      <c r="G49" s="29">
        <v>121719.1728613383</v>
      </c>
      <c r="I49" s="29">
        <v>278.30794088176827</v>
      </c>
      <c r="J49" s="29">
        <v>99830.476181979146</v>
      </c>
    </row>
    <row r="50" spans="2:10" x14ac:dyDescent="0.3">
      <c r="B50" s="29" t="s">
        <v>244</v>
      </c>
      <c r="C50" s="29" t="s">
        <v>245</v>
      </c>
      <c r="D50" s="29">
        <v>37.836506886018256</v>
      </c>
      <c r="F50" s="29">
        <v>37.836506886017808</v>
      </c>
      <c r="G50" s="29">
        <v>121719.17286133833</v>
      </c>
      <c r="I50" s="29">
        <v>324.68156355131777</v>
      </c>
      <c r="J50" s="29">
        <v>95903.117761461326</v>
      </c>
    </row>
    <row r="51" spans="2:10" x14ac:dyDescent="0.3">
      <c r="B51" s="29" t="s">
        <v>246</v>
      </c>
      <c r="C51" s="29" t="s">
        <v>247</v>
      </c>
      <c r="D51" s="29">
        <v>40.142857142855483</v>
      </c>
      <c r="F51" s="29">
        <v>40.142857142855704</v>
      </c>
      <c r="G51" s="29">
        <v>121719.17286133827</v>
      </c>
      <c r="I51" s="29">
        <v>338.20697229205604</v>
      </c>
      <c r="J51" s="29">
        <v>94893.402497910254</v>
      </c>
    </row>
    <row r="52" spans="2:10" x14ac:dyDescent="0.3">
      <c r="B52" s="29" t="s">
        <v>248</v>
      </c>
      <c r="C52" s="29" t="s">
        <v>249</v>
      </c>
      <c r="D52" s="29">
        <v>33.476475219198043</v>
      </c>
      <c r="F52" s="29">
        <v>33.476475219198569</v>
      </c>
      <c r="G52" s="29">
        <v>121719.17286133824</v>
      </c>
      <c r="I52" s="29">
        <v>314.3941128340951</v>
      </c>
      <c r="J52" s="29">
        <v>96436.585475997563</v>
      </c>
    </row>
    <row r="53" spans="2:10" x14ac:dyDescent="0.3">
      <c r="B53" s="29" t="s">
        <v>250</v>
      </c>
      <c r="C53" s="29" t="s">
        <v>251</v>
      </c>
      <c r="D53" s="29">
        <v>0</v>
      </c>
      <c r="F53" s="29">
        <v>1.1937117960769666E-13</v>
      </c>
      <c r="G53" s="29">
        <v>121719.1728613383</v>
      </c>
      <c r="I53" s="29">
        <v>312.94376190476316</v>
      </c>
      <c r="J53" s="29">
        <v>99813.109528004861</v>
      </c>
    </row>
    <row r="54" spans="2:10" x14ac:dyDescent="0.3">
      <c r="B54" s="29" t="s">
        <v>252</v>
      </c>
      <c r="C54" s="29" t="s">
        <v>253</v>
      </c>
      <c r="D54" s="29">
        <v>0</v>
      </c>
      <c r="F54" s="29">
        <v>1.2931877790833805E-13</v>
      </c>
      <c r="G54" s="29">
        <v>121719.17286133827</v>
      </c>
      <c r="I54" s="29">
        <v>312.69566684798758</v>
      </c>
      <c r="J54" s="29">
        <v>99830.476181979175</v>
      </c>
    </row>
    <row r="55" spans="2:10" x14ac:dyDescent="0.3">
      <c r="B55" s="29" t="s">
        <v>254</v>
      </c>
      <c r="C55" s="29" t="s">
        <v>255</v>
      </c>
      <c r="D55" s="29">
        <v>0</v>
      </c>
      <c r="F55" s="29">
        <v>0</v>
      </c>
      <c r="G55" s="29">
        <v>121719.1728613383</v>
      </c>
      <c r="I55" s="29">
        <v>368.80078714109942</v>
      </c>
      <c r="J55" s="29">
        <v>95903.117761461326</v>
      </c>
    </row>
    <row r="56" spans="2:10" x14ac:dyDescent="0.3">
      <c r="B56" s="29" t="s">
        <v>256</v>
      </c>
      <c r="C56" s="29" t="s">
        <v>257</v>
      </c>
      <c r="D56" s="29">
        <v>0</v>
      </c>
      <c r="F56" s="29">
        <v>0</v>
      </c>
      <c r="G56" s="29">
        <v>121719.1728613383</v>
      </c>
      <c r="I56" s="29">
        <v>383.22529090611488</v>
      </c>
      <c r="J56" s="29">
        <v>94893.402497910254</v>
      </c>
    </row>
    <row r="57" spans="2:10" x14ac:dyDescent="0.3">
      <c r="B57" s="29" t="s">
        <v>258</v>
      </c>
      <c r="C57" s="29" t="s">
        <v>259</v>
      </c>
      <c r="D57" s="29">
        <v>0</v>
      </c>
      <c r="F57" s="29">
        <v>0</v>
      </c>
      <c r="G57" s="29">
        <v>121719.1728613383</v>
      </c>
      <c r="I57" s="29">
        <v>361.17981979058186</v>
      </c>
      <c r="J57" s="29">
        <v>96436.585475997563</v>
      </c>
    </row>
    <row r="58" spans="2:10" x14ac:dyDescent="0.3">
      <c r="B58" s="29" t="s">
        <v>260</v>
      </c>
      <c r="C58" s="29" t="s">
        <v>261</v>
      </c>
      <c r="D58" s="29">
        <v>0</v>
      </c>
      <c r="F58" s="29">
        <v>0</v>
      </c>
      <c r="G58" s="29">
        <v>121719.1728613383</v>
      </c>
      <c r="I58" s="29">
        <v>1.6200374375330239E-13</v>
      </c>
      <c r="J58" s="29">
        <v>121719.1728613383</v>
      </c>
    </row>
    <row r="59" spans="2:10" x14ac:dyDescent="0.3">
      <c r="B59" s="29" t="s">
        <v>262</v>
      </c>
      <c r="C59" s="29" t="s">
        <v>263</v>
      </c>
      <c r="D59" s="29">
        <v>0</v>
      </c>
      <c r="F59" s="29">
        <v>0</v>
      </c>
      <c r="G59" s="29">
        <v>121719.1728613383</v>
      </c>
      <c r="I59" s="29">
        <v>1.3642420526593885E-13</v>
      </c>
      <c r="J59" s="29">
        <v>121719.1728613383</v>
      </c>
    </row>
    <row r="60" spans="2:10" x14ac:dyDescent="0.3">
      <c r="B60" s="29" t="s">
        <v>264</v>
      </c>
      <c r="C60" s="29" t="s">
        <v>265</v>
      </c>
      <c r="D60" s="29">
        <v>0</v>
      </c>
      <c r="F60" s="29">
        <v>0</v>
      </c>
      <c r="G60" s="29">
        <v>121719.1728613383</v>
      </c>
      <c r="I60" s="29">
        <v>3.495870259939683E-13</v>
      </c>
      <c r="J60" s="29">
        <v>121719.17286133833</v>
      </c>
    </row>
    <row r="61" spans="2:10" x14ac:dyDescent="0.3">
      <c r="B61" s="29" t="s">
        <v>266</v>
      </c>
      <c r="C61" s="29" t="s">
        <v>267</v>
      </c>
      <c r="D61" s="29">
        <v>0</v>
      </c>
      <c r="F61" s="29">
        <v>0</v>
      </c>
      <c r="G61" s="29">
        <v>121719.1728613383</v>
      </c>
      <c r="I61" s="29">
        <v>-1.6200374375330239E-13</v>
      </c>
      <c r="J61" s="29">
        <v>121719.17286133827</v>
      </c>
    </row>
    <row r="62" spans="2:10" x14ac:dyDescent="0.3">
      <c r="B62" s="29" t="s">
        <v>268</v>
      </c>
      <c r="C62" s="29" t="s">
        <v>269</v>
      </c>
      <c r="D62" s="29">
        <v>0</v>
      </c>
      <c r="F62" s="29">
        <v>0</v>
      </c>
      <c r="G62" s="29">
        <v>121719.1728613383</v>
      </c>
      <c r="I62" s="29">
        <v>-4.7748471843078603E-13</v>
      </c>
      <c r="J62" s="29">
        <v>121719.17286133827</v>
      </c>
    </row>
    <row r="63" spans="2:10" x14ac:dyDescent="0.3">
      <c r="B63" s="29" t="s">
        <v>270</v>
      </c>
      <c r="C63" s="29" t="s">
        <v>271</v>
      </c>
      <c r="D63" s="29">
        <v>22.760000000002034</v>
      </c>
      <c r="F63" s="29">
        <v>0</v>
      </c>
      <c r="G63" s="29">
        <v>120399.09286133817</v>
      </c>
      <c r="I63" s="29">
        <v>22.760000000001664</v>
      </c>
      <c r="J63" s="29">
        <v>121719.17286133827</v>
      </c>
    </row>
    <row r="64" spans="2:10" x14ac:dyDescent="0.3">
      <c r="B64" s="29" t="s">
        <v>272</v>
      </c>
      <c r="C64" s="29" t="s">
        <v>273</v>
      </c>
      <c r="D64" s="29">
        <v>27.388173438859713</v>
      </c>
      <c r="F64" s="29">
        <v>0</v>
      </c>
      <c r="G64" s="29">
        <v>120130.65880188445</v>
      </c>
      <c r="I64" s="29">
        <v>27.388173438859276</v>
      </c>
      <c r="J64" s="29">
        <v>121719.17286133827</v>
      </c>
    </row>
    <row r="65" spans="2:10" x14ac:dyDescent="0.3">
      <c r="B65" s="29" t="s">
        <v>274</v>
      </c>
      <c r="C65" s="29" t="s">
        <v>275</v>
      </c>
      <c r="D65" s="29">
        <v>24.550338243616793</v>
      </c>
      <c r="F65" s="29">
        <v>0</v>
      </c>
      <c r="G65" s="29">
        <v>120295.25324320851</v>
      </c>
      <c r="I65" s="29">
        <v>24.550338243618032</v>
      </c>
      <c r="J65" s="29">
        <v>121719.17286133836</v>
      </c>
    </row>
    <row r="66" spans="2:10" x14ac:dyDescent="0.3">
      <c r="B66" s="29" t="s">
        <v>276</v>
      </c>
      <c r="C66" s="29" t="s">
        <v>277</v>
      </c>
      <c r="D66" s="29">
        <v>42.142857142858119</v>
      </c>
      <c r="F66" s="29">
        <v>0</v>
      </c>
      <c r="G66" s="29">
        <v>119274.8871470525</v>
      </c>
      <c r="I66" s="29">
        <v>42.142857142860095</v>
      </c>
      <c r="J66" s="29">
        <v>121719.17286133842</v>
      </c>
    </row>
    <row r="67" spans="2:10" x14ac:dyDescent="0.3">
      <c r="B67" s="29" t="s">
        <v>278</v>
      </c>
      <c r="C67" s="29" t="s">
        <v>279</v>
      </c>
      <c r="D67" s="29">
        <v>66.586257529609952</v>
      </c>
      <c r="F67" s="29">
        <v>0</v>
      </c>
      <c r="G67" s="29">
        <v>117857.16992462092</v>
      </c>
      <c r="I67" s="29">
        <v>66.586257529610876</v>
      </c>
      <c r="J67" s="29">
        <v>121719.17286133836</v>
      </c>
    </row>
    <row r="68" spans="2:10" x14ac:dyDescent="0.3">
      <c r="B68" s="29" t="s">
        <v>280</v>
      </c>
      <c r="C68" s="29" t="s">
        <v>281</v>
      </c>
      <c r="D68" s="29">
        <v>0</v>
      </c>
      <c r="F68" s="29">
        <v>0</v>
      </c>
      <c r="G68" s="29">
        <v>121719.1728613383</v>
      </c>
      <c r="I68" s="29">
        <v>18255.052777766785</v>
      </c>
      <c r="J68" s="29">
        <v>99813.109528018162</v>
      </c>
    </row>
    <row r="69" spans="2:10" x14ac:dyDescent="0.3">
      <c r="B69" s="29" t="s">
        <v>282</v>
      </c>
      <c r="C69" s="29" t="s">
        <v>283</v>
      </c>
      <c r="D69" s="29">
        <v>0</v>
      </c>
      <c r="F69" s="29">
        <v>0</v>
      </c>
      <c r="G69" s="29">
        <v>121719.1728613383</v>
      </c>
      <c r="I69" s="29">
        <v>18240.580566121549</v>
      </c>
      <c r="J69" s="29">
        <v>99830.476181992446</v>
      </c>
    </row>
    <row r="70" spans="2:10" x14ac:dyDescent="0.3">
      <c r="B70" s="29" t="s">
        <v>284</v>
      </c>
      <c r="C70" s="29" t="s">
        <v>285</v>
      </c>
      <c r="D70" s="29">
        <v>0</v>
      </c>
      <c r="F70" s="29">
        <v>4.1836756281554699E-11</v>
      </c>
      <c r="G70" s="29">
        <v>121719.17286133824</v>
      </c>
      <c r="I70" s="29">
        <v>21513.379249949641</v>
      </c>
      <c r="J70" s="29">
        <v>95903.117761398724</v>
      </c>
    </row>
    <row r="71" spans="2:10" x14ac:dyDescent="0.3">
      <c r="B71" s="29" t="s">
        <v>286</v>
      </c>
      <c r="C71" s="29" t="s">
        <v>287</v>
      </c>
      <c r="D71" s="29">
        <v>0</v>
      </c>
      <c r="F71" s="29">
        <v>0</v>
      </c>
      <c r="G71" s="29">
        <v>121719.1728613383</v>
      </c>
      <c r="I71" s="29">
        <v>22354.808636176484</v>
      </c>
      <c r="J71" s="29">
        <v>94893.402497926523</v>
      </c>
    </row>
    <row r="72" spans="2:10" ht="15" thickBot="1" x14ac:dyDescent="0.35">
      <c r="B72" s="27" t="s">
        <v>288</v>
      </c>
      <c r="C72" s="27" t="s">
        <v>289</v>
      </c>
      <c r="D72" s="27">
        <v>0</v>
      </c>
      <c r="F72" s="27">
        <v>0</v>
      </c>
      <c r="G72" s="27">
        <v>121719.1728613383</v>
      </c>
      <c r="I72" s="27">
        <v>21068.822821168375</v>
      </c>
      <c r="J72" s="27">
        <v>96436.585475936241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model(base)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Reparatur</dc:creator>
  <cp:lastModifiedBy>Jonathan Zeck</cp:lastModifiedBy>
  <dcterms:created xsi:type="dcterms:W3CDTF">2022-11-29T00:05:10Z</dcterms:created>
  <dcterms:modified xsi:type="dcterms:W3CDTF">2023-02-06T21:26:18Z</dcterms:modified>
</cp:coreProperties>
</file>