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onathancastro/Documents/LEV/LOGROS_APRN/DATA/"/>
    </mc:Choice>
  </mc:AlternateContent>
  <xr:revisionPtr revIDLastSave="0" documentId="13_ncr:1_{FD5B0B3D-AEF2-6643-A9A4-6C3CCB111407}" xr6:coauthVersionLast="47" xr6:coauthVersionMax="47" xr10:uidLastSave="{00000000-0000-0000-0000-000000000000}"/>
  <bookViews>
    <workbookView xWindow="14020" yWindow="500" windowWidth="19580" windowHeight="20500" xr2:uid="{00000000-000D-0000-FFFF-FFFF00000000}"/>
  </bookViews>
  <sheets>
    <sheet name="EXCEL" sheetId="1" r:id="rId1"/>
    <sheet name="Tabla dinámica 1" sheetId="2" r:id="rId2"/>
    <sheet name="LISTA GRAFICOS" sheetId="3" r:id="rId3"/>
    <sheet name="GRAFICOS" sheetId="4" r:id="rId4"/>
  </sheets>
  <definedNames>
    <definedName name="_xlnm._FilterDatabase" localSheetId="0" hidden="1">EXCEL!$A$1:$I$4161</definedName>
    <definedName name="ACIERTO">EXCEL!$G:$G</definedName>
    <definedName name="AREA">EXCEL!#REF!</definedName>
    <definedName name="ASIGNATURA">EXCEL!#REF!</definedName>
    <definedName name="BLANCO">EXCEL!$I:$I</definedName>
    <definedName name="ERROR">EXCEL!$H:$H</definedName>
    <definedName name="GRADO">EXCEL!$B$1:$B$4161</definedName>
    <definedName name="MODALIDAD">EXCEL!$F$1:$F$4161</definedName>
    <definedName name="NIVEL">EXCEL!$A$1:$A$4161</definedName>
    <definedName name="NIVELLOGRO">EXCEL!$D$1:$D$4161</definedName>
    <definedName name="TIPOLOGRO">EXCEL!$C$1:$C$4161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5" i="4" l="1"/>
  <c r="C394" i="4"/>
  <c r="C393" i="4"/>
  <c r="C392" i="4"/>
  <c r="C391" i="4"/>
  <c r="C390" i="4"/>
  <c r="C389" i="4"/>
  <c r="B389" i="4"/>
  <c r="B390" i="4" s="1"/>
  <c r="B391" i="4" s="1"/>
  <c r="B392" i="4" s="1"/>
  <c r="B393" i="4" s="1"/>
  <c r="B394" i="4" s="1"/>
  <c r="B395" i="4" s="1"/>
  <c r="C388" i="4"/>
  <c r="B388" i="4"/>
  <c r="C387" i="4"/>
  <c r="C386" i="4"/>
  <c r="C384" i="4"/>
  <c r="C383" i="4"/>
  <c r="C382" i="4"/>
  <c r="C381" i="4"/>
  <c r="C380" i="4"/>
  <c r="C379" i="4"/>
  <c r="C378" i="4"/>
  <c r="C377" i="4"/>
  <c r="B377" i="4"/>
  <c r="B378" i="4" s="1"/>
  <c r="B379" i="4" s="1"/>
  <c r="B380" i="4" s="1"/>
  <c r="B381" i="4" s="1"/>
  <c r="B382" i="4" s="1"/>
  <c r="B383" i="4" s="1"/>
  <c r="B384" i="4" s="1"/>
  <c r="C376" i="4"/>
  <c r="C375" i="4"/>
  <c r="I372" i="4"/>
  <c r="H372" i="4"/>
  <c r="G372" i="4"/>
  <c r="F372" i="4"/>
  <c r="E372" i="4"/>
  <c r="D372" i="4"/>
  <c r="I371" i="4"/>
  <c r="H371" i="4"/>
  <c r="G371" i="4"/>
  <c r="F371" i="4"/>
  <c r="E371" i="4"/>
  <c r="D371" i="4"/>
  <c r="I370" i="4"/>
  <c r="H370" i="4"/>
  <c r="G370" i="4"/>
  <c r="F370" i="4"/>
  <c r="E370" i="4"/>
  <c r="D370" i="4"/>
  <c r="I369" i="4"/>
  <c r="H369" i="4"/>
  <c r="G369" i="4"/>
  <c r="F369" i="4"/>
  <c r="E369" i="4"/>
  <c r="D369" i="4"/>
  <c r="I368" i="4"/>
  <c r="H368" i="4"/>
  <c r="G368" i="4"/>
  <c r="F368" i="4"/>
  <c r="E368" i="4"/>
  <c r="D368" i="4"/>
  <c r="I367" i="4"/>
  <c r="H367" i="4"/>
  <c r="G367" i="4"/>
  <c r="F367" i="4"/>
  <c r="E367" i="4"/>
  <c r="D367" i="4"/>
  <c r="I366" i="4"/>
  <c r="H366" i="4"/>
  <c r="G366" i="4"/>
  <c r="F366" i="4"/>
  <c r="E366" i="4"/>
  <c r="D366" i="4"/>
  <c r="I365" i="4"/>
  <c r="H365" i="4"/>
  <c r="G365" i="4"/>
  <c r="F365" i="4"/>
  <c r="E365" i="4"/>
  <c r="D365" i="4"/>
  <c r="B365" i="4"/>
  <c r="B366" i="4" s="1"/>
  <c r="B367" i="4" s="1"/>
  <c r="B368" i="4" s="1"/>
  <c r="B369" i="4" s="1"/>
  <c r="B370" i="4" s="1"/>
  <c r="B371" i="4" s="1"/>
  <c r="B372" i="4" s="1"/>
  <c r="I364" i="4"/>
  <c r="H364" i="4"/>
  <c r="G364" i="4"/>
  <c r="F364" i="4"/>
  <c r="E364" i="4"/>
  <c r="D364" i="4"/>
  <c r="C353" i="4"/>
  <c r="C352" i="4"/>
  <c r="C351" i="4"/>
  <c r="C350" i="4"/>
  <c r="C349" i="4"/>
  <c r="C348" i="4"/>
  <c r="C347" i="4"/>
  <c r="C346" i="4"/>
  <c r="B346" i="4"/>
  <c r="B347" i="4" s="1"/>
  <c r="B348" i="4" s="1"/>
  <c r="B349" i="4" s="1"/>
  <c r="B350" i="4" s="1"/>
  <c r="B351" i="4" s="1"/>
  <c r="B352" i="4" s="1"/>
  <c r="B353" i="4" s="1"/>
  <c r="C345" i="4"/>
  <c r="B345" i="4"/>
  <c r="C344" i="4"/>
  <c r="C343" i="4"/>
  <c r="C341" i="4"/>
  <c r="C340" i="4"/>
  <c r="C339" i="4"/>
  <c r="C338" i="4"/>
  <c r="C337" i="4"/>
  <c r="C336" i="4"/>
  <c r="C335" i="4"/>
  <c r="C334" i="4"/>
  <c r="C333" i="4"/>
  <c r="B333" i="4"/>
  <c r="B334" i="4" s="1"/>
  <c r="B335" i="4" s="1"/>
  <c r="B336" i="4" s="1"/>
  <c r="B337" i="4" s="1"/>
  <c r="B338" i="4" s="1"/>
  <c r="B339" i="4" s="1"/>
  <c r="B340" i="4" s="1"/>
  <c r="B341" i="4" s="1"/>
  <c r="C332" i="4"/>
  <c r="C331" i="4"/>
  <c r="I328" i="4"/>
  <c r="H328" i="4"/>
  <c r="G328" i="4"/>
  <c r="F328" i="4"/>
  <c r="E328" i="4"/>
  <c r="D328" i="4"/>
  <c r="I327" i="4"/>
  <c r="H327" i="4"/>
  <c r="G327" i="4"/>
  <c r="F327" i="4"/>
  <c r="E327" i="4"/>
  <c r="D327" i="4"/>
  <c r="I326" i="4"/>
  <c r="H326" i="4"/>
  <c r="G326" i="4"/>
  <c r="F326" i="4"/>
  <c r="E326" i="4"/>
  <c r="D326" i="4"/>
  <c r="I325" i="4"/>
  <c r="H325" i="4"/>
  <c r="G325" i="4"/>
  <c r="F325" i="4"/>
  <c r="E325" i="4"/>
  <c r="D325" i="4"/>
  <c r="I324" i="4"/>
  <c r="H324" i="4"/>
  <c r="G324" i="4"/>
  <c r="F324" i="4"/>
  <c r="E324" i="4"/>
  <c r="D324" i="4"/>
  <c r="I323" i="4"/>
  <c r="H323" i="4"/>
  <c r="G323" i="4"/>
  <c r="F323" i="4"/>
  <c r="E323" i="4"/>
  <c r="D323" i="4"/>
  <c r="I322" i="4"/>
  <c r="H322" i="4"/>
  <c r="G322" i="4"/>
  <c r="F322" i="4"/>
  <c r="E322" i="4"/>
  <c r="D322" i="4"/>
  <c r="I321" i="4"/>
  <c r="H321" i="4"/>
  <c r="G321" i="4"/>
  <c r="F321" i="4"/>
  <c r="E321" i="4"/>
  <c r="D321" i="4"/>
  <c r="I320" i="4"/>
  <c r="H320" i="4"/>
  <c r="G320" i="4"/>
  <c r="F320" i="4"/>
  <c r="E320" i="4"/>
  <c r="D320" i="4"/>
  <c r="B320" i="4"/>
  <c r="B321" i="4" s="1"/>
  <c r="B322" i="4" s="1"/>
  <c r="B323" i="4" s="1"/>
  <c r="B324" i="4" s="1"/>
  <c r="B325" i="4" s="1"/>
  <c r="B326" i="4" s="1"/>
  <c r="B327" i="4" s="1"/>
  <c r="B328" i="4" s="1"/>
  <c r="I319" i="4"/>
  <c r="H319" i="4"/>
  <c r="G319" i="4"/>
  <c r="F319" i="4"/>
  <c r="E319" i="4"/>
  <c r="D319" i="4"/>
  <c r="C310" i="4"/>
  <c r="C309" i="4"/>
  <c r="C308" i="4"/>
  <c r="C307" i="4"/>
  <c r="C306" i="4"/>
  <c r="C305" i="4"/>
  <c r="C304" i="4"/>
  <c r="B304" i="4"/>
  <c r="B305" i="4" s="1"/>
  <c r="B306" i="4" s="1"/>
  <c r="B307" i="4" s="1"/>
  <c r="B308" i="4" s="1"/>
  <c r="B309" i="4" s="1"/>
  <c r="B310" i="4" s="1"/>
  <c r="C303" i="4"/>
  <c r="B303" i="4"/>
  <c r="C302" i="4"/>
  <c r="C301" i="4"/>
  <c r="C299" i="4"/>
  <c r="C298" i="4"/>
  <c r="C297" i="4"/>
  <c r="C296" i="4"/>
  <c r="C295" i="4"/>
  <c r="C294" i="4"/>
  <c r="C293" i="4"/>
  <c r="C292" i="4"/>
  <c r="B292" i="4"/>
  <c r="B293" i="4" s="1"/>
  <c r="B294" i="4" s="1"/>
  <c r="B295" i="4" s="1"/>
  <c r="B296" i="4" s="1"/>
  <c r="B297" i="4" s="1"/>
  <c r="B298" i="4" s="1"/>
  <c r="B299" i="4" s="1"/>
  <c r="C291" i="4"/>
  <c r="C290" i="4"/>
  <c r="I287" i="4"/>
  <c r="H287" i="4"/>
  <c r="G287" i="4"/>
  <c r="F287" i="4"/>
  <c r="E287" i="4"/>
  <c r="D287" i="4"/>
  <c r="I286" i="4"/>
  <c r="H286" i="4"/>
  <c r="G286" i="4"/>
  <c r="F286" i="4"/>
  <c r="E286" i="4"/>
  <c r="D286" i="4"/>
  <c r="I285" i="4"/>
  <c r="H285" i="4"/>
  <c r="G285" i="4"/>
  <c r="F285" i="4"/>
  <c r="E285" i="4"/>
  <c r="D285" i="4"/>
  <c r="I284" i="4"/>
  <c r="H284" i="4"/>
  <c r="G284" i="4"/>
  <c r="F284" i="4"/>
  <c r="E284" i="4"/>
  <c r="D284" i="4"/>
  <c r="I283" i="4"/>
  <c r="H283" i="4"/>
  <c r="G283" i="4"/>
  <c r="F283" i="4"/>
  <c r="E283" i="4"/>
  <c r="D283" i="4"/>
  <c r="I282" i="4"/>
  <c r="H282" i="4"/>
  <c r="G282" i="4"/>
  <c r="F282" i="4"/>
  <c r="E282" i="4"/>
  <c r="D282" i="4"/>
  <c r="I281" i="4"/>
  <c r="H281" i="4"/>
  <c r="G281" i="4"/>
  <c r="F281" i="4"/>
  <c r="E281" i="4"/>
  <c r="D281" i="4"/>
  <c r="B281" i="4"/>
  <c r="B282" i="4" s="1"/>
  <c r="B283" i="4" s="1"/>
  <c r="B284" i="4" s="1"/>
  <c r="B285" i="4" s="1"/>
  <c r="B286" i="4" s="1"/>
  <c r="B287" i="4" s="1"/>
  <c r="I280" i="4"/>
  <c r="H280" i="4"/>
  <c r="G280" i="4"/>
  <c r="F280" i="4"/>
  <c r="E280" i="4"/>
  <c r="D280" i="4"/>
  <c r="B280" i="4"/>
  <c r="I279" i="4"/>
  <c r="H279" i="4"/>
  <c r="G279" i="4"/>
  <c r="F279" i="4"/>
  <c r="E279" i="4"/>
  <c r="D279" i="4"/>
  <c r="C269" i="4"/>
  <c r="C268" i="4"/>
  <c r="C267" i="4"/>
  <c r="C266" i="4"/>
  <c r="C265" i="4"/>
  <c r="C264" i="4"/>
  <c r="C263" i="4"/>
  <c r="B263" i="4"/>
  <c r="B264" i="4" s="1"/>
  <c r="B265" i="4" s="1"/>
  <c r="B266" i="4" s="1"/>
  <c r="B267" i="4" s="1"/>
  <c r="B268" i="4" s="1"/>
  <c r="B269" i="4" s="1"/>
  <c r="C262" i="4"/>
  <c r="C261" i="4"/>
  <c r="C259" i="4"/>
  <c r="C258" i="4"/>
  <c r="C257" i="4"/>
  <c r="C256" i="4"/>
  <c r="C255" i="4"/>
  <c r="C254" i="4"/>
  <c r="C253" i="4"/>
  <c r="B253" i="4"/>
  <c r="B254" i="4" s="1"/>
  <c r="B255" i="4" s="1"/>
  <c r="B256" i="4" s="1"/>
  <c r="B257" i="4" s="1"/>
  <c r="B258" i="4" s="1"/>
  <c r="B259" i="4" s="1"/>
  <c r="C252" i="4"/>
  <c r="C251" i="4"/>
  <c r="I248" i="4"/>
  <c r="H248" i="4"/>
  <c r="G248" i="4"/>
  <c r="F248" i="4"/>
  <c r="E248" i="4"/>
  <c r="D248" i="4"/>
  <c r="I247" i="4"/>
  <c r="H247" i="4"/>
  <c r="G247" i="4"/>
  <c r="F247" i="4"/>
  <c r="E247" i="4"/>
  <c r="D247" i="4"/>
  <c r="I246" i="4"/>
  <c r="H246" i="4"/>
  <c r="G246" i="4"/>
  <c r="F246" i="4"/>
  <c r="E246" i="4"/>
  <c r="D246" i="4"/>
  <c r="I245" i="4"/>
  <c r="H245" i="4"/>
  <c r="G245" i="4"/>
  <c r="F245" i="4"/>
  <c r="E245" i="4"/>
  <c r="D245" i="4"/>
  <c r="I244" i="4"/>
  <c r="H244" i="4"/>
  <c r="G244" i="4"/>
  <c r="F244" i="4"/>
  <c r="E244" i="4"/>
  <c r="D244" i="4"/>
  <c r="B244" i="4"/>
  <c r="B245" i="4" s="1"/>
  <c r="B246" i="4" s="1"/>
  <c r="B247" i="4" s="1"/>
  <c r="B248" i="4" s="1"/>
  <c r="I243" i="4"/>
  <c r="H243" i="4"/>
  <c r="G243" i="4"/>
  <c r="F243" i="4"/>
  <c r="E243" i="4"/>
  <c r="D243" i="4"/>
  <c r="B243" i="4"/>
  <c r="I242" i="4"/>
  <c r="H242" i="4"/>
  <c r="G242" i="4"/>
  <c r="F242" i="4"/>
  <c r="E242" i="4"/>
  <c r="D242" i="4"/>
  <c r="B242" i="4"/>
  <c r="I241" i="4"/>
  <c r="H241" i="4"/>
  <c r="G241" i="4"/>
  <c r="F241" i="4"/>
  <c r="E241" i="4"/>
  <c r="D241" i="4"/>
  <c r="C233" i="4"/>
  <c r="C232" i="4"/>
  <c r="C231" i="4"/>
  <c r="C230" i="4"/>
  <c r="C229" i="4"/>
  <c r="B229" i="4"/>
  <c r="B230" i="4" s="1"/>
  <c r="B231" i="4" s="1"/>
  <c r="B232" i="4" s="1"/>
  <c r="B233" i="4" s="1"/>
  <c r="C228" i="4"/>
  <c r="B228" i="4"/>
  <c r="C227" i="4"/>
  <c r="C226" i="4"/>
  <c r="C222" i="4"/>
  <c r="C221" i="4"/>
  <c r="C220" i="4"/>
  <c r="C219" i="4"/>
  <c r="C218" i="4"/>
  <c r="C217" i="4"/>
  <c r="B217" i="4"/>
  <c r="B218" i="4" s="1"/>
  <c r="B219" i="4" s="1"/>
  <c r="B220" i="4" s="1"/>
  <c r="B221" i="4" s="1"/>
  <c r="B222" i="4" s="1"/>
  <c r="C216" i="4"/>
  <c r="C215" i="4"/>
  <c r="I210" i="4"/>
  <c r="H210" i="4"/>
  <c r="G210" i="4"/>
  <c r="F210" i="4"/>
  <c r="E210" i="4"/>
  <c r="D210" i="4"/>
  <c r="I209" i="4"/>
  <c r="H209" i="4"/>
  <c r="G209" i="4"/>
  <c r="F209" i="4"/>
  <c r="E209" i="4"/>
  <c r="D209" i="4"/>
  <c r="I208" i="4"/>
  <c r="H208" i="4"/>
  <c r="G208" i="4"/>
  <c r="F208" i="4"/>
  <c r="E208" i="4"/>
  <c r="D208" i="4"/>
  <c r="I207" i="4"/>
  <c r="H207" i="4"/>
  <c r="G207" i="4"/>
  <c r="F207" i="4"/>
  <c r="E207" i="4"/>
  <c r="D207" i="4"/>
  <c r="I206" i="4"/>
  <c r="H206" i="4"/>
  <c r="G206" i="4"/>
  <c r="F206" i="4"/>
  <c r="E206" i="4"/>
  <c r="D206" i="4"/>
  <c r="I205" i="4"/>
  <c r="H205" i="4"/>
  <c r="G205" i="4"/>
  <c r="F205" i="4"/>
  <c r="E205" i="4"/>
  <c r="D205" i="4"/>
  <c r="B205" i="4"/>
  <c r="B206" i="4" s="1"/>
  <c r="B207" i="4" s="1"/>
  <c r="B208" i="4" s="1"/>
  <c r="B209" i="4" s="1"/>
  <c r="B210" i="4" s="1"/>
  <c r="I204" i="4"/>
  <c r="H204" i="4"/>
  <c r="G204" i="4"/>
  <c r="F204" i="4"/>
  <c r="E204" i="4"/>
  <c r="D204" i="4"/>
  <c r="C195" i="4"/>
  <c r="C194" i="4"/>
  <c r="C193" i="4"/>
  <c r="C192" i="4"/>
  <c r="C191" i="4"/>
  <c r="C190" i="4"/>
  <c r="B190" i="4"/>
  <c r="B191" i="4" s="1"/>
  <c r="B192" i="4" s="1"/>
  <c r="B193" i="4" s="1"/>
  <c r="B194" i="4" s="1"/>
  <c r="B195" i="4" s="1"/>
  <c r="C189" i="4"/>
  <c r="C188" i="4"/>
  <c r="C184" i="4"/>
  <c r="C183" i="4"/>
  <c r="C182" i="4"/>
  <c r="C181" i="4"/>
  <c r="C180" i="4"/>
  <c r="C179" i="4"/>
  <c r="B179" i="4"/>
  <c r="B180" i="4" s="1"/>
  <c r="B181" i="4" s="1"/>
  <c r="B182" i="4" s="1"/>
  <c r="B183" i="4" s="1"/>
  <c r="B184" i="4" s="1"/>
  <c r="C178" i="4"/>
  <c r="C177" i="4"/>
  <c r="I172" i="4"/>
  <c r="H172" i="4"/>
  <c r="G172" i="4"/>
  <c r="F172" i="4"/>
  <c r="E172" i="4"/>
  <c r="D172" i="4"/>
  <c r="I171" i="4"/>
  <c r="H171" i="4"/>
  <c r="G171" i="4"/>
  <c r="F171" i="4"/>
  <c r="E171" i="4"/>
  <c r="D171" i="4"/>
  <c r="I170" i="4"/>
  <c r="H170" i="4"/>
  <c r="G170" i="4"/>
  <c r="F170" i="4"/>
  <c r="E170" i="4"/>
  <c r="D170" i="4"/>
  <c r="I169" i="4"/>
  <c r="H169" i="4"/>
  <c r="G169" i="4"/>
  <c r="F169" i="4"/>
  <c r="E169" i="4"/>
  <c r="D169" i="4"/>
  <c r="B169" i="4"/>
  <c r="B170" i="4" s="1"/>
  <c r="B171" i="4" s="1"/>
  <c r="B172" i="4" s="1"/>
  <c r="I168" i="4"/>
  <c r="H168" i="4"/>
  <c r="G168" i="4"/>
  <c r="F168" i="4"/>
  <c r="E168" i="4"/>
  <c r="D168" i="4"/>
  <c r="B168" i="4"/>
  <c r="I167" i="4"/>
  <c r="H167" i="4"/>
  <c r="G167" i="4"/>
  <c r="F167" i="4"/>
  <c r="E167" i="4"/>
  <c r="D167" i="4"/>
  <c r="B167" i="4"/>
  <c r="I166" i="4"/>
  <c r="H166" i="4"/>
  <c r="G166" i="4"/>
  <c r="F166" i="4"/>
  <c r="E166" i="4"/>
  <c r="D166" i="4"/>
  <c r="C158" i="4"/>
  <c r="C157" i="4"/>
  <c r="C156" i="4"/>
  <c r="C155" i="4"/>
  <c r="C150" i="4"/>
  <c r="C149" i="4"/>
  <c r="C148" i="4"/>
  <c r="C147" i="4"/>
  <c r="I142" i="4"/>
  <c r="H142" i="4"/>
  <c r="G142" i="4"/>
  <c r="F142" i="4"/>
  <c r="E142" i="4"/>
  <c r="D142" i="4"/>
  <c r="I141" i="4"/>
  <c r="H141" i="4"/>
  <c r="G141" i="4"/>
  <c r="F141" i="4"/>
  <c r="E141" i="4"/>
  <c r="D141" i="4"/>
  <c r="I140" i="4"/>
  <c r="H140" i="4"/>
  <c r="G140" i="4"/>
  <c r="F140" i="4"/>
  <c r="E140" i="4"/>
  <c r="D140" i="4"/>
  <c r="C133" i="4"/>
  <c r="C132" i="4"/>
  <c r="C131" i="4"/>
  <c r="C130" i="4"/>
  <c r="C125" i="4"/>
  <c r="C124" i="4"/>
  <c r="C123" i="4"/>
  <c r="C122" i="4"/>
  <c r="I117" i="4"/>
  <c r="H117" i="4"/>
  <c r="G117" i="4"/>
  <c r="F117" i="4"/>
  <c r="E117" i="4"/>
  <c r="D117" i="4"/>
  <c r="I116" i="4"/>
  <c r="H116" i="4"/>
  <c r="G116" i="4"/>
  <c r="F116" i="4"/>
  <c r="E116" i="4"/>
  <c r="D116" i="4"/>
  <c r="I115" i="4"/>
  <c r="H115" i="4"/>
  <c r="G115" i="4"/>
  <c r="F115" i="4"/>
  <c r="E115" i="4"/>
  <c r="D115" i="4"/>
  <c r="C107" i="4"/>
  <c r="C106" i="4"/>
  <c r="C105" i="4"/>
  <c r="C104" i="4"/>
  <c r="C99" i="4"/>
  <c r="C98" i="4"/>
  <c r="C97" i="4"/>
  <c r="C96" i="4"/>
  <c r="I91" i="4"/>
  <c r="H91" i="4"/>
  <c r="G91" i="4"/>
  <c r="F91" i="4"/>
  <c r="E91" i="4"/>
  <c r="D91" i="4"/>
  <c r="I90" i="4"/>
  <c r="H90" i="4"/>
  <c r="G90" i="4"/>
  <c r="F90" i="4"/>
  <c r="E90" i="4"/>
  <c r="D90" i="4"/>
  <c r="I89" i="4"/>
  <c r="H89" i="4"/>
  <c r="G89" i="4"/>
  <c r="F89" i="4"/>
  <c r="E89" i="4"/>
  <c r="D89" i="4"/>
  <c r="I63" i="4"/>
  <c r="H63" i="4"/>
  <c r="G63" i="4"/>
  <c r="F63" i="4"/>
  <c r="E63" i="4"/>
  <c r="D63" i="4"/>
  <c r="I62" i="4"/>
  <c r="H62" i="4"/>
  <c r="G62" i="4"/>
  <c r="F62" i="4"/>
  <c r="E62" i="4"/>
  <c r="D62" i="4"/>
  <c r="I61" i="4"/>
  <c r="H61" i="4"/>
  <c r="G61" i="4"/>
  <c r="F61" i="4"/>
  <c r="E61" i="4"/>
  <c r="D61" i="4"/>
  <c r="I60" i="4"/>
  <c r="H60" i="4"/>
  <c r="G60" i="4"/>
  <c r="F60" i="4"/>
  <c r="E60" i="4"/>
  <c r="D60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6" i="4"/>
  <c r="H6" i="4"/>
  <c r="G6" i="4"/>
  <c r="F6" i="4"/>
  <c r="E6" i="4"/>
  <c r="D6" i="4"/>
  <c r="I5" i="4"/>
  <c r="H5" i="4"/>
  <c r="G5" i="4"/>
  <c r="F5" i="4"/>
  <c r="E5" i="4"/>
  <c r="D5" i="4"/>
  <c r="I4" i="4"/>
  <c r="H4" i="4"/>
  <c r="G4" i="4"/>
  <c r="F4" i="4"/>
  <c r="E4" i="4"/>
  <c r="D4" i="4"/>
  <c r="I3" i="4"/>
  <c r="H3" i="4"/>
  <c r="G3" i="4"/>
  <c r="F3" i="4"/>
  <c r="E3" i="4"/>
  <c r="D3" i="4"/>
  <c r="E216" i="4" l="1"/>
  <c r="H218" i="4"/>
  <c r="G222" i="4"/>
  <c r="E233" i="4" s="1"/>
  <c r="G291" i="4"/>
  <c r="E302" i="4" s="1"/>
  <c r="I333" i="4"/>
  <c r="H335" i="4"/>
  <c r="H178" i="4"/>
  <c r="H336" i="4"/>
  <c r="F148" i="4"/>
  <c r="E98" i="4"/>
  <c r="G99" i="4"/>
  <c r="E125" i="4"/>
  <c r="E178" i="4"/>
  <c r="G257" i="4"/>
  <c r="E267" i="4" s="1"/>
  <c r="I180" i="4"/>
  <c r="H216" i="4"/>
  <c r="F12" i="4"/>
  <c r="H13" i="4"/>
  <c r="F41" i="4"/>
  <c r="F69" i="4"/>
  <c r="I179" i="4"/>
  <c r="I184" i="4"/>
  <c r="I124" i="4"/>
  <c r="E253" i="4"/>
  <c r="G255" i="4"/>
  <c r="E265" i="4" s="1"/>
  <c r="E258" i="4"/>
  <c r="G259" i="4"/>
  <c r="E269" i="4" s="1"/>
  <c r="G384" i="4"/>
  <c r="E395" i="4" s="1"/>
  <c r="H150" i="4"/>
  <c r="G292" i="4"/>
  <c r="E303" i="4" s="1"/>
  <c r="D295" i="4"/>
  <c r="D306" i="4" s="1"/>
  <c r="F13" i="4"/>
  <c r="H14" i="4"/>
  <c r="F42" i="4"/>
  <c r="H43" i="4"/>
  <c r="F70" i="4"/>
  <c r="H71" i="4"/>
  <c r="F98" i="4"/>
  <c r="H181" i="4"/>
  <c r="G252" i="4"/>
  <c r="E262" i="4" s="1"/>
  <c r="H253" i="4"/>
  <c r="F256" i="4"/>
  <c r="I293" i="4"/>
  <c r="E335" i="4"/>
  <c r="I337" i="4"/>
  <c r="E339" i="4"/>
  <c r="I341" i="4"/>
  <c r="E378" i="4"/>
  <c r="G379" i="4"/>
  <c r="E390" i="4" s="1"/>
  <c r="I380" i="4"/>
  <c r="E382" i="4"/>
  <c r="I384" i="4"/>
  <c r="E97" i="4"/>
  <c r="I99" i="4"/>
  <c r="H148" i="4"/>
  <c r="D150" i="4"/>
  <c r="F178" i="4"/>
  <c r="I181" i="4"/>
  <c r="G217" i="4"/>
  <c r="E228" i="4" s="1"/>
  <c r="E220" i="4"/>
  <c r="G221" i="4"/>
  <c r="E232" i="4" s="1"/>
  <c r="D298" i="4"/>
  <c r="D309" i="4" s="1"/>
  <c r="D15" i="4"/>
  <c r="H42" i="4"/>
  <c r="D44" i="4"/>
  <c r="H70" i="4"/>
  <c r="D72" i="4"/>
  <c r="H125" i="4"/>
  <c r="H257" i="4"/>
  <c r="E294" i="4"/>
  <c r="G295" i="4"/>
  <c r="E306" i="4" s="1"/>
  <c r="I296" i="4"/>
  <c r="E298" i="4"/>
  <c r="G299" i="4"/>
  <c r="E310" i="4" s="1"/>
  <c r="E334" i="4"/>
  <c r="G335" i="4"/>
  <c r="E347" i="4" s="1"/>
  <c r="I336" i="4"/>
  <c r="E338" i="4"/>
  <c r="I339" i="4"/>
  <c r="D376" i="4"/>
  <c r="D387" i="4" s="1"/>
  <c r="E377" i="4"/>
  <c r="G378" i="4"/>
  <c r="E389" i="4" s="1"/>
  <c r="E381" i="4"/>
  <c r="G382" i="4"/>
  <c r="E393" i="4" s="1"/>
  <c r="I383" i="4"/>
  <c r="D181" i="4"/>
  <c r="D192" i="4" s="1"/>
  <c r="F255" i="4"/>
  <c r="F259" i="4"/>
  <c r="E293" i="4"/>
  <c r="D332" i="4"/>
  <c r="D344" i="4" s="1"/>
  <c r="E333" i="4"/>
  <c r="G334" i="4"/>
  <c r="E346" i="4" s="1"/>
  <c r="I335" i="4"/>
  <c r="E337" i="4"/>
  <c r="G338" i="4"/>
  <c r="E350" i="4" s="1"/>
  <c r="E341" i="4"/>
  <c r="G377" i="4"/>
  <c r="E388" i="4" s="1"/>
  <c r="E380" i="4"/>
  <c r="G381" i="4"/>
  <c r="E392" i="4" s="1"/>
  <c r="E384" i="4"/>
  <c r="E14" i="4"/>
  <c r="G15" i="4"/>
  <c r="E43" i="4"/>
  <c r="G44" i="4"/>
  <c r="E71" i="4"/>
  <c r="G72" i="4"/>
  <c r="H124" i="4"/>
  <c r="D252" i="4"/>
  <c r="D262" i="4" s="1"/>
  <c r="I256" i="4"/>
  <c r="D336" i="4"/>
  <c r="D348" i="4" s="1"/>
  <c r="D340" i="4"/>
  <c r="D352" i="4" s="1"/>
  <c r="G376" i="4"/>
  <c r="E387" i="4" s="1"/>
  <c r="D379" i="4"/>
  <c r="D390" i="4" s="1"/>
  <c r="E148" i="4"/>
  <c r="G149" i="4"/>
  <c r="I150" i="4"/>
  <c r="E179" i="4"/>
  <c r="E180" i="4"/>
  <c r="H182" i="4"/>
  <c r="D184" i="4"/>
  <c r="D195" i="4" s="1"/>
  <c r="D217" i="4"/>
  <c r="D228" i="4" s="1"/>
  <c r="F218" i="4"/>
  <c r="H219" i="4"/>
  <c r="E221" i="4"/>
  <c r="F222" i="4"/>
  <c r="G254" i="4"/>
  <c r="E264" i="4" s="1"/>
  <c r="H255" i="4"/>
  <c r="F257" i="4"/>
  <c r="F292" i="4"/>
  <c r="I294" i="4"/>
  <c r="F291" i="4"/>
  <c r="F296" i="4"/>
  <c r="H297" i="4"/>
  <c r="D299" i="4"/>
  <c r="D310" i="4" s="1"/>
  <c r="H337" i="4"/>
  <c r="F383" i="4"/>
  <c r="H384" i="4"/>
  <c r="E12" i="4"/>
  <c r="G13" i="4"/>
  <c r="I14" i="4"/>
  <c r="E41" i="4"/>
  <c r="G42" i="4"/>
  <c r="I43" i="4"/>
  <c r="E69" i="4"/>
  <c r="G70" i="4"/>
  <c r="I71" i="4"/>
  <c r="D125" i="4"/>
  <c r="H179" i="4"/>
  <c r="F182" i="4"/>
  <c r="H184" i="4"/>
  <c r="F179" i="4"/>
  <c r="E218" i="4"/>
  <c r="I219" i="4"/>
  <c r="E222" i="4"/>
  <c r="F253" i="4"/>
  <c r="F254" i="4"/>
  <c r="D258" i="4"/>
  <c r="D268" i="4" s="1"/>
  <c r="E291" i="4"/>
  <c r="H293" i="4"/>
  <c r="D296" i="4"/>
  <c r="D307" i="4" s="1"/>
  <c r="I297" i="4"/>
  <c r="I295" i="4"/>
  <c r="H332" i="4"/>
  <c r="G336" i="4"/>
  <c r="E348" i="4" s="1"/>
  <c r="I340" i="4"/>
  <c r="H338" i="4"/>
  <c r="G383" i="4"/>
  <c r="E394" i="4" s="1"/>
  <c r="D334" i="4"/>
  <c r="D346" i="4" s="1"/>
  <c r="F335" i="4"/>
  <c r="D338" i="4"/>
  <c r="D350" i="4" s="1"/>
  <c r="F339" i="4"/>
  <c r="H340" i="4"/>
  <c r="I338" i="4"/>
  <c r="D377" i="4"/>
  <c r="D388" i="4" s="1"/>
  <c r="F378" i="4"/>
  <c r="H379" i="4"/>
  <c r="D381" i="4"/>
  <c r="D392" i="4" s="1"/>
  <c r="F382" i="4"/>
  <c r="H383" i="4"/>
  <c r="H98" i="4"/>
  <c r="F125" i="4"/>
  <c r="H149" i="4"/>
  <c r="I183" i="4"/>
  <c r="F180" i="4"/>
  <c r="E217" i="4"/>
  <c r="E252" i="4"/>
  <c r="F258" i="4"/>
  <c r="H259" i="4"/>
  <c r="E295" i="4"/>
  <c r="H296" i="4"/>
  <c r="E299" i="4"/>
  <c r="I379" i="4"/>
  <c r="F97" i="4"/>
  <c r="H41" i="4"/>
  <c r="D43" i="4"/>
  <c r="H69" i="4"/>
  <c r="D71" i="4"/>
  <c r="I149" i="4"/>
  <c r="I182" i="4"/>
  <c r="F217" i="4"/>
  <c r="D220" i="4"/>
  <c r="D231" i="4" s="1"/>
  <c r="H222" i="4"/>
  <c r="I255" i="4"/>
  <c r="E257" i="4"/>
  <c r="H258" i="4"/>
  <c r="I259" i="4"/>
  <c r="G258" i="4"/>
  <c r="E268" i="4" s="1"/>
  <c r="H291" i="4"/>
  <c r="I292" i="4"/>
  <c r="D294" i="4"/>
  <c r="D305" i="4" s="1"/>
  <c r="F295" i="4"/>
  <c r="F299" i="4"/>
  <c r="D333" i="4"/>
  <c r="D345" i="4" s="1"/>
  <c r="F334" i="4"/>
  <c r="D337" i="4"/>
  <c r="D349" i="4" s="1"/>
  <c r="F338" i="4"/>
  <c r="D341" i="4"/>
  <c r="D353" i="4" s="1"/>
  <c r="E376" i="4"/>
  <c r="F377" i="4"/>
  <c r="H378" i="4"/>
  <c r="D380" i="4"/>
  <c r="D391" i="4" s="1"/>
  <c r="F381" i="4"/>
  <c r="H382" i="4"/>
  <c r="D384" i="4"/>
  <c r="D395" i="4" s="1"/>
  <c r="F124" i="4"/>
  <c r="E181" i="4"/>
  <c r="F181" i="4"/>
  <c r="I218" i="4"/>
  <c r="I222" i="4"/>
  <c r="I254" i="4"/>
  <c r="I291" i="4"/>
  <c r="F376" i="4"/>
  <c r="I378" i="4"/>
  <c r="I382" i="4"/>
  <c r="D12" i="4"/>
  <c r="D21" i="4" s="1"/>
  <c r="I12" i="4"/>
  <c r="I41" i="4"/>
  <c r="H97" i="4"/>
  <c r="E99" i="4"/>
  <c r="I148" i="4"/>
  <c r="E184" i="4"/>
  <c r="I216" i="4"/>
  <c r="I217" i="4"/>
  <c r="D219" i="4"/>
  <c r="D230" i="4" s="1"/>
  <c r="F220" i="4"/>
  <c r="H221" i="4"/>
  <c r="H252" i="4"/>
  <c r="I253" i="4"/>
  <c r="E256" i="4"/>
  <c r="I258" i="4"/>
  <c r="D293" i="4"/>
  <c r="D304" i="4" s="1"/>
  <c r="F294" i="4"/>
  <c r="H295" i="4"/>
  <c r="F298" i="4"/>
  <c r="H299" i="4"/>
  <c r="E332" i="4"/>
  <c r="F333" i="4"/>
  <c r="H334" i="4"/>
  <c r="F337" i="4"/>
  <c r="F341" i="4"/>
  <c r="H377" i="4"/>
  <c r="F380" i="4"/>
  <c r="H381" i="4"/>
  <c r="D383" i="4"/>
  <c r="D394" i="4" s="1"/>
  <c r="F384" i="4"/>
  <c r="I69" i="4"/>
  <c r="D98" i="4"/>
  <c r="F150" i="4"/>
  <c r="D183" i="4"/>
  <c r="D194" i="4" s="1"/>
  <c r="F184" i="4"/>
  <c r="I220" i="4"/>
  <c r="I221" i="4"/>
  <c r="I252" i="4"/>
  <c r="D255" i="4"/>
  <c r="D265" i="4" s="1"/>
  <c r="D259" i="4"/>
  <c r="D269" i="4" s="1"/>
  <c r="F252" i="4"/>
  <c r="G294" i="4"/>
  <c r="E305" i="4" s="1"/>
  <c r="E297" i="4"/>
  <c r="G298" i="4"/>
  <c r="E309" i="4" s="1"/>
  <c r="I299" i="4"/>
  <c r="F332" i="4"/>
  <c r="G333" i="4"/>
  <c r="E345" i="4" s="1"/>
  <c r="I334" i="4"/>
  <c r="E336" i="4"/>
  <c r="G337" i="4"/>
  <c r="E349" i="4" s="1"/>
  <c r="E340" i="4"/>
  <c r="G341" i="4"/>
  <c r="E353" i="4" s="1"/>
  <c r="H376" i="4"/>
  <c r="I377" i="4"/>
  <c r="E379" i="4"/>
  <c r="G380" i="4"/>
  <c r="E391" i="4" s="1"/>
  <c r="I381" i="4"/>
  <c r="E383" i="4"/>
  <c r="D41" i="4"/>
  <c r="D50" i="4" s="1"/>
  <c r="D69" i="4"/>
  <c r="D178" i="4"/>
  <c r="D189" i="4" s="1"/>
  <c r="G179" i="4"/>
  <c r="E190" i="4" s="1"/>
  <c r="H180" i="4"/>
  <c r="G181" i="4"/>
  <c r="E192" i="4" s="1"/>
  <c r="F183" i="4"/>
  <c r="G184" i="4"/>
  <c r="E195" i="4" s="1"/>
  <c r="D218" i="4"/>
  <c r="D229" i="4" s="1"/>
  <c r="E219" i="4"/>
  <c r="H220" i="4"/>
  <c r="D222" i="4"/>
  <c r="D233" i="4" s="1"/>
  <c r="D254" i="4"/>
  <c r="D264" i="4" s="1"/>
  <c r="E255" i="4"/>
  <c r="H256" i="4"/>
  <c r="I257" i="4"/>
  <c r="E259" i="4"/>
  <c r="G256" i="4"/>
  <c r="E266" i="4" s="1"/>
  <c r="D291" i="4"/>
  <c r="D302" i="4" s="1"/>
  <c r="D292" i="4"/>
  <c r="D303" i="4" s="1"/>
  <c r="F293" i="4"/>
  <c r="H294" i="4"/>
  <c r="D297" i="4"/>
  <c r="D308" i="4" s="1"/>
  <c r="I298" i="4"/>
  <c r="I332" i="4"/>
  <c r="H333" i="4"/>
  <c r="D335" i="4"/>
  <c r="D347" i="4" s="1"/>
  <c r="F336" i="4"/>
  <c r="D339" i="4"/>
  <c r="D351" i="4" s="1"/>
  <c r="F340" i="4"/>
  <c r="H341" i="4"/>
  <c r="I376" i="4"/>
  <c r="D378" i="4"/>
  <c r="D389" i="4" s="1"/>
  <c r="F379" i="4"/>
  <c r="H380" i="4"/>
  <c r="D382" i="4"/>
  <c r="D393" i="4" s="1"/>
  <c r="I98" i="4"/>
  <c r="G98" i="4"/>
  <c r="D99" i="4"/>
  <c r="D124" i="4"/>
  <c r="I125" i="4"/>
  <c r="I178" i="4"/>
  <c r="G97" i="4"/>
  <c r="E123" i="4"/>
  <c r="G12" i="4"/>
  <c r="I13" i="4"/>
  <c r="E22" i="4" s="1"/>
  <c r="E15" i="4"/>
  <c r="G41" i="4"/>
  <c r="I42" i="4"/>
  <c r="E44" i="4"/>
  <c r="G69" i="4"/>
  <c r="I70" i="4"/>
  <c r="E72" i="4"/>
  <c r="H12" i="4"/>
  <c r="D14" i="4"/>
  <c r="F15" i="4"/>
  <c r="F44" i="4"/>
  <c r="F72" i="4"/>
  <c r="I97" i="4"/>
  <c r="I123" i="4"/>
  <c r="G123" i="4"/>
  <c r="E150" i="4"/>
  <c r="F123" i="4"/>
  <c r="D123" i="4"/>
  <c r="F149" i="4"/>
  <c r="E149" i="4"/>
  <c r="D149" i="4"/>
  <c r="D13" i="4"/>
  <c r="F14" i="4"/>
  <c r="H15" i="4"/>
  <c r="D42" i="4"/>
  <c r="F43" i="4"/>
  <c r="H44" i="4"/>
  <c r="D70" i="4"/>
  <c r="F71" i="4"/>
  <c r="H72" i="4"/>
  <c r="F99" i="4"/>
  <c r="H123" i="4"/>
  <c r="E13" i="4"/>
  <c r="G14" i="4"/>
  <c r="I15" i="4"/>
  <c r="E42" i="4"/>
  <c r="G43" i="4"/>
  <c r="I44" i="4"/>
  <c r="E70" i="4"/>
  <c r="G71" i="4"/>
  <c r="E80" i="4" s="1"/>
  <c r="I72" i="4"/>
  <c r="D97" i="4"/>
  <c r="H99" i="4"/>
  <c r="E124" i="4"/>
  <c r="F216" i="4"/>
  <c r="F219" i="4"/>
  <c r="F221" i="4"/>
  <c r="E292" i="4"/>
  <c r="E296" i="4"/>
  <c r="G125" i="4"/>
  <c r="G216" i="4"/>
  <c r="E227" i="4" s="1"/>
  <c r="G218" i="4"/>
  <c r="E229" i="4" s="1"/>
  <c r="G219" i="4"/>
  <c r="E230" i="4" s="1"/>
  <c r="G220" i="4"/>
  <c r="E231" i="4" s="1"/>
  <c r="D253" i="4"/>
  <c r="D263" i="4" s="1"/>
  <c r="D256" i="4"/>
  <c r="D266" i="4" s="1"/>
  <c r="D257" i="4"/>
  <c r="D267" i="4" s="1"/>
  <c r="F297" i="4"/>
  <c r="G124" i="4"/>
  <c r="E132" i="4" s="1"/>
  <c r="D148" i="4"/>
  <c r="D156" i="4" s="1"/>
  <c r="D179" i="4"/>
  <c r="D190" i="4" s="1"/>
  <c r="D180" i="4"/>
  <c r="D191" i="4" s="1"/>
  <c r="D182" i="4"/>
  <c r="D193" i="4" s="1"/>
  <c r="H217" i="4"/>
  <c r="E254" i="4"/>
  <c r="G293" i="4"/>
  <c r="E304" i="4" s="1"/>
  <c r="G296" i="4"/>
  <c r="E307" i="4" s="1"/>
  <c r="G297" i="4"/>
  <c r="E308" i="4" s="1"/>
  <c r="G150" i="4"/>
  <c r="E182" i="4"/>
  <c r="E183" i="4"/>
  <c r="H292" i="4"/>
  <c r="H298" i="4"/>
  <c r="G332" i="4"/>
  <c r="E344" i="4" s="1"/>
  <c r="G339" i="4"/>
  <c r="E351" i="4" s="1"/>
  <c r="G340" i="4"/>
  <c r="E352" i="4" s="1"/>
  <c r="G253" i="4"/>
  <c r="E263" i="4" s="1"/>
  <c r="H339" i="4"/>
  <c r="G148" i="4"/>
  <c r="G178" i="4"/>
  <c r="E189" i="4" s="1"/>
  <c r="G180" i="4"/>
  <c r="E191" i="4" s="1"/>
  <c r="G182" i="4"/>
  <c r="E193" i="4" s="1"/>
  <c r="G183" i="4"/>
  <c r="E194" i="4" s="1"/>
  <c r="H254" i="4"/>
  <c r="H183" i="4"/>
  <c r="D216" i="4"/>
  <c r="D227" i="4" s="1"/>
  <c r="D221" i="4"/>
  <c r="D232" i="4" s="1"/>
  <c r="E106" i="4" l="1"/>
  <c r="E157" i="4"/>
  <c r="D158" i="4"/>
  <c r="E156" i="4"/>
  <c r="E78" i="4"/>
  <c r="E51" i="4"/>
  <c r="E158" i="4"/>
  <c r="D22" i="4"/>
  <c r="E81" i="4"/>
  <c r="D81" i="4"/>
  <c r="E52" i="4"/>
  <c r="D80" i="4"/>
  <c r="D157" i="4"/>
  <c r="D106" i="4"/>
  <c r="E107" i="4"/>
  <c r="E24" i="4"/>
  <c r="D53" i="4"/>
  <c r="E133" i="4"/>
  <c r="E23" i="4"/>
  <c r="D52" i="4"/>
  <c r="D78" i="4"/>
  <c r="E79" i="4"/>
  <c r="E53" i="4"/>
  <c r="D131" i="4"/>
  <c r="D79" i="4"/>
  <c r="D105" i="4"/>
  <c r="E50" i="4"/>
  <c r="D132" i="4"/>
  <c r="D133" i="4"/>
  <c r="D24" i="4"/>
  <c r="D107" i="4"/>
  <c r="E21" i="4"/>
  <c r="D51" i="4"/>
  <c r="E105" i="4"/>
  <c r="E131" i="4"/>
  <c r="D23" i="4"/>
</calcChain>
</file>

<file path=xl/sharedStrings.xml><?xml version="1.0" encoding="utf-8"?>
<sst xmlns="http://schemas.openxmlformats.org/spreadsheetml/2006/main" count="500" uniqueCount="69">
  <si>
    <t>NIVEL</t>
  </si>
  <si>
    <t>GRADO</t>
  </si>
  <si>
    <t>ÁREA</t>
  </si>
  <si>
    <t>ASIGNATURA</t>
  </si>
  <si>
    <t>TIPO LOGRO</t>
  </si>
  <si>
    <t>NIVEL LOGRO</t>
  </si>
  <si>
    <t>PREGUNTA</t>
  </si>
  <si>
    <t>MODALIDAD</t>
  </si>
  <si>
    <t>ACIERTOS</t>
  </si>
  <si>
    <t>ERRORES</t>
  </si>
  <si>
    <t>BLANCOS</t>
  </si>
  <si>
    <t>GENERAL</t>
  </si>
  <si>
    <t>SUBDIRECCION</t>
  </si>
  <si>
    <t>LEV</t>
  </si>
  <si>
    <t>B ELEMENTAL</t>
  </si>
  <si>
    <t>MATEMÁTICA</t>
  </si>
  <si>
    <t>Lenguaje</t>
  </si>
  <si>
    <t>AREA</t>
  </si>
  <si>
    <t>Lectores</t>
  </si>
  <si>
    <t>Pensamiento</t>
  </si>
  <si>
    <t>TIPO DE LOGRO</t>
  </si>
  <si>
    <t>Matemática</t>
  </si>
  <si>
    <t>NIVEL DE LOGRO</t>
  </si>
  <si>
    <t>GEOMETRÍA</t>
  </si>
  <si>
    <t>Geometría</t>
  </si>
  <si>
    <t>B MEDIA</t>
  </si>
  <si>
    <t>Sociales</t>
  </si>
  <si>
    <t>Historia</t>
  </si>
  <si>
    <t>Naturales</t>
  </si>
  <si>
    <t>Química</t>
  </si>
  <si>
    <t>Biología</t>
  </si>
  <si>
    <t>B SUPERIOR</t>
  </si>
  <si>
    <t>Física</t>
  </si>
  <si>
    <t>BACHILLERATO</t>
  </si>
  <si>
    <t>PRESENCIAL</t>
  </si>
  <si>
    <t>VIRTUAL</t>
  </si>
  <si>
    <t>LENGUA</t>
  </si>
  <si>
    <t>SOCIALES</t>
  </si>
  <si>
    <t>NATURALES</t>
  </si>
  <si>
    <t>P ACIERTOS</t>
  </si>
  <si>
    <t>P ERRORES</t>
  </si>
  <si>
    <t>P BLANCOS</t>
  </si>
  <si>
    <t>ELEMENTAL</t>
  </si>
  <si>
    <t>MEDIA</t>
  </si>
  <si>
    <t>SUPERIOR</t>
  </si>
  <si>
    <t>1EGB</t>
  </si>
  <si>
    <t>2EGB</t>
  </si>
  <si>
    <t>3EGB</t>
  </si>
  <si>
    <t>4EGB</t>
  </si>
  <si>
    <t>5EGB</t>
  </si>
  <si>
    <t>6EGB</t>
  </si>
  <si>
    <t>7EGB</t>
  </si>
  <si>
    <t>8EGB</t>
  </si>
  <si>
    <t>9EGB</t>
  </si>
  <si>
    <t>10EGB</t>
  </si>
  <si>
    <t>1BGU</t>
  </si>
  <si>
    <t>2BGU</t>
  </si>
  <si>
    <t>3BGU</t>
  </si>
  <si>
    <t>LENGUAJE</t>
  </si>
  <si>
    <t>LECTORES</t>
  </si>
  <si>
    <t>PENSAMIENTO</t>
  </si>
  <si>
    <t>HISTORIA</t>
  </si>
  <si>
    <t>QUÍMICA</t>
  </si>
  <si>
    <t>BIOLOGÍA</t>
  </si>
  <si>
    <t>FÍSICA</t>
  </si>
  <si>
    <t>COGNITIVO</t>
  </si>
  <si>
    <t>PRAXITIVO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</si>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</sst>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0" fontId="2" fillId="0" borderId="0" xfId="0" applyNumberFormat="1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10" fontId="5" fillId="0" borderId="0" xfId="0" applyNumberFormat="1" applyFont="1" applyAlignment="1">
      <alignment horizontal="center" vertical="center"/>
    </xf>
    <xf numFmtId="10" fontId="0" fillId="2" borderId="0" xfId="0" applyNumberFormat="1" applyFill="1" applyAlignment="1">
      <alignment horizontal="center"/>
    </xf>
    <xf numFmtId="0" fontId="1" fillId="0" borderId="0" xfId="0" applyFont="1"/>
    <xf numFmtId="0" fontId="0" fillId="0" borderId="0" xfId="0" pivotButton="1"/>
    <xf numFmtId="0" fontId="2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ÁREAS vs. MODALIDAD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PRESENCIALIDAD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GRAFICOS!$C$21:$C$24</c:f>
              <c:strCache>
                <c:ptCount val="4"/>
                <c:pt idx="0">
                  <c:v>LENGUA</c:v>
                </c:pt>
                <c:pt idx="1">
                  <c:v>MATEMÁTICA</c:v>
                </c:pt>
                <c:pt idx="2">
                  <c:v>SOCIALES</c:v>
                </c:pt>
                <c:pt idx="3">
                  <c:v>NATURALES</c:v>
                </c:pt>
              </c:strCache>
            </c:strRef>
          </c:cat>
          <c:val>
            <c:numRef>
              <c:f>GRAFICOS!$D$21:$D$24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FB-A947-96BC-A0424A3F153C}"/>
            </c:ext>
          </c:extLst>
        </c:ser>
        <c:ser>
          <c:idx val="1"/>
          <c:order val="1"/>
          <c:tx>
            <c:v>VIRTUALIDAD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GRAFICOS!$C$21:$C$24</c:f>
              <c:strCache>
                <c:ptCount val="4"/>
                <c:pt idx="0">
                  <c:v>LENGUA</c:v>
                </c:pt>
                <c:pt idx="1">
                  <c:v>MATEMÁTICA</c:v>
                </c:pt>
                <c:pt idx="2">
                  <c:v>SOCIALES</c:v>
                </c:pt>
                <c:pt idx="3">
                  <c:v>NATURALES</c:v>
                </c:pt>
              </c:strCache>
            </c:strRef>
          </c:cat>
          <c:val>
            <c:numRef>
              <c:f>GRAFICOS!$E$21:$E$24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FB-A947-96BC-A0424A3F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022571"/>
        <c:axId val="2079334372"/>
      </c:barChart>
      <c:catAx>
        <c:axId val="900022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layout>
            <c:manualLayout>
              <c:xMode val="edge"/>
              <c:yMode val="edge"/>
              <c:x val="0.10874869791666666"/>
              <c:y val="0.914959568733153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79334372"/>
        <c:crosses val="autoZero"/>
        <c:auto val="1"/>
        <c:lblAlgn val="ctr"/>
        <c:lblOffset val="100"/>
        <c:noMultiLvlLbl val="1"/>
      </c:catAx>
      <c:valAx>
        <c:axId val="2079334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900022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ASIGNATURAS BACHILLERATO VS MODALIDAD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GRAFICOS!$D$301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36C-9C4F-A8A9-9E26540D2D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GRAFICOS!$C$302:$C$310</c:f>
              <c:strCache>
                <c:ptCount val="9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Historia</c:v>
                </c:pt>
                <c:pt idx="7">
                  <c:v>Biología</c:v>
                </c:pt>
                <c:pt idx="8">
                  <c:v>Física</c:v>
                </c:pt>
              </c:strCache>
            </c:strRef>
          </c:cat>
          <c:val>
            <c:numRef>
              <c:f>GRAFICOS!$D$302:$D$310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6C-9C4F-A8A9-9E26540D2D04}"/>
            </c:ext>
          </c:extLst>
        </c:ser>
        <c:ser>
          <c:idx val="1"/>
          <c:order val="1"/>
          <c:tx>
            <c:strRef>
              <c:f>GRAFICOS!$E$301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GRAFICOS!$C$302:$C$310</c:f>
              <c:strCache>
                <c:ptCount val="9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Historia</c:v>
                </c:pt>
                <c:pt idx="7">
                  <c:v>Biología</c:v>
                </c:pt>
                <c:pt idx="8">
                  <c:v>Física</c:v>
                </c:pt>
              </c:strCache>
            </c:strRef>
          </c:cat>
          <c:val>
            <c:numRef>
              <c:f>GRAFICOS!$E$302:$E$310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36C-9C4F-A8A9-9E26540D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5320442"/>
        <c:axId val="400802507"/>
      </c:barChart>
      <c:catAx>
        <c:axId val="10753204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ASIGNATURAS BACHILLERATO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400802507"/>
        <c:crosses val="autoZero"/>
        <c:auto val="1"/>
        <c:lblAlgn val="ctr"/>
        <c:lblOffset val="100"/>
        <c:noMultiLvlLbl val="1"/>
      </c:catAx>
      <c:valAx>
        <c:axId val="400802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7532044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LOGROS COGNITIVOS VS. MODALIDAD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GRAFICOS!$D$343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GRAFICOS!$C$344:$C$353</c:f>
              <c:strCache>
                <c:ptCount val="10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Historia</c:v>
                </c:pt>
                <c:pt idx="7">
                  <c:v>Naturales</c:v>
                </c:pt>
                <c:pt idx="8">
                  <c:v>Biología</c:v>
                </c:pt>
                <c:pt idx="9">
                  <c:v>Física</c:v>
                </c:pt>
              </c:strCache>
            </c:strRef>
          </c:cat>
          <c:val>
            <c:numRef>
              <c:f>GRAFICOS!$D$344:$D$353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7DA-D641-857D-D08128AD86EA}"/>
            </c:ext>
          </c:extLst>
        </c:ser>
        <c:ser>
          <c:idx val="1"/>
          <c:order val="1"/>
          <c:tx>
            <c:strRef>
              <c:f>GRAFICOS!$E$343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GRAFICOS!$C$344:$C$353</c:f>
              <c:strCache>
                <c:ptCount val="10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Historia</c:v>
                </c:pt>
                <c:pt idx="7">
                  <c:v>Naturales</c:v>
                </c:pt>
                <c:pt idx="8">
                  <c:v>Biología</c:v>
                </c:pt>
                <c:pt idx="9">
                  <c:v>Física</c:v>
                </c:pt>
              </c:strCache>
            </c:strRef>
          </c:cat>
          <c:val>
            <c:numRef>
              <c:f>GRAFICOS!$E$344:$E$353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7DA-D641-857D-D08128AD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983098"/>
        <c:axId val="1986526683"/>
      </c:barChart>
      <c:catAx>
        <c:axId val="17169830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986526683"/>
        <c:crosses val="autoZero"/>
        <c:auto val="1"/>
        <c:lblAlgn val="ctr"/>
        <c:lblOffset val="100"/>
        <c:noMultiLvlLbl val="1"/>
      </c:catAx>
      <c:valAx>
        <c:axId val="19865266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71698309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LOGROS PRAXITIVOS VS. MODALIDAD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GRAFICOS!$D$386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GRAFICOS!$C$387:$C$395</c:f>
              <c:strCache>
                <c:ptCount val="9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Historia</c:v>
                </c:pt>
                <c:pt idx="7">
                  <c:v>Naturales</c:v>
                </c:pt>
                <c:pt idx="8">
                  <c:v>Física</c:v>
                </c:pt>
              </c:strCache>
            </c:strRef>
          </c:cat>
          <c:val>
            <c:numRef>
              <c:f>GRAFICOS!$D$387:$D$395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4F-A443-BD1C-9D1C692FD138}"/>
            </c:ext>
          </c:extLst>
        </c:ser>
        <c:ser>
          <c:idx val="1"/>
          <c:order val="1"/>
          <c:tx>
            <c:strRef>
              <c:f>GRAFICOS!$E$386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GRAFICOS!$C$387:$C$395</c:f>
              <c:strCache>
                <c:ptCount val="9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Historia</c:v>
                </c:pt>
                <c:pt idx="7">
                  <c:v>Naturales</c:v>
                </c:pt>
                <c:pt idx="8">
                  <c:v>Física</c:v>
                </c:pt>
              </c:strCache>
            </c:strRef>
          </c:cat>
          <c:val>
            <c:numRef>
              <c:f>GRAFICOS!$E$387:$E$395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4F-A443-BD1C-9D1C692F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97075"/>
        <c:axId val="561366698"/>
      </c:barChart>
      <c:catAx>
        <c:axId val="1847970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561366698"/>
        <c:crosses val="autoZero"/>
        <c:auto val="1"/>
        <c:lblAlgn val="ctr"/>
        <c:lblOffset val="100"/>
        <c:noMultiLvlLbl val="1"/>
      </c:catAx>
      <c:valAx>
        <c:axId val="561366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8479707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SUBDIRECCIÓN VS. MODALIDAD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GRAFICOS!$D$49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GRAFICOS!$C$50:$C$53</c:f>
              <c:strCache>
                <c:ptCount val="4"/>
                <c:pt idx="0">
                  <c:v>ELEMENTAL</c:v>
                </c:pt>
                <c:pt idx="1">
                  <c:v>MEDIA</c:v>
                </c:pt>
                <c:pt idx="2">
                  <c:v>SUPERIOR</c:v>
                </c:pt>
                <c:pt idx="3">
                  <c:v>BACHILLERATO</c:v>
                </c:pt>
              </c:strCache>
            </c:strRef>
          </c:cat>
          <c:val>
            <c:numRef>
              <c:f>GRAFICOS!$D$50:$D$53</c:f>
              <c:numCache>
                <c:formatCode>0.00%</c:formatCode>
                <c:ptCount val="4"/>
                <c:pt idx="0">
                  <c:v>0.76028037383177571</c:v>
                </c:pt>
                <c:pt idx="1">
                  <c:v>0.68176100628930814</c:v>
                </c:pt>
                <c:pt idx="2">
                  <c:v>0.57815126050420174</c:v>
                </c:pt>
                <c:pt idx="3">
                  <c:v>0.57113821138211385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1A-F148-AAB7-1316F95DFD26}"/>
            </c:ext>
          </c:extLst>
        </c:ser>
        <c:ser>
          <c:idx val="1"/>
          <c:order val="1"/>
          <c:tx>
            <c:strRef>
              <c:f>GRAFICOS!$E$49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GRAFICOS!$C$50:$C$53</c:f>
              <c:strCache>
                <c:ptCount val="4"/>
                <c:pt idx="0">
                  <c:v>ELEMENTAL</c:v>
                </c:pt>
                <c:pt idx="1">
                  <c:v>MEDIA</c:v>
                </c:pt>
                <c:pt idx="2">
                  <c:v>SUPERIOR</c:v>
                </c:pt>
                <c:pt idx="3">
                  <c:v>BACHILLERATO</c:v>
                </c:pt>
              </c:strCache>
            </c:strRef>
          </c:cat>
          <c:val>
            <c:numRef>
              <c:f>GRAFICOS!$E$50:$E$53</c:f>
              <c:numCache>
                <c:formatCode>0.00%</c:formatCode>
                <c:ptCount val="4"/>
                <c:pt idx="0">
                  <c:v>0.81184076216400136</c:v>
                </c:pt>
                <c:pt idx="1">
                  <c:v>0.6553072625698324</c:v>
                </c:pt>
                <c:pt idx="2">
                  <c:v>0.59282534694946321</c:v>
                </c:pt>
                <c:pt idx="3">
                  <c:v>0.5696969696969697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21A-F148-AAB7-1316F95D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541898"/>
        <c:axId val="584799611"/>
      </c:barChart>
      <c:catAx>
        <c:axId val="1744541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SUBDIRECCION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584799611"/>
        <c:crosses val="autoZero"/>
        <c:auto val="1"/>
        <c:lblAlgn val="ctr"/>
        <c:lblOffset val="100"/>
        <c:noMultiLvlLbl val="1"/>
      </c:catAx>
      <c:valAx>
        <c:axId val="584799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744541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B. ELEMENTAL VS MODALIDAD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GRAFICOS!$D$77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GRAFICOS!$C$78:$C$81</c:f>
              <c:strCache>
                <c:ptCount val="4"/>
                <c:pt idx="0">
                  <c:v>1EGB</c:v>
                </c:pt>
                <c:pt idx="1">
                  <c:v>2EGB</c:v>
                </c:pt>
                <c:pt idx="2">
                  <c:v>3EGB</c:v>
                </c:pt>
                <c:pt idx="3">
                  <c:v>4EGB</c:v>
                </c:pt>
              </c:strCache>
            </c:strRef>
          </c:cat>
          <c:val>
            <c:numRef>
              <c:f>GRAFICOS!$D$78:$D$81</c:f>
              <c:numCache>
                <c:formatCode>0.00%</c:formatCode>
                <c:ptCount val="4"/>
                <c:pt idx="0">
                  <c:v>0.61829268292682926</c:v>
                </c:pt>
                <c:pt idx="1">
                  <c:v>0.80933333333333335</c:v>
                </c:pt>
                <c:pt idx="2">
                  <c:v>0.72899999999999998</c:v>
                </c:pt>
                <c:pt idx="3">
                  <c:v>0.83750000000000002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25F-4740-BA98-3C03A11D5296}"/>
            </c:ext>
          </c:extLst>
        </c:ser>
        <c:ser>
          <c:idx val="1"/>
          <c:order val="1"/>
          <c:tx>
            <c:strRef>
              <c:f>GRAFICOS!$E$77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GRAFICOS!$C$78:$C$81</c:f>
              <c:strCache>
                <c:ptCount val="4"/>
                <c:pt idx="0">
                  <c:v>1EGB</c:v>
                </c:pt>
                <c:pt idx="1">
                  <c:v>2EGB</c:v>
                </c:pt>
                <c:pt idx="2">
                  <c:v>3EGB</c:v>
                </c:pt>
                <c:pt idx="3">
                  <c:v>4EGB</c:v>
                </c:pt>
              </c:strCache>
            </c:strRef>
          </c:cat>
          <c:val>
            <c:numRef>
              <c:f>GRAFICOS!$E$78:$E$81</c:f>
              <c:numCache>
                <c:formatCode>0.00%</c:formatCode>
                <c:ptCount val="4"/>
                <c:pt idx="0">
                  <c:v>0.72799999999999998</c:v>
                </c:pt>
                <c:pt idx="1">
                  <c:v>0.88659793814432986</c:v>
                </c:pt>
                <c:pt idx="2">
                  <c:v>0.7583333333333333</c:v>
                </c:pt>
                <c:pt idx="3">
                  <c:v>0.86499999999999999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25F-4740-BA98-3C03A11D5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42024"/>
        <c:axId val="240081811"/>
      </c:barChart>
      <c:catAx>
        <c:axId val="76794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GRADO B. ELEMENTAL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40081811"/>
        <c:crosses val="autoZero"/>
        <c:auto val="1"/>
        <c:lblAlgn val="ctr"/>
        <c:lblOffset val="100"/>
        <c:noMultiLvlLbl val="1"/>
      </c:catAx>
      <c:valAx>
        <c:axId val="240081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7679420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B. MEDIA VS. MODALIDAD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GRAFICOS!$D$104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GRAFICOS!$C$105:$C$107</c:f>
              <c:strCache>
                <c:ptCount val="3"/>
                <c:pt idx="0">
                  <c:v>5EGB</c:v>
                </c:pt>
                <c:pt idx="1">
                  <c:v>6EGB</c:v>
                </c:pt>
                <c:pt idx="2">
                  <c:v>7EGB</c:v>
                </c:pt>
              </c:strCache>
            </c:strRef>
          </c:cat>
          <c:val>
            <c:numRef>
              <c:f>GRAFICOS!$D$105:$D$107</c:f>
              <c:numCache>
                <c:formatCode>0.00%</c:formatCode>
                <c:ptCount val="3"/>
                <c:pt idx="0">
                  <c:v>0.76015473887814311</c:v>
                </c:pt>
                <c:pt idx="1">
                  <c:v>0.72928176795580113</c:v>
                </c:pt>
                <c:pt idx="2">
                  <c:v>0.59388038942976351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96-1F49-94A2-B2A7C33787E4}"/>
            </c:ext>
          </c:extLst>
        </c:ser>
        <c:ser>
          <c:idx val="1"/>
          <c:order val="1"/>
          <c:tx>
            <c:strRef>
              <c:f>GRAFICOS!$E$104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96-1F49-94A2-B2A7C3378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GRAFICOS!$C$105:$C$107</c:f>
              <c:strCache>
                <c:ptCount val="3"/>
                <c:pt idx="0">
                  <c:v>5EGB</c:v>
                </c:pt>
                <c:pt idx="1">
                  <c:v>6EGB</c:v>
                </c:pt>
                <c:pt idx="2">
                  <c:v>7EGB</c:v>
                </c:pt>
              </c:strCache>
            </c:strRef>
          </c:cat>
          <c:val>
            <c:numRef>
              <c:f>GRAFICOS!$E$105:$E$107</c:f>
              <c:numCache>
                <c:formatCode>0.00%</c:formatCode>
                <c:ptCount val="3"/>
                <c:pt idx="0">
                  <c:v>0.80762711864406778</c:v>
                </c:pt>
                <c:pt idx="1">
                  <c:v>0.7319444444444444</c:v>
                </c:pt>
                <c:pt idx="2">
                  <c:v>0.51547619047619042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496-1F49-94A2-B2A7C337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787874"/>
        <c:axId val="861247875"/>
      </c:barChart>
      <c:catAx>
        <c:axId val="766787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GRADO B. 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861247875"/>
        <c:crosses val="autoZero"/>
        <c:auto val="1"/>
        <c:lblAlgn val="ctr"/>
        <c:lblOffset val="100"/>
        <c:noMultiLvlLbl val="1"/>
      </c:catAx>
      <c:valAx>
        <c:axId val="861247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7667878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B. SUPERIOR VS. MODALIDAD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GRAFICOS!$D$130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GRAFICOS!$C$131:$C$133</c:f>
              <c:strCache>
                <c:ptCount val="3"/>
                <c:pt idx="0">
                  <c:v>8EGB</c:v>
                </c:pt>
                <c:pt idx="1">
                  <c:v>9EGB</c:v>
                </c:pt>
                <c:pt idx="2">
                  <c:v>10EGB</c:v>
                </c:pt>
              </c:strCache>
            </c:strRef>
          </c:cat>
          <c:val>
            <c:numRef>
              <c:f>GRAFICOS!$D$131:$D$133</c:f>
              <c:numCache>
                <c:formatCode>0.00%</c:formatCode>
                <c:ptCount val="3"/>
                <c:pt idx="0">
                  <c:v>0.58466666666666667</c:v>
                </c:pt>
                <c:pt idx="1">
                  <c:v>0.50514285714285712</c:v>
                </c:pt>
                <c:pt idx="2">
                  <c:v>0.66833333333333333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78-0749-8CB5-DDC80AA55F14}"/>
            </c:ext>
          </c:extLst>
        </c:ser>
        <c:ser>
          <c:idx val="1"/>
          <c:order val="1"/>
          <c:tx>
            <c:strRef>
              <c:f>GRAFICOS!$E$130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GRAFICOS!$C$131:$C$133</c:f>
              <c:strCache>
                <c:ptCount val="3"/>
                <c:pt idx="0">
                  <c:v>8EGB</c:v>
                </c:pt>
                <c:pt idx="1">
                  <c:v>9EGB</c:v>
                </c:pt>
                <c:pt idx="2">
                  <c:v>10EGB</c:v>
                </c:pt>
              </c:strCache>
            </c:strRef>
          </c:cat>
          <c:val>
            <c:numRef>
              <c:f>GRAFICOS!$E$131:$E$133</c:f>
              <c:numCache>
                <c:formatCode>0.00%</c:formatCode>
                <c:ptCount val="3"/>
                <c:pt idx="0">
                  <c:v>0.6322916666666667</c:v>
                </c:pt>
                <c:pt idx="1">
                  <c:v>0.48720930232558146</c:v>
                </c:pt>
                <c:pt idx="2">
                  <c:v>0.60731472569778633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578-0749-8CB5-DDC80AA5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876916"/>
        <c:axId val="1458501874"/>
      </c:barChart>
      <c:catAx>
        <c:axId val="1706876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GRADO B. SUPERIOR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458501874"/>
        <c:crosses val="autoZero"/>
        <c:auto val="1"/>
        <c:lblAlgn val="ctr"/>
        <c:lblOffset val="100"/>
        <c:noMultiLvlLbl val="1"/>
      </c:catAx>
      <c:valAx>
        <c:axId val="1458501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7068769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BACHILLERATO VS. MODALIDAD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GRAFICOS!$D$155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83D-0F4A-9037-AC957075F907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483D-0F4A-9037-AC957075F907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483D-0F4A-9037-AC957075F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GRAFICOS!$C$156:$C$158</c:f>
              <c:strCache>
                <c:ptCount val="3"/>
                <c:pt idx="0">
                  <c:v>1BGU</c:v>
                </c:pt>
                <c:pt idx="1">
                  <c:v>2BGU</c:v>
                </c:pt>
                <c:pt idx="2">
                  <c:v>3BGU</c:v>
                </c:pt>
              </c:strCache>
            </c:strRef>
          </c:cat>
          <c:val>
            <c:numRef>
              <c:f>GRAFICOS!$D$156:$D$158</c:f>
              <c:numCache>
                <c:formatCode>0.00%</c:formatCode>
                <c:ptCount val="3"/>
                <c:pt idx="0">
                  <c:v>0.6</c:v>
                </c:pt>
                <c:pt idx="1">
                  <c:v>0.50222222222222224</c:v>
                </c:pt>
                <c:pt idx="2">
                  <c:v>0.62931034482758619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83D-0F4A-9037-AC957075F907}"/>
            </c:ext>
          </c:extLst>
        </c:ser>
        <c:ser>
          <c:idx val="1"/>
          <c:order val="1"/>
          <c:tx>
            <c:strRef>
              <c:f>GRAFICOS!$E$155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83D-0F4A-9037-AC957075F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GRAFICOS!$C$156:$C$158</c:f>
              <c:strCache>
                <c:ptCount val="3"/>
                <c:pt idx="0">
                  <c:v>1BGU</c:v>
                </c:pt>
                <c:pt idx="1">
                  <c:v>2BGU</c:v>
                </c:pt>
                <c:pt idx="2">
                  <c:v>3BGU</c:v>
                </c:pt>
              </c:strCache>
            </c:strRef>
          </c:cat>
          <c:val>
            <c:numRef>
              <c:f>GRAFICOS!$E$156:$E$158</c:f>
              <c:numCache>
                <c:formatCode>0.00%</c:formatCode>
                <c:ptCount val="3"/>
                <c:pt idx="0">
                  <c:v>0.55000000000000004</c:v>
                </c:pt>
                <c:pt idx="1">
                  <c:v>0.59130434782608698</c:v>
                </c:pt>
                <c:pt idx="2">
                  <c:v>0.56750000000000012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83D-0F4A-9037-AC957075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143047"/>
        <c:axId val="304207353"/>
      </c:barChart>
      <c:catAx>
        <c:axId val="833143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GRADO BACHILLERATO VS. MODALIDAD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304207353"/>
        <c:crosses val="autoZero"/>
        <c:auto val="1"/>
        <c:lblAlgn val="ctr"/>
        <c:lblOffset val="100"/>
        <c:noMultiLvlLbl val="1"/>
      </c:catAx>
      <c:valAx>
        <c:axId val="304207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8331430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ASIGNATURAS B. ELEMENTAL VS MODALIDAD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GRAFICOS!$D$188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GRAFICOS!$C$189:$C$195</c:f>
              <c:strCache>
                <c:ptCount val="7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Naturales</c:v>
                </c:pt>
              </c:strCache>
            </c:strRef>
          </c:cat>
          <c:val>
            <c:numRef>
              <c:f>GRAFICOS!$D$189:$D$195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DE-724C-B172-262F079220EC}"/>
            </c:ext>
          </c:extLst>
        </c:ser>
        <c:ser>
          <c:idx val="1"/>
          <c:order val="1"/>
          <c:tx>
            <c:strRef>
              <c:f>GRAFICOS!$E$188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GRAFICOS!$C$189:$C$195</c:f>
              <c:strCache>
                <c:ptCount val="7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Naturales</c:v>
                </c:pt>
              </c:strCache>
            </c:strRef>
          </c:cat>
          <c:val>
            <c:numRef>
              <c:f>GRAFICOS!$E$189:$E$195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BDE-724C-B172-262F0792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3498"/>
        <c:axId val="1533494056"/>
      </c:barChart>
      <c:catAx>
        <c:axId val="228334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ASIGNATURAS BÁSICA ELEMENTAL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33494056"/>
        <c:crosses val="autoZero"/>
        <c:auto val="1"/>
        <c:lblAlgn val="ctr"/>
        <c:lblOffset val="100"/>
        <c:noMultiLvlLbl val="1"/>
      </c:catAx>
      <c:valAx>
        <c:axId val="1533494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283349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ASIGNATURAS B. MEDIA VS MODALIDAD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GRAFICOS!$D$226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GRAFICOS!$C$227:$C$233</c:f>
              <c:strCache>
                <c:ptCount val="7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Naturales</c:v>
                </c:pt>
              </c:strCache>
            </c:strRef>
          </c:cat>
          <c:val>
            <c:numRef>
              <c:f>GRAFICOS!$D$227:$D$233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E7-E749-BFBB-BACC4F86B014}"/>
            </c:ext>
          </c:extLst>
        </c:ser>
        <c:ser>
          <c:idx val="1"/>
          <c:order val="1"/>
          <c:tx>
            <c:strRef>
              <c:f>GRAFICOS!$E$226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GRAFICOS!$C$227:$C$233</c:f>
              <c:strCache>
                <c:ptCount val="7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Naturales</c:v>
                </c:pt>
              </c:strCache>
            </c:strRef>
          </c:cat>
          <c:val>
            <c:numRef>
              <c:f>GRAFICOS!$E$227:$E$233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E7-E749-BFBB-BACC4F86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919602"/>
        <c:axId val="1260208027"/>
      </c:barChart>
      <c:catAx>
        <c:axId val="10069196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ASIGNATURAS BÁSICA 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60208027"/>
        <c:crosses val="autoZero"/>
        <c:auto val="1"/>
        <c:lblAlgn val="ctr"/>
        <c:lblOffset val="100"/>
        <c:noMultiLvlLbl val="1"/>
      </c:catAx>
      <c:valAx>
        <c:axId val="1260208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0691960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ASIGNATURAS B. SUPERIOR VS MODALIDAD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GRAFICOS!$D$261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GRAFICOS!$C$262:$C$269</c:f>
              <c:strCache>
                <c:ptCount val="8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Naturales</c:v>
                </c:pt>
                <c:pt idx="7">
                  <c:v>Física</c:v>
                </c:pt>
              </c:strCache>
            </c:strRef>
          </c:cat>
          <c:val>
            <c:numRef>
              <c:f>GRAFICOS!$D$262:$D$269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03-A246-9DC8-6246D51BB13C}"/>
            </c:ext>
          </c:extLst>
        </c:ser>
        <c:ser>
          <c:idx val="1"/>
          <c:order val="1"/>
          <c:tx>
            <c:strRef>
              <c:f>GRAFICOS!$E$261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GRAFICOS!$C$262:$C$269</c:f>
              <c:strCache>
                <c:ptCount val="8"/>
                <c:pt idx="0">
                  <c:v>Lenguaje</c:v>
                </c:pt>
                <c:pt idx="1">
                  <c:v>Lectores</c:v>
                </c:pt>
                <c:pt idx="2">
                  <c:v>Pensamiento</c:v>
                </c:pt>
                <c:pt idx="3">
                  <c:v>Matemática</c:v>
                </c:pt>
                <c:pt idx="4">
                  <c:v>Geometría</c:v>
                </c:pt>
                <c:pt idx="5">
                  <c:v>Sociales</c:v>
                </c:pt>
                <c:pt idx="6">
                  <c:v>Naturales</c:v>
                </c:pt>
                <c:pt idx="7">
                  <c:v>Física</c:v>
                </c:pt>
              </c:strCache>
            </c:strRef>
          </c:cat>
          <c:val>
            <c:numRef>
              <c:f>GRAFICOS!$E$262:$E$269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C03-A246-9DC8-6246D51B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637173"/>
        <c:axId val="1063087917"/>
      </c:barChart>
      <c:catAx>
        <c:axId val="13466371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ASIGNATURAS BÁSICA SUPERIOR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63087917"/>
        <c:crosses val="autoZero"/>
        <c:auto val="1"/>
        <c:lblAlgn val="ctr"/>
        <c:lblOffset val="100"/>
        <c:noMultiLvlLbl val="1"/>
      </c:catAx>
      <c:valAx>
        <c:axId val="1063087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34663717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7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57150</xdr:colOff>
      <xdr:row>35</xdr:row>
      <xdr:rowOff>66675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133350</xdr:colOff>
      <xdr:row>63</xdr:row>
      <xdr:rowOff>47625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57150</xdr:colOff>
      <xdr:row>92</xdr:row>
      <xdr:rowOff>114300</xdr:rowOff>
    </xdr:from>
    <xdr:ext cx="5715000" cy="35337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104775</xdr:colOff>
      <xdr:row>118</xdr:row>
      <xdr:rowOff>152400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161925</xdr:colOff>
      <xdr:row>143</xdr:row>
      <xdr:rowOff>38100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295275</xdr:colOff>
      <xdr:row>179</xdr:row>
      <xdr:rowOff>19050</xdr:rowOff>
    </xdr:from>
    <xdr:ext cx="6838950" cy="353377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57150</xdr:colOff>
      <xdr:row>215</xdr:row>
      <xdr:rowOff>57150</xdr:rowOff>
    </xdr:from>
    <xdr:ext cx="8010525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5</xdr:col>
      <xdr:colOff>57150</xdr:colOff>
      <xdr:row>253</xdr:row>
      <xdr:rowOff>85725</xdr:rowOff>
    </xdr:from>
    <xdr:ext cx="8734425" cy="3533775"/>
    <xdr:graphicFrame macro="">
      <xdr:nvGraphicFramePr>
        <xdr:cNvPr id="10" name="Chart 9" title="Gráfic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</xdr:col>
      <xdr:colOff>523875</xdr:colOff>
      <xdr:row>295</xdr:row>
      <xdr:rowOff>85725</xdr:rowOff>
    </xdr:from>
    <xdr:ext cx="984885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676275</xdr:colOff>
      <xdr:row>342</xdr:row>
      <xdr:rowOff>57150</xdr:rowOff>
    </xdr:from>
    <xdr:ext cx="5715000" cy="3533775"/>
    <xdr:graphicFrame macro="">
      <xdr:nvGraphicFramePr>
        <xdr:cNvPr id="12" name="Chart 11" title="Gráfic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5</xdr:col>
      <xdr:colOff>95250</xdr:colOff>
      <xdr:row>379</xdr:row>
      <xdr:rowOff>47625</xdr:rowOff>
    </xdr:from>
    <xdr:ext cx="5715000" cy="3533775"/>
    <xdr:graphicFrame macro="">
      <xdr:nvGraphicFramePr>
        <xdr:cNvPr id="13" name="Chart 12" title="Gráfic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nathan Castro" refreshedDate="45306.452859375" refreshedVersion="8" recordCount="4160" xr:uid="{00000000-000A-0000-FFFF-FFFF00000000}">
  <cacheSource type="worksheet">
    <worksheetSource ref="A1:I4161" sheet="EXCEL"/>
  </cacheSource>
  <cacheFields count="9">
    <cacheField name="NIVEL" numFmtId="0">
      <sharedItems containsString="0" containsBlank="1" containsNumber="1" containsInteger="1" minValue="1" maxValue="4"/>
    </cacheField>
    <cacheField name="GRADO" numFmtId="0">
      <sharedItems containsString="0" containsBlank="1" containsNumber="1" containsInteger="1" minValue="1" maxValue="13" count="14">
        <n v="4"/>
        <n v="10"/>
        <n v="9"/>
        <n v="8"/>
        <n v="11"/>
        <n v="1"/>
        <n v="5"/>
        <n v="12"/>
        <n v="2"/>
        <n v="7"/>
        <n v="6"/>
        <n v="13"/>
        <n v="3"/>
        <m/>
      </sharedItems>
    </cacheField>
    <cacheField name="TIPO LOGRO" numFmtId="0">
      <sharedItems containsString="0" containsBlank="1" containsNumber="1" containsInteger="1" minValue="1" maxValue="2"/>
    </cacheField>
    <cacheField name="NIVEL LOGRO" numFmtId="0">
      <sharedItems containsString="0" containsBlank="1" containsNumber="1" containsInteger="1" minValue="1" maxValue="3"/>
    </cacheField>
    <cacheField name="PREGUNTA" numFmtId="0">
      <sharedItems containsString="0" containsBlank="1" containsNumber="1" containsInteger="1" minValue="1" maxValue="20"/>
    </cacheField>
    <cacheField name="MODALIDAD" numFmtId="0">
      <sharedItems containsString="0" containsBlank="1" containsNumber="1" containsInteger="1" minValue="1" maxValue="2" count="3">
        <n v="1"/>
        <n v="2"/>
        <m/>
      </sharedItems>
    </cacheField>
    <cacheField name="ACIERTOS" numFmtId="0">
      <sharedItems containsString="0" containsBlank="1" containsNumber="1" containsInteger="1" minValue="3" maxValue="72"/>
    </cacheField>
    <cacheField name="ERRORES" numFmtId="0">
      <sharedItems containsString="0" containsBlank="1" containsNumber="1" containsInteger="1" minValue="0" maxValue="46"/>
    </cacheField>
    <cacheField name="BLANCOS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0">
  <r>
    <n v="1"/>
    <x v="0"/>
    <n v="1"/>
    <n v="1"/>
    <n v="1"/>
    <x v="0"/>
    <n v="48"/>
    <n v="0"/>
    <n v="0"/>
  </r>
  <r>
    <n v="1"/>
    <x v="0"/>
    <n v="1"/>
    <n v="1"/>
    <n v="2"/>
    <x v="0"/>
    <n v="47"/>
    <n v="1"/>
    <n v="0"/>
  </r>
  <r>
    <n v="1"/>
    <x v="0"/>
    <n v="1"/>
    <n v="1"/>
    <n v="3"/>
    <x v="0"/>
    <n v="38"/>
    <n v="10"/>
    <n v="0"/>
  </r>
  <r>
    <n v="1"/>
    <x v="0"/>
    <n v="1"/>
    <n v="1"/>
    <n v="4"/>
    <x v="0"/>
    <n v="41"/>
    <n v="7"/>
    <n v="0"/>
  </r>
  <r>
    <n v="1"/>
    <x v="0"/>
    <n v="1"/>
    <n v="1"/>
    <n v="5"/>
    <x v="0"/>
    <n v="48"/>
    <n v="0"/>
    <n v="0"/>
  </r>
  <r>
    <n v="1"/>
    <x v="0"/>
    <n v="1"/>
    <n v="1"/>
    <n v="6"/>
    <x v="0"/>
    <n v="47"/>
    <n v="1"/>
    <n v="0"/>
  </r>
  <r>
    <n v="1"/>
    <x v="0"/>
    <n v="2"/>
    <n v="1"/>
    <n v="7"/>
    <x v="0"/>
    <n v="35"/>
    <n v="13"/>
    <n v="0"/>
  </r>
  <r>
    <n v="1"/>
    <x v="0"/>
    <n v="2"/>
    <n v="1"/>
    <n v="8"/>
    <x v="0"/>
    <n v="36"/>
    <n v="12"/>
    <n v="0"/>
  </r>
  <r>
    <n v="1"/>
    <x v="0"/>
    <n v="2"/>
    <n v="1"/>
    <n v="9"/>
    <x v="0"/>
    <n v="47"/>
    <n v="1"/>
    <n v="0"/>
  </r>
  <r>
    <n v="1"/>
    <x v="0"/>
    <n v="2"/>
    <n v="1"/>
    <n v="10"/>
    <x v="0"/>
    <n v="35"/>
    <n v="13"/>
    <n v="0"/>
  </r>
  <r>
    <n v="1"/>
    <x v="0"/>
    <n v="2"/>
    <n v="2"/>
    <n v="11"/>
    <x v="0"/>
    <n v="39"/>
    <n v="9"/>
    <n v="0"/>
  </r>
  <r>
    <n v="1"/>
    <x v="0"/>
    <n v="2"/>
    <n v="2"/>
    <n v="12"/>
    <x v="0"/>
    <n v="41"/>
    <n v="7"/>
    <n v="0"/>
  </r>
  <r>
    <n v="1"/>
    <x v="0"/>
    <n v="2"/>
    <n v="2"/>
    <n v="13"/>
    <x v="0"/>
    <n v="39"/>
    <n v="9"/>
    <n v="0"/>
  </r>
  <r>
    <n v="1"/>
    <x v="0"/>
    <n v="2"/>
    <n v="2"/>
    <n v="14"/>
    <x v="0"/>
    <n v="34"/>
    <n v="14"/>
    <n v="0"/>
  </r>
  <r>
    <n v="1"/>
    <x v="0"/>
    <n v="2"/>
    <n v="2"/>
    <n v="15"/>
    <x v="0"/>
    <n v="39"/>
    <n v="9"/>
    <n v="0"/>
  </r>
  <r>
    <n v="1"/>
    <x v="0"/>
    <n v="2"/>
    <n v="2"/>
    <n v="16"/>
    <x v="0"/>
    <n v="39"/>
    <n v="9"/>
    <n v="0"/>
  </r>
  <r>
    <n v="1"/>
    <x v="0"/>
    <n v="2"/>
    <n v="2"/>
    <n v="17"/>
    <x v="0"/>
    <n v="38"/>
    <n v="10"/>
    <n v="0"/>
  </r>
  <r>
    <n v="1"/>
    <x v="0"/>
    <n v="2"/>
    <n v="3"/>
    <n v="18"/>
    <x v="0"/>
    <n v="37"/>
    <n v="11"/>
    <n v="0"/>
  </r>
  <r>
    <n v="1"/>
    <x v="0"/>
    <n v="2"/>
    <n v="3"/>
    <n v="19"/>
    <x v="0"/>
    <n v="38"/>
    <n v="10"/>
    <n v="0"/>
  </r>
  <r>
    <n v="1"/>
    <x v="0"/>
    <n v="2"/>
    <n v="3"/>
    <n v="20"/>
    <x v="0"/>
    <n v="38"/>
    <n v="10"/>
    <n v="0"/>
  </r>
  <r>
    <n v="1"/>
    <x v="0"/>
    <n v="1"/>
    <n v="1"/>
    <n v="1"/>
    <x v="1"/>
    <n v="40"/>
    <n v="0"/>
    <n v="0"/>
  </r>
  <r>
    <n v="1"/>
    <x v="0"/>
    <n v="1"/>
    <n v="1"/>
    <n v="2"/>
    <x v="1"/>
    <n v="39"/>
    <n v="1"/>
    <n v="0"/>
  </r>
  <r>
    <n v="1"/>
    <x v="0"/>
    <n v="1"/>
    <n v="1"/>
    <n v="3"/>
    <x v="1"/>
    <n v="31"/>
    <n v="9"/>
    <n v="0"/>
  </r>
  <r>
    <n v="1"/>
    <x v="0"/>
    <n v="1"/>
    <n v="1"/>
    <n v="4"/>
    <x v="1"/>
    <n v="28"/>
    <n v="12"/>
    <n v="0"/>
  </r>
  <r>
    <n v="1"/>
    <x v="0"/>
    <n v="1"/>
    <n v="1"/>
    <n v="5"/>
    <x v="1"/>
    <n v="39"/>
    <n v="1"/>
    <n v="0"/>
  </r>
  <r>
    <n v="1"/>
    <x v="0"/>
    <n v="1"/>
    <n v="1"/>
    <n v="6"/>
    <x v="1"/>
    <n v="39"/>
    <n v="1"/>
    <n v="0"/>
  </r>
  <r>
    <n v="1"/>
    <x v="0"/>
    <n v="2"/>
    <n v="1"/>
    <n v="7"/>
    <x v="1"/>
    <n v="35"/>
    <n v="5"/>
    <n v="0"/>
  </r>
  <r>
    <n v="1"/>
    <x v="0"/>
    <n v="2"/>
    <n v="1"/>
    <n v="8"/>
    <x v="1"/>
    <n v="29"/>
    <n v="11"/>
    <n v="0"/>
  </r>
  <r>
    <n v="1"/>
    <x v="0"/>
    <n v="2"/>
    <n v="1"/>
    <n v="9"/>
    <x v="1"/>
    <n v="38"/>
    <n v="2"/>
    <n v="0"/>
  </r>
  <r>
    <n v="1"/>
    <x v="0"/>
    <n v="2"/>
    <n v="1"/>
    <n v="10"/>
    <x v="1"/>
    <n v="30"/>
    <n v="10"/>
    <n v="0"/>
  </r>
  <r>
    <n v="1"/>
    <x v="0"/>
    <n v="2"/>
    <n v="2"/>
    <n v="11"/>
    <x v="1"/>
    <n v="37"/>
    <n v="3"/>
    <n v="0"/>
  </r>
  <r>
    <n v="1"/>
    <x v="0"/>
    <n v="2"/>
    <n v="2"/>
    <n v="12"/>
    <x v="1"/>
    <n v="36"/>
    <n v="4"/>
    <n v="0"/>
  </r>
  <r>
    <n v="1"/>
    <x v="0"/>
    <n v="2"/>
    <n v="2"/>
    <n v="13"/>
    <x v="1"/>
    <n v="36"/>
    <n v="4"/>
    <n v="0"/>
  </r>
  <r>
    <n v="1"/>
    <x v="0"/>
    <n v="2"/>
    <n v="2"/>
    <n v="14"/>
    <x v="1"/>
    <n v="29"/>
    <n v="11"/>
    <n v="0"/>
  </r>
  <r>
    <n v="1"/>
    <x v="0"/>
    <n v="2"/>
    <n v="2"/>
    <n v="15"/>
    <x v="1"/>
    <n v="31"/>
    <n v="9"/>
    <n v="0"/>
  </r>
  <r>
    <n v="1"/>
    <x v="0"/>
    <n v="2"/>
    <n v="2"/>
    <n v="16"/>
    <x v="1"/>
    <n v="35"/>
    <n v="5"/>
    <n v="0"/>
  </r>
  <r>
    <n v="1"/>
    <x v="0"/>
    <n v="2"/>
    <n v="2"/>
    <n v="17"/>
    <x v="1"/>
    <n v="37"/>
    <n v="3"/>
    <n v="0"/>
  </r>
  <r>
    <n v="1"/>
    <x v="0"/>
    <n v="2"/>
    <n v="3"/>
    <n v="18"/>
    <x v="1"/>
    <n v="36"/>
    <n v="4"/>
    <n v="0"/>
  </r>
  <r>
    <n v="1"/>
    <x v="0"/>
    <n v="2"/>
    <n v="3"/>
    <n v="19"/>
    <x v="1"/>
    <n v="35"/>
    <n v="5"/>
    <n v="0"/>
  </r>
  <r>
    <n v="1"/>
    <x v="0"/>
    <n v="2"/>
    <n v="3"/>
    <n v="20"/>
    <x v="1"/>
    <n v="32"/>
    <n v="8"/>
    <n v="0"/>
  </r>
  <r>
    <n v="3"/>
    <x v="1"/>
    <n v="1"/>
    <n v="1"/>
    <n v="1"/>
    <x v="0"/>
    <n v="30"/>
    <n v="0"/>
    <n v="0"/>
  </r>
  <r>
    <n v="3"/>
    <x v="1"/>
    <n v="1"/>
    <n v="1"/>
    <n v="2"/>
    <x v="0"/>
    <n v="20"/>
    <n v="10"/>
    <n v="0"/>
  </r>
  <r>
    <n v="3"/>
    <x v="1"/>
    <n v="1"/>
    <n v="1"/>
    <n v="3"/>
    <x v="0"/>
    <n v="22"/>
    <n v="8"/>
    <n v="0"/>
  </r>
  <r>
    <n v="3"/>
    <x v="1"/>
    <n v="1"/>
    <n v="1"/>
    <n v="4"/>
    <x v="0"/>
    <n v="30"/>
    <n v="0"/>
    <n v="0"/>
  </r>
  <r>
    <n v="3"/>
    <x v="1"/>
    <n v="1"/>
    <n v="2"/>
    <n v="5"/>
    <x v="0"/>
    <n v="24"/>
    <n v="6"/>
    <n v="0"/>
  </r>
  <r>
    <n v="3"/>
    <x v="1"/>
    <n v="1"/>
    <n v="2"/>
    <n v="6"/>
    <x v="0"/>
    <n v="17"/>
    <n v="13"/>
    <n v="0"/>
  </r>
  <r>
    <n v="3"/>
    <x v="1"/>
    <n v="1"/>
    <n v="2"/>
    <n v="7"/>
    <x v="0"/>
    <n v="5"/>
    <n v="25"/>
    <n v="0"/>
  </r>
  <r>
    <n v="3"/>
    <x v="1"/>
    <n v="1"/>
    <n v="2"/>
    <n v="8"/>
    <x v="0"/>
    <n v="14"/>
    <n v="16"/>
    <n v="0"/>
  </r>
  <r>
    <n v="3"/>
    <x v="1"/>
    <n v="2"/>
    <n v="1"/>
    <n v="9"/>
    <x v="0"/>
    <n v="6"/>
    <n v="24"/>
    <n v="0"/>
  </r>
  <r>
    <n v="3"/>
    <x v="1"/>
    <n v="2"/>
    <n v="1"/>
    <n v="10"/>
    <x v="0"/>
    <n v="28"/>
    <n v="2"/>
    <n v="0"/>
  </r>
  <r>
    <n v="3"/>
    <x v="1"/>
    <n v="2"/>
    <n v="1"/>
    <n v="11"/>
    <x v="0"/>
    <n v="19"/>
    <n v="11"/>
    <n v="0"/>
  </r>
  <r>
    <n v="3"/>
    <x v="1"/>
    <n v="2"/>
    <n v="1"/>
    <n v="12"/>
    <x v="0"/>
    <n v="20"/>
    <n v="10"/>
    <n v="0"/>
  </r>
  <r>
    <n v="3"/>
    <x v="1"/>
    <n v="2"/>
    <n v="1"/>
    <n v="13"/>
    <x v="0"/>
    <n v="27"/>
    <n v="3"/>
    <n v="0"/>
  </r>
  <r>
    <n v="3"/>
    <x v="1"/>
    <n v="2"/>
    <n v="1"/>
    <n v="14"/>
    <x v="0"/>
    <n v="20"/>
    <n v="9"/>
    <n v="1"/>
  </r>
  <r>
    <n v="3"/>
    <x v="1"/>
    <n v="2"/>
    <n v="2"/>
    <n v="15"/>
    <x v="0"/>
    <n v="7"/>
    <n v="23"/>
    <n v="0"/>
  </r>
  <r>
    <n v="3"/>
    <x v="1"/>
    <n v="2"/>
    <n v="2"/>
    <n v="16"/>
    <x v="0"/>
    <n v="30"/>
    <n v="0"/>
    <n v="0"/>
  </r>
  <r>
    <n v="3"/>
    <x v="1"/>
    <n v="2"/>
    <n v="2"/>
    <n v="17"/>
    <x v="0"/>
    <n v="25"/>
    <n v="5"/>
    <n v="0"/>
  </r>
  <r>
    <n v="3"/>
    <x v="1"/>
    <n v="1"/>
    <n v="3"/>
    <n v="18"/>
    <x v="0"/>
    <n v="21"/>
    <n v="9"/>
    <n v="0"/>
  </r>
  <r>
    <n v="3"/>
    <x v="1"/>
    <n v="1"/>
    <n v="3"/>
    <n v="19"/>
    <x v="0"/>
    <n v="17"/>
    <n v="13"/>
    <n v="0"/>
  </r>
  <r>
    <n v="3"/>
    <x v="1"/>
    <n v="1"/>
    <n v="3"/>
    <n v="20"/>
    <x v="0"/>
    <n v="19"/>
    <n v="11"/>
    <n v="0"/>
  </r>
  <r>
    <n v="3"/>
    <x v="1"/>
    <n v="1"/>
    <n v="1"/>
    <n v="1"/>
    <x v="1"/>
    <n v="51"/>
    <n v="1"/>
    <n v="0"/>
  </r>
  <r>
    <n v="3"/>
    <x v="1"/>
    <n v="1"/>
    <n v="1"/>
    <n v="2"/>
    <x v="1"/>
    <n v="33"/>
    <n v="19"/>
    <n v="0"/>
  </r>
  <r>
    <n v="3"/>
    <x v="1"/>
    <n v="1"/>
    <n v="1"/>
    <n v="3"/>
    <x v="1"/>
    <n v="33"/>
    <n v="18"/>
    <n v="1"/>
  </r>
  <r>
    <n v="3"/>
    <x v="1"/>
    <n v="1"/>
    <n v="1"/>
    <n v="4"/>
    <x v="1"/>
    <n v="52"/>
    <n v="0"/>
    <n v="0"/>
  </r>
  <r>
    <n v="3"/>
    <x v="1"/>
    <n v="1"/>
    <n v="2"/>
    <n v="5"/>
    <x v="1"/>
    <n v="27"/>
    <n v="25"/>
    <n v="0"/>
  </r>
  <r>
    <n v="3"/>
    <x v="1"/>
    <n v="1"/>
    <n v="2"/>
    <n v="6"/>
    <x v="1"/>
    <n v="20"/>
    <n v="32"/>
    <n v="0"/>
  </r>
  <r>
    <n v="3"/>
    <x v="1"/>
    <n v="1"/>
    <n v="2"/>
    <n v="7"/>
    <x v="1"/>
    <n v="6"/>
    <n v="46"/>
    <n v="0"/>
  </r>
  <r>
    <n v="3"/>
    <x v="1"/>
    <n v="1"/>
    <n v="2"/>
    <n v="8"/>
    <x v="1"/>
    <n v="22"/>
    <n v="30"/>
    <n v="0"/>
  </r>
  <r>
    <n v="3"/>
    <x v="1"/>
    <n v="2"/>
    <n v="1"/>
    <n v="9"/>
    <x v="1"/>
    <n v="14"/>
    <n v="38"/>
    <n v="0"/>
  </r>
  <r>
    <n v="3"/>
    <x v="1"/>
    <n v="2"/>
    <n v="1"/>
    <n v="10"/>
    <x v="1"/>
    <n v="47"/>
    <n v="5"/>
    <n v="0"/>
  </r>
  <r>
    <n v="3"/>
    <x v="1"/>
    <n v="2"/>
    <n v="1"/>
    <n v="11"/>
    <x v="1"/>
    <n v="26"/>
    <n v="26"/>
    <n v="0"/>
  </r>
  <r>
    <n v="3"/>
    <x v="1"/>
    <n v="2"/>
    <n v="1"/>
    <n v="12"/>
    <x v="1"/>
    <n v="34"/>
    <n v="18"/>
    <n v="0"/>
  </r>
  <r>
    <n v="3"/>
    <x v="1"/>
    <n v="2"/>
    <n v="1"/>
    <n v="13"/>
    <x v="1"/>
    <n v="42"/>
    <n v="9"/>
    <n v="0"/>
  </r>
  <r>
    <n v="3"/>
    <x v="1"/>
    <n v="2"/>
    <n v="1"/>
    <n v="14"/>
    <x v="1"/>
    <n v="21"/>
    <n v="31"/>
    <n v="0"/>
  </r>
  <r>
    <n v="3"/>
    <x v="1"/>
    <n v="2"/>
    <n v="2"/>
    <n v="15"/>
    <x v="1"/>
    <n v="10"/>
    <n v="42"/>
    <n v="0"/>
  </r>
  <r>
    <n v="3"/>
    <x v="1"/>
    <n v="2"/>
    <n v="2"/>
    <n v="16"/>
    <x v="1"/>
    <n v="52"/>
    <n v="0"/>
    <n v="0"/>
  </r>
  <r>
    <n v="3"/>
    <x v="1"/>
    <n v="2"/>
    <n v="2"/>
    <n v="17"/>
    <x v="1"/>
    <n v="40"/>
    <n v="12"/>
    <n v="0"/>
  </r>
  <r>
    <n v="3"/>
    <x v="1"/>
    <n v="1"/>
    <n v="3"/>
    <n v="18"/>
    <x v="1"/>
    <n v="37"/>
    <n v="15"/>
    <n v="0"/>
  </r>
  <r>
    <n v="3"/>
    <x v="1"/>
    <n v="1"/>
    <n v="3"/>
    <n v="19"/>
    <x v="1"/>
    <n v="33"/>
    <n v="19"/>
    <n v="0"/>
  </r>
  <r>
    <n v="3"/>
    <x v="1"/>
    <n v="1"/>
    <n v="3"/>
    <n v="20"/>
    <x v="1"/>
    <n v="31"/>
    <n v="21"/>
    <n v="0"/>
  </r>
  <r>
    <n v="3"/>
    <x v="2"/>
    <n v="1"/>
    <n v="1"/>
    <n v="1"/>
    <x v="0"/>
    <n v="29"/>
    <n v="15"/>
    <n v="0"/>
  </r>
  <r>
    <n v="3"/>
    <x v="2"/>
    <n v="1"/>
    <n v="1"/>
    <n v="2"/>
    <x v="0"/>
    <n v="26"/>
    <n v="18"/>
    <n v="0"/>
  </r>
  <r>
    <n v="3"/>
    <x v="2"/>
    <n v="1"/>
    <n v="1"/>
    <n v="3"/>
    <x v="0"/>
    <n v="21"/>
    <n v="23"/>
    <n v="0"/>
  </r>
  <r>
    <n v="3"/>
    <x v="2"/>
    <n v="1"/>
    <n v="1"/>
    <n v="4"/>
    <x v="0"/>
    <n v="18"/>
    <n v="21"/>
    <n v="0"/>
  </r>
  <r>
    <n v="3"/>
    <x v="2"/>
    <n v="1"/>
    <n v="1"/>
    <n v="5"/>
    <x v="0"/>
    <n v="16"/>
    <n v="28"/>
    <n v="0"/>
  </r>
  <r>
    <n v="3"/>
    <x v="2"/>
    <n v="1"/>
    <n v="1"/>
    <n v="6"/>
    <x v="0"/>
    <n v="17"/>
    <n v="27"/>
    <n v="0"/>
  </r>
  <r>
    <n v="3"/>
    <x v="2"/>
    <n v="1"/>
    <n v="1"/>
    <n v="7"/>
    <x v="0"/>
    <n v="25"/>
    <n v="19"/>
    <n v="0"/>
  </r>
  <r>
    <n v="3"/>
    <x v="2"/>
    <n v="1"/>
    <n v="1"/>
    <n v="8"/>
    <x v="0"/>
    <n v="29"/>
    <n v="15"/>
    <n v="0"/>
  </r>
  <r>
    <n v="3"/>
    <x v="2"/>
    <n v="1"/>
    <n v="1"/>
    <n v="9"/>
    <x v="0"/>
    <n v="15"/>
    <n v="29"/>
    <n v="0"/>
  </r>
  <r>
    <n v="3"/>
    <x v="2"/>
    <n v="1"/>
    <n v="1"/>
    <n v="10"/>
    <x v="0"/>
    <n v="36"/>
    <n v="8"/>
    <n v="0"/>
  </r>
  <r>
    <n v="3"/>
    <x v="2"/>
    <n v="1"/>
    <n v="2"/>
    <n v="11"/>
    <x v="0"/>
    <n v="33"/>
    <n v="11"/>
    <n v="0"/>
  </r>
  <r>
    <n v="3"/>
    <x v="2"/>
    <n v="1"/>
    <n v="2"/>
    <n v="12"/>
    <x v="0"/>
    <n v="29"/>
    <n v="15"/>
    <n v="0"/>
  </r>
  <r>
    <n v="3"/>
    <x v="2"/>
    <n v="1"/>
    <n v="2"/>
    <n v="13"/>
    <x v="0"/>
    <n v="28"/>
    <n v="16"/>
    <n v="0"/>
  </r>
  <r>
    <n v="3"/>
    <x v="2"/>
    <n v="1"/>
    <n v="2"/>
    <n v="14"/>
    <x v="0"/>
    <n v="21"/>
    <n v="23"/>
    <n v="0"/>
  </r>
  <r>
    <n v="3"/>
    <x v="2"/>
    <n v="2"/>
    <n v="2"/>
    <n v="15"/>
    <x v="0"/>
    <n v="12"/>
    <n v="32"/>
    <n v="0"/>
  </r>
  <r>
    <n v="3"/>
    <x v="2"/>
    <n v="2"/>
    <n v="3"/>
    <n v="16"/>
    <x v="0"/>
    <n v="13"/>
    <n v="31"/>
    <n v="0"/>
  </r>
  <r>
    <n v="3"/>
    <x v="2"/>
    <n v="2"/>
    <n v="3"/>
    <n v="17"/>
    <x v="0"/>
    <n v="18"/>
    <n v="26"/>
    <n v="0"/>
  </r>
  <r>
    <n v="3"/>
    <x v="2"/>
    <n v="2"/>
    <n v="3"/>
    <n v="18"/>
    <x v="0"/>
    <n v="16"/>
    <n v="28"/>
    <n v="0"/>
  </r>
  <r>
    <n v="3"/>
    <x v="2"/>
    <n v="2"/>
    <n v="3"/>
    <n v="19"/>
    <x v="0"/>
    <n v="17"/>
    <n v="27"/>
    <n v="0"/>
  </r>
  <r>
    <n v="3"/>
    <x v="2"/>
    <n v="2"/>
    <n v="3"/>
    <n v="20"/>
    <x v="0"/>
    <n v="23"/>
    <n v="21"/>
    <n v="0"/>
  </r>
  <r>
    <n v="3"/>
    <x v="2"/>
    <n v="1"/>
    <n v="1"/>
    <n v="1"/>
    <x v="1"/>
    <n v="28"/>
    <n v="15"/>
    <n v="0"/>
  </r>
  <r>
    <n v="3"/>
    <x v="2"/>
    <n v="1"/>
    <n v="1"/>
    <n v="2"/>
    <x v="1"/>
    <n v="25"/>
    <n v="18"/>
    <n v="0"/>
  </r>
  <r>
    <n v="3"/>
    <x v="2"/>
    <n v="1"/>
    <n v="1"/>
    <n v="3"/>
    <x v="1"/>
    <n v="20"/>
    <n v="23"/>
    <n v="0"/>
  </r>
  <r>
    <n v="3"/>
    <x v="2"/>
    <n v="1"/>
    <n v="1"/>
    <n v="4"/>
    <x v="1"/>
    <n v="17"/>
    <n v="26"/>
    <n v="0"/>
  </r>
  <r>
    <n v="3"/>
    <x v="2"/>
    <n v="1"/>
    <n v="1"/>
    <n v="5"/>
    <x v="1"/>
    <n v="16"/>
    <n v="27"/>
    <n v="0"/>
  </r>
  <r>
    <n v="3"/>
    <x v="2"/>
    <n v="1"/>
    <n v="1"/>
    <n v="6"/>
    <x v="1"/>
    <n v="21"/>
    <n v="21"/>
    <n v="1"/>
  </r>
  <r>
    <n v="3"/>
    <x v="2"/>
    <n v="1"/>
    <n v="1"/>
    <n v="7"/>
    <x v="1"/>
    <n v="24"/>
    <n v="19"/>
    <n v="0"/>
  </r>
  <r>
    <n v="3"/>
    <x v="2"/>
    <n v="1"/>
    <n v="1"/>
    <n v="8"/>
    <x v="1"/>
    <n v="21"/>
    <n v="22"/>
    <n v="0"/>
  </r>
  <r>
    <n v="3"/>
    <x v="2"/>
    <n v="1"/>
    <n v="1"/>
    <n v="9"/>
    <x v="1"/>
    <n v="18"/>
    <n v="24"/>
    <n v="1"/>
  </r>
  <r>
    <n v="3"/>
    <x v="2"/>
    <n v="1"/>
    <n v="1"/>
    <n v="10"/>
    <x v="1"/>
    <n v="35"/>
    <n v="8"/>
    <n v="0"/>
  </r>
  <r>
    <n v="3"/>
    <x v="2"/>
    <n v="1"/>
    <n v="2"/>
    <n v="11"/>
    <x v="1"/>
    <n v="27"/>
    <n v="16"/>
    <n v="0"/>
  </r>
  <r>
    <n v="3"/>
    <x v="2"/>
    <n v="1"/>
    <n v="2"/>
    <n v="12"/>
    <x v="1"/>
    <n v="31"/>
    <n v="12"/>
    <n v="0"/>
  </r>
  <r>
    <n v="3"/>
    <x v="2"/>
    <n v="1"/>
    <n v="2"/>
    <n v="13"/>
    <x v="1"/>
    <n v="26"/>
    <n v="16"/>
    <n v="1"/>
  </r>
  <r>
    <n v="3"/>
    <x v="2"/>
    <n v="1"/>
    <n v="2"/>
    <n v="14"/>
    <x v="1"/>
    <n v="23"/>
    <n v="20"/>
    <n v="0"/>
  </r>
  <r>
    <n v="3"/>
    <x v="2"/>
    <n v="2"/>
    <n v="2"/>
    <n v="15"/>
    <x v="1"/>
    <n v="12"/>
    <n v="30"/>
    <n v="1"/>
  </r>
  <r>
    <n v="3"/>
    <x v="2"/>
    <n v="2"/>
    <n v="3"/>
    <n v="16"/>
    <x v="1"/>
    <n v="12"/>
    <n v="31"/>
    <n v="0"/>
  </r>
  <r>
    <n v="3"/>
    <x v="2"/>
    <n v="2"/>
    <n v="3"/>
    <n v="17"/>
    <x v="1"/>
    <n v="20"/>
    <n v="23"/>
    <n v="0"/>
  </r>
  <r>
    <n v="3"/>
    <x v="2"/>
    <n v="2"/>
    <n v="3"/>
    <n v="18"/>
    <x v="1"/>
    <n v="15"/>
    <n v="28"/>
    <n v="0"/>
  </r>
  <r>
    <n v="3"/>
    <x v="2"/>
    <n v="2"/>
    <n v="3"/>
    <n v="19"/>
    <x v="1"/>
    <n v="11"/>
    <n v="32"/>
    <n v="0"/>
  </r>
  <r>
    <n v="3"/>
    <x v="2"/>
    <n v="2"/>
    <n v="3"/>
    <n v="20"/>
    <x v="1"/>
    <n v="17"/>
    <n v="26"/>
    <n v="0"/>
  </r>
  <r>
    <n v="3"/>
    <x v="3"/>
    <n v="1"/>
    <n v="1"/>
    <n v="1"/>
    <x v="0"/>
    <n v="5"/>
    <n v="32"/>
    <n v="0"/>
  </r>
  <r>
    <n v="3"/>
    <x v="3"/>
    <n v="1"/>
    <n v="1"/>
    <n v="2"/>
    <x v="0"/>
    <n v="36"/>
    <n v="1"/>
    <n v="0"/>
  </r>
  <r>
    <n v="3"/>
    <x v="3"/>
    <n v="1"/>
    <n v="1"/>
    <n v="3"/>
    <x v="0"/>
    <n v="30"/>
    <n v="7"/>
    <n v="0"/>
  </r>
  <r>
    <n v="3"/>
    <x v="3"/>
    <n v="1"/>
    <n v="1"/>
    <n v="4"/>
    <x v="0"/>
    <n v="32"/>
    <n v="5"/>
    <n v="0"/>
  </r>
  <r>
    <n v="3"/>
    <x v="3"/>
    <n v="1"/>
    <n v="1"/>
    <n v="5"/>
    <x v="0"/>
    <n v="25"/>
    <n v="11"/>
    <n v="1"/>
  </r>
  <r>
    <n v="3"/>
    <x v="3"/>
    <n v="1"/>
    <n v="1"/>
    <n v="6"/>
    <x v="0"/>
    <n v="23"/>
    <n v="13"/>
    <n v="1"/>
  </r>
  <r>
    <n v="3"/>
    <x v="3"/>
    <n v="1"/>
    <n v="1"/>
    <n v="7"/>
    <x v="0"/>
    <n v="28"/>
    <n v="9"/>
    <n v="0"/>
  </r>
  <r>
    <n v="3"/>
    <x v="3"/>
    <n v="1"/>
    <n v="1"/>
    <n v="8"/>
    <x v="0"/>
    <n v="32"/>
    <n v="5"/>
    <n v="0"/>
  </r>
  <r>
    <n v="3"/>
    <x v="3"/>
    <n v="2"/>
    <n v="1"/>
    <n v="9"/>
    <x v="0"/>
    <n v="26"/>
    <n v="10"/>
    <n v="1"/>
  </r>
  <r>
    <n v="3"/>
    <x v="3"/>
    <n v="2"/>
    <n v="1"/>
    <n v="10"/>
    <x v="0"/>
    <n v="23"/>
    <n v="13"/>
    <n v="1"/>
  </r>
  <r>
    <n v="3"/>
    <x v="3"/>
    <n v="2"/>
    <n v="2"/>
    <n v="11"/>
    <x v="0"/>
    <n v="12"/>
    <n v="24"/>
    <n v="1"/>
  </r>
  <r>
    <n v="3"/>
    <x v="3"/>
    <n v="2"/>
    <n v="2"/>
    <n v="12"/>
    <x v="0"/>
    <n v="18"/>
    <n v="18"/>
    <n v="1"/>
  </r>
  <r>
    <n v="3"/>
    <x v="3"/>
    <n v="2"/>
    <n v="2"/>
    <n v="13"/>
    <x v="0"/>
    <n v="12"/>
    <n v="24"/>
    <n v="1"/>
  </r>
  <r>
    <n v="3"/>
    <x v="3"/>
    <n v="2"/>
    <n v="2"/>
    <n v="14"/>
    <x v="0"/>
    <n v="16"/>
    <n v="21"/>
    <n v="0"/>
  </r>
  <r>
    <n v="3"/>
    <x v="3"/>
    <n v="1"/>
    <n v="2"/>
    <n v="15"/>
    <x v="0"/>
    <n v="27"/>
    <n v="10"/>
    <n v="0"/>
  </r>
  <r>
    <n v="3"/>
    <x v="3"/>
    <n v="1"/>
    <n v="2"/>
    <n v="16"/>
    <x v="0"/>
    <n v="18"/>
    <n v="19"/>
    <n v="0"/>
  </r>
  <r>
    <n v="3"/>
    <x v="3"/>
    <n v="1"/>
    <n v="2"/>
    <n v="17"/>
    <x v="0"/>
    <n v="14"/>
    <n v="23"/>
    <n v="0"/>
  </r>
  <r>
    <n v="3"/>
    <x v="3"/>
    <n v="2"/>
    <n v="3"/>
    <n v="18"/>
    <x v="0"/>
    <n v="8"/>
    <n v="27"/>
    <n v="2"/>
  </r>
  <r>
    <n v="3"/>
    <x v="3"/>
    <n v="2"/>
    <n v="3"/>
    <n v="19"/>
    <x v="0"/>
    <n v="16"/>
    <n v="19"/>
    <n v="2"/>
  </r>
  <r>
    <n v="3"/>
    <x v="3"/>
    <n v="2"/>
    <n v="3"/>
    <n v="20"/>
    <x v="0"/>
    <n v="9"/>
    <n v="26"/>
    <n v="2"/>
  </r>
  <r>
    <n v="3"/>
    <x v="3"/>
    <n v="1"/>
    <n v="1"/>
    <n v="1"/>
    <x v="1"/>
    <n v="7"/>
    <n v="39"/>
    <n v="0"/>
  </r>
  <r>
    <n v="3"/>
    <x v="3"/>
    <n v="1"/>
    <n v="1"/>
    <n v="2"/>
    <x v="1"/>
    <n v="44"/>
    <n v="2"/>
    <n v="0"/>
  </r>
  <r>
    <n v="3"/>
    <x v="3"/>
    <n v="1"/>
    <n v="1"/>
    <n v="3"/>
    <x v="1"/>
    <n v="39"/>
    <n v="7"/>
    <n v="0"/>
  </r>
  <r>
    <n v="3"/>
    <x v="3"/>
    <n v="1"/>
    <n v="1"/>
    <n v="4"/>
    <x v="1"/>
    <n v="39"/>
    <n v="7"/>
    <n v="0"/>
  </r>
  <r>
    <n v="3"/>
    <x v="3"/>
    <n v="1"/>
    <n v="1"/>
    <n v="5"/>
    <x v="1"/>
    <n v="36"/>
    <n v="8"/>
    <n v="2"/>
  </r>
  <r>
    <n v="3"/>
    <x v="3"/>
    <n v="1"/>
    <n v="1"/>
    <n v="6"/>
    <x v="1"/>
    <n v="32"/>
    <n v="13"/>
    <n v="1"/>
  </r>
  <r>
    <n v="3"/>
    <x v="3"/>
    <n v="1"/>
    <n v="1"/>
    <n v="7"/>
    <x v="1"/>
    <n v="42"/>
    <n v="4"/>
    <n v="0"/>
  </r>
  <r>
    <n v="3"/>
    <x v="3"/>
    <n v="1"/>
    <n v="1"/>
    <n v="8"/>
    <x v="1"/>
    <n v="42"/>
    <n v="4"/>
    <n v="0"/>
  </r>
  <r>
    <n v="3"/>
    <x v="3"/>
    <n v="2"/>
    <n v="1"/>
    <n v="9"/>
    <x v="1"/>
    <n v="32"/>
    <n v="14"/>
    <n v="0"/>
  </r>
  <r>
    <n v="3"/>
    <x v="3"/>
    <n v="2"/>
    <n v="1"/>
    <n v="10"/>
    <x v="1"/>
    <n v="34"/>
    <n v="12"/>
    <n v="0"/>
  </r>
  <r>
    <n v="3"/>
    <x v="3"/>
    <n v="2"/>
    <n v="2"/>
    <n v="11"/>
    <x v="1"/>
    <n v="19"/>
    <n v="27"/>
    <n v="0"/>
  </r>
  <r>
    <n v="3"/>
    <x v="3"/>
    <n v="2"/>
    <n v="2"/>
    <n v="12"/>
    <x v="1"/>
    <n v="30"/>
    <n v="16"/>
    <n v="0"/>
  </r>
  <r>
    <n v="3"/>
    <x v="3"/>
    <n v="2"/>
    <n v="2"/>
    <n v="13"/>
    <x v="1"/>
    <n v="19"/>
    <n v="22"/>
    <n v="5"/>
  </r>
  <r>
    <n v="3"/>
    <x v="3"/>
    <n v="2"/>
    <n v="2"/>
    <n v="14"/>
    <x v="1"/>
    <n v="31"/>
    <n v="15"/>
    <n v="0"/>
  </r>
  <r>
    <n v="3"/>
    <x v="3"/>
    <n v="1"/>
    <n v="2"/>
    <n v="15"/>
    <x v="1"/>
    <n v="36"/>
    <n v="10"/>
    <n v="0"/>
  </r>
  <r>
    <n v="3"/>
    <x v="3"/>
    <n v="1"/>
    <n v="2"/>
    <n v="16"/>
    <x v="1"/>
    <n v="25"/>
    <n v="19"/>
    <n v="2"/>
  </r>
  <r>
    <n v="3"/>
    <x v="3"/>
    <n v="1"/>
    <n v="2"/>
    <n v="17"/>
    <x v="1"/>
    <n v="24"/>
    <n v="21"/>
    <n v="1"/>
  </r>
  <r>
    <n v="3"/>
    <x v="3"/>
    <n v="2"/>
    <n v="3"/>
    <n v="18"/>
    <x v="1"/>
    <n v="17"/>
    <n v="26"/>
    <n v="3"/>
  </r>
  <r>
    <n v="3"/>
    <x v="3"/>
    <n v="2"/>
    <n v="3"/>
    <n v="19"/>
    <x v="1"/>
    <n v="22"/>
    <n v="21"/>
    <n v="3"/>
  </r>
  <r>
    <n v="3"/>
    <x v="3"/>
    <n v="2"/>
    <n v="3"/>
    <n v="20"/>
    <x v="1"/>
    <n v="24"/>
    <n v="19"/>
    <n v="3"/>
  </r>
  <r>
    <n v="3"/>
    <x v="3"/>
    <n v="1"/>
    <n v="1"/>
    <n v="1"/>
    <x v="0"/>
    <n v="20"/>
    <n v="18"/>
    <n v="0"/>
  </r>
  <r>
    <n v="3"/>
    <x v="3"/>
    <n v="1"/>
    <n v="1"/>
    <n v="2"/>
    <x v="0"/>
    <n v="15"/>
    <n v="23"/>
    <n v="0"/>
  </r>
  <r>
    <n v="3"/>
    <x v="3"/>
    <n v="1"/>
    <n v="1"/>
    <n v="3"/>
    <x v="0"/>
    <n v="23"/>
    <n v="15"/>
    <n v="0"/>
  </r>
  <r>
    <n v="3"/>
    <x v="3"/>
    <n v="1"/>
    <n v="1"/>
    <n v="4"/>
    <x v="0"/>
    <n v="17"/>
    <n v="21"/>
    <n v="0"/>
  </r>
  <r>
    <n v="3"/>
    <x v="3"/>
    <n v="1"/>
    <n v="1"/>
    <n v="5"/>
    <x v="0"/>
    <n v="37"/>
    <n v="1"/>
    <n v="0"/>
  </r>
  <r>
    <n v="3"/>
    <x v="3"/>
    <n v="1"/>
    <n v="3"/>
    <n v="6"/>
    <x v="0"/>
    <n v="23"/>
    <n v="14"/>
    <n v="1"/>
  </r>
  <r>
    <n v="3"/>
    <x v="3"/>
    <n v="1"/>
    <n v="3"/>
    <n v="7"/>
    <x v="0"/>
    <n v="14"/>
    <n v="23"/>
    <n v="1"/>
  </r>
  <r>
    <n v="3"/>
    <x v="3"/>
    <n v="1"/>
    <n v="3"/>
    <n v="8"/>
    <x v="0"/>
    <n v="3"/>
    <n v="35"/>
    <n v="0"/>
  </r>
  <r>
    <n v="3"/>
    <x v="3"/>
    <n v="1"/>
    <n v="2"/>
    <n v="9"/>
    <x v="0"/>
    <n v="22"/>
    <n v="16"/>
    <n v="0"/>
  </r>
  <r>
    <n v="3"/>
    <x v="3"/>
    <n v="1"/>
    <n v="2"/>
    <n v="10"/>
    <x v="0"/>
    <n v="15"/>
    <n v="23"/>
    <n v="0"/>
  </r>
  <r>
    <n v="3"/>
    <x v="3"/>
    <n v="1"/>
    <n v="2"/>
    <n v="11"/>
    <x v="0"/>
    <n v="35"/>
    <n v="3"/>
    <n v="0"/>
  </r>
  <r>
    <n v="3"/>
    <x v="3"/>
    <n v="1"/>
    <n v="2"/>
    <n v="12"/>
    <x v="0"/>
    <n v="33"/>
    <n v="5"/>
    <n v="0"/>
  </r>
  <r>
    <n v="3"/>
    <x v="3"/>
    <n v="1"/>
    <n v="2"/>
    <n v="13"/>
    <x v="0"/>
    <n v="23"/>
    <n v="15"/>
    <n v="0"/>
  </r>
  <r>
    <n v="3"/>
    <x v="3"/>
    <n v="1"/>
    <n v="2"/>
    <n v="14"/>
    <x v="0"/>
    <n v="37"/>
    <n v="1"/>
    <n v="0"/>
  </r>
  <r>
    <n v="3"/>
    <x v="3"/>
    <n v="1"/>
    <n v="2"/>
    <n v="15"/>
    <x v="0"/>
    <n v="33"/>
    <n v="5"/>
    <n v="0"/>
  </r>
  <r>
    <n v="3"/>
    <x v="3"/>
    <n v="2"/>
    <n v="1"/>
    <n v="16"/>
    <x v="0"/>
    <n v="31"/>
    <n v="7"/>
    <n v="0"/>
  </r>
  <r>
    <n v="3"/>
    <x v="3"/>
    <n v="2"/>
    <n v="1"/>
    <n v="17"/>
    <x v="0"/>
    <n v="8"/>
    <n v="30"/>
    <n v="0"/>
  </r>
  <r>
    <n v="3"/>
    <x v="3"/>
    <n v="2"/>
    <n v="1"/>
    <n v="18"/>
    <x v="0"/>
    <n v="31"/>
    <n v="7"/>
    <n v="0"/>
  </r>
  <r>
    <n v="3"/>
    <x v="3"/>
    <n v="2"/>
    <n v="1"/>
    <n v="19"/>
    <x v="0"/>
    <n v="24"/>
    <n v="14"/>
    <n v="0"/>
  </r>
  <r>
    <n v="3"/>
    <x v="3"/>
    <n v="2"/>
    <n v="1"/>
    <n v="20"/>
    <x v="0"/>
    <n v="23"/>
    <n v="15"/>
    <n v="0"/>
  </r>
  <r>
    <n v="3"/>
    <x v="3"/>
    <n v="1"/>
    <n v="1"/>
    <n v="1"/>
    <x v="1"/>
    <n v="26"/>
    <n v="21"/>
    <n v="3"/>
  </r>
  <r>
    <n v="3"/>
    <x v="3"/>
    <n v="1"/>
    <n v="1"/>
    <n v="2"/>
    <x v="1"/>
    <n v="24"/>
    <n v="23"/>
    <n v="3"/>
  </r>
  <r>
    <n v="3"/>
    <x v="3"/>
    <n v="1"/>
    <n v="1"/>
    <n v="3"/>
    <x v="1"/>
    <n v="28"/>
    <n v="20"/>
    <n v="2"/>
  </r>
  <r>
    <n v="3"/>
    <x v="3"/>
    <n v="1"/>
    <n v="1"/>
    <n v="4"/>
    <x v="1"/>
    <n v="37"/>
    <n v="11"/>
    <n v="2"/>
  </r>
  <r>
    <n v="3"/>
    <x v="3"/>
    <n v="1"/>
    <n v="1"/>
    <n v="5"/>
    <x v="1"/>
    <n v="39"/>
    <n v="9"/>
    <n v="2"/>
  </r>
  <r>
    <n v="3"/>
    <x v="3"/>
    <n v="1"/>
    <n v="3"/>
    <n v="6"/>
    <x v="1"/>
    <n v="31"/>
    <n v="17"/>
    <n v="2"/>
  </r>
  <r>
    <n v="3"/>
    <x v="3"/>
    <n v="1"/>
    <n v="3"/>
    <n v="7"/>
    <x v="1"/>
    <n v="12"/>
    <n v="35"/>
    <n v="3"/>
  </r>
  <r>
    <n v="3"/>
    <x v="3"/>
    <n v="1"/>
    <n v="3"/>
    <n v="8"/>
    <x v="1"/>
    <n v="21"/>
    <n v="26"/>
    <n v="3"/>
  </r>
  <r>
    <n v="3"/>
    <x v="3"/>
    <n v="1"/>
    <n v="2"/>
    <n v="9"/>
    <x v="1"/>
    <n v="31"/>
    <n v="16"/>
    <n v="3"/>
  </r>
  <r>
    <n v="3"/>
    <x v="3"/>
    <n v="1"/>
    <n v="2"/>
    <n v="10"/>
    <x v="1"/>
    <n v="38"/>
    <n v="10"/>
    <n v="2"/>
  </r>
  <r>
    <n v="3"/>
    <x v="3"/>
    <n v="1"/>
    <n v="2"/>
    <n v="11"/>
    <x v="1"/>
    <n v="39"/>
    <n v="9"/>
    <n v="2"/>
  </r>
  <r>
    <n v="3"/>
    <x v="3"/>
    <n v="1"/>
    <n v="2"/>
    <n v="12"/>
    <x v="1"/>
    <n v="40"/>
    <n v="8"/>
    <n v="2"/>
  </r>
  <r>
    <n v="3"/>
    <x v="3"/>
    <n v="1"/>
    <n v="2"/>
    <n v="13"/>
    <x v="1"/>
    <n v="41"/>
    <n v="7"/>
    <n v="2"/>
  </r>
  <r>
    <n v="3"/>
    <x v="3"/>
    <n v="1"/>
    <n v="2"/>
    <n v="14"/>
    <x v="1"/>
    <n v="43"/>
    <n v="5"/>
    <n v="2"/>
  </r>
  <r>
    <n v="3"/>
    <x v="3"/>
    <n v="1"/>
    <n v="2"/>
    <n v="15"/>
    <x v="1"/>
    <n v="36"/>
    <n v="11"/>
    <n v="3"/>
  </r>
  <r>
    <n v="3"/>
    <x v="3"/>
    <n v="2"/>
    <n v="1"/>
    <n v="16"/>
    <x v="1"/>
    <n v="28"/>
    <n v="19"/>
    <n v="3"/>
  </r>
  <r>
    <n v="3"/>
    <x v="3"/>
    <n v="2"/>
    <n v="1"/>
    <n v="17"/>
    <x v="1"/>
    <n v="27"/>
    <n v="21"/>
    <n v="2"/>
  </r>
  <r>
    <n v="3"/>
    <x v="3"/>
    <n v="2"/>
    <n v="1"/>
    <n v="18"/>
    <x v="1"/>
    <n v="32"/>
    <n v="15"/>
    <n v="3"/>
  </r>
  <r>
    <n v="3"/>
    <x v="3"/>
    <n v="2"/>
    <n v="1"/>
    <n v="19"/>
    <x v="1"/>
    <n v="21"/>
    <n v="26"/>
    <n v="3"/>
  </r>
  <r>
    <n v="3"/>
    <x v="3"/>
    <n v="2"/>
    <n v="1"/>
    <n v="20"/>
    <x v="1"/>
    <n v="26"/>
    <n v="22"/>
    <n v="2"/>
  </r>
  <r>
    <n v="4"/>
    <x v="4"/>
    <n v="1"/>
    <n v="1"/>
    <n v="1"/>
    <x v="0"/>
    <n v="28"/>
    <n v="21"/>
    <n v="0"/>
  </r>
  <r>
    <n v="4"/>
    <x v="4"/>
    <n v="1"/>
    <n v="1"/>
    <n v="2"/>
    <x v="0"/>
    <n v="14"/>
    <n v="35"/>
    <n v="0"/>
  </r>
  <r>
    <n v="4"/>
    <x v="4"/>
    <n v="1"/>
    <n v="1"/>
    <n v="3"/>
    <x v="0"/>
    <n v="30"/>
    <n v="19"/>
    <n v="0"/>
  </r>
  <r>
    <n v="4"/>
    <x v="4"/>
    <n v="1"/>
    <n v="1"/>
    <n v="4"/>
    <x v="0"/>
    <n v="23"/>
    <n v="26"/>
    <n v="0"/>
  </r>
  <r>
    <n v="4"/>
    <x v="4"/>
    <n v="1"/>
    <n v="1"/>
    <n v="5"/>
    <x v="0"/>
    <n v="40"/>
    <n v="9"/>
    <n v="0"/>
  </r>
  <r>
    <n v="4"/>
    <x v="4"/>
    <n v="1"/>
    <n v="1"/>
    <n v="6"/>
    <x v="0"/>
    <n v="31"/>
    <n v="18"/>
    <n v="0"/>
  </r>
  <r>
    <n v="4"/>
    <x v="4"/>
    <n v="1"/>
    <n v="1"/>
    <n v="7"/>
    <x v="0"/>
    <n v="23"/>
    <n v="26"/>
    <n v="0"/>
  </r>
  <r>
    <n v="4"/>
    <x v="4"/>
    <n v="1"/>
    <n v="1"/>
    <n v="8"/>
    <x v="0"/>
    <n v="30"/>
    <n v="19"/>
    <n v="0"/>
  </r>
  <r>
    <n v="4"/>
    <x v="4"/>
    <n v="1"/>
    <n v="1"/>
    <n v="9"/>
    <x v="0"/>
    <n v="27"/>
    <n v="22"/>
    <n v="0"/>
  </r>
  <r>
    <n v="4"/>
    <x v="4"/>
    <n v="2"/>
    <n v="1"/>
    <n v="10"/>
    <x v="0"/>
    <n v="44"/>
    <n v="5"/>
    <n v="0"/>
  </r>
  <r>
    <n v="4"/>
    <x v="4"/>
    <n v="1"/>
    <n v="2"/>
    <n v="11"/>
    <x v="0"/>
    <n v="28"/>
    <n v="21"/>
    <n v="0"/>
  </r>
  <r>
    <n v="4"/>
    <x v="4"/>
    <n v="1"/>
    <n v="2"/>
    <n v="12"/>
    <x v="0"/>
    <n v="35"/>
    <n v="14"/>
    <n v="0"/>
  </r>
  <r>
    <n v="4"/>
    <x v="4"/>
    <n v="1"/>
    <n v="2"/>
    <n v="13"/>
    <x v="0"/>
    <n v="24"/>
    <n v="25"/>
    <n v="0"/>
  </r>
  <r>
    <n v="4"/>
    <x v="4"/>
    <n v="1"/>
    <n v="2"/>
    <n v="14"/>
    <x v="0"/>
    <n v="34"/>
    <n v="15"/>
    <n v="0"/>
  </r>
  <r>
    <n v="4"/>
    <x v="4"/>
    <n v="1"/>
    <n v="2"/>
    <n v="15"/>
    <x v="0"/>
    <n v="40"/>
    <n v="9"/>
    <n v="0"/>
  </r>
  <r>
    <n v="4"/>
    <x v="4"/>
    <n v="2"/>
    <n v="2"/>
    <n v="16"/>
    <x v="0"/>
    <n v="36"/>
    <n v="13"/>
    <n v="0"/>
  </r>
  <r>
    <n v="4"/>
    <x v="4"/>
    <n v="2"/>
    <n v="2"/>
    <n v="17"/>
    <x v="0"/>
    <n v="32"/>
    <n v="17"/>
    <n v="0"/>
  </r>
  <r>
    <n v="4"/>
    <x v="4"/>
    <n v="2"/>
    <n v="3"/>
    <n v="18"/>
    <x v="0"/>
    <n v="31"/>
    <n v="18"/>
    <n v="0"/>
  </r>
  <r>
    <n v="4"/>
    <x v="4"/>
    <n v="2"/>
    <n v="3"/>
    <n v="19"/>
    <x v="0"/>
    <n v="22"/>
    <n v="27"/>
    <n v="0"/>
  </r>
  <r>
    <n v="4"/>
    <x v="4"/>
    <n v="2"/>
    <n v="3"/>
    <n v="20"/>
    <x v="0"/>
    <n v="16"/>
    <n v="33"/>
    <n v="0"/>
  </r>
  <r>
    <n v="4"/>
    <x v="4"/>
    <n v="1"/>
    <n v="1"/>
    <n v="1"/>
    <x v="1"/>
    <n v="15"/>
    <n v="8"/>
    <n v="0"/>
  </r>
  <r>
    <n v="4"/>
    <x v="4"/>
    <n v="1"/>
    <n v="1"/>
    <n v="2"/>
    <x v="1"/>
    <n v="16"/>
    <n v="7"/>
    <n v="0"/>
  </r>
  <r>
    <n v="4"/>
    <x v="4"/>
    <n v="1"/>
    <n v="1"/>
    <n v="3"/>
    <x v="1"/>
    <n v="15"/>
    <n v="8"/>
    <n v="0"/>
  </r>
  <r>
    <n v="4"/>
    <x v="4"/>
    <n v="1"/>
    <n v="1"/>
    <n v="4"/>
    <x v="1"/>
    <n v="12"/>
    <n v="11"/>
    <n v="0"/>
  </r>
  <r>
    <n v="4"/>
    <x v="4"/>
    <n v="1"/>
    <n v="1"/>
    <n v="5"/>
    <x v="1"/>
    <n v="14"/>
    <n v="9"/>
    <n v="0"/>
  </r>
  <r>
    <n v="4"/>
    <x v="4"/>
    <n v="1"/>
    <n v="1"/>
    <n v="6"/>
    <x v="1"/>
    <n v="15"/>
    <n v="8"/>
    <n v="0"/>
  </r>
  <r>
    <n v="4"/>
    <x v="4"/>
    <n v="1"/>
    <n v="1"/>
    <n v="7"/>
    <x v="1"/>
    <n v="14"/>
    <n v="9"/>
    <n v="0"/>
  </r>
  <r>
    <n v="4"/>
    <x v="4"/>
    <n v="1"/>
    <n v="1"/>
    <n v="8"/>
    <x v="1"/>
    <n v="10"/>
    <n v="13"/>
    <n v="0"/>
  </r>
  <r>
    <n v="4"/>
    <x v="4"/>
    <n v="1"/>
    <n v="1"/>
    <n v="9"/>
    <x v="1"/>
    <n v="10"/>
    <n v="13"/>
    <n v="0"/>
  </r>
  <r>
    <n v="4"/>
    <x v="4"/>
    <n v="2"/>
    <n v="1"/>
    <n v="10"/>
    <x v="1"/>
    <n v="17"/>
    <n v="6"/>
    <n v="0"/>
  </r>
  <r>
    <n v="4"/>
    <x v="4"/>
    <n v="1"/>
    <n v="2"/>
    <n v="11"/>
    <x v="1"/>
    <n v="12"/>
    <n v="11"/>
    <n v="0"/>
  </r>
  <r>
    <n v="4"/>
    <x v="4"/>
    <n v="1"/>
    <n v="2"/>
    <n v="12"/>
    <x v="1"/>
    <n v="17"/>
    <n v="6"/>
    <n v="0"/>
  </r>
  <r>
    <n v="4"/>
    <x v="4"/>
    <n v="1"/>
    <n v="2"/>
    <n v="13"/>
    <x v="1"/>
    <n v="6"/>
    <n v="17"/>
    <n v="0"/>
  </r>
  <r>
    <n v="4"/>
    <x v="4"/>
    <n v="1"/>
    <n v="2"/>
    <n v="14"/>
    <x v="1"/>
    <n v="15"/>
    <n v="8"/>
    <n v="0"/>
  </r>
  <r>
    <n v="4"/>
    <x v="4"/>
    <n v="1"/>
    <n v="2"/>
    <n v="15"/>
    <x v="1"/>
    <n v="13"/>
    <n v="10"/>
    <n v="0"/>
  </r>
  <r>
    <n v="4"/>
    <x v="4"/>
    <n v="2"/>
    <n v="2"/>
    <n v="16"/>
    <x v="1"/>
    <n v="17"/>
    <n v="6"/>
    <n v="0"/>
  </r>
  <r>
    <n v="4"/>
    <x v="4"/>
    <n v="2"/>
    <n v="2"/>
    <n v="17"/>
    <x v="1"/>
    <n v="15"/>
    <n v="8"/>
    <n v="0"/>
  </r>
  <r>
    <n v="4"/>
    <x v="4"/>
    <n v="2"/>
    <n v="3"/>
    <n v="18"/>
    <x v="1"/>
    <n v="9"/>
    <n v="14"/>
    <n v="0"/>
  </r>
  <r>
    <n v="4"/>
    <x v="4"/>
    <n v="2"/>
    <n v="3"/>
    <n v="19"/>
    <x v="1"/>
    <n v="5"/>
    <n v="18"/>
    <n v="0"/>
  </r>
  <r>
    <n v="4"/>
    <x v="4"/>
    <n v="2"/>
    <n v="3"/>
    <n v="20"/>
    <x v="1"/>
    <n v="6"/>
    <n v="17"/>
    <n v="0"/>
  </r>
  <r>
    <n v="1"/>
    <x v="5"/>
    <n v="1"/>
    <n v="1"/>
    <n v="1"/>
    <x v="0"/>
    <n v="27"/>
    <n v="13"/>
    <n v="1"/>
  </r>
  <r>
    <n v="1"/>
    <x v="5"/>
    <n v="1"/>
    <n v="1"/>
    <n v="2"/>
    <x v="0"/>
    <n v="16"/>
    <n v="25"/>
    <n v="0"/>
  </r>
  <r>
    <n v="1"/>
    <x v="5"/>
    <n v="1"/>
    <n v="1"/>
    <n v="3"/>
    <x v="0"/>
    <n v="29"/>
    <n v="12"/>
    <n v="0"/>
  </r>
  <r>
    <n v="1"/>
    <x v="5"/>
    <n v="1"/>
    <n v="1"/>
    <n v="4"/>
    <x v="0"/>
    <n v="20"/>
    <n v="21"/>
    <n v="0"/>
  </r>
  <r>
    <n v="1"/>
    <x v="5"/>
    <n v="1"/>
    <n v="1"/>
    <n v="5"/>
    <x v="0"/>
    <n v="17"/>
    <n v="24"/>
    <n v="0"/>
  </r>
  <r>
    <n v="1"/>
    <x v="5"/>
    <n v="1"/>
    <n v="1"/>
    <n v="6"/>
    <x v="0"/>
    <n v="24"/>
    <n v="17"/>
    <n v="0"/>
  </r>
  <r>
    <n v="1"/>
    <x v="5"/>
    <n v="1"/>
    <n v="2"/>
    <n v="7"/>
    <x v="0"/>
    <n v="19"/>
    <n v="21"/>
    <n v="1"/>
  </r>
  <r>
    <n v="1"/>
    <x v="5"/>
    <n v="1"/>
    <n v="2"/>
    <n v="8"/>
    <x v="0"/>
    <n v="25"/>
    <n v="16"/>
    <n v="0"/>
  </r>
  <r>
    <n v="1"/>
    <x v="5"/>
    <n v="1"/>
    <n v="2"/>
    <n v="9"/>
    <x v="0"/>
    <n v="18"/>
    <n v="23"/>
    <n v="0"/>
  </r>
  <r>
    <n v="1"/>
    <x v="5"/>
    <n v="1"/>
    <n v="2"/>
    <n v="10"/>
    <x v="0"/>
    <n v="18"/>
    <n v="23"/>
    <n v="0"/>
  </r>
  <r>
    <n v="1"/>
    <x v="5"/>
    <n v="2"/>
    <n v="2"/>
    <n v="11"/>
    <x v="0"/>
    <n v="37"/>
    <n v="4"/>
    <n v="0"/>
  </r>
  <r>
    <n v="1"/>
    <x v="5"/>
    <n v="2"/>
    <n v="2"/>
    <n v="12"/>
    <x v="0"/>
    <n v="37"/>
    <n v="4"/>
    <n v="0"/>
  </r>
  <r>
    <n v="1"/>
    <x v="5"/>
    <n v="1"/>
    <n v="3"/>
    <n v="13"/>
    <x v="0"/>
    <n v="30"/>
    <n v="11"/>
    <n v="0"/>
  </r>
  <r>
    <n v="1"/>
    <x v="5"/>
    <n v="1"/>
    <n v="3"/>
    <n v="14"/>
    <x v="0"/>
    <n v="32"/>
    <n v="9"/>
    <n v="0"/>
  </r>
  <r>
    <n v="1"/>
    <x v="5"/>
    <n v="2"/>
    <n v="1"/>
    <n v="15"/>
    <x v="0"/>
    <n v="18"/>
    <n v="23"/>
    <n v="0"/>
  </r>
  <r>
    <n v="1"/>
    <x v="5"/>
    <n v="2"/>
    <n v="1"/>
    <n v="16"/>
    <x v="0"/>
    <n v="32"/>
    <n v="9"/>
    <n v="0"/>
  </r>
  <r>
    <n v="1"/>
    <x v="5"/>
    <n v="2"/>
    <n v="1"/>
    <n v="17"/>
    <x v="0"/>
    <n v="19"/>
    <n v="22"/>
    <n v="0"/>
  </r>
  <r>
    <n v="1"/>
    <x v="5"/>
    <n v="2"/>
    <n v="1"/>
    <n v="18"/>
    <x v="0"/>
    <n v="28"/>
    <n v="13"/>
    <n v="0"/>
  </r>
  <r>
    <n v="1"/>
    <x v="5"/>
    <n v="2"/>
    <n v="2"/>
    <n v="19"/>
    <x v="0"/>
    <n v="29"/>
    <n v="12"/>
    <n v="0"/>
  </r>
  <r>
    <n v="1"/>
    <x v="5"/>
    <n v="1"/>
    <n v="3"/>
    <n v="20"/>
    <x v="0"/>
    <n v="32"/>
    <n v="9"/>
    <n v="0"/>
  </r>
  <r>
    <n v="1"/>
    <x v="5"/>
    <n v="1"/>
    <n v="1"/>
    <n v="1"/>
    <x v="1"/>
    <n v="19"/>
    <n v="6"/>
    <n v="0"/>
  </r>
  <r>
    <n v="1"/>
    <x v="5"/>
    <n v="1"/>
    <n v="1"/>
    <n v="2"/>
    <x v="1"/>
    <n v="13"/>
    <n v="12"/>
    <n v="0"/>
  </r>
  <r>
    <n v="1"/>
    <x v="5"/>
    <n v="1"/>
    <n v="1"/>
    <n v="3"/>
    <x v="1"/>
    <n v="22"/>
    <n v="3"/>
    <n v="0"/>
  </r>
  <r>
    <n v="1"/>
    <x v="5"/>
    <n v="1"/>
    <n v="1"/>
    <n v="4"/>
    <x v="1"/>
    <n v="12"/>
    <n v="13"/>
    <n v="0"/>
  </r>
  <r>
    <n v="1"/>
    <x v="5"/>
    <n v="1"/>
    <n v="1"/>
    <n v="5"/>
    <x v="1"/>
    <n v="15"/>
    <n v="10"/>
    <n v="0"/>
  </r>
  <r>
    <n v="1"/>
    <x v="5"/>
    <n v="1"/>
    <n v="1"/>
    <n v="6"/>
    <x v="1"/>
    <n v="21"/>
    <n v="4"/>
    <n v="0"/>
  </r>
  <r>
    <n v="1"/>
    <x v="5"/>
    <n v="1"/>
    <n v="2"/>
    <n v="7"/>
    <x v="1"/>
    <n v="12"/>
    <n v="13"/>
    <n v="0"/>
  </r>
  <r>
    <n v="1"/>
    <x v="5"/>
    <n v="1"/>
    <n v="2"/>
    <n v="8"/>
    <x v="1"/>
    <n v="15"/>
    <n v="10"/>
    <n v="0"/>
  </r>
  <r>
    <n v="1"/>
    <x v="5"/>
    <n v="1"/>
    <n v="2"/>
    <n v="9"/>
    <x v="1"/>
    <n v="12"/>
    <n v="13"/>
    <n v="0"/>
  </r>
  <r>
    <n v="1"/>
    <x v="5"/>
    <n v="1"/>
    <n v="2"/>
    <n v="10"/>
    <x v="1"/>
    <n v="15"/>
    <n v="10"/>
    <n v="0"/>
  </r>
  <r>
    <n v="1"/>
    <x v="5"/>
    <n v="2"/>
    <n v="2"/>
    <n v="11"/>
    <x v="1"/>
    <n v="24"/>
    <n v="1"/>
    <n v="0"/>
  </r>
  <r>
    <n v="1"/>
    <x v="5"/>
    <n v="2"/>
    <n v="2"/>
    <n v="12"/>
    <x v="1"/>
    <n v="24"/>
    <n v="1"/>
    <n v="0"/>
  </r>
  <r>
    <n v="1"/>
    <x v="5"/>
    <n v="1"/>
    <n v="3"/>
    <n v="13"/>
    <x v="1"/>
    <n v="20"/>
    <n v="5"/>
    <n v="0"/>
  </r>
  <r>
    <n v="1"/>
    <x v="5"/>
    <n v="1"/>
    <n v="3"/>
    <n v="14"/>
    <x v="1"/>
    <n v="21"/>
    <n v="4"/>
    <n v="0"/>
  </r>
  <r>
    <n v="1"/>
    <x v="5"/>
    <n v="2"/>
    <n v="1"/>
    <n v="15"/>
    <x v="1"/>
    <n v="17"/>
    <n v="8"/>
    <n v="0"/>
  </r>
  <r>
    <n v="1"/>
    <x v="5"/>
    <n v="2"/>
    <n v="1"/>
    <n v="16"/>
    <x v="1"/>
    <n v="23"/>
    <n v="2"/>
    <n v="0"/>
  </r>
  <r>
    <n v="1"/>
    <x v="5"/>
    <n v="2"/>
    <n v="1"/>
    <n v="17"/>
    <x v="1"/>
    <n v="17"/>
    <n v="8"/>
    <n v="0"/>
  </r>
  <r>
    <n v="1"/>
    <x v="5"/>
    <n v="2"/>
    <n v="1"/>
    <n v="18"/>
    <x v="1"/>
    <n v="23"/>
    <n v="2"/>
    <n v="0"/>
  </r>
  <r>
    <n v="1"/>
    <x v="5"/>
    <n v="2"/>
    <n v="2"/>
    <n v="19"/>
    <x v="1"/>
    <n v="19"/>
    <n v="6"/>
    <n v="0"/>
  </r>
  <r>
    <n v="1"/>
    <x v="5"/>
    <n v="1"/>
    <n v="3"/>
    <n v="20"/>
    <x v="1"/>
    <n v="20"/>
    <n v="5"/>
    <n v="0"/>
  </r>
  <r>
    <n v="2"/>
    <x v="6"/>
    <n v="1"/>
    <n v="1"/>
    <n v="1"/>
    <x v="0"/>
    <n v="51"/>
    <n v="0"/>
    <n v="0"/>
  </r>
  <r>
    <n v="2"/>
    <x v="6"/>
    <n v="1"/>
    <n v="1"/>
    <n v="2"/>
    <x v="0"/>
    <n v="31"/>
    <n v="20"/>
    <n v="0"/>
  </r>
  <r>
    <n v="2"/>
    <x v="6"/>
    <n v="1"/>
    <n v="1"/>
    <n v="3"/>
    <x v="0"/>
    <n v="25"/>
    <n v="26"/>
    <n v="0"/>
  </r>
  <r>
    <n v="2"/>
    <x v="6"/>
    <n v="1"/>
    <n v="1"/>
    <n v="4"/>
    <x v="0"/>
    <n v="32"/>
    <n v="19"/>
    <n v="0"/>
  </r>
  <r>
    <n v="2"/>
    <x v="6"/>
    <n v="1"/>
    <n v="1"/>
    <n v="5"/>
    <x v="0"/>
    <n v="40"/>
    <n v="11"/>
    <n v="0"/>
  </r>
  <r>
    <n v="2"/>
    <x v="6"/>
    <n v="2"/>
    <n v="1"/>
    <n v="6"/>
    <x v="0"/>
    <n v="48"/>
    <n v="3"/>
    <n v="0"/>
  </r>
  <r>
    <n v="2"/>
    <x v="6"/>
    <n v="2"/>
    <n v="1"/>
    <n v="7"/>
    <x v="0"/>
    <n v="46"/>
    <n v="5"/>
    <n v="0"/>
  </r>
  <r>
    <n v="2"/>
    <x v="6"/>
    <n v="2"/>
    <n v="1"/>
    <n v="8"/>
    <x v="0"/>
    <n v="47"/>
    <n v="4"/>
    <n v="0"/>
  </r>
  <r>
    <n v="2"/>
    <x v="6"/>
    <n v="2"/>
    <n v="1"/>
    <n v="9"/>
    <x v="0"/>
    <n v="49"/>
    <n v="2"/>
    <n v="0"/>
  </r>
  <r>
    <n v="2"/>
    <x v="6"/>
    <n v="2"/>
    <n v="1"/>
    <n v="10"/>
    <x v="0"/>
    <n v="49"/>
    <n v="2"/>
    <n v="0"/>
  </r>
  <r>
    <n v="2"/>
    <x v="6"/>
    <n v="1"/>
    <n v="2"/>
    <n v="11"/>
    <x v="0"/>
    <n v="40"/>
    <n v="11"/>
    <n v="0"/>
  </r>
  <r>
    <n v="2"/>
    <x v="6"/>
    <n v="1"/>
    <n v="2"/>
    <n v="12"/>
    <x v="0"/>
    <n v="39"/>
    <n v="12"/>
    <n v="0"/>
  </r>
  <r>
    <n v="2"/>
    <x v="6"/>
    <n v="1"/>
    <n v="2"/>
    <n v="13"/>
    <x v="0"/>
    <n v="38"/>
    <n v="13"/>
    <n v="0"/>
  </r>
  <r>
    <n v="2"/>
    <x v="6"/>
    <n v="1"/>
    <n v="2"/>
    <n v="14"/>
    <x v="0"/>
    <n v="41"/>
    <n v="10"/>
    <n v="0"/>
  </r>
  <r>
    <n v="2"/>
    <x v="6"/>
    <n v="2"/>
    <n v="2"/>
    <n v="15"/>
    <x v="0"/>
    <n v="40"/>
    <n v="11"/>
    <n v="0"/>
  </r>
  <r>
    <n v="2"/>
    <x v="6"/>
    <n v="2"/>
    <n v="2"/>
    <n v="16"/>
    <x v="0"/>
    <n v="38"/>
    <n v="13"/>
    <n v="0"/>
  </r>
  <r>
    <n v="2"/>
    <x v="6"/>
    <n v="2"/>
    <n v="2"/>
    <n v="17"/>
    <x v="0"/>
    <n v="39"/>
    <n v="11"/>
    <n v="1"/>
  </r>
  <r>
    <n v="2"/>
    <x v="6"/>
    <n v="1"/>
    <n v="3"/>
    <n v="18"/>
    <x v="0"/>
    <n v="36"/>
    <n v="15"/>
    <n v="0"/>
  </r>
  <r>
    <n v="2"/>
    <x v="6"/>
    <n v="2"/>
    <n v="3"/>
    <n v="19"/>
    <x v="0"/>
    <n v="26"/>
    <n v="25"/>
    <n v="0"/>
  </r>
  <r>
    <n v="2"/>
    <x v="6"/>
    <n v="2"/>
    <n v="3"/>
    <n v="20"/>
    <x v="0"/>
    <n v="31"/>
    <n v="20"/>
    <n v="0"/>
  </r>
  <r>
    <n v="2"/>
    <x v="6"/>
    <n v="1"/>
    <n v="1"/>
    <n v="1"/>
    <x v="1"/>
    <n v="59"/>
    <n v="0"/>
    <n v="0"/>
  </r>
  <r>
    <n v="2"/>
    <x v="6"/>
    <n v="1"/>
    <n v="1"/>
    <n v="2"/>
    <x v="1"/>
    <n v="39"/>
    <n v="20"/>
    <n v="0"/>
  </r>
  <r>
    <n v="2"/>
    <x v="6"/>
    <n v="1"/>
    <n v="1"/>
    <n v="3"/>
    <x v="1"/>
    <n v="31"/>
    <n v="28"/>
    <n v="0"/>
  </r>
  <r>
    <n v="2"/>
    <x v="6"/>
    <n v="1"/>
    <n v="1"/>
    <n v="4"/>
    <x v="1"/>
    <n v="41"/>
    <n v="18"/>
    <n v="0"/>
  </r>
  <r>
    <n v="2"/>
    <x v="6"/>
    <n v="1"/>
    <n v="1"/>
    <n v="5"/>
    <x v="1"/>
    <n v="53"/>
    <n v="6"/>
    <n v="0"/>
  </r>
  <r>
    <n v="2"/>
    <x v="6"/>
    <n v="2"/>
    <n v="1"/>
    <n v="6"/>
    <x v="1"/>
    <n v="59"/>
    <n v="0"/>
    <n v="0"/>
  </r>
  <r>
    <n v="2"/>
    <x v="6"/>
    <n v="2"/>
    <n v="1"/>
    <n v="7"/>
    <x v="1"/>
    <n v="51"/>
    <n v="8"/>
    <n v="0"/>
  </r>
  <r>
    <n v="2"/>
    <x v="6"/>
    <n v="2"/>
    <n v="1"/>
    <n v="8"/>
    <x v="1"/>
    <n v="50"/>
    <n v="8"/>
    <n v="1"/>
  </r>
  <r>
    <n v="2"/>
    <x v="6"/>
    <n v="2"/>
    <n v="1"/>
    <n v="9"/>
    <x v="1"/>
    <n v="56"/>
    <n v="2"/>
    <n v="1"/>
  </r>
  <r>
    <n v="2"/>
    <x v="6"/>
    <n v="2"/>
    <n v="1"/>
    <n v="10"/>
    <x v="1"/>
    <n v="57"/>
    <n v="1"/>
    <n v="1"/>
  </r>
  <r>
    <n v="2"/>
    <x v="6"/>
    <n v="1"/>
    <n v="2"/>
    <n v="11"/>
    <x v="1"/>
    <n v="48"/>
    <n v="8"/>
    <n v="3"/>
  </r>
  <r>
    <n v="2"/>
    <x v="6"/>
    <n v="1"/>
    <n v="2"/>
    <n v="12"/>
    <x v="1"/>
    <n v="56"/>
    <n v="2"/>
    <n v="1"/>
  </r>
  <r>
    <n v="2"/>
    <x v="6"/>
    <n v="1"/>
    <n v="2"/>
    <n v="13"/>
    <x v="1"/>
    <n v="48"/>
    <n v="10"/>
    <n v="1"/>
  </r>
  <r>
    <n v="2"/>
    <x v="6"/>
    <n v="1"/>
    <n v="2"/>
    <n v="14"/>
    <x v="1"/>
    <n v="54"/>
    <n v="4"/>
    <n v="1"/>
  </r>
  <r>
    <n v="2"/>
    <x v="6"/>
    <n v="2"/>
    <n v="2"/>
    <n v="15"/>
    <x v="1"/>
    <n v="47"/>
    <n v="10"/>
    <n v="2"/>
  </r>
  <r>
    <n v="2"/>
    <x v="6"/>
    <n v="2"/>
    <n v="2"/>
    <n v="16"/>
    <x v="1"/>
    <n v="43"/>
    <n v="14"/>
    <n v="2"/>
  </r>
  <r>
    <n v="2"/>
    <x v="6"/>
    <n v="2"/>
    <n v="2"/>
    <n v="17"/>
    <x v="1"/>
    <n v="49"/>
    <n v="9"/>
    <n v="1"/>
  </r>
  <r>
    <n v="2"/>
    <x v="6"/>
    <n v="1"/>
    <n v="3"/>
    <n v="18"/>
    <x v="1"/>
    <n v="42"/>
    <n v="16"/>
    <n v="1"/>
  </r>
  <r>
    <n v="2"/>
    <x v="6"/>
    <n v="2"/>
    <n v="3"/>
    <n v="19"/>
    <x v="1"/>
    <n v="32"/>
    <n v="27"/>
    <n v="0"/>
  </r>
  <r>
    <n v="2"/>
    <x v="6"/>
    <n v="2"/>
    <n v="3"/>
    <n v="20"/>
    <x v="1"/>
    <n v="38"/>
    <n v="21"/>
    <n v="0"/>
  </r>
  <r>
    <n v="4"/>
    <x v="7"/>
    <n v="1"/>
    <n v="1"/>
    <n v="1"/>
    <x v="0"/>
    <n v="39"/>
    <n v="5"/>
    <n v="1"/>
  </r>
  <r>
    <n v="4"/>
    <x v="7"/>
    <n v="1"/>
    <n v="1"/>
    <n v="2"/>
    <x v="0"/>
    <n v="35"/>
    <n v="9"/>
    <n v="1"/>
  </r>
  <r>
    <n v="4"/>
    <x v="7"/>
    <n v="1"/>
    <n v="1"/>
    <n v="3"/>
    <x v="0"/>
    <n v="22"/>
    <n v="20"/>
    <n v="3"/>
  </r>
  <r>
    <n v="4"/>
    <x v="7"/>
    <n v="1"/>
    <n v="1"/>
    <n v="4"/>
    <x v="0"/>
    <n v="30"/>
    <n v="14"/>
    <n v="1"/>
  </r>
  <r>
    <n v="4"/>
    <x v="7"/>
    <n v="1"/>
    <n v="1"/>
    <n v="5"/>
    <x v="0"/>
    <n v="14"/>
    <n v="27"/>
    <n v="4"/>
  </r>
  <r>
    <n v="4"/>
    <x v="7"/>
    <n v="1"/>
    <n v="1"/>
    <n v="6"/>
    <x v="0"/>
    <n v="28"/>
    <n v="16"/>
    <n v="1"/>
  </r>
  <r>
    <n v="4"/>
    <x v="7"/>
    <n v="1"/>
    <n v="1"/>
    <n v="7"/>
    <x v="0"/>
    <n v="31"/>
    <n v="12"/>
    <n v="2"/>
  </r>
  <r>
    <n v="4"/>
    <x v="7"/>
    <n v="1"/>
    <n v="1"/>
    <n v="8"/>
    <x v="0"/>
    <n v="35"/>
    <n v="8"/>
    <n v="2"/>
  </r>
  <r>
    <n v="4"/>
    <x v="7"/>
    <n v="1"/>
    <n v="1"/>
    <n v="9"/>
    <x v="0"/>
    <n v="14"/>
    <n v="30"/>
    <n v="1"/>
  </r>
  <r>
    <n v="4"/>
    <x v="7"/>
    <n v="1"/>
    <n v="1"/>
    <n v="10"/>
    <x v="0"/>
    <n v="26"/>
    <n v="14"/>
    <n v="5"/>
  </r>
  <r>
    <n v="4"/>
    <x v="7"/>
    <n v="2"/>
    <n v="2"/>
    <n v="11"/>
    <x v="0"/>
    <n v="14"/>
    <n v="31"/>
    <n v="0"/>
  </r>
  <r>
    <n v="4"/>
    <x v="7"/>
    <n v="2"/>
    <n v="2"/>
    <n v="12"/>
    <x v="0"/>
    <n v="12"/>
    <n v="31"/>
    <n v="2"/>
  </r>
  <r>
    <n v="4"/>
    <x v="7"/>
    <n v="2"/>
    <n v="2"/>
    <n v="13"/>
    <x v="0"/>
    <n v="21"/>
    <n v="21"/>
    <n v="3"/>
  </r>
  <r>
    <n v="4"/>
    <x v="7"/>
    <n v="2"/>
    <n v="2"/>
    <n v="14"/>
    <x v="0"/>
    <n v="9"/>
    <n v="34"/>
    <n v="2"/>
  </r>
  <r>
    <n v="4"/>
    <x v="7"/>
    <n v="2"/>
    <n v="2"/>
    <n v="15"/>
    <x v="0"/>
    <n v="31"/>
    <n v="14"/>
    <n v="0"/>
  </r>
  <r>
    <n v="4"/>
    <x v="7"/>
    <n v="2"/>
    <n v="2"/>
    <n v="16"/>
    <x v="0"/>
    <n v="26"/>
    <n v="19"/>
    <n v="0"/>
  </r>
  <r>
    <n v="4"/>
    <x v="7"/>
    <n v="2"/>
    <n v="2"/>
    <n v="17"/>
    <x v="0"/>
    <n v="4"/>
    <n v="37"/>
    <n v="4"/>
  </r>
  <r>
    <n v="4"/>
    <x v="7"/>
    <n v="2"/>
    <n v="3"/>
    <n v="18"/>
    <x v="0"/>
    <n v="22"/>
    <n v="23"/>
    <n v="0"/>
  </r>
  <r>
    <n v="4"/>
    <x v="7"/>
    <n v="2"/>
    <n v="3"/>
    <n v="19"/>
    <x v="0"/>
    <n v="16"/>
    <n v="21"/>
    <n v="8"/>
  </r>
  <r>
    <n v="4"/>
    <x v="7"/>
    <n v="2"/>
    <n v="3"/>
    <n v="20"/>
    <x v="0"/>
    <n v="23"/>
    <n v="20"/>
    <n v="2"/>
  </r>
  <r>
    <n v="4"/>
    <x v="7"/>
    <n v="1"/>
    <n v="1"/>
    <n v="1"/>
    <x v="1"/>
    <n v="19"/>
    <n v="4"/>
    <n v="0"/>
  </r>
  <r>
    <n v="4"/>
    <x v="7"/>
    <n v="1"/>
    <n v="1"/>
    <n v="2"/>
    <x v="1"/>
    <n v="19"/>
    <n v="4"/>
    <n v="0"/>
  </r>
  <r>
    <n v="4"/>
    <x v="7"/>
    <n v="1"/>
    <n v="1"/>
    <n v="3"/>
    <x v="1"/>
    <n v="14"/>
    <n v="9"/>
    <n v="0"/>
  </r>
  <r>
    <n v="4"/>
    <x v="7"/>
    <n v="1"/>
    <n v="1"/>
    <n v="4"/>
    <x v="1"/>
    <n v="18"/>
    <n v="5"/>
    <n v="0"/>
  </r>
  <r>
    <n v="4"/>
    <x v="7"/>
    <n v="1"/>
    <n v="1"/>
    <n v="5"/>
    <x v="1"/>
    <n v="15"/>
    <n v="8"/>
    <n v="0"/>
  </r>
  <r>
    <n v="4"/>
    <x v="7"/>
    <n v="1"/>
    <n v="1"/>
    <n v="6"/>
    <x v="1"/>
    <n v="21"/>
    <n v="2"/>
    <n v="0"/>
  </r>
  <r>
    <n v="4"/>
    <x v="7"/>
    <n v="1"/>
    <n v="1"/>
    <n v="7"/>
    <x v="1"/>
    <n v="18"/>
    <n v="5"/>
    <n v="0"/>
  </r>
  <r>
    <n v="4"/>
    <x v="7"/>
    <n v="1"/>
    <n v="1"/>
    <n v="8"/>
    <x v="1"/>
    <n v="17"/>
    <n v="6"/>
    <n v="0"/>
  </r>
  <r>
    <n v="4"/>
    <x v="7"/>
    <n v="1"/>
    <n v="1"/>
    <n v="9"/>
    <x v="1"/>
    <n v="7"/>
    <n v="15"/>
    <n v="1"/>
  </r>
  <r>
    <n v="4"/>
    <x v="7"/>
    <n v="1"/>
    <n v="1"/>
    <n v="10"/>
    <x v="1"/>
    <n v="14"/>
    <n v="9"/>
    <n v="0"/>
  </r>
  <r>
    <n v="4"/>
    <x v="7"/>
    <n v="2"/>
    <n v="2"/>
    <n v="11"/>
    <x v="1"/>
    <n v="6"/>
    <n v="17"/>
    <n v="0"/>
  </r>
  <r>
    <n v="4"/>
    <x v="7"/>
    <n v="2"/>
    <n v="2"/>
    <n v="12"/>
    <x v="1"/>
    <n v="8"/>
    <n v="15"/>
    <n v="0"/>
  </r>
  <r>
    <n v="4"/>
    <x v="7"/>
    <n v="2"/>
    <n v="2"/>
    <n v="13"/>
    <x v="1"/>
    <n v="15"/>
    <n v="8"/>
    <n v="0"/>
  </r>
  <r>
    <n v="4"/>
    <x v="7"/>
    <n v="2"/>
    <n v="2"/>
    <n v="14"/>
    <x v="1"/>
    <n v="10"/>
    <n v="13"/>
    <n v="0"/>
  </r>
  <r>
    <n v="4"/>
    <x v="7"/>
    <n v="2"/>
    <n v="2"/>
    <n v="15"/>
    <x v="1"/>
    <n v="15"/>
    <n v="8"/>
    <n v="0"/>
  </r>
  <r>
    <n v="4"/>
    <x v="7"/>
    <n v="2"/>
    <n v="2"/>
    <n v="16"/>
    <x v="1"/>
    <n v="11"/>
    <n v="12"/>
    <n v="0"/>
  </r>
  <r>
    <n v="4"/>
    <x v="7"/>
    <n v="2"/>
    <n v="2"/>
    <n v="17"/>
    <x v="1"/>
    <n v="4"/>
    <n v="19"/>
    <n v="0"/>
  </r>
  <r>
    <n v="4"/>
    <x v="7"/>
    <n v="2"/>
    <n v="3"/>
    <n v="18"/>
    <x v="1"/>
    <n v="16"/>
    <n v="7"/>
    <n v="0"/>
  </r>
  <r>
    <n v="4"/>
    <x v="7"/>
    <n v="2"/>
    <n v="3"/>
    <n v="19"/>
    <x v="1"/>
    <n v="12"/>
    <n v="7"/>
    <n v="4"/>
  </r>
  <r>
    <n v="4"/>
    <x v="7"/>
    <n v="2"/>
    <n v="3"/>
    <n v="20"/>
    <x v="1"/>
    <n v="13"/>
    <n v="8"/>
    <n v="2"/>
  </r>
  <r>
    <n v="1"/>
    <x v="8"/>
    <n v="1"/>
    <n v="1"/>
    <n v="1"/>
    <x v="0"/>
    <n v="49"/>
    <n v="26"/>
    <n v="0"/>
  </r>
  <r>
    <n v="1"/>
    <x v="8"/>
    <n v="1"/>
    <n v="1"/>
    <n v="2"/>
    <x v="0"/>
    <n v="72"/>
    <n v="3"/>
    <n v="0"/>
  </r>
  <r>
    <n v="1"/>
    <x v="8"/>
    <n v="1"/>
    <n v="1"/>
    <n v="3"/>
    <x v="0"/>
    <n v="66"/>
    <n v="9"/>
    <n v="0"/>
  </r>
  <r>
    <n v="1"/>
    <x v="8"/>
    <n v="1"/>
    <n v="1"/>
    <n v="4"/>
    <x v="0"/>
    <n v="62"/>
    <n v="13"/>
    <n v="0"/>
  </r>
  <r>
    <n v="1"/>
    <x v="8"/>
    <n v="1"/>
    <n v="1"/>
    <n v="5"/>
    <x v="0"/>
    <n v="66"/>
    <n v="9"/>
    <n v="0"/>
  </r>
  <r>
    <n v="1"/>
    <x v="8"/>
    <n v="1"/>
    <n v="2"/>
    <n v="6"/>
    <x v="0"/>
    <n v="57"/>
    <n v="18"/>
    <n v="0"/>
  </r>
  <r>
    <n v="1"/>
    <x v="8"/>
    <n v="1"/>
    <n v="2"/>
    <n v="7"/>
    <x v="0"/>
    <n v="58"/>
    <n v="17"/>
    <n v="0"/>
  </r>
  <r>
    <n v="1"/>
    <x v="8"/>
    <n v="1"/>
    <n v="2"/>
    <n v="8"/>
    <x v="0"/>
    <n v="56"/>
    <n v="19"/>
    <n v="0"/>
  </r>
  <r>
    <n v="1"/>
    <x v="8"/>
    <n v="1"/>
    <n v="2"/>
    <n v="9"/>
    <x v="0"/>
    <n v="71"/>
    <n v="4"/>
    <n v="0"/>
  </r>
  <r>
    <n v="1"/>
    <x v="8"/>
    <n v="1"/>
    <n v="2"/>
    <n v="10"/>
    <x v="0"/>
    <n v="72"/>
    <n v="3"/>
    <n v="0"/>
  </r>
  <r>
    <n v="1"/>
    <x v="8"/>
    <n v="1"/>
    <n v="2"/>
    <n v="11"/>
    <x v="0"/>
    <n v="51"/>
    <n v="24"/>
    <n v="0"/>
  </r>
  <r>
    <n v="1"/>
    <x v="8"/>
    <n v="1"/>
    <n v="2"/>
    <n v="12"/>
    <x v="0"/>
    <n v="61"/>
    <n v="14"/>
    <n v="0"/>
  </r>
  <r>
    <n v="1"/>
    <x v="8"/>
    <n v="1"/>
    <n v="2"/>
    <n v="13"/>
    <x v="0"/>
    <n v="66"/>
    <n v="9"/>
    <n v="0"/>
  </r>
  <r>
    <n v="1"/>
    <x v="8"/>
    <n v="1"/>
    <n v="2"/>
    <n v="14"/>
    <x v="0"/>
    <n v="69"/>
    <n v="6"/>
    <n v="0"/>
  </r>
  <r>
    <n v="1"/>
    <x v="8"/>
    <n v="1"/>
    <n v="2"/>
    <n v="15"/>
    <x v="0"/>
    <n v="62"/>
    <n v="13"/>
    <n v="0"/>
  </r>
  <r>
    <n v="1"/>
    <x v="8"/>
    <n v="2"/>
    <n v="2"/>
    <n v="16"/>
    <x v="0"/>
    <n v="40"/>
    <n v="35"/>
    <n v="0"/>
  </r>
  <r>
    <n v="1"/>
    <x v="8"/>
    <n v="2"/>
    <n v="2"/>
    <n v="17"/>
    <x v="0"/>
    <n v="44"/>
    <n v="31"/>
    <n v="0"/>
  </r>
  <r>
    <n v="1"/>
    <x v="8"/>
    <n v="2"/>
    <n v="2"/>
    <n v="18"/>
    <x v="0"/>
    <n v="70"/>
    <n v="5"/>
    <n v="0"/>
  </r>
  <r>
    <n v="1"/>
    <x v="8"/>
    <n v="2"/>
    <n v="2"/>
    <n v="19"/>
    <x v="0"/>
    <n v="69"/>
    <n v="6"/>
    <m/>
  </r>
  <r>
    <n v="1"/>
    <x v="8"/>
    <n v="2"/>
    <n v="2"/>
    <n v="20"/>
    <x v="0"/>
    <n v="53"/>
    <n v="22"/>
    <n v="0"/>
  </r>
  <r>
    <n v="1"/>
    <x v="8"/>
    <n v="1"/>
    <n v="1"/>
    <n v="1"/>
    <x v="1"/>
    <n v="30"/>
    <n v="4"/>
    <n v="0"/>
  </r>
  <r>
    <n v="1"/>
    <x v="8"/>
    <n v="1"/>
    <n v="1"/>
    <n v="2"/>
    <x v="1"/>
    <n v="33"/>
    <n v="1"/>
    <n v="0"/>
  </r>
  <r>
    <n v="1"/>
    <x v="8"/>
    <n v="1"/>
    <n v="1"/>
    <n v="3"/>
    <x v="1"/>
    <n v="31"/>
    <n v="3"/>
    <n v="0"/>
  </r>
  <r>
    <n v="1"/>
    <x v="8"/>
    <n v="1"/>
    <n v="1"/>
    <n v="4"/>
    <x v="1"/>
    <n v="33"/>
    <n v="1"/>
    <n v="0"/>
  </r>
  <r>
    <n v="1"/>
    <x v="8"/>
    <n v="1"/>
    <n v="1"/>
    <n v="5"/>
    <x v="1"/>
    <n v="32"/>
    <n v="1"/>
    <n v="0"/>
  </r>
  <r>
    <n v="1"/>
    <x v="8"/>
    <n v="1"/>
    <n v="2"/>
    <n v="6"/>
    <x v="1"/>
    <n v="29"/>
    <n v="5"/>
    <n v="0"/>
  </r>
  <r>
    <n v="1"/>
    <x v="8"/>
    <n v="1"/>
    <n v="2"/>
    <n v="7"/>
    <x v="1"/>
    <n v="29"/>
    <n v="5"/>
    <n v="0"/>
  </r>
  <r>
    <n v="1"/>
    <x v="8"/>
    <n v="1"/>
    <n v="2"/>
    <n v="8"/>
    <x v="1"/>
    <n v="33"/>
    <n v="1"/>
    <n v="0"/>
  </r>
  <r>
    <n v="1"/>
    <x v="8"/>
    <n v="1"/>
    <n v="2"/>
    <n v="9"/>
    <x v="1"/>
    <n v="34"/>
    <n v="0"/>
    <n v="0"/>
  </r>
  <r>
    <n v="1"/>
    <x v="8"/>
    <n v="1"/>
    <n v="2"/>
    <n v="10"/>
    <x v="1"/>
    <n v="33"/>
    <n v="1"/>
    <n v="0"/>
  </r>
  <r>
    <n v="1"/>
    <x v="8"/>
    <n v="1"/>
    <n v="2"/>
    <n v="11"/>
    <x v="1"/>
    <n v="32"/>
    <n v="2"/>
    <n v="0"/>
  </r>
  <r>
    <n v="1"/>
    <x v="8"/>
    <n v="1"/>
    <n v="2"/>
    <n v="12"/>
    <x v="1"/>
    <n v="28"/>
    <n v="6"/>
    <n v="0"/>
  </r>
  <r>
    <n v="1"/>
    <x v="8"/>
    <n v="1"/>
    <n v="2"/>
    <n v="13"/>
    <x v="1"/>
    <n v="33"/>
    <n v="1"/>
    <n v="0"/>
  </r>
  <r>
    <n v="1"/>
    <x v="8"/>
    <n v="1"/>
    <n v="2"/>
    <n v="14"/>
    <x v="1"/>
    <n v="33"/>
    <n v="1"/>
    <n v="0"/>
  </r>
  <r>
    <n v="1"/>
    <x v="8"/>
    <n v="1"/>
    <n v="2"/>
    <n v="15"/>
    <x v="1"/>
    <n v="30"/>
    <n v="4"/>
    <n v="0"/>
  </r>
  <r>
    <n v="1"/>
    <x v="8"/>
    <n v="2"/>
    <n v="2"/>
    <n v="16"/>
    <x v="1"/>
    <n v="22"/>
    <n v="12"/>
    <n v="0"/>
  </r>
  <r>
    <n v="1"/>
    <x v="8"/>
    <n v="2"/>
    <n v="2"/>
    <n v="17"/>
    <x v="1"/>
    <n v="17"/>
    <n v="17"/>
    <n v="0"/>
  </r>
  <r>
    <n v="1"/>
    <x v="8"/>
    <n v="2"/>
    <n v="2"/>
    <n v="18"/>
    <x v="1"/>
    <n v="33"/>
    <n v="1"/>
    <n v="0"/>
  </r>
  <r>
    <n v="1"/>
    <x v="8"/>
    <n v="2"/>
    <n v="2"/>
    <n v="19"/>
    <x v="1"/>
    <n v="31"/>
    <n v="3"/>
    <n v="0"/>
  </r>
  <r>
    <n v="1"/>
    <x v="8"/>
    <n v="2"/>
    <n v="2"/>
    <n v="20"/>
    <x v="1"/>
    <n v="26"/>
    <n v="8"/>
    <n v="0"/>
  </r>
  <r>
    <n v="2"/>
    <x v="9"/>
    <n v="1"/>
    <n v="1"/>
    <n v="1"/>
    <x v="0"/>
    <n v="25"/>
    <n v="14"/>
    <n v="0"/>
  </r>
  <r>
    <n v="2"/>
    <x v="9"/>
    <n v="1"/>
    <n v="1"/>
    <n v="2"/>
    <x v="0"/>
    <n v="33"/>
    <n v="5"/>
    <n v="1"/>
  </r>
  <r>
    <n v="2"/>
    <x v="9"/>
    <n v="1"/>
    <n v="1"/>
    <n v="3"/>
    <x v="0"/>
    <n v="32"/>
    <n v="7"/>
    <n v="0"/>
  </r>
  <r>
    <n v="2"/>
    <x v="9"/>
    <n v="1"/>
    <n v="1"/>
    <n v="4"/>
    <x v="0"/>
    <n v="32"/>
    <n v="7"/>
    <n v="0"/>
  </r>
  <r>
    <n v="2"/>
    <x v="9"/>
    <n v="1"/>
    <n v="1"/>
    <n v="5"/>
    <x v="0"/>
    <n v="6"/>
    <n v="33"/>
    <n v="0"/>
  </r>
  <r>
    <n v="2"/>
    <x v="9"/>
    <n v="1"/>
    <n v="1"/>
    <n v="6"/>
    <x v="0"/>
    <n v="18"/>
    <n v="21"/>
    <n v="0"/>
  </r>
  <r>
    <n v="2"/>
    <x v="9"/>
    <n v="1"/>
    <n v="1"/>
    <n v="7"/>
    <x v="0"/>
    <n v="36"/>
    <n v="3"/>
    <n v="0"/>
  </r>
  <r>
    <n v="2"/>
    <x v="9"/>
    <n v="2"/>
    <n v="1"/>
    <n v="8"/>
    <x v="0"/>
    <n v="24"/>
    <n v="15"/>
    <n v="0"/>
  </r>
  <r>
    <n v="2"/>
    <x v="9"/>
    <n v="2"/>
    <n v="1"/>
    <n v="9"/>
    <x v="0"/>
    <n v="36"/>
    <n v="3"/>
    <n v="0"/>
  </r>
  <r>
    <n v="2"/>
    <x v="9"/>
    <n v="2"/>
    <n v="1"/>
    <n v="10"/>
    <x v="0"/>
    <n v="35"/>
    <n v="4"/>
    <n v="0"/>
  </r>
  <r>
    <n v="2"/>
    <x v="9"/>
    <n v="1"/>
    <n v="2"/>
    <n v="11"/>
    <x v="0"/>
    <n v="27"/>
    <n v="12"/>
    <n v="0"/>
  </r>
  <r>
    <n v="2"/>
    <x v="9"/>
    <n v="1"/>
    <n v="2"/>
    <n v="12"/>
    <x v="0"/>
    <n v="34"/>
    <n v="5"/>
    <n v="0"/>
  </r>
  <r>
    <n v="2"/>
    <x v="9"/>
    <n v="1"/>
    <n v="2"/>
    <n v="13"/>
    <x v="0"/>
    <n v="38"/>
    <n v="1"/>
    <n v="0"/>
  </r>
  <r>
    <n v="2"/>
    <x v="9"/>
    <n v="1"/>
    <n v="2"/>
    <n v="14"/>
    <x v="0"/>
    <n v="35"/>
    <n v="4"/>
    <n v="0"/>
  </r>
  <r>
    <n v="2"/>
    <x v="9"/>
    <n v="1"/>
    <n v="2"/>
    <n v="15"/>
    <x v="0"/>
    <n v="27"/>
    <n v="12"/>
    <n v="0"/>
  </r>
  <r>
    <n v="2"/>
    <x v="9"/>
    <n v="1"/>
    <n v="2"/>
    <n v="16"/>
    <x v="0"/>
    <n v="4"/>
    <n v="35"/>
    <n v="0"/>
  </r>
  <r>
    <n v="2"/>
    <x v="9"/>
    <n v="1"/>
    <n v="2"/>
    <n v="17"/>
    <x v="0"/>
    <n v="24"/>
    <n v="15"/>
    <n v="0"/>
  </r>
  <r>
    <n v="2"/>
    <x v="9"/>
    <n v="2"/>
    <n v="3"/>
    <n v="18"/>
    <x v="0"/>
    <n v="18"/>
    <n v="21"/>
    <n v="0"/>
  </r>
  <r>
    <n v="2"/>
    <x v="9"/>
    <n v="2"/>
    <n v="3"/>
    <n v="19"/>
    <x v="0"/>
    <n v="17"/>
    <n v="22"/>
    <n v="0"/>
  </r>
  <r>
    <n v="2"/>
    <x v="9"/>
    <n v="2"/>
    <n v="3"/>
    <n v="20"/>
    <x v="0"/>
    <n v="9"/>
    <n v="30"/>
    <n v="0"/>
  </r>
  <r>
    <n v="2"/>
    <x v="9"/>
    <n v="1"/>
    <n v="1"/>
    <n v="1"/>
    <x v="1"/>
    <n v="30"/>
    <n v="10"/>
    <n v="0"/>
  </r>
  <r>
    <n v="2"/>
    <x v="9"/>
    <n v="1"/>
    <n v="1"/>
    <n v="2"/>
    <x v="1"/>
    <n v="24"/>
    <n v="16"/>
    <n v="0"/>
  </r>
  <r>
    <n v="2"/>
    <x v="9"/>
    <n v="1"/>
    <n v="1"/>
    <n v="3"/>
    <x v="1"/>
    <n v="33"/>
    <n v="7"/>
    <n v="0"/>
  </r>
  <r>
    <n v="2"/>
    <x v="9"/>
    <n v="1"/>
    <n v="1"/>
    <n v="4"/>
    <x v="1"/>
    <n v="30"/>
    <n v="10"/>
    <n v="0"/>
  </r>
  <r>
    <n v="2"/>
    <x v="9"/>
    <n v="1"/>
    <n v="1"/>
    <n v="5"/>
    <x v="1"/>
    <n v="6"/>
    <n v="34"/>
    <n v="0"/>
  </r>
  <r>
    <n v="2"/>
    <x v="9"/>
    <n v="1"/>
    <n v="1"/>
    <n v="6"/>
    <x v="1"/>
    <n v="18"/>
    <n v="22"/>
    <n v="0"/>
  </r>
  <r>
    <n v="2"/>
    <x v="9"/>
    <n v="1"/>
    <n v="1"/>
    <n v="7"/>
    <x v="1"/>
    <n v="34"/>
    <n v="6"/>
    <n v="0"/>
  </r>
  <r>
    <n v="2"/>
    <x v="9"/>
    <n v="2"/>
    <n v="1"/>
    <n v="8"/>
    <x v="1"/>
    <n v="24"/>
    <n v="16"/>
    <n v="0"/>
  </r>
  <r>
    <n v="2"/>
    <x v="9"/>
    <n v="2"/>
    <n v="1"/>
    <n v="9"/>
    <x v="1"/>
    <n v="36"/>
    <n v="4"/>
    <n v="0"/>
  </r>
  <r>
    <n v="2"/>
    <x v="9"/>
    <n v="2"/>
    <n v="1"/>
    <n v="10"/>
    <x v="1"/>
    <n v="25"/>
    <n v="15"/>
    <n v="0"/>
  </r>
  <r>
    <n v="2"/>
    <x v="9"/>
    <n v="1"/>
    <n v="2"/>
    <n v="11"/>
    <x v="1"/>
    <n v="17"/>
    <n v="23"/>
    <n v="0"/>
  </r>
  <r>
    <n v="2"/>
    <x v="9"/>
    <n v="1"/>
    <n v="2"/>
    <n v="12"/>
    <x v="1"/>
    <n v="31"/>
    <n v="9"/>
    <n v="0"/>
  </r>
  <r>
    <n v="2"/>
    <x v="9"/>
    <n v="1"/>
    <n v="2"/>
    <n v="13"/>
    <x v="1"/>
    <n v="28"/>
    <n v="12"/>
    <n v="0"/>
  </r>
  <r>
    <n v="2"/>
    <x v="9"/>
    <n v="1"/>
    <n v="2"/>
    <n v="14"/>
    <x v="1"/>
    <n v="30"/>
    <n v="10"/>
    <n v="0"/>
  </r>
  <r>
    <n v="2"/>
    <x v="9"/>
    <n v="1"/>
    <n v="2"/>
    <n v="15"/>
    <x v="1"/>
    <n v="22"/>
    <n v="18"/>
    <n v="0"/>
  </r>
  <r>
    <n v="2"/>
    <x v="9"/>
    <n v="1"/>
    <n v="2"/>
    <n v="16"/>
    <x v="1"/>
    <n v="7"/>
    <n v="33"/>
    <n v="0"/>
  </r>
  <r>
    <n v="2"/>
    <x v="9"/>
    <n v="1"/>
    <n v="2"/>
    <n v="17"/>
    <x v="1"/>
    <n v="23"/>
    <n v="17"/>
    <n v="0"/>
  </r>
  <r>
    <n v="2"/>
    <x v="9"/>
    <n v="2"/>
    <n v="3"/>
    <n v="18"/>
    <x v="1"/>
    <n v="13"/>
    <n v="27"/>
    <n v="0"/>
  </r>
  <r>
    <n v="2"/>
    <x v="9"/>
    <n v="2"/>
    <n v="3"/>
    <n v="19"/>
    <x v="1"/>
    <n v="17"/>
    <n v="23"/>
    <n v="0"/>
  </r>
  <r>
    <n v="2"/>
    <x v="9"/>
    <n v="2"/>
    <n v="3"/>
    <n v="20"/>
    <x v="1"/>
    <n v="9"/>
    <n v="31"/>
    <n v="0"/>
  </r>
  <r>
    <n v="2"/>
    <x v="9"/>
    <n v="1"/>
    <n v="1"/>
    <n v="1"/>
    <x v="0"/>
    <n v="28"/>
    <n v="5"/>
    <n v="0"/>
  </r>
  <r>
    <n v="2"/>
    <x v="9"/>
    <n v="1"/>
    <n v="1"/>
    <n v="2"/>
    <x v="0"/>
    <n v="16"/>
    <n v="17"/>
    <n v="0"/>
  </r>
  <r>
    <n v="2"/>
    <x v="9"/>
    <n v="1"/>
    <n v="1"/>
    <n v="3"/>
    <x v="0"/>
    <n v="28"/>
    <n v="5"/>
    <n v="0"/>
  </r>
  <r>
    <n v="2"/>
    <x v="9"/>
    <n v="1"/>
    <n v="1"/>
    <n v="4"/>
    <x v="0"/>
    <n v="30"/>
    <n v="3"/>
    <n v="0"/>
  </r>
  <r>
    <n v="2"/>
    <x v="9"/>
    <n v="1"/>
    <n v="3"/>
    <n v="5"/>
    <x v="0"/>
    <n v="18"/>
    <n v="15"/>
    <n v="0"/>
  </r>
  <r>
    <n v="2"/>
    <x v="9"/>
    <n v="1"/>
    <n v="3"/>
    <n v="6"/>
    <x v="0"/>
    <n v="26"/>
    <n v="7"/>
    <n v="0"/>
  </r>
  <r>
    <n v="2"/>
    <x v="9"/>
    <n v="1"/>
    <n v="3"/>
    <n v="7"/>
    <x v="0"/>
    <n v="3"/>
    <n v="30"/>
    <n v="0"/>
  </r>
  <r>
    <n v="2"/>
    <x v="9"/>
    <n v="1"/>
    <n v="3"/>
    <n v="8"/>
    <x v="0"/>
    <n v="17"/>
    <n v="16"/>
    <n v="0"/>
  </r>
  <r>
    <n v="2"/>
    <x v="9"/>
    <n v="2"/>
    <n v="1"/>
    <n v="9"/>
    <x v="0"/>
    <n v="15"/>
    <n v="18"/>
    <n v="0"/>
  </r>
  <r>
    <n v="2"/>
    <x v="9"/>
    <n v="2"/>
    <n v="1"/>
    <n v="10"/>
    <x v="0"/>
    <n v="26"/>
    <n v="7"/>
    <n v="0"/>
  </r>
  <r>
    <n v="2"/>
    <x v="9"/>
    <n v="2"/>
    <n v="2"/>
    <n v="11"/>
    <x v="0"/>
    <n v="24"/>
    <n v="9"/>
    <n v="0"/>
  </r>
  <r>
    <n v="2"/>
    <x v="9"/>
    <n v="2"/>
    <n v="2"/>
    <n v="12"/>
    <x v="0"/>
    <n v="11"/>
    <n v="22"/>
    <n v="0"/>
  </r>
  <r>
    <n v="2"/>
    <x v="9"/>
    <n v="2"/>
    <n v="2"/>
    <n v="13"/>
    <x v="0"/>
    <n v="17"/>
    <n v="15"/>
    <n v="1"/>
  </r>
  <r>
    <n v="2"/>
    <x v="9"/>
    <n v="1"/>
    <n v="2"/>
    <n v="14"/>
    <x v="0"/>
    <n v="18"/>
    <n v="15"/>
    <n v="0"/>
  </r>
  <r>
    <n v="2"/>
    <x v="9"/>
    <n v="1"/>
    <n v="2"/>
    <n v="15"/>
    <x v="0"/>
    <n v="25"/>
    <n v="8"/>
    <n v="0"/>
  </r>
  <r>
    <n v="2"/>
    <x v="9"/>
    <n v="1"/>
    <n v="2"/>
    <n v="16"/>
    <x v="0"/>
    <n v="9"/>
    <n v="24"/>
    <n v="0"/>
  </r>
  <r>
    <n v="2"/>
    <x v="9"/>
    <n v="1"/>
    <n v="3"/>
    <n v="17"/>
    <x v="0"/>
    <n v="8"/>
    <n v="25"/>
    <n v="0"/>
  </r>
  <r>
    <n v="2"/>
    <x v="9"/>
    <n v="1"/>
    <n v="3"/>
    <n v="18"/>
    <x v="0"/>
    <n v="13"/>
    <n v="20"/>
    <n v="0"/>
  </r>
  <r>
    <n v="2"/>
    <x v="9"/>
    <n v="1"/>
    <n v="3"/>
    <n v="19"/>
    <x v="0"/>
    <n v="3"/>
    <n v="30"/>
    <n v="0"/>
  </r>
  <r>
    <n v="2"/>
    <x v="9"/>
    <n v="1"/>
    <n v="3"/>
    <n v="20"/>
    <x v="0"/>
    <n v="9"/>
    <n v="24"/>
    <n v="0"/>
  </r>
  <r>
    <n v="2"/>
    <x v="9"/>
    <n v="1"/>
    <n v="1"/>
    <n v="1"/>
    <x v="1"/>
    <n v="31"/>
    <n v="13"/>
    <n v="0"/>
  </r>
  <r>
    <n v="2"/>
    <x v="9"/>
    <n v="1"/>
    <n v="1"/>
    <n v="2"/>
    <x v="1"/>
    <n v="26"/>
    <n v="18"/>
    <n v="0"/>
  </r>
  <r>
    <n v="2"/>
    <x v="9"/>
    <n v="1"/>
    <n v="1"/>
    <n v="3"/>
    <x v="1"/>
    <n v="29"/>
    <n v="15"/>
    <n v="0"/>
  </r>
  <r>
    <n v="2"/>
    <x v="9"/>
    <n v="1"/>
    <n v="1"/>
    <n v="4"/>
    <x v="1"/>
    <n v="33"/>
    <n v="11"/>
    <n v="0"/>
  </r>
  <r>
    <n v="2"/>
    <x v="9"/>
    <n v="1"/>
    <n v="3"/>
    <n v="5"/>
    <x v="1"/>
    <n v="24"/>
    <n v="20"/>
    <n v="0"/>
  </r>
  <r>
    <n v="2"/>
    <x v="9"/>
    <n v="1"/>
    <n v="3"/>
    <n v="6"/>
    <x v="1"/>
    <n v="34"/>
    <n v="10"/>
    <n v="0"/>
  </r>
  <r>
    <n v="2"/>
    <x v="9"/>
    <n v="1"/>
    <n v="3"/>
    <n v="7"/>
    <x v="1"/>
    <n v="4"/>
    <n v="40"/>
    <n v="0"/>
  </r>
  <r>
    <n v="2"/>
    <x v="9"/>
    <n v="1"/>
    <n v="3"/>
    <n v="8"/>
    <x v="1"/>
    <n v="22"/>
    <n v="22"/>
    <n v="0"/>
  </r>
  <r>
    <n v="2"/>
    <x v="9"/>
    <n v="2"/>
    <n v="1"/>
    <n v="9"/>
    <x v="1"/>
    <n v="23"/>
    <n v="21"/>
    <n v="0"/>
  </r>
  <r>
    <n v="2"/>
    <x v="9"/>
    <n v="2"/>
    <n v="1"/>
    <n v="10"/>
    <x v="1"/>
    <n v="35"/>
    <n v="9"/>
    <n v="0"/>
  </r>
  <r>
    <n v="2"/>
    <x v="9"/>
    <n v="2"/>
    <n v="2"/>
    <n v="11"/>
    <x v="1"/>
    <n v="24"/>
    <n v="20"/>
    <n v="0"/>
  </r>
  <r>
    <n v="2"/>
    <x v="9"/>
    <n v="2"/>
    <n v="2"/>
    <n v="12"/>
    <x v="1"/>
    <n v="8"/>
    <n v="36"/>
    <n v="0"/>
  </r>
  <r>
    <n v="2"/>
    <x v="9"/>
    <n v="2"/>
    <n v="2"/>
    <n v="13"/>
    <x v="1"/>
    <n v="10"/>
    <n v="34"/>
    <n v="0"/>
  </r>
  <r>
    <n v="2"/>
    <x v="9"/>
    <n v="1"/>
    <n v="2"/>
    <n v="14"/>
    <x v="1"/>
    <n v="19"/>
    <n v="25"/>
    <n v="0"/>
  </r>
  <r>
    <n v="2"/>
    <x v="9"/>
    <n v="1"/>
    <n v="2"/>
    <n v="15"/>
    <x v="1"/>
    <n v="27"/>
    <n v="17"/>
    <n v="0"/>
  </r>
  <r>
    <n v="2"/>
    <x v="9"/>
    <n v="1"/>
    <n v="2"/>
    <n v="16"/>
    <x v="1"/>
    <n v="13"/>
    <n v="31"/>
    <n v="0"/>
  </r>
  <r>
    <n v="2"/>
    <x v="9"/>
    <n v="1"/>
    <n v="3"/>
    <n v="17"/>
    <x v="1"/>
    <n v="12"/>
    <n v="32"/>
    <n v="0"/>
  </r>
  <r>
    <n v="2"/>
    <x v="9"/>
    <n v="1"/>
    <n v="3"/>
    <n v="18"/>
    <x v="1"/>
    <n v="14"/>
    <n v="30"/>
    <n v="0"/>
  </r>
  <r>
    <n v="2"/>
    <x v="9"/>
    <n v="1"/>
    <n v="3"/>
    <n v="19"/>
    <x v="1"/>
    <n v="8"/>
    <n v="36"/>
    <n v="0"/>
  </r>
  <r>
    <n v="2"/>
    <x v="9"/>
    <n v="1"/>
    <n v="3"/>
    <n v="20"/>
    <x v="1"/>
    <n v="13"/>
    <n v="31"/>
    <n v="0"/>
  </r>
  <r>
    <n v="2"/>
    <x v="10"/>
    <n v="1"/>
    <n v="1"/>
    <n v="1"/>
    <x v="0"/>
    <n v="28"/>
    <n v="8"/>
    <n v="0"/>
  </r>
  <r>
    <n v="2"/>
    <x v="10"/>
    <n v="1"/>
    <n v="1"/>
    <n v="2"/>
    <x v="0"/>
    <n v="33"/>
    <n v="3"/>
    <n v="0"/>
  </r>
  <r>
    <n v="2"/>
    <x v="10"/>
    <n v="1"/>
    <n v="1"/>
    <n v="3"/>
    <x v="0"/>
    <n v="31"/>
    <n v="5"/>
    <n v="0"/>
  </r>
  <r>
    <n v="2"/>
    <x v="10"/>
    <n v="1"/>
    <n v="1"/>
    <n v="4"/>
    <x v="0"/>
    <n v="13"/>
    <n v="23"/>
    <n v="0"/>
  </r>
  <r>
    <n v="2"/>
    <x v="10"/>
    <n v="1"/>
    <n v="1"/>
    <n v="5"/>
    <x v="0"/>
    <n v="17"/>
    <n v="19"/>
    <n v="0"/>
  </r>
  <r>
    <n v="2"/>
    <x v="10"/>
    <n v="1"/>
    <n v="2"/>
    <n v="6"/>
    <x v="0"/>
    <n v="15"/>
    <n v="21"/>
    <n v="0"/>
  </r>
  <r>
    <n v="2"/>
    <x v="10"/>
    <n v="1"/>
    <n v="2"/>
    <n v="7"/>
    <x v="0"/>
    <n v="29"/>
    <n v="7"/>
    <n v="0"/>
  </r>
  <r>
    <n v="2"/>
    <x v="10"/>
    <n v="1"/>
    <n v="2"/>
    <n v="8"/>
    <x v="0"/>
    <n v="28"/>
    <n v="8"/>
    <n v="0"/>
  </r>
  <r>
    <n v="2"/>
    <x v="10"/>
    <n v="1"/>
    <n v="2"/>
    <n v="9"/>
    <x v="0"/>
    <n v="23"/>
    <n v="13"/>
    <n v="0"/>
  </r>
  <r>
    <n v="2"/>
    <x v="10"/>
    <n v="1"/>
    <n v="2"/>
    <n v="10"/>
    <x v="0"/>
    <n v="28"/>
    <n v="8"/>
    <n v="0"/>
  </r>
  <r>
    <n v="2"/>
    <x v="10"/>
    <n v="1"/>
    <n v="2"/>
    <n v="11"/>
    <x v="0"/>
    <n v="31"/>
    <n v="5"/>
    <n v="0"/>
  </r>
  <r>
    <n v="2"/>
    <x v="10"/>
    <n v="1"/>
    <n v="2"/>
    <n v="12"/>
    <x v="0"/>
    <n v="31"/>
    <n v="5"/>
    <n v="0"/>
  </r>
  <r>
    <n v="2"/>
    <x v="10"/>
    <n v="1"/>
    <n v="3"/>
    <n v="13"/>
    <x v="0"/>
    <n v="36"/>
    <n v="0"/>
    <n v="0"/>
  </r>
  <r>
    <n v="2"/>
    <x v="10"/>
    <n v="1"/>
    <n v="3"/>
    <n v="14"/>
    <x v="0"/>
    <n v="32"/>
    <n v="4"/>
    <n v="0"/>
  </r>
  <r>
    <n v="2"/>
    <x v="10"/>
    <n v="1"/>
    <n v="3"/>
    <n v="15"/>
    <x v="0"/>
    <n v="23"/>
    <n v="13"/>
    <n v="0"/>
  </r>
  <r>
    <n v="2"/>
    <x v="10"/>
    <n v="2"/>
    <n v="1"/>
    <n v="16"/>
    <x v="0"/>
    <n v="32"/>
    <n v="4"/>
    <n v="0"/>
  </r>
  <r>
    <n v="2"/>
    <x v="10"/>
    <n v="2"/>
    <n v="1"/>
    <n v="17"/>
    <x v="0"/>
    <n v="14"/>
    <n v="22"/>
    <n v="0"/>
  </r>
  <r>
    <n v="2"/>
    <x v="10"/>
    <n v="2"/>
    <n v="1"/>
    <n v="18"/>
    <x v="0"/>
    <n v="31"/>
    <n v="5"/>
    <n v="0"/>
  </r>
  <r>
    <n v="2"/>
    <x v="10"/>
    <n v="2"/>
    <n v="1"/>
    <n v="19"/>
    <x v="0"/>
    <n v="25"/>
    <n v="11"/>
    <n v="0"/>
  </r>
  <r>
    <n v="2"/>
    <x v="10"/>
    <n v="2"/>
    <n v="1"/>
    <n v="20"/>
    <x v="0"/>
    <n v="28"/>
    <n v="8"/>
    <n v="0"/>
  </r>
  <r>
    <n v="2"/>
    <x v="10"/>
    <n v="1"/>
    <n v="1"/>
    <n v="1"/>
    <x v="1"/>
    <n v="29"/>
    <n v="7"/>
    <n v="0"/>
  </r>
  <r>
    <n v="2"/>
    <x v="10"/>
    <n v="1"/>
    <n v="1"/>
    <n v="2"/>
    <x v="1"/>
    <n v="29"/>
    <n v="6"/>
    <n v="1"/>
  </r>
  <r>
    <n v="2"/>
    <x v="10"/>
    <n v="1"/>
    <n v="1"/>
    <n v="3"/>
    <x v="1"/>
    <n v="30"/>
    <n v="6"/>
    <n v="0"/>
  </r>
  <r>
    <n v="2"/>
    <x v="10"/>
    <n v="1"/>
    <n v="1"/>
    <n v="4"/>
    <x v="1"/>
    <n v="24"/>
    <n v="12"/>
    <n v="0"/>
  </r>
  <r>
    <n v="2"/>
    <x v="10"/>
    <n v="1"/>
    <n v="1"/>
    <n v="5"/>
    <x v="1"/>
    <n v="18"/>
    <n v="18"/>
    <n v="0"/>
  </r>
  <r>
    <n v="2"/>
    <x v="10"/>
    <n v="1"/>
    <n v="2"/>
    <n v="6"/>
    <x v="1"/>
    <n v="20"/>
    <n v="16"/>
    <n v="0"/>
  </r>
  <r>
    <n v="2"/>
    <x v="10"/>
    <n v="1"/>
    <n v="2"/>
    <n v="7"/>
    <x v="1"/>
    <n v="27"/>
    <n v="9"/>
    <n v="0"/>
  </r>
  <r>
    <n v="2"/>
    <x v="10"/>
    <n v="1"/>
    <n v="2"/>
    <n v="8"/>
    <x v="1"/>
    <n v="28"/>
    <n v="8"/>
    <n v="0"/>
  </r>
  <r>
    <n v="2"/>
    <x v="10"/>
    <n v="1"/>
    <n v="2"/>
    <n v="9"/>
    <x v="1"/>
    <n v="26"/>
    <n v="10"/>
    <n v="0"/>
  </r>
  <r>
    <n v="2"/>
    <x v="10"/>
    <n v="1"/>
    <n v="2"/>
    <n v="10"/>
    <x v="1"/>
    <n v="25"/>
    <n v="11"/>
    <n v="0"/>
  </r>
  <r>
    <n v="2"/>
    <x v="10"/>
    <n v="1"/>
    <n v="2"/>
    <n v="11"/>
    <x v="1"/>
    <n v="27"/>
    <n v="8"/>
    <n v="1"/>
  </r>
  <r>
    <n v="2"/>
    <x v="10"/>
    <n v="1"/>
    <n v="2"/>
    <n v="12"/>
    <x v="1"/>
    <n v="30"/>
    <n v="6"/>
    <n v="0"/>
  </r>
  <r>
    <n v="2"/>
    <x v="10"/>
    <n v="1"/>
    <n v="3"/>
    <n v="13"/>
    <x v="1"/>
    <n v="32"/>
    <n v="3"/>
    <n v="1"/>
  </r>
  <r>
    <n v="2"/>
    <x v="10"/>
    <n v="1"/>
    <n v="3"/>
    <n v="14"/>
    <x v="1"/>
    <n v="31"/>
    <n v="5"/>
    <n v="0"/>
  </r>
  <r>
    <n v="2"/>
    <x v="10"/>
    <n v="1"/>
    <n v="3"/>
    <n v="15"/>
    <x v="1"/>
    <n v="23"/>
    <n v="13"/>
    <n v="0"/>
  </r>
  <r>
    <n v="2"/>
    <x v="10"/>
    <n v="2"/>
    <n v="1"/>
    <n v="16"/>
    <x v="1"/>
    <n v="28"/>
    <n v="8"/>
    <n v="0"/>
  </r>
  <r>
    <n v="2"/>
    <x v="10"/>
    <n v="2"/>
    <n v="1"/>
    <n v="17"/>
    <x v="1"/>
    <n v="18"/>
    <n v="17"/>
    <n v="1"/>
  </r>
  <r>
    <n v="2"/>
    <x v="10"/>
    <n v="2"/>
    <n v="1"/>
    <n v="18"/>
    <x v="1"/>
    <n v="30"/>
    <n v="6"/>
    <n v="0"/>
  </r>
  <r>
    <n v="2"/>
    <x v="10"/>
    <n v="2"/>
    <n v="1"/>
    <n v="19"/>
    <x v="1"/>
    <n v="23"/>
    <n v="13"/>
    <n v="0"/>
  </r>
  <r>
    <n v="2"/>
    <x v="10"/>
    <n v="2"/>
    <n v="1"/>
    <n v="20"/>
    <x v="1"/>
    <n v="29"/>
    <n v="7"/>
    <n v="0"/>
  </r>
  <r>
    <n v="4"/>
    <x v="11"/>
    <n v="1"/>
    <n v="1"/>
    <n v="1"/>
    <x v="0"/>
    <n v="17"/>
    <n v="12"/>
    <n v="0"/>
  </r>
  <r>
    <n v="4"/>
    <x v="11"/>
    <n v="1"/>
    <n v="1"/>
    <n v="2"/>
    <x v="0"/>
    <n v="11"/>
    <n v="18"/>
    <n v="0"/>
  </r>
  <r>
    <n v="4"/>
    <x v="11"/>
    <n v="1"/>
    <n v="1"/>
    <n v="3"/>
    <x v="0"/>
    <n v="21"/>
    <n v="8"/>
    <n v="0"/>
  </r>
  <r>
    <n v="4"/>
    <x v="11"/>
    <n v="1"/>
    <n v="1"/>
    <n v="4"/>
    <x v="0"/>
    <n v="12"/>
    <n v="17"/>
    <n v="0"/>
  </r>
  <r>
    <n v="4"/>
    <x v="11"/>
    <n v="1"/>
    <n v="1"/>
    <n v="5"/>
    <x v="0"/>
    <n v="8"/>
    <n v="21"/>
    <n v="0"/>
  </r>
  <r>
    <n v="4"/>
    <x v="11"/>
    <n v="1"/>
    <n v="1"/>
    <n v="6"/>
    <x v="0"/>
    <n v="17"/>
    <n v="12"/>
    <n v="0"/>
  </r>
  <r>
    <n v="4"/>
    <x v="11"/>
    <n v="1"/>
    <n v="1"/>
    <n v="7"/>
    <x v="0"/>
    <n v="13"/>
    <n v="15"/>
    <n v="1"/>
  </r>
  <r>
    <n v="4"/>
    <x v="11"/>
    <n v="1"/>
    <n v="1"/>
    <n v="8"/>
    <x v="0"/>
    <n v="20"/>
    <n v="8"/>
    <n v="1"/>
  </r>
  <r>
    <n v="4"/>
    <x v="11"/>
    <n v="1"/>
    <n v="1"/>
    <n v="9"/>
    <x v="0"/>
    <n v="18"/>
    <n v="10"/>
    <n v="1"/>
  </r>
  <r>
    <n v="4"/>
    <x v="11"/>
    <n v="2"/>
    <n v="1"/>
    <n v="10"/>
    <x v="0"/>
    <n v="20"/>
    <n v="8"/>
    <n v="1"/>
  </r>
  <r>
    <n v="4"/>
    <x v="11"/>
    <n v="2"/>
    <n v="2"/>
    <n v="11"/>
    <x v="0"/>
    <n v="21"/>
    <n v="6"/>
    <n v="2"/>
  </r>
  <r>
    <n v="4"/>
    <x v="11"/>
    <n v="2"/>
    <n v="2"/>
    <n v="12"/>
    <x v="0"/>
    <n v="26"/>
    <n v="3"/>
    <n v="0"/>
  </r>
  <r>
    <n v="4"/>
    <x v="11"/>
    <n v="2"/>
    <n v="2"/>
    <n v="13"/>
    <x v="0"/>
    <n v="25"/>
    <n v="4"/>
    <n v="0"/>
  </r>
  <r>
    <n v="4"/>
    <x v="11"/>
    <n v="2"/>
    <n v="2"/>
    <n v="14"/>
    <x v="0"/>
    <n v="24"/>
    <n v="5"/>
    <n v="0"/>
  </r>
  <r>
    <n v="4"/>
    <x v="11"/>
    <n v="2"/>
    <n v="2"/>
    <n v="15"/>
    <x v="0"/>
    <n v="15"/>
    <n v="13"/>
    <n v="1"/>
  </r>
  <r>
    <n v="4"/>
    <x v="11"/>
    <n v="2"/>
    <n v="2"/>
    <n v="16"/>
    <x v="0"/>
    <n v="18"/>
    <n v="11"/>
    <n v="0"/>
  </r>
  <r>
    <n v="4"/>
    <x v="11"/>
    <n v="2"/>
    <n v="2"/>
    <n v="17"/>
    <x v="0"/>
    <n v="15"/>
    <n v="13"/>
    <n v="1"/>
  </r>
  <r>
    <n v="4"/>
    <x v="11"/>
    <n v="2"/>
    <n v="3"/>
    <n v="18"/>
    <x v="0"/>
    <n v="24"/>
    <n v="5"/>
    <n v="0"/>
  </r>
  <r>
    <n v="4"/>
    <x v="11"/>
    <n v="2"/>
    <n v="3"/>
    <n v="19"/>
    <x v="0"/>
    <n v="17"/>
    <n v="9"/>
    <n v="3"/>
  </r>
  <r>
    <n v="4"/>
    <x v="11"/>
    <n v="2"/>
    <n v="3"/>
    <n v="20"/>
    <x v="0"/>
    <n v="23"/>
    <n v="5"/>
    <n v="1"/>
  </r>
  <r>
    <n v="4"/>
    <x v="11"/>
    <n v="1"/>
    <n v="1"/>
    <n v="1"/>
    <x v="1"/>
    <n v="8"/>
    <n v="12"/>
    <n v="0"/>
  </r>
  <r>
    <n v="4"/>
    <x v="11"/>
    <n v="1"/>
    <n v="1"/>
    <n v="2"/>
    <x v="1"/>
    <n v="6"/>
    <n v="14"/>
    <n v="0"/>
  </r>
  <r>
    <n v="4"/>
    <x v="11"/>
    <n v="1"/>
    <n v="1"/>
    <n v="3"/>
    <x v="1"/>
    <n v="12"/>
    <n v="8"/>
    <n v="0"/>
  </r>
  <r>
    <n v="4"/>
    <x v="11"/>
    <n v="1"/>
    <n v="1"/>
    <n v="4"/>
    <x v="1"/>
    <n v="7"/>
    <n v="13"/>
    <n v="0"/>
  </r>
  <r>
    <n v="4"/>
    <x v="11"/>
    <n v="1"/>
    <n v="1"/>
    <n v="5"/>
    <x v="1"/>
    <n v="11"/>
    <n v="9"/>
    <n v="0"/>
  </r>
  <r>
    <n v="4"/>
    <x v="11"/>
    <n v="1"/>
    <n v="1"/>
    <n v="6"/>
    <x v="1"/>
    <n v="10"/>
    <n v="9"/>
    <n v="1"/>
  </r>
  <r>
    <n v="4"/>
    <x v="11"/>
    <n v="1"/>
    <n v="1"/>
    <n v="7"/>
    <x v="1"/>
    <n v="10"/>
    <n v="10"/>
    <n v="0"/>
  </r>
  <r>
    <n v="4"/>
    <x v="11"/>
    <n v="1"/>
    <n v="1"/>
    <n v="8"/>
    <x v="1"/>
    <n v="15"/>
    <n v="5"/>
    <n v="0"/>
  </r>
  <r>
    <n v="4"/>
    <x v="11"/>
    <n v="1"/>
    <n v="1"/>
    <n v="9"/>
    <x v="1"/>
    <n v="11"/>
    <n v="9"/>
    <n v="0"/>
  </r>
  <r>
    <n v="4"/>
    <x v="11"/>
    <n v="2"/>
    <n v="1"/>
    <n v="10"/>
    <x v="1"/>
    <n v="15"/>
    <n v="5"/>
    <n v="0"/>
  </r>
  <r>
    <n v="4"/>
    <x v="11"/>
    <n v="2"/>
    <n v="2"/>
    <n v="11"/>
    <x v="1"/>
    <n v="10"/>
    <n v="9"/>
    <n v="1"/>
  </r>
  <r>
    <n v="4"/>
    <x v="11"/>
    <n v="2"/>
    <n v="2"/>
    <n v="12"/>
    <x v="1"/>
    <n v="19"/>
    <n v="1"/>
    <n v="0"/>
  </r>
  <r>
    <n v="4"/>
    <x v="11"/>
    <n v="2"/>
    <n v="2"/>
    <n v="13"/>
    <x v="1"/>
    <n v="19"/>
    <n v="1"/>
    <n v="0"/>
  </r>
  <r>
    <n v="4"/>
    <x v="11"/>
    <n v="2"/>
    <n v="2"/>
    <n v="14"/>
    <x v="1"/>
    <n v="16"/>
    <n v="4"/>
    <n v="0"/>
  </r>
  <r>
    <n v="4"/>
    <x v="11"/>
    <n v="2"/>
    <n v="2"/>
    <n v="15"/>
    <x v="1"/>
    <n v="7"/>
    <n v="13"/>
    <n v="0"/>
  </r>
  <r>
    <n v="4"/>
    <x v="11"/>
    <n v="2"/>
    <n v="2"/>
    <n v="16"/>
    <x v="1"/>
    <n v="8"/>
    <n v="12"/>
    <n v="0"/>
  </r>
  <r>
    <n v="4"/>
    <x v="11"/>
    <n v="2"/>
    <n v="2"/>
    <n v="17"/>
    <x v="1"/>
    <n v="10"/>
    <n v="10"/>
    <n v="0"/>
  </r>
  <r>
    <n v="4"/>
    <x v="11"/>
    <n v="2"/>
    <n v="3"/>
    <n v="18"/>
    <x v="1"/>
    <n v="10"/>
    <n v="9"/>
    <n v="1"/>
  </r>
  <r>
    <n v="4"/>
    <x v="11"/>
    <n v="2"/>
    <n v="3"/>
    <n v="19"/>
    <x v="1"/>
    <n v="7"/>
    <n v="10"/>
    <n v="3"/>
  </r>
  <r>
    <n v="4"/>
    <x v="11"/>
    <n v="2"/>
    <n v="3"/>
    <n v="20"/>
    <x v="1"/>
    <n v="16"/>
    <n v="3"/>
    <n v="1"/>
  </r>
  <r>
    <n v="1"/>
    <x v="12"/>
    <n v="1"/>
    <n v="1"/>
    <n v="1"/>
    <x v="0"/>
    <n v="46"/>
    <n v="4"/>
    <n v="0"/>
  </r>
  <r>
    <n v="1"/>
    <x v="12"/>
    <n v="1"/>
    <n v="1"/>
    <n v="2"/>
    <x v="0"/>
    <n v="50"/>
    <n v="0"/>
    <n v="0"/>
  </r>
  <r>
    <n v="1"/>
    <x v="12"/>
    <n v="1"/>
    <n v="1"/>
    <n v="3"/>
    <x v="0"/>
    <n v="36"/>
    <n v="13"/>
    <n v="1"/>
  </r>
  <r>
    <n v="1"/>
    <x v="12"/>
    <n v="2"/>
    <n v="1"/>
    <n v="4"/>
    <x v="0"/>
    <n v="41"/>
    <n v="9"/>
    <n v="0"/>
  </r>
  <r>
    <n v="1"/>
    <x v="12"/>
    <n v="2"/>
    <n v="1"/>
    <n v="5"/>
    <x v="0"/>
    <n v="19"/>
    <n v="31"/>
    <n v="0"/>
  </r>
  <r>
    <n v="1"/>
    <x v="12"/>
    <n v="1"/>
    <n v="2"/>
    <n v="6"/>
    <x v="0"/>
    <n v="32"/>
    <n v="18"/>
    <n v="0"/>
  </r>
  <r>
    <n v="1"/>
    <x v="12"/>
    <n v="1"/>
    <n v="2"/>
    <n v="7"/>
    <x v="0"/>
    <n v="39"/>
    <n v="11"/>
    <n v="0"/>
  </r>
  <r>
    <n v="1"/>
    <x v="12"/>
    <n v="1"/>
    <n v="2"/>
    <n v="8"/>
    <x v="0"/>
    <n v="16"/>
    <n v="34"/>
    <n v="0"/>
  </r>
  <r>
    <n v="1"/>
    <x v="12"/>
    <n v="2"/>
    <n v="3"/>
    <n v="9"/>
    <x v="0"/>
    <n v="32"/>
    <n v="18"/>
    <n v="0"/>
  </r>
  <r>
    <n v="1"/>
    <x v="12"/>
    <n v="2"/>
    <n v="3"/>
    <n v="10"/>
    <x v="0"/>
    <n v="24"/>
    <n v="26"/>
    <n v="0"/>
  </r>
  <r>
    <n v="1"/>
    <x v="12"/>
    <n v="2"/>
    <n v="1"/>
    <n v="11"/>
    <x v="0"/>
    <n v="38"/>
    <n v="12"/>
    <n v="0"/>
  </r>
  <r>
    <n v="1"/>
    <x v="12"/>
    <n v="2"/>
    <n v="1"/>
    <n v="12"/>
    <x v="0"/>
    <n v="45"/>
    <n v="5"/>
    <n v="0"/>
  </r>
  <r>
    <n v="1"/>
    <x v="12"/>
    <n v="2"/>
    <n v="1"/>
    <n v="13"/>
    <x v="0"/>
    <n v="41"/>
    <n v="9"/>
    <n v="0"/>
  </r>
  <r>
    <n v="1"/>
    <x v="12"/>
    <n v="2"/>
    <n v="1"/>
    <n v="14"/>
    <x v="0"/>
    <n v="37"/>
    <n v="13"/>
    <n v="0"/>
  </r>
  <r>
    <n v="1"/>
    <x v="12"/>
    <n v="2"/>
    <n v="1"/>
    <n v="15"/>
    <x v="0"/>
    <n v="42"/>
    <n v="8"/>
    <n v="0"/>
  </r>
  <r>
    <n v="1"/>
    <x v="12"/>
    <n v="2"/>
    <n v="2"/>
    <n v="16"/>
    <x v="0"/>
    <n v="38"/>
    <n v="12"/>
    <n v="0"/>
  </r>
  <r>
    <n v="1"/>
    <x v="12"/>
    <n v="2"/>
    <n v="2"/>
    <n v="17"/>
    <x v="0"/>
    <n v="39"/>
    <n v="11"/>
    <n v="0"/>
  </r>
  <r>
    <n v="1"/>
    <x v="12"/>
    <n v="2"/>
    <n v="2"/>
    <n v="18"/>
    <x v="0"/>
    <n v="40"/>
    <n v="10"/>
    <n v="0"/>
  </r>
  <r>
    <n v="1"/>
    <x v="12"/>
    <n v="2"/>
    <n v="2"/>
    <n v="19"/>
    <x v="0"/>
    <n v="46"/>
    <n v="4"/>
    <n v="0"/>
  </r>
  <r>
    <n v="1"/>
    <x v="12"/>
    <n v="1"/>
    <n v="3"/>
    <n v="20"/>
    <x v="0"/>
    <n v="28"/>
    <n v="22"/>
    <n v="0"/>
  </r>
  <r>
    <n v="1"/>
    <x v="12"/>
    <n v="1"/>
    <n v="1"/>
    <n v="1"/>
    <x v="1"/>
    <n v="46"/>
    <n v="2"/>
    <n v="0"/>
  </r>
  <r>
    <n v="1"/>
    <x v="12"/>
    <n v="1"/>
    <n v="1"/>
    <n v="2"/>
    <x v="1"/>
    <n v="48"/>
    <n v="0"/>
    <n v="0"/>
  </r>
  <r>
    <n v="1"/>
    <x v="12"/>
    <n v="1"/>
    <n v="1"/>
    <n v="3"/>
    <x v="1"/>
    <n v="34"/>
    <n v="14"/>
    <n v="0"/>
  </r>
  <r>
    <n v="1"/>
    <x v="12"/>
    <n v="2"/>
    <n v="1"/>
    <n v="4"/>
    <x v="1"/>
    <n v="46"/>
    <n v="2"/>
    <n v="0"/>
  </r>
  <r>
    <n v="1"/>
    <x v="12"/>
    <n v="2"/>
    <n v="1"/>
    <n v="5"/>
    <x v="1"/>
    <n v="26"/>
    <n v="22"/>
    <n v="0"/>
  </r>
  <r>
    <n v="1"/>
    <x v="12"/>
    <n v="1"/>
    <n v="2"/>
    <n v="6"/>
    <x v="1"/>
    <n v="32"/>
    <n v="16"/>
    <n v="0"/>
  </r>
  <r>
    <n v="1"/>
    <x v="12"/>
    <n v="1"/>
    <n v="2"/>
    <n v="7"/>
    <x v="1"/>
    <n v="42"/>
    <n v="6"/>
    <n v="0"/>
  </r>
  <r>
    <n v="1"/>
    <x v="12"/>
    <n v="1"/>
    <n v="2"/>
    <n v="8"/>
    <x v="1"/>
    <n v="16"/>
    <n v="32"/>
    <n v="0"/>
  </r>
  <r>
    <n v="1"/>
    <x v="12"/>
    <n v="2"/>
    <n v="3"/>
    <n v="9"/>
    <x v="1"/>
    <n v="38"/>
    <n v="10"/>
    <n v="0"/>
  </r>
  <r>
    <n v="1"/>
    <x v="12"/>
    <n v="2"/>
    <n v="3"/>
    <n v="10"/>
    <x v="1"/>
    <n v="31"/>
    <n v="17"/>
    <n v="0"/>
  </r>
  <r>
    <n v="1"/>
    <x v="12"/>
    <n v="2"/>
    <n v="1"/>
    <n v="11"/>
    <x v="1"/>
    <n v="35"/>
    <n v="13"/>
    <n v="0"/>
  </r>
  <r>
    <n v="1"/>
    <x v="12"/>
    <n v="2"/>
    <n v="1"/>
    <n v="12"/>
    <x v="1"/>
    <n v="45"/>
    <n v="3"/>
    <n v="0"/>
  </r>
  <r>
    <n v="1"/>
    <x v="12"/>
    <n v="2"/>
    <n v="1"/>
    <n v="13"/>
    <x v="1"/>
    <n v="35"/>
    <n v="13"/>
    <n v="0"/>
  </r>
  <r>
    <n v="1"/>
    <x v="12"/>
    <n v="2"/>
    <n v="1"/>
    <n v="14"/>
    <x v="1"/>
    <n v="26"/>
    <n v="22"/>
    <n v="0"/>
  </r>
  <r>
    <n v="1"/>
    <x v="12"/>
    <n v="2"/>
    <n v="1"/>
    <n v="15"/>
    <x v="1"/>
    <n v="42"/>
    <n v="6"/>
    <n v="0"/>
  </r>
  <r>
    <n v="1"/>
    <x v="12"/>
    <n v="2"/>
    <n v="2"/>
    <n v="16"/>
    <x v="1"/>
    <n v="38"/>
    <n v="10"/>
    <n v="0"/>
  </r>
  <r>
    <n v="1"/>
    <x v="12"/>
    <n v="2"/>
    <n v="2"/>
    <n v="17"/>
    <x v="1"/>
    <n v="33"/>
    <n v="15"/>
    <n v="0"/>
  </r>
  <r>
    <n v="1"/>
    <x v="12"/>
    <n v="2"/>
    <n v="2"/>
    <n v="18"/>
    <x v="1"/>
    <n v="42"/>
    <n v="6"/>
    <n v="0"/>
  </r>
  <r>
    <n v="1"/>
    <x v="12"/>
    <n v="2"/>
    <n v="2"/>
    <n v="19"/>
    <x v="1"/>
    <n v="44"/>
    <n v="4"/>
    <n v="0"/>
  </r>
  <r>
    <n v="1"/>
    <x v="12"/>
    <n v="1"/>
    <n v="3"/>
    <n v="20"/>
    <x v="1"/>
    <n v="29"/>
    <n v="19"/>
    <n v="0"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  <r>
    <m/>
    <x v="13"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 1" cacheId="12" applyNumberFormats="0" applyBorderFormats="0" applyFontFormats="0" applyPatternFormats="0" applyAlignmentFormats="0" applyWidthHeightFormats="0" dataCaption="" updatedVersion="8" compact="0" compactData="0">
  <location ref="A1:E17" firstHeaderRow="1" firstDataRow="2" firstDataCol="1"/>
  <pivotFields count="9">
    <pivotField name="NIVEL" compact="0" outline="0" multipleItemSelectionAllowed="1" showAll="0"/>
    <pivotField name="GRADO" axis="axisRow" compact="0" outline="0" multipleItemSelectionAllowed="1" showAll="0" sortType="ascending">
      <items count="15">
        <item x="5"/>
        <item x="8"/>
        <item x="12"/>
        <item x="0"/>
        <item x="6"/>
        <item x="10"/>
        <item x="9"/>
        <item x="3"/>
        <item x="2"/>
        <item x="1"/>
        <item x="4"/>
        <item x="7"/>
        <item x="11"/>
        <item x="13"/>
        <item t="default"/>
      </items>
    </pivotField>
    <pivotField name="TIPO LOGRO" compact="0" outline="0" multipleItemSelectionAllowed="1" showAll="0"/>
    <pivotField name="NIVEL LOGRO" compact="0" outline="0" multipleItemSelectionAllowed="1" showAll="0"/>
    <pivotField name="PREGUNTA" compact="0" outline="0" multipleItemSelectionAllowed="1" showAll="0"/>
    <pivotField name="MODALIDAD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ACIERTOS" compact="0" outline="0" multipleItemSelectionAllowed="1" showAll="0"/>
    <pivotField name="ERRORES" compact="0" outline="0" multipleItemSelectionAllowed="1" showAll="0"/>
    <pivotField name="BLANCOS" compact="0" outline="0" multipleItemSelectionAllowe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881"/>
  <sheetViews>
    <sheetView tabSelected="1" workbookViewId="0">
      <pane ySplit="1" topLeftCell="A2" activePane="bottomLeft" state="frozen"/>
      <selection pane="bottomLeft" activeCell="A601" sqref="A601"/>
    </sheetView>
  </sheetViews>
  <sheetFormatPr baseColWidth="10" defaultColWidth="12.6640625" defaultRowHeight="15.75" customHeight="1" x14ac:dyDescent="0.15"/>
  <cols>
    <col min="1" max="1" width="10.5" customWidth="1"/>
    <col min="2" max="2" width="7.1640625" customWidth="1"/>
    <col min="3" max="3" width="11.5" customWidth="1"/>
    <col min="4" max="4" width="12.1640625" customWidth="1"/>
    <col min="5" max="5" width="10.1640625" customWidth="1"/>
    <col min="6" max="6" width="12.33203125" customWidth="1"/>
    <col min="7" max="7" width="9.5" customWidth="1"/>
    <col min="8" max="8" width="9.1640625" customWidth="1"/>
    <col min="9" max="9" width="9" customWidth="1"/>
  </cols>
  <sheetData>
    <row r="1" spans="1:20" ht="13" x14ac:dyDescent="0.1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3" x14ac:dyDescent="0.15">
      <c r="A2" s="2">
        <v>1</v>
      </c>
      <c r="B2" s="2">
        <v>4</v>
      </c>
      <c r="C2" s="2">
        <v>1</v>
      </c>
      <c r="D2" s="2">
        <v>1</v>
      </c>
      <c r="E2" s="2">
        <v>1</v>
      </c>
      <c r="F2" s="2">
        <v>1</v>
      </c>
      <c r="G2" s="2">
        <v>48</v>
      </c>
      <c r="H2" s="2">
        <v>0</v>
      </c>
      <c r="I2" s="2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3" x14ac:dyDescent="0.15">
      <c r="A3" s="2">
        <v>1</v>
      </c>
      <c r="B3" s="2">
        <v>4</v>
      </c>
      <c r="C3" s="2">
        <v>1</v>
      </c>
      <c r="D3" s="2">
        <v>1</v>
      </c>
      <c r="E3" s="2">
        <v>2</v>
      </c>
      <c r="F3" s="2">
        <v>1</v>
      </c>
      <c r="G3" s="2">
        <v>47</v>
      </c>
      <c r="H3" s="2">
        <v>1</v>
      </c>
      <c r="I3" s="2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3" x14ac:dyDescent="0.15">
      <c r="A4" s="2">
        <v>1</v>
      </c>
      <c r="B4" s="2">
        <v>4</v>
      </c>
      <c r="C4" s="2">
        <v>1</v>
      </c>
      <c r="D4" s="2">
        <v>1</v>
      </c>
      <c r="E4" s="2">
        <v>3</v>
      </c>
      <c r="F4" s="2">
        <v>1</v>
      </c>
      <c r="G4" s="2">
        <v>38</v>
      </c>
      <c r="H4" s="2">
        <v>10</v>
      </c>
      <c r="I4" s="2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3" x14ac:dyDescent="0.15">
      <c r="A5" s="2">
        <v>1</v>
      </c>
      <c r="B5" s="2">
        <v>4</v>
      </c>
      <c r="C5" s="2">
        <v>1</v>
      </c>
      <c r="D5" s="2">
        <v>1</v>
      </c>
      <c r="E5" s="2">
        <v>4</v>
      </c>
      <c r="F5" s="2">
        <v>1</v>
      </c>
      <c r="G5" s="2">
        <v>41</v>
      </c>
      <c r="H5" s="2">
        <v>7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3" x14ac:dyDescent="0.15">
      <c r="A6" s="2">
        <v>1</v>
      </c>
      <c r="B6" s="2">
        <v>4</v>
      </c>
      <c r="C6" s="2">
        <v>1</v>
      </c>
      <c r="D6" s="2">
        <v>1</v>
      </c>
      <c r="E6" s="2">
        <v>5</v>
      </c>
      <c r="F6" s="2">
        <v>1</v>
      </c>
      <c r="G6" s="2">
        <v>48</v>
      </c>
      <c r="H6" s="2">
        <v>0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3" x14ac:dyDescent="0.15">
      <c r="A7" s="2">
        <v>1</v>
      </c>
      <c r="B7" s="2">
        <v>4</v>
      </c>
      <c r="C7" s="2">
        <v>1</v>
      </c>
      <c r="D7" s="2">
        <v>1</v>
      </c>
      <c r="E7" s="2">
        <v>6</v>
      </c>
      <c r="F7" s="2">
        <v>1</v>
      </c>
      <c r="G7" s="2">
        <v>47</v>
      </c>
      <c r="H7" s="2">
        <v>1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3" x14ac:dyDescent="0.15">
      <c r="A8" s="2">
        <v>1</v>
      </c>
      <c r="B8" s="2">
        <v>4</v>
      </c>
      <c r="C8" s="2">
        <v>2</v>
      </c>
      <c r="D8" s="2">
        <v>1</v>
      </c>
      <c r="E8" s="2">
        <v>7</v>
      </c>
      <c r="F8" s="2">
        <v>1</v>
      </c>
      <c r="G8" s="2">
        <v>35</v>
      </c>
      <c r="H8" s="2">
        <v>13</v>
      </c>
      <c r="I8" s="2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3" x14ac:dyDescent="0.15">
      <c r="A9" s="2">
        <v>1</v>
      </c>
      <c r="B9" s="2">
        <v>4</v>
      </c>
      <c r="C9" s="2">
        <v>2</v>
      </c>
      <c r="D9" s="2">
        <v>1</v>
      </c>
      <c r="E9" s="2">
        <v>8</v>
      </c>
      <c r="F9" s="2">
        <v>1</v>
      </c>
      <c r="G9" s="2">
        <v>36</v>
      </c>
      <c r="H9" s="2">
        <v>12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3" x14ac:dyDescent="0.15">
      <c r="A10" s="2">
        <v>1</v>
      </c>
      <c r="B10" s="2">
        <v>4</v>
      </c>
      <c r="C10" s="2">
        <v>2</v>
      </c>
      <c r="D10" s="2">
        <v>1</v>
      </c>
      <c r="E10" s="2">
        <v>9</v>
      </c>
      <c r="F10" s="2">
        <v>1</v>
      </c>
      <c r="G10" s="2">
        <v>47</v>
      </c>
      <c r="H10" s="2">
        <v>1</v>
      </c>
      <c r="I10" s="2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3" x14ac:dyDescent="0.15">
      <c r="A11" s="2">
        <v>1</v>
      </c>
      <c r="B11" s="2">
        <v>4</v>
      </c>
      <c r="C11" s="2">
        <v>2</v>
      </c>
      <c r="D11" s="2">
        <v>1</v>
      </c>
      <c r="E11" s="2">
        <v>10</v>
      </c>
      <c r="F11" s="2">
        <v>1</v>
      </c>
      <c r="G11" s="2">
        <v>35</v>
      </c>
      <c r="H11" s="2">
        <v>13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3" x14ac:dyDescent="0.15">
      <c r="A12" s="2">
        <v>1</v>
      </c>
      <c r="B12" s="2">
        <v>4</v>
      </c>
      <c r="C12" s="2">
        <v>2</v>
      </c>
      <c r="D12" s="2">
        <v>2</v>
      </c>
      <c r="E12" s="2">
        <v>11</v>
      </c>
      <c r="F12" s="2">
        <v>1</v>
      </c>
      <c r="G12" s="2">
        <v>39</v>
      </c>
      <c r="H12" s="2">
        <v>9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3" x14ac:dyDescent="0.15">
      <c r="A13" s="2">
        <v>1</v>
      </c>
      <c r="B13" s="2">
        <v>4</v>
      </c>
      <c r="C13" s="2">
        <v>2</v>
      </c>
      <c r="D13" s="2">
        <v>2</v>
      </c>
      <c r="E13" s="2">
        <v>12</v>
      </c>
      <c r="F13" s="2">
        <v>1</v>
      </c>
      <c r="G13" s="2">
        <v>41</v>
      </c>
      <c r="H13" s="2">
        <v>7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3" x14ac:dyDescent="0.15">
      <c r="A14" s="2">
        <v>1</v>
      </c>
      <c r="B14" s="2">
        <v>4</v>
      </c>
      <c r="C14" s="2">
        <v>2</v>
      </c>
      <c r="D14" s="2">
        <v>2</v>
      </c>
      <c r="E14" s="2">
        <v>13</v>
      </c>
      <c r="F14" s="2">
        <v>1</v>
      </c>
      <c r="G14" s="2">
        <v>39</v>
      </c>
      <c r="H14" s="2">
        <v>9</v>
      </c>
      <c r="I14" s="2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3" x14ac:dyDescent="0.15">
      <c r="A15" s="2">
        <v>1</v>
      </c>
      <c r="B15" s="2">
        <v>4</v>
      </c>
      <c r="C15" s="2">
        <v>2</v>
      </c>
      <c r="D15" s="2">
        <v>2</v>
      </c>
      <c r="E15" s="2">
        <v>14</v>
      </c>
      <c r="F15" s="2">
        <v>1</v>
      </c>
      <c r="G15" s="2">
        <v>34</v>
      </c>
      <c r="H15" s="2">
        <v>14</v>
      </c>
      <c r="I15" s="2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3" x14ac:dyDescent="0.15">
      <c r="A16" s="2">
        <v>1</v>
      </c>
      <c r="B16" s="2">
        <v>4</v>
      </c>
      <c r="C16" s="2">
        <v>2</v>
      </c>
      <c r="D16" s="2">
        <v>2</v>
      </c>
      <c r="E16" s="2">
        <v>15</v>
      </c>
      <c r="F16" s="2">
        <v>1</v>
      </c>
      <c r="G16" s="2">
        <v>39</v>
      </c>
      <c r="H16" s="2">
        <v>9</v>
      </c>
      <c r="I16" s="2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3" x14ac:dyDescent="0.15">
      <c r="A17" s="2">
        <v>1</v>
      </c>
      <c r="B17" s="2">
        <v>4</v>
      </c>
      <c r="C17" s="2">
        <v>2</v>
      </c>
      <c r="D17" s="2">
        <v>2</v>
      </c>
      <c r="E17" s="2">
        <v>16</v>
      </c>
      <c r="F17" s="2">
        <v>1</v>
      </c>
      <c r="G17" s="2">
        <v>39</v>
      </c>
      <c r="H17" s="2">
        <v>9</v>
      </c>
      <c r="I17" s="2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3" x14ac:dyDescent="0.15">
      <c r="A18" s="2">
        <v>1</v>
      </c>
      <c r="B18" s="2">
        <v>4</v>
      </c>
      <c r="C18" s="2">
        <v>2</v>
      </c>
      <c r="D18" s="2">
        <v>2</v>
      </c>
      <c r="E18" s="2">
        <v>17</v>
      </c>
      <c r="F18" s="2">
        <v>1</v>
      </c>
      <c r="G18" s="2">
        <v>38</v>
      </c>
      <c r="H18" s="2">
        <v>10</v>
      </c>
      <c r="I18" s="2"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3" x14ac:dyDescent="0.15">
      <c r="A19" s="2">
        <v>1</v>
      </c>
      <c r="B19" s="2">
        <v>4</v>
      </c>
      <c r="C19" s="2">
        <v>2</v>
      </c>
      <c r="D19" s="2">
        <v>3</v>
      </c>
      <c r="E19" s="2">
        <v>18</v>
      </c>
      <c r="F19" s="2">
        <v>1</v>
      </c>
      <c r="G19" s="2">
        <v>37</v>
      </c>
      <c r="H19" s="2">
        <v>11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3" x14ac:dyDescent="0.15">
      <c r="A20" s="2">
        <v>1</v>
      </c>
      <c r="B20" s="2">
        <v>4</v>
      </c>
      <c r="C20" s="2">
        <v>2</v>
      </c>
      <c r="D20" s="2">
        <v>3</v>
      </c>
      <c r="E20" s="2">
        <v>19</v>
      </c>
      <c r="F20" s="2">
        <v>1</v>
      </c>
      <c r="G20" s="2">
        <v>38</v>
      </c>
      <c r="H20" s="2">
        <v>10</v>
      </c>
      <c r="I20" s="2"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3" x14ac:dyDescent="0.15">
      <c r="A21" s="2">
        <v>1</v>
      </c>
      <c r="B21" s="2">
        <v>4</v>
      </c>
      <c r="C21" s="2">
        <v>2</v>
      </c>
      <c r="D21" s="2">
        <v>3</v>
      </c>
      <c r="E21" s="2">
        <v>20</v>
      </c>
      <c r="F21" s="2">
        <v>1</v>
      </c>
      <c r="G21" s="2">
        <v>38</v>
      </c>
      <c r="H21" s="2">
        <v>10</v>
      </c>
      <c r="I21" s="2"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3" x14ac:dyDescent="0.15">
      <c r="A22" s="2">
        <v>1</v>
      </c>
      <c r="B22" s="2">
        <v>4</v>
      </c>
      <c r="C22" s="2">
        <v>1</v>
      </c>
      <c r="D22" s="2">
        <v>1</v>
      </c>
      <c r="E22" s="2">
        <v>1</v>
      </c>
      <c r="F22" s="2">
        <v>2</v>
      </c>
      <c r="G22" s="2">
        <v>40</v>
      </c>
      <c r="H22" s="2">
        <v>0</v>
      </c>
      <c r="I22" s="2"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3" x14ac:dyDescent="0.15">
      <c r="A23" s="2">
        <v>1</v>
      </c>
      <c r="B23" s="2">
        <v>4</v>
      </c>
      <c r="C23" s="2">
        <v>1</v>
      </c>
      <c r="D23" s="2">
        <v>1</v>
      </c>
      <c r="E23" s="2">
        <v>2</v>
      </c>
      <c r="F23" s="2">
        <v>2</v>
      </c>
      <c r="G23" s="2">
        <v>39</v>
      </c>
      <c r="H23" s="2">
        <v>1</v>
      </c>
      <c r="I23" s="2"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3" x14ac:dyDescent="0.15">
      <c r="A24" s="2">
        <v>1</v>
      </c>
      <c r="B24" s="2">
        <v>4</v>
      </c>
      <c r="C24" s="2">
        <v>1</v>
      </c>
      <c r="D24" s="2">
        <v>1</v>
      </c>
      <c r="E24" s="2">
        <v>3</v>
      </c>
      <c r="F24" s="2">
        <v>2</v>
      </c>
      <c r="G24" s="2">
        <v>31</v>
      </c>
      <c r="H24" s="2">
        <v>9</v>
      </c>
      <c r="I24" s="2">
        <v>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3" x14ac:dyDescent="0.15">
      <c r="A25" s="2">
        <v>1</v>
      </c>
      <c r="B25" s="2">
        <v>4</v>
      </c>
      <c r="C25" s="2">
        <v>1</v>
      </c>
      <c r="D25" s="2">
        <v>1</v>
      </c>
      <c r="E25" s="2">
        <v>4</v>
      </c>
      <c r="F25" s="2">
        <v>2</v>
      </c>
      <c r="G25" s="2">
        <v>28</v>
      </c>
      <c r="H25" s="2">
        <v>12</v>
      </c>
      <c r="I25" s="2"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3" x14ac:dyDescent="0.15">
      <c r="A26" s="2">
        <v>1</v>
      </c>
      <c r="B26" s="2">
        <v>4</v>
      </c>
      <c r="C26" s="2">
        <v>1</v>
      </c>
      <c r="D26" s="2">
        <v>1</v>
      </c>
      <c r="E26" s="2">
        <v>5</v>
      </c>
      <c r="F26" s="2">
        <v>2</v>
      </c>
      <c r="G26" s="2">
        <v>39</v>
      </c>
      <c r="H26" s="2">
        <v>1</v>
      </c>
      <c r="I26" s="2"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3" x14ac:dyDescent="0.15">
      <c r="A27" s="2">
        <v>1</v>
      </c>
      <c r="B27" s="2">
        <v>4</v>
      </c>
      <c r="C27" s="2">
        <v>1</v>
      </c>
      <c r="D27" s="2">
        <v>1</v>
      </c>
      <c r="E27" s="2">
        <v>6</v>
      </c>
      <c r="F27" s="2">
        <v>2</v>
      </c>
      <c r="G27" s="2">
        <v>39</v>
      </c>
      <c r="H27" s="2">
        <v>1</v>
      </c>
      <c r="I27" s="2"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3" x14ac:dyDescent="0.15">
      <c r="A28" s="2">
        <v>1</v>
      </c>
      <c r="B28" s="2">
        <v>4</v>
      </c>
      <c r="C28" s="2">
        <v>2</v>
      </c>
      <c r="D28" s="2">
        <v>1</v>
      </c>
      <c r="E28" s="2">
        <v>7</v>
      </c>
      <c r="F28" s="2">
        <v>2</v>
      </c>
      <c r="G28" s="2">
        <v>35</v>
      </c>
      <c r="H28" s="2">
        <v>5</v>
      </c>
      <c r="I28" s="2"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3" x14ac:dyDescent="0.15">
      <c r="A29" s="2">
        <v>1</v>
      </c>
      <c r="B29" s="2">
        <v>4</v>
      </c>
      <c r="C29" s="2">
        <v>2</v>
      </c>
      <c r="D29" s="2">
        <v>1</v>
      </c>
      <c r="E29" s="2">
        <v>8</v>
      </c>
      <c r="F29" s="2">
        <v>2</v>
      </c>
      <c r="G29" s="2">
        <v>29</v>
      </c>
      <c r="H29" s="2">
        <v>11</v>
      </c>
      <c r="I29" s="2"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3" x14ac:dyDescent="0.15">
      <c r="A30" s="2">
        <v>1</v>
      </c>
      <c r="B30" s="2">
        <v>4</v>
      </c>
      <c r="C30" s="2">
        <v>2</v>
      </c>
      <c r="D30" s="2">
        <v>1</v>
      </c>
      <c r="E30" s="2">
        <v>9</v>
      </c>
      <c r="F30" s="2">
        <v>2</v>
      </c>
      <c r="G30" s="2">
        <v>38</v>
      </c>
      <c r="H30" s="2">
        <v>2</v>
      </c>
      <c r="I30" s="2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3" x14ac:dyDescent="0.15">
      <c r="A31" s="2">
        <v>1</v>
      </c>
      <c r="B31" s="2">
        <v>4</v>
      </c>
      <c r="C31" s="2">
        <v>2</v>
      </c>
      <c r="D31" s="2">
        <v>1</v>
      </c>
      <c r="E31" s="2">
        <v>10</v>
      </c>
      <c r="F31" s="2">
        <v>2</v>
      </c>
      <c r="G31" s="2">
        <v>30</v>
      </c>
      <c r="H31" s="2">
        <v>10</v>
      </c>
      <c r="I31" s="2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3" x14ac:dyDescent="0.15">
      <c r="A32" s="2">
        <v>1</v>
      </c>
      <c r="B32" s="2">
        <v>4</v>
      </c>
      <c r="C32" s="2">
        <v>2</v>
      </c>
      <c r="D32" s="2">
        <v>2</v>
      </c>
      <c r="E32" s="2">
        <v>11</v>
      </c>
      <c r="F32" s="2">
        <v>2</v>
      </c>
      <c r="G32" s="2">
        <v>37</v>
      </c>
      <c r="H32" s="2">
        <v>3</v>
      </c>
      <c r="I32" s="2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3" x14ac:dyDescent="0.15">
      <c r="A33" s="2">
        <v>1</v>
      </c>
      <c r="B33" s="2">
        <v>4</v>
      </c>
      <c r="C33" s="2">
        <v>2</v>
      </c>
      <c r="D33" s="2">
        <v>2</v>
      </c>
      <c r="E33" s="2">
        <v>12</v>
      </c>
      <c r="F33" s="2">
        <v>2</v>
      </c>
      <c r="G33" s="2">
        <v>36</v>
      </c>
      <c r="H33" s="2">
        <v>4</v>
      </c>
      <c r="I33" s="2">
        <v>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3" x14ac:dyDescent="0.15">
      <c r="A34" s="2">
        <v>1</v>
      </c>
      <c r="B34" s="2">
        <v>4</v>
      </c>
      <c r="C34" s="2">
        <v>2</v>
      </c>
      <c r="D34" s="2">
        <v>2</v>
      </c>
      <c r="E34" s="2">
        <v>13</v>
      </c>
      <c r="F34" s="2">
        <v>2</v>
      </c>
      <c r="G34" s="2">
        <v>36</v>
      </c>
      <c r="H34" s="2">
        <v>4</v>
      </c>
      <c r="I34" s="2"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3" x14ac:dyDescent="0.15">
      <c r="A35" s="2">
        <v>1</v>
      </c>
      <c r="B35" s="2">
        <v>4</v>
      </c>
      <c r="C35" s="2">
        <v>2</v>
      </c>
      <c r="D35" s="2">
        <v>2</v>
      </c>
      <c r="E35" s="2">
        <v>14</v>
      </c>
      <c r="F35" s="2">
        <v>2</v>
      </c>
      <c r="G35" s="2">
        <v>29</v>
      </c>
      <c r="H35" s="2">
        <v>11</v>
      </c>
      <c r="I35" s="2"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3" x14ac:dyDescent="0.15">
      <c r="A36" s="2">
        <v>1</v>
      </c>
      <c r="B36" s="2">
        <v>4</v>
      </c>
      <c r="C36" s="2">
        <v>2</v>
      </c>
      <c r="D36" s="2">
        <v>2</v>
      </c>
      <c r="E36" s="2">
        <v>15</v>
      </c>
      <c r="F36" s="2">
        <v>2</v>
      </c>
      <c r="G36" s="2">
        <v>31</v>
      </c>
      <c r="H36" s="2">
        <v>9</v>
      </c>
      <c r="I36" s="2"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3" x14ac:dyDescent="0.15">
      <c r="A37" s="2">
        <v>1</v>
      </c>
      <c r="B37" s="2">
        <v>4</v>
      </c>
      <c r="C37" s="2">
        <v>2</v>
      </c>
      <c r="D37" s="2">
        <v>2</v>
      </c>
      <c r="E37" s="2">
        <v>16</v>
      </c>
      <c r="F37" s="2">
        <v>2</v>
      </c>
      <c r="G37" s="2">
        <v>35</v>
      </c>
      <c r="H37" s="2">
        <v>5</v>
      </c>
      <c r="I37" s="2">
        <v>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3" x14ac:dyDescent="0.15">
      <c r="A38" s="2">
        <v>1</v>
      </c>
      <c r="B38" s="2">
        <v>4</v>
      </c>
      <c r="C38" s="2">
        <v>2</v>
      </c>
      <c r="D38" s="2">
        <v>2</v>
      </c>
      <c r="E38" s="2">
        <v>17</v>
      </c>
      <c r="F38" s="2">
        <v>2</v>
      </c>
      <c r="G38" s="2">
        <v>37</v>
      </c>
      <c r="H38" s="2">
        <v>3</v>
      </c>
      <c r="I38" s="2"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3" x14ac:dyDescent="0.15">
      <c r="A39" s="2">
        <v>1</v>
      </c>
      <c r="B39" s="2">
        <v>4</v>
      </c>
      <c r="C39" s="2">
        <v>2</v>
      </c>
      <c r="D39" s="2">
        <v>3</v>
      </c>
      <c r="E39" s="2">
        <v>18</v>
      </c>
      <c r="F39" s="2">
        <v>2</v>
      </c>
      <c r="G39" s="2">
        <v>36</v>
      </c>
      <c r="H39" s="2">
        <v>4</v>
      </c>
      <c r="I39" s="2"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3" x14ac:dyDescent="0.15">
      <c r="A40" s="2">
        <v>1</v>
      </c>
      <c r="B40" s="2">
        <v>4</v>
      </c>
      <c r="C40" s="2">
        <v>2</v>
      </c>
      <c r="D40" s="2">
        <v>3</v>
      </c>
      <c r="E40" s="2">
        <v>19</v>
      </c>
      <c r="F40" s="2">
        <v>2</v>
      </c>
      <c r="G40" s="2">
        <v>35</v>
      </c>
      <c r="H40" s="2">
        <v>5</v>
      </c>
      <c r="I40" s="2"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3" x14ac:dyDescent="0.15">
      <c r="A41" s="2">
        <v>1</v>
      </c>
      <c r="B41" s="2">
        <v>4</v>
      </c>
      <c r="C41" s="2">
        <v>2</v>
      </c>
      <c r="D41" s="2">
        <v>3</v>
      </c>
      <c r="E41" s="2">
        <v>20</v>
      </c>
      <c r="F41" s="2">
        <v>2</v>
      </c>
      <c r="G41" s="2">
        <v>32</v>
      </c>
      <c r="H41" s="2">
        <v>8</v>
      </c>
      <c r="I41" s="2">
        <v>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3" x14ac:dyDescent="0.15">
      <c r="A42" s="2">
        <v>3</v>
      </c>
      <c r="B42" s="2">
        <v>10</v>
      </c>
      <c r="C42" s="2">
        <v>1</v>
      </c>
      <c r="D42" s="2">
        <v>1</v>
      </c>
      <c r="E42" s="2">
        <v>1</v>
      </c>
      <c r="F42" s="2">
        <v>1</v>
      </c>
      <c r="G42" s="2">
        <v>30</v>
      </c>
      <c r="H42" s="2">
        <v>0</v>
      </c>
      <c r="I42" s="2">
        <v>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3" x14ac:dyDescent="0.15">
      <c r="A43" s="2">
        <v>3</v>
      </c>
      <c r="B43" s="2">
        <v>10</v>
      </c>
      <c r="C43" s="2">
        <v>1</v>
      </c>
      <c r="D43" s="2">
        <v>1</v>
      </c>
      <c r="E43" s="2">
        <v>2</v>
      </c>
      <c r="F43" s="2">
        <v>1</v>
      </c>
      <c r="G43" s="2">
        <v>20</v>
      </c>
      <c r="H43" s="2">
        <v>10</v>
      </c>
      <c r="I43" s="2">
        <v>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3" x14ac:dyDescent="0.15">
      <c r="A44" s="2">
        <v>3</v>
      </c>
      <c r="B44" s="2">
        <v>10</v>
      </c>
      <c r="C44" s="2">
        <v>1</v>
      </c>
      <c r="D44" s="2">
        <v>1</v>
      </c>
      <c r="E44" s="2">
        <v>3</v>
      </c>
      <c r="F44" s="2">
        <v>1</v>
      </c>
      <c r="G44" s="2">
        <v>22</v>
      </c>
      <c r="H44" s="2">
        <v>8</v>
      </c>
      <c r="I44" s="2"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3" x14ac:dyDescent="0.15">
      <c r="A45" s="2">
        <v>3</v>
      </c>
      <c r="B45" s="2">
        <v>10</v>
      </c>
      <c r="C45" s="2">
        <v>1</v>
      </c>
      <c r="D45" s="2">
        <v>1</v>
      </c>
      <c r="E45" s="2">
        <v>4</v>
      </c>
      <c r="F45" s="2">
        <v>1</v>
      </c>
      <c r="G45" s="2">
        <v>30</v>
      </c>
      <c r="H45" s="2">
        <v>0</v>
      </c>
      <c r="I45" s="2"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3" x14ac:dyDescent="0.15">
      <c r="A46" s="2">
        <v>3</v>
      </c>
      <c r="B46" s="2">
        <v>10</v>
      </c>
      <c r="C46" s="2">
        <v>1</v>
      </c>
      <c r="D46" s="2">
        <v>2</v>
      </c>
      <c r="E46" s="2">
        <v>5</v>
      </c>
      <c r="F46" s="2">
        <v>1</v>
      </c>
      <c r="G46" s="2">
        <v>24</v>
      </c>
      <c r="H46" s="2">
        <v>6</v>
      </c>
      <c r="I46" s="2"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3" x14ac:dyDescent="0.15">
      <c r="A47" s="2">
        <v>3</v>
      </c>
      <c r="B47" s="2">
        <v>10</v>
      </c>
      <c r="C47" s="2">
        <v>1</v>
      </c>
      <c r="D47" s="2">
        <v>2</v>
      </c>
      <c r="E47" s="2">
        <v>6</v>
      </c>
      <c r="F47" s="2">
        <v>1</v>
      </c>
      <c r="G47" s="2">
        <v>17</v>
      </c>
      <c r="H47" s="2">
        <v>13</v>
      </c>
      <c r="I47" s="2"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3" x14ac:dyDescent="0.15">
      <c r="A48" s="2">
        <v>3</v>
      </c>
      <c r="B48" s="2">
        <v>10</v>
      </c>
      <c r="C48" s="2">
        <v>1</v>
      </c>
      <c r="D48" s="2">
        <v>2</v>
      </c>
      <c r="E48" s="2">
        <v>7</v>
      </c>
      <c r="F48" s="2">
        <v>1</v>
      </c>
      <c r="G48" s="2">
        <v>5</v>
      </c>
      <c r="H48" s="2">
        <v>25</v>
      </c>
      <c r="I48" s="2"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3" x14ac:dyDescent="0.15">
      <c r="A49" s="2">
        <v>3</v>
      </c>
      <c r="B49" s="2">
        <v>10</v>
      </c>
      <c r="C49" s="2">
        <v>1</v>
      </c>
      <c r="D49" s="2">
        <v>2</v>
      </c>
      <c r="E49" s="2">
        <v>8</v>
      </c>
      <c r="F49" s="2">
        <v>1</v>
      </c>
      <c r="G49" s="2">
        <v>14</v>
      </c>
      <c r="H49" s="2">
        <v>16</v>
      </c>
      <c r="I49" s="2">
        <v>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3" x14ac:dyDescent="0.15">
      <c r="A50" s="2">
        <v>3</v>
      </c>
      <c r="B50" s="2">
        <v>10</v>
      </c>
      <c r="C50" s="2">
        <v>2</v>
      </c>
      <c r="D50" s="2">
        <v>1</v>
      </c>
      <c r="E50" s="2">
        <v>9</v>
      </c>
      <c r="F50" s="2">
        <v>1</v>
      </c>
      <c r="G50" s="2">
        <v>6</v>
      </c>
      <c r="H50" s="2">
        <v>24</v>
      </c>
      <c r="I50" s="2">
        <v>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3" x14ac:dyDescent="0.15">
      <c r="A51" s="2">
        <v>3</v>
      </c>
      <c r="B51" s="2">
        <v>10</v>
      </c>
      <c r="C51" s="2">
        <v>2</v>
      </c>
      <c r="D51" s="2">
        <v>1</v>
      </c>
      <c r="E51" s="2">
        <v>10</v>
      </c>
      <c r="F51" s="2">
        <v>1</v>
      </c>
      <c r="G51" s="2">
        <v>28</v>
      </c>
      <c r="H51" s="2">
        <v>2</v>
      </c>
      <c r="I51" s="2">
        <v>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3" x14ac:dyDescent="0.15">
      <c r="A52" s="2">
        <v>3</v>
      </c>
      <c r="B52" s="2">
        <v>10</v>
      </c>
      <c r="C52" s="2">
        <v>2</v>
      </c>
      <c r="D52" s="2">
        <v>1</v>
      </c>
      <c r="E52" s="2">
        <v>11</v>
      </c>
      <c r="F52" s="2">
        <v>1</v>
      </c>
      <c r="G52" s="2">
        <v>19</v>
      </c>
      <c r="H52" s="2">
        <v>11</v>
      </c>
      <c r="I52" s="2">
        <v>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3" x14ac:dyDescent="0.15">
      <c r="A53" s="2">
        <v>3</v>
      </c>
      <c r="B53" s="2">
        <v>10</v>
      </c>
      <c r="C53" s="2">
        <v>2</v>
      </c>
      <c r="D53" s="2">
        <v>1</v>
      </c>
      <c r="E53" s="2">
        <v>12</v>
      </c>
      <c r="F53" s="2">
        <v>1</v>
      </c>
      <c r="G53" s="2">
        <v>20</v>
      </c>
      <c r="H53" s="2">
        <v>10</v>
      </c>
      <c r="I53" s="2">
        <v>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3" x14ac:dyDescent="0.15">
      <c r="A54" s="2">
        <v>3</v>
      </c>
      <c r="B54" s="2">
        <v>10</v>
      </c>
      <c r="C54" s="2">
        <v>2</v>
      </c>
      <c r="D54" s="2">
        <v>1</v>
      </c>
      <c r="E54" s="2">
        <v>13</v>
      </c>
      <c r="F54" s="2">
        <v>1</v>
      </c>
      <c r="G54" s="2">
        <v>27</v>
      </c>
      <c r="H54" s="2">
        <v>3</v>
      </c>
      <c r="I54" s="2">
        <v>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3" x14ac:dyDescent="0.15">
      <c r="A55" s="2">
        <v>3</v>
      </c>
      <c r="B55" s="2">
        <v>10</v>
      </c>
      <c r="C55" s="2">
        <v>2</v>
      </c>
      <c r="D55" s="2">
        <v>1</v>
      </c>
      <c r="E55" s="2">
        <v>14</v>
      </c>
      <c r="F55" s="2">
        <v>1</v>
      </c>
      <c r="G55" s="2">
        <v>20</v>
      </c>
      <c r="H55" s="2">
        <v>9</v>
      </c>
      <c r="I55" s="2">
        <v>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3" x14ac:dyDescent="0.15">
      <c r="A56" s="2">
        <v>3</v>
      </c>
      <c r="B56" s="2">
        <v>10</v>
      </c>
      <c r="C56" s="2">
        <v>2</v>
      </c>
      <c r="D56" s="2">
        <v>2</v>
      </c>
      <c r="E56" s="2">
        <v>15</v>
      </c>
      <c r="F56" s="2">
        <v>1</v>
      </c>
      <c r="G56" s="2">
        <v>7</v>
      </c>
      <c r="H56" s="2">
        <v>23</v>
      </c>
      <c r="I56" s="2">
        <v>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3" x14ac:dyDescent="0.15">
      <c r="A57" s="2">
        <v>3</v>
      </c>
      <c r="B57" s="2">
        <v>10</v>
      </c>
      <c r="C57" s="2">
        <v>2</v>
      </c>
      <c r="D57" s="2">
        <v>2</v>
      </c>
      <c r="E57" s="2">
        <v>16</v>
      </c>
      <c r="F57" s="2">
        <v>1</v>
      </c>
      <c r="G57" s="2">
        <v>30</v>
      </c>
      <c r="H57" s="2">
        <v>0</v>
      </c>
      <c r="I57" s="2">
        <v>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3" x14ac:dyDescent="0.15">
      <c r="A58" s="2">
        <v>3</v>
      </c>
      <c r="B58" s="2">
        <v>10</v>
      </c>
      <c r="C58" s="2">
        <v>2</v>
      </c>
      <c r="D58" s="2">
        <v>2</v>
      </c>
      <c r="E58" s="2">
        <v>17</v>
      </c>
      <c r="F58" s="2">
        <v>1</v>
      </c>
      <c r="G58" s="2">
        <v>25</v>
      </c>
      <c r="H58" s="2">
        <v>5</v>
      </c>
      <c r="I58" s="2">
        <v>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3" x14ac:dyDescent="0.15">
      <c r="A59" s="2">
        <v>3</v>
      </c>
      <c r="B59" s="2">
        <v>10</v>
      </c>
      <c r="C59" s="2">
        <v>1</v>
      </c>
      <c r="D59" s="2">
        <v>3</v>
      </c>
      <c r="E59" s="2">
        <v>18</v>
      </c>
      <c r="F59" s="2">
        <v>1</v>
      </c>
      <c r="G59" s="2">
        <v>21</v>
      </c>
      <c r="H59" s="2">
        <v>9</v>
      </c>
      <c r="I59" s="2">
        <v>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3" x14ac:dyDescent="0.15">
      <c r="A60" s="2">
        <v>3</v>
      </c>
      <c r="B60" s="2">
        <v>10</v>
      </c>
      <c r="C60" s="2">
        <v>1</v>
      </c>
      <c r="D60" s="2">
        <v>3</v>
      </c>
      <c r="E60" s="2">
        <v>19</v>
      </c>
      <c r="F60" s="2">
        <v>1</v>
      </c>
      <c r="G60" s="2">
        <v>17</v>
      </c>
      <c r="H60" s="2">
        <v>13</v>
      </c>
      <c r="I60" s="2">
        <v>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3" x14ac:dyDescent="0.15">
      <c r="A61" s="2">
        <v>3</v>
      </c>
      <c r="B61" s="2">
        <v>10</v>
      </c>
      <c r="C61" s="2">
        <v>1</v>
      </c>
      <c r="D61" s="2">
        <v>3</v>
      </c>
      <c r="E61" s="2">
        <v>20</v>
      </c>
      <c r="F61" s="2">
        <v>1</v>
      </c>
      <c r="G61" s="2">
        <v>19</v>
      </c>
      <c r="H61" s="2">
        <v>11</v>
      </c>
      <c r="I61" s="2">
        <v>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3" x14ac:dyDescent="0.15">
      <c r="A62" s="2">
        <v>3</v>
      </c>
      <c r="B62" s="2">
        <v>10</v>
      </c>
      <c r="C62" s="2">
        <v>1</v>
      </c>
      <c r="D62" s="2">
        <v>1</v>
      </c>
      <c r="E62" s="2">
        <v>1</v>
      </c>
      <c r="F62" s="2">
        <v>2</v>
      </c>
      <c r="G62" s="2">
        <v>51</v>
      </c>
      <c r="H62" s="2">
        <v>1</v>
      </c>
      <c r="I62" s="2">
        <v>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3" x14ac:dyDescent="0.15">
      <c r="A63" s="2">
        <v>3</v>
      </c>
      <c r="B63" s="2">
        <v>10</v>
      </c>
      <c r="C63" s="2">
        <v>1</v>
      </c>
      <c r="D63" s="2">
        <v>1</v>
      </c>
      <c r="E63" s="2">
        <v>2</v>
      </c>
      <c r="F63" s="2">
        <v>2</v>
      </c>
      <c r="G63" s="2">
        <v>33</v>
      </c>
      <c r="H63" s="2">
        <v>19</v>
      </c>
      <c r="I63" s="2">
        <v>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3" x14ac:dyDescent="0.15">
      <c r="A64" s="2">
        <v>3</v>
      </c>
      <c r="B64" s="2">
        <v>10</v>
      </c>
      <c r="C64" s="2">
        <v>1</v>
      </c>
      <c r="D64" s="2">
        <v>1</v>
      </c>
      <c r="E64" s="2">
        <v>3</v>
      </c>
      <c r="F64" s="2">
        <v>2</v>
      </c>
      <c r="G64" s="2">
        <v>33</v>
      </c>
      <c r="H64" s="2">
        <v>18</v>
      </c>
      <c r="I64" s="2">
        <v>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3" x14ac:dyDescent="0.15">
      <c r="A65" s="2">
        <v>3</v>
      </c>
      <c r="B65" s="2">
        <v>10</v>
      </c>
      <c r="C65" s="2">
        <v>1</v>
      </c>
      <c r="D65" s="2">
        <v>1</v>
      </c>
      <c r="E65" s="2">
        <v>4</v>
      </c>
      <c r="F65" s="2">
        <v>2</v>
      </c>
      <c r="G65" s="2">
        <v>52</v>
      </c>
      <c r="H65" s="2">
        <v>0</v>
      </c>
      <c r="I65" s="2">
        <v>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3" x14ac:dyDescent="0.15">
      <c r="A66" s="2">
        <v>3</v>
      </c>
      <c r="B66" s="2">
        <v>10</v>
      </c>
      <c r="C66" s="2">
        <v>1</v>
      </c>
      <c r="D66" s="2">
        <v>2</v>
      </c>
      <c r="E66" s="2">
        <v>5</v>
      </c>
      <c r="F66" s="2">
        <v>2</v>
      </c>
      <c r="G66" s="2">
        <v>27</v>
      </c>
      <c r="H66" s="2">
        <v>25</v>
      </c>
      <c r="I66" s="2">
        <v>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3" x14ac:dyDescent="0.15">
      <c r="A67" s="2">
        <v>3</v>
      </c>
      <c r="B67" s="2">
        <v>10</v>
      </c>
      <c r="C67" s="2">
        <v>1</v>
      </c>
      <c r="D67" s="2">
        <v>2</v>
      </c>
      <c r="E67" s="2">
        <v>6</v>
      </c>
      <c r="F67" s="2">
        <v>2</v>
      </c>
      <c r="G67" s="2">
        <v>20</v>
      </c>
      <c r="H67" s="2">
        <v>32</v>
      </c>
      <c r="I67" s="2">
        <v>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3" x14ac:dyDescent="0.15">
      <c r="A68" s="2">
        <v>3</v>
      </c>
      <c r="B68" s="2">
        <v>10</v>
      </c>
      <c r="C68" s="2">
        <v>1</v>
      </c>
      <c r="D68" s="2">
        <v>2</v>
      </c>
      <c r="E68" s="2">
        <v>7</v>
      </c>
      <c r="F68" s="2">
        <v>2</v>
      </c>
      <c r="G68" s="2">
        <v>6</v>
      </c>
      <c r="H68" s="2">
        <v>46</v>
      </c>
      <c r="I68" s="2">
        <v>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3" x14ac:dyDescent="0.15">
      <c r="A69" s="2">
        <v>3</v>
      </c>
      <c r="B69" s="2">
        <v>10</v>
      </c>
      <c r="C69" s="2">
        <v>1</v>
      </c>
      <c r="D69" s="2">
        <v>2</v>
      </c>
      <c r="E69" s="2">
        <v>8</v>
      </c>
      <c r="F69" s="2">
        <v>2</v>
      </c>
      <c r="G69" s="2">
        <v>22</v>
      </c>
      <c r="H69" s="2">
        <v>30</v>
      </c>
      <c r="I69" s="2">
        <v>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3" x14ac:dyDescent="0.15">
      <c r="A70" s="2">
        <v>3</v>
      </c>
      <c r="B70" s="2">
        <v>10</v>
      </c>
      <c r="C70" s="2">
        <v>2</v>
      </c>
      <c r="D70" s="2">
        <v>1</v>
      </c>
      <c r="E70" s="2">
        <v>9</v>
      </c>
      <c r="F70" s="2">
        <v>2</v>
      </c>
      <c r="G70" s="2">
        <v>14</v>
      </c>
      <c r="H70" s="2">
        <v>38</v>
      </c>
      <c r="I70" s="2">
        <v>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3" x14ac:dyDescent="0.15">
      <c r="A71" s="2">
        <v>3</v>
      </c>
      <c r="B71" s="2">
        <v>10</v>
      </c>
      <c r="C71" s="2">
        <v>2</v>
      </c>
      <c r="D71" s="2">
        <v>1</v>
      </c>
      <c r="E71" s="2">
        <v>10</v>
      </c>
      <c r="F71" s="2">
        <v>2</v>
      </c>
      <c r="G71" s="2">
        <v>47</v>
      </c>
      <c r="H71" s="2">
        <v>5</v>
      </c>
      <c r="I71" s="2">
        <v>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3" x14ac:dyDescent="0.15">
      <c r="A72" s="2">
        <v>3</v>
      </c>
      <c r="B72" s="2">
        <v>10</v>
      </c>
      <c r="C72" s="2">
        <v>2</v>
      </c>
      <c r="D72" s="2">
        <v>1</v>
      </c>
      <c r="E72" s="2">
        <v>11</v>
      </c>
      <c r="F72" s="2">
        <v>2</v>
      </c>
      <c r="G72" s="2">
        <v>26</v>
      </c>
      <c r="H72" s="2">
        <v>26</v>
      </c>
      <c r="I72" s="2">
        <v>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3" x14ac:dyDescent="0.15">
      <c r="A73" s="2">
        <v>3</v>
      </c>
      <c r="B73" s="2">
        <v>10</v>
      </c>
      <c r="C73" s="2">
        <v>2</v>
      </c>
      <c r="D73" s="2">
        <v>1</v>
      </c>
      <c r="E73" s="2">
        <v>12</v>
      </c>
      <c r="F73" s="2">
        <v>2</v>
      </c>
      <c r="G73" s="2">
        <v>34</v>
      </c>
      <c r="H73" s="2">
        <v>18</v>
      </c>
      <c r="I73" s="2">
        <v>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3" x14ac:dyDescent="0.15">
      <c r="A74" s="2">
        <v>3</v>
      </c>
      <c r="B74" s="2">
        <v>10</v>
      </c>
      <c r="C74" s="2">
        <v>2</v>
      </c>
      <c r="D74" s="2">
        <v>1</v>
      </c>
      <c r="E74" s="2">
        <v>13</v>
      </c>
      <c r="F74" s="2">
        <v>2</v>
      </c>
      <c r="G74" s="2">
        <v>42</v>
      </c>
      <c r="H74" s="2">
        <v>9</v>
      </c>
      <c r="I74" s="2">
        <v>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3" x14ac:dyDescent="0.15">
      <c r="A75" s="2">
        <v>3</v>
      </c>
      <c r="B75" s="2">
        <v>10</v>
      </c>
      <c r="C75" s="2">
        <v>2</v>
      </c>
      <c r="D75" s="2">
        <v>1</v>
      </c>
      <c r="E75" s="2">
        <v>14</v>
      </c>
      <c r="F75" s="2">
        <v>2</v>
      </c>
      <c r="G75" s="2">
        <v>21</v>
      </c>
      <c r="H75" s="2">
        <v>31</v>
      </c>
      <c r="I75" s="2">
        <v>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3" x14ac:dyDescent="0.15">
      <c r="A76" s="2">
        <v>3</v>
      </c>
      <c r="B76" s="2">
        <v>10</v>
      </c>
      <c r="C76" s="2">
        <v>2</v>
      </c>
      <c r="D76" s="2">
        <v>2</v>
      </c>
      <c r="E76" s="2">
        <v>15</v>
      </c>
      <c r="F76" s="2">
        <v>2</v>
      </c>
      <c r="G76" s="2">
        <v>10</v>
      </c>
      <c r="H76" s="2">
        <v>42</v>
      </c>
      <c r="I76" s="2">
        <v>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3" x14ac:dyDescent="0.15">
      <c r="A77" s="2">
        <v>3</v>
      </c>
      <c r="B77" s="2">
        <v>10</v>
      </c>
      <c r="C77" s="2">
        <v>2</v>
      </c>
      <c r="D77" s="2">
        <v>2</v>
      </c>
      <c r="E77" s="2">
        <v>16</v>
      </c>
      <c r="F77" s="2">
        <v>2</v>
      </c>
      <c r="G77" s="2">
        <v>52</v>
      </c>
      <c r="H77" s="2">
        <v>0</v>
      </c>
      <c r="I77" s="2">
        <v>0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3" x14ac:dyDescent="0.15">
      <c r="A78" s="2">
        <v>3</v>
      </c>
      <c r="B78" s="2">
        <v>10</v>
      </c>
      <c r="C78" s="2">
        <v>2</v>
      </c>
      <c r="D78" s="2">
        <v>2</v>
      </c>
      <c r="E78" s="2">
        <v>17</v>
      </c>
      <c r="F78" s="2">
        <v>2</v>
      </c>
      <c r="G78" s="2">
        <v>40</v>
      </c>
      <c r="H78" s="2">
        <v>12</v>
      </c>
      <c r="I78" s="2">
        <v>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3" x14ac:dyDescent="0.15">
      <c r="A79" s="2">
        <v>3</v>
      </c>
      <c r="B79" s="2">
        <v>10</v>
      </c>
      <c r="C79" s="2">
        <v>1</v>
      </c>
      <c r="D79" s="2">
        <v>3</v>
      </c>
      <c r="E79" s="2">
        <v>18</v>
      </c>
      <c r="F79" s="2">
        <v>2</v>
      </c>
      <c r="G79" s="2">
        <v>37</v>
      </c>
      <c r="H79" s="2">
        <v>15</v>
      </c>
      <c r="I79" s="2">
        <v>0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3" x14ac:dyDescent="0.15">
      <c r="A80" s="2">
        <v>3</v>
      </c>
      <c r="B80" s="2">
        <v>10</v>
      </c>
      <c r="C80" s="2">
        <v>1</v>
      </c>
      <c r="D80" s="2">
        <v>3</v>
      </c>
      <c r="E80" s="2">
        <v>19</v>
      </c>
      <c r="F80" s="2">
        <v>2</v>
      </c>
      <c r="G80" s="2">
        <v>33</v>
      </c>
      <c r="H80" s="2">
        <v>19</v>
      </c>
      <c r="I80" s="2">
        <v>0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3" x14ac:dyDescent="0.15">
      <c r="A81" s="2">
        <v>3</v>
      </c>
      <c r="B81" s="2">
        <v>10</v>
      </c>
      <c r="C81" s="2">
        <v>1</v>
      </c>
      <c r="D81" s="2">
        <v>3</v>
      </c>
      <c r="E81" s="2">
        <v>20</v>
      </c>
      <c r="F81" s="2">
        <v>2</v>
      </c>
      <c r="G81" s="2">
        <v>31</v>
      </c>
      <c r="H81" s="2">
        <v>21</v>
      </c>
      <c r="I81" s="2">
        <v>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3" x14ac:dyDescent="0.15">
      <c r="A82" s="2">
        <v>3</v>
      </c>
      <c r="B82" s="2">
        <v>9</v>
      </c>
      <c r="C82" s="2">
        <v>1</v>
      </c>
      <c r="D82" s="2">
        <v>1</v>
      </c>
      <c r="E82" s="2">
        <v>1</v>
      </c>
      <c r="F82" s="2">
        <v>1</v>
      </c>
      <c r="G82" s="2">
        <v>29</v>
      </c>
      <c r="H82" s="2">
        <v>15</v>
      </c>
      <c r="I82" s="2">
        <v>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3" x14ac:dyDescent="0.15">
      <c r="A83" s="2">
        <v>3</v>
      </c>
      <c r="B83" s="2">
        <v>9</v>
      </c>
      <c r="C83" s="2">
        <v>1</v>
      </c>
      <c r="D83" s="2">
        <v>1</v>
      </c>
      <c r="E83" s="2">
        <v>2</v>
      </c>
      <c r="F83" s="2">
        <v>1</v>
      </c>
      <c r="G83" s="2">
        <v>26</v>
      </c>
      <c r="H83" s="2">
        <v>18</v>
      </c>
      <c r="I83" s="2">
        <v>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3" x14ac:dyDescent="0.15">
      <c r="A84" s="2">
        <v>3</v>
      </c>
      <c r="B84" s="2">
        <v>9</v>
      </c>
      <c r="C84" s="2">
        <v>1</v>
      </c>
      <c r="D84" s="2">
        <v>1</v>
      </c>
      <c r="E84" s="2">
        <v>3</v>
      </c>
      <c r="F84" s="2">
        <v>1</v>
      </c>
      <c r="G84" s="2">
        <v>21</v>
      </c>
      <c r="H84" s="2">
        <v>23</v>
      </c>
      <c r="I84" s="2">
        <v>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3" x14ac:dyDescent="0.15">
      <c r="A85" s="2">
        <v>3</v>
      </c>
      <c r="B85" s="2">
        <v>9</v>
      </c>
      <c r="C85" s="2">
        <v>1</v>
      </c>
      <c r="D85" s="2">
        <v>1</v>
      </c>
      <c r="E85" s="2">
        <v>4</v>
      </c>
      <c r="F85" s="2">
        <v>1</v>
      </c>
      <c r="G85" s="2">
        <v>18</v>
      </c>
      <c r="H85" s="2">
        <v>21</v>
      </c>
      <c r="I85" s="2">
        <v>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3" x14ac:dyDescent="0.15">
      <c r="A86" s="2">
        <v>3</v>
      </c>
      <c r="B86" s="2">
        <v>9</v>
      </c>
      <c r="C86" s="2">
        <v>1</v>
      </c>
      <c r="D86" s="2">
        <v>1</v>
      </c>
      <c r="E86" s="2">
        <v>5</v>
      </c>
      <c r="F86" s="2">
        <v>1</v>
      </c>
      <c r="G86" s="2">
        <v>16</v>
      </c>
      <c r="H86" s="2">
        <v>28</v>
      </c>
      <c r="I86" s="2">
        <v>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3" x14ac:dyDescent="0.15">
      <c r="A87" s="2">
        <v>3</v>
      </c>
      <c r="B87" s="2">
        <v>9</v>
      </c>
      <c r="C87" s="2">
        <v>1</v>
      </c>
      <c r="D87" s="2">
        <v>1</v>
      </c>
      <c r="E87" s="2">
        <v>6</v>
      </c>
      <c r="F87" s="2">
        <v>1</v>
      </c>
      <c r="G87" s="2">
        <v>17</v>
      </c>
      <c r="H87" s="2">
        <v>27</v>
      </c>
      <c r="I87" s="2">
        <v>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3" x14ac:dyDescent="0.15">
      <c r="A88" s="2">
        <v>3</v>
      </c>
      <c r="B88" s="2">
        <v>9</v>
      </c>
      <c r="C88" s="2">
        <v>1</v>
      </c>
      <c r="D88" s="2">
        <v>1</v>
      </c>
      <c r="E88" s="2">
        <v>7</v>
      </c>
      <c r="F88" s="2">
        <v>1</v>
      </c>
      <c r="G88" s="2">
        <v>25</v>
      </c>
      <c r="H88" s="2">
        <v>19</v>
      </c>
      <c r="I88" s="2">
        <v>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3" x14ac:dyDescent="0.15">
      <c r="A89" s="2">
        <v>3</v>
      </c>
      <c r="B89" s="2">
        <v>9</v>
      </c>
      <c r="C89" s="2">
        <v>1</v>
      </c>
      <c r="D89" s="2">
        <v>1</v>
      </c>
      <c r="E89" s="2">
        <v>8</v>
      </c>
      <c r="F89" s="2">
        <v>1</v>
      </c>
      <c r="G89" s="2">
        <v>29</v>
      </c>
      <c r="H89" s="2">
        <v>15</v>
      </c>
      <c r="I89" s="2">
        <v>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3" x14ac:dyDescent="0.15">
      <c r="A90" s="2">
        <v>3</v>
      </c>
      <c r="B90" s="2">
        <v>9</v>
      </c>
      <c r="C90" s="2">
        <v>1</v>
      </c>
      <c r="D90" s="2">
        <v>1</v>
      </c>
      <c r="E90" s="2">
        <v>9</v>
      </c>
      <c r="F90" s="2">
        <v>1</v>
      </c>
      <c r="G90" s="2">
        <v>15</v>
      </c>
      <c r="H90" s="2">
        <v>29</v>
      </c>
      <c r="I90" s="2">
        <v>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3" x14ac:dyDescent="0.15">
      <c r="A91" s="2">
        <v>3</v>
      </c>
      <c r="B91" s="2">
        <v>9</v>
      </c>
      <c r="C91" s="2">
        <v>1</v>
      </c>
      <c r="D91" s="2">
        <v>1</v>
      </c>
      <c r="E91" s="2">
        <v>10</v>
      </c>
      <c r="F91" s="2">
        <v>1</v>
      </c>
      <c r="G91" s="2">
        <v>36</v>
      </c>
      <c r="H91" s="2">
        <v>8</v>
      </c>
      <c r="I91" s="2">
        <v>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3" x14ac:dyDescent="0.15">
      <c r="A92" s="2">
        <v>3</v>
      </c>
      <c r="B92" s="2">
        <v>9</v>
      </c>
      <c r="C92" s="2">
        <v>1</v>
      </c>
      <c r="D92" s="2">
        <v>2</v>
      </c>
      <c r="E92" s="2">
        <v>11</v>
      </c>
      <c r="F92" s="2">
        <v>1</v>
      </c>
      <c r="G92" s="2">
        <v>33</v>
      </c>
      <c r="H92" s="2">
        <v>11</v>
      </c>
      <c r="I92" s="2">
        <v>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3" x14ac:dyDescent="0.15">
      <c r="A93" s="2">
        <v>3</v>
      </c>
      <c r="B93" s="2">
        <v>9</v>
      </c>
      <c r="C93" s="2">
        <v>1</v>
      </c>
      <c r="D93" s="2">
        <v>2</v>
      </c>
      <c r="E93" s="2">
        <v>12</v>
      </c>
      <c r="F93" s="2">
        <v>1</v>
      </c>
      <c r="G93" s="2">
        <v>29</v>
      </c>
      <c r="H93" s="2">
        <v>15</v>
      </c>
      <c r="I93" s="2">
        <v>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3" x14ac:dyDescent="0.15">
      <c r="A94" s="2">
        <v>3</v>
      </c>
      <c r="B94" s="2">
        <v>9</v>
      </c>
      <c r="C94" s="2">
        <v>1</v>
      </c>
      <c r="D94" s="2">
        <v>2</v>
      </c>
      <c r="E94" s="2">
        <v>13</v>
      </c>
      <c r="F94" s="2">
        <v>1</v>
      </c>
      <c r="G94" s="2">
        <v>28</v>
      </c>
      <c r="H94" s="2">
        <v>16</v>
      </c>
      <c r="I94" s="2">
        <v>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3" x14ac:dyDescent="0.15">
      <c r="A95" s="2">
        <v>3</v>
      </c>
      <c r="B95" s="2">
        <v>9</v>
      </c>
      <c r="C95" s="2">
        <v>1</v>
      </c>
      <c r="D95" s="2">
        <v>2</v>
      </c>
      <c r="E95" s="2">
        <v>14</v>
      </c>
      <c r="F95" s="2">
        <v>1</v>
      </c>
      <c r="G95" s="2">
        <v>21</v>
      </c>
      <c r="H95" s="2">
        <v>23</v>
      </c>
      <c r="I95" s="2">
        <v>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3" x14ac:dyDescent="0.15">
      <c r="A96" s="2">
        <v>3</v>
      </c>
      <c r="B96" s="2">
        <v>9</v>
      </c>
      <c r="C96" s="2">
        <v>2</v>
      </c>
      <c r="D96" s="2">
        <v>2</v>
      </c>
      <c r="E96" s="2">
        <v>15</v>
      </c>
      <c r="F96" s="2">
        <v>1</v>
      </c>
      <c r="G96" s="2">
        <v>12</v>
      </c>
      <c r="H96" s="2">
        <v>32</v>
      </c>
      <c r="I96" s="2">
        <v>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3" x14ac:dyDescent="0.15">
      <c r="A97" s="2">
        <v>3</v>
      </c>
      <c r="B97" s="2">
        <v>9</v>
      </c>
      <c r="C97" s="2">
        <v>2</v>
      </c>
      <c r="D97" s="2">
        <v>3</v>
      </c>
      <c r="E97" s="2">
        <v>16</v>
      </c>
      <c r="F97" s="2">
        <v>1</v>
      </c>
      <c r="G97" s="2">
        <v>13</v>
      </c>
      <c r="H97" s="2">
        <v>31</v>
      </c>
      <c r="I97" s="2">
        <v>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3" x14ac:dyDescent="0.15">
      <c r="A98" s="2">
        <v>3</v>
      </c>
      <c r="B98" s="2">
        <v>9</v>
      </c>
      <c r="C98" s="2">
        <v>2</v>
      </c>
      <c r="D98" s="2">
        <v>3</v>
      </c>
      <c r="E98" s="2">
        <v>17</v>
      </c>
      <c r="F98" s="2">
        <v>1</v>
      </c>
      <c r="G98" s="2">
        <v>18</v>
      </c>
      <c r="H98" s="2">
        <v>26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3" x14ac:dyDescent="0.15">
      <c r="A99" s="2">
        <v>3</v>
      </c>
      <c r="B99" s="2">
        <v>9</v>
      </c>
      <c r="C99" s="2">
        <v>2</v>
      </c>
      <c r="D99" s="2">
        <v>3</v>
      </c>
      <c r="E99" s="2">
        <v>18</v>
      </c>
      <c r="F99" s="2">
        <v>1</v>
      </c>
      <c r="G99" s="2">
        <v>16</v>
      </c>
      <c r="H99" s="2">
        <v>28</v>
      </c>
      <c r="I99" s="2">
        <v>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3" x14ac:dyDescent="0.15">
      <c r="A100" s="2">
        <v>3</v>
      </c>
      <c r="B100" s="2">
        <v>9</v>
      </c>
      <c r="C100" s="2">
        <v>2</v>
      </c>
      <c r="D100" s="2">
        <v>3</v>
      </c>
      <c r="E100" s="2">
        <v>19</v>
      </c>
      <c r="F100" s="2">
        <v>1</v>
      </c>
      <c r="G100" s="2">
        <v>17</v>
      </c>
      <c r="H100" s="2">
        <v>27</v>
      </c>
      <c r="I100" s="2">
        <v>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3" x14ac:dyDescent="0.15">
      <c r="A101" s="2">
        <v>3</v>
      </c>
      <c r="B101" s="2">
        <v>9</v>
      </c>
      <c r="C101" s="2">
        <v>2</v>
      </c>
      <c r="D101" s="2">
        <v>3</v>
      </c>
      <c r="E101" s="2">
        <v>20</v>
      </c>
      <c r="F101" s="2">
        <v>1</v>
      </c>
      <c r="G101" s="2">
        <v>23</v>
      </c>
      <c r="H101" s="2">
        <v>21</v>
      </c>
      <c r="I101" s="2">
        <v>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3" x14ac:dyDescent="0.15">
      <c r="A102" s="2">
        <v>3</v>
      </c>
      <c r="B102" s="2">
        <v>9</v>
      </c>
      <c r="C102" s="2">
        <v>1</v>
      </c>
      <c r="D102" s="2">
        <v>1</v>
      </c>
      <c r="E102" s="2">
        <v>1</v>
      </c>
      <c r="F102" s="2">
        <v>2</v>
      </c>
      <c r="G102" s="2">
        <v>28</v>
      </c>
      <c r="H102" s="2">
        <v>15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3" x14ac:dyDescent="0.15">
      <c r="A103" s="2">
        <v>3</v>
      </c>
      <c r="B103" s="2">
        <v>9</v>
      </c>
      <c r="C103" s="2">
        <v>1</v>
      </c>
      <c r="D103" s="2">
        <v>1</v>
      </c>
      <c r="E103" s="2">
        <v>2</v>
      </c>
      <c r="F103" s="2">
        <v>2</v>
      </c>
      <c r="G103" s="2">
        <v>25</v>
      </c>
      <c r="H103" s="2">
        <v>18</v>
      </c>
      <c r="I103" s="2">
        <v>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3" x14ac:dyDescent="0.15">
      <c r="A104" s="2">
        <v>3</v>
      </c>
      <c r="B104" s="2">
        <v>9</v>
      </c>
      <c r="C104" s="2">
        <v>1</v>
      </c>
      <c r="D104" s="2">
        <v>1</v>
      </c>
      <c r="E104" s="2">
        <v>3</v>
      </c>
      <c r="F104" s="2">
        <v>2</v>
      </c>
      <c r="G104" s="2">
        <v>20</v>
      </c>
      <c r="H104" s="2">
        <v>23</v>
      </c>
      <c r="I104" s="2"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3" x14ac:dyDescent="0.15">
      <c r="A105" s="2">
        <v>3</v>
      </c>
      <c r="B105" s="2">
        <v>9</v>
      </c>
      <c r="C105" s="2">
        <v>1</v>
      </c>
      <c r="D105" s="2">
        <v>1</v>
      </c>
      <c r="E105" s="2">
        <v>4</v>
      </c>
      <c r="F105" s="2">
        <v>2</v>
      </c>
      <c r="G105" s="2">
        <v>17</v>
      </c>
      <c r="H105" s="2">
        <v>26</v>
      </c>
      <c r="I105" s="2">
        <v>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3" x14ac:dyDescent="0.15">
      <c r="A106" s="2">
        <v>3</v>
      </c>
      <c r="B106" s="2">
        <v>9</v>
      </c>
      <c r="C106" s="2">
        <v>1</v>
      </c>
      <c r="D106" s="2">
        <v>1</v>
      </c>
      <c r="E106" s="2">
        <v>5</v>
      </c>
      <c r="F106" s="2">
        <v>2</v>
      </c>
      <c r="G106" s="2">
        <v>16</v>
      </c>
      <c r="H106" s="2">
        <v>27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3" x14ac:dyDescent="0.15">
      <c r="A107" s="2">
        <v>3</v>
      </c>
      <c r="B107" s="2">
        <v>9</v>
      </c>
      <c r="C107" s="2">
        <v>1</v>
      </c>
      <c r="D107" s="2">
        <v>1</v>
      </c>
      <c r="E107" s="2">
        <v>6</v>
      </c>
      <c r="F107" s="2">
        <v>2</v>
      </c>
      <c r="G107" s="2">
        <v>21</v>
      </c>
      <c r="H107" s="2">
        <v>21</v>
      </c>
      <c r="I107" s="2">
        <v>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3" x14ac:dyDescent="0.15">
      <c r="A108" s="2">
        <v>3</v>
      </c>
      <c r="B108" s="2">
        <v>9</v>
      </c>
      <c r="C108" s="2">
        <v>1</v>
      </c>
      <c r="D108" s="2">
        <v>1</v>
      </c>
      <c r="E108" s="2">
        <v>7</v>
      </c>
      <c r="F108" s="2">
        <v>2</v>
      </c>
      <c r="G108" s="2">
        <v>24</v>
      </c>
      <c r="H108" s="2">
        <v>19</v>
      </c>
      <c r="I108" s="2">
        <v>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3" x14ac:dyDescent="0.15">
      <c r="A109" s="2">
        <v>3</v>
      </c>
      <c r="B109" s="2">
        <v>9</v>
      </c>
      <c r="C109" s="2">
        <v>1</v>
      </c>
      <c r="D109" s="2">
        <v>1</v>
      </c>
      <c r="E109" s="2">
        <v>8</v>
      </c>
      <c r="F109" s="2">
        <v>2</v>
      </c>
      <c r="G109" s="2">
        <v>21</v>
      </c>
      <c r="H109" s="2">
        <v>22</v>
      </c>
      <c r="I109" s="2">
        <v>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3" x14ac:dyDescent="0.15">
      <c r="A110" s="2">
        <v>3</v>
      </c>
      <c r="B110" s="2">
        <v>9</v>
      </c>
      <c r="C110" s="2">
        <v>1</v>
      </c>
      <c r="D110" s="2">
        <v>1</v>
      </c>
      <c r="E110" s="2">
        <v>9</v>
      </c>
      <c r="F110" s="2">
        <v>2</v>
      </c>
      <c r="G110" s="2">
        <v>18</v>
      </c>
      <c r="H110" s="2">
        <v>24</v>
      </c>
      <c r="I110" s="2">
        <v>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3" x14ac:dyDescent="0.15">
      <c r="A111" s="2">
        <v>3</v>
      </c>
      <c r="B111" s="2">
        <v>9</v>
      </c>
      <c r="C111" s="2">
        <v>1</v>
      </c>
      <c r="D111" s="2">
        <v>1</v>
      </c>
      <c r="E111" s="2">
        <v>10</v>
      </c>
      <c r="F111" s="2">
        <v>2</v>
      </c>
      <c r="G111" s="2">
        <v>35</v>
      </c>
      <c r="H111" s="2">
        <v>8</v>
      </c>
      <c r="I111" s="2">
        <v>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3" x14ac:dyDescent="0.15">
      <c r="A112" s="2">
        <v>3</v>
      </c>
      <c r="B112" s="2">
        <v>9</v>
      </c>
      <c r="C112" s="2">
        <v>1</v>
      </c>
      <c r="D112" s="2">
        <v>2</v>
      </c>
      <c r="E112" s="2">
        <v>11</v>
      </c>
      <c r="F112" s="2">
        <v>2</v>
      </c>
      <c r="G112" s="2">
        <v>27</v>
      </c>
      <c r="H112" s="2">
        <v>16</v>
      </c>
      <c r="I112" s="2">
        <v>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3" x14ac:dyDescent="0.15">
      <c r="A113" s="2">
        <v>3</v>
      </c>
      <c r="B113" s="2">
        <v>9</v>
      </c>
      <c r="C113" s="2">
        <v>1</v>
      </c>
      <c r="D113" s="2">
        <v>2</v>
      </c>
      <c r="E113" s="2">
        <v>12</v>
      </c>
      <c r="F113" s="2">
        <v>2</v>
      </c>
      <c r="G113" s="2">
        <v>31</v>
      </c>
      <c r="H113" s="2">
        <v>12</v>
      </c>
      <c r="I113" s="2"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3" x14ac:dyDescent="0.15">
      <c r="A114" s="2">
        <v>3</v>
      </c>
      <c r="B114" s="2">
        <v>9</v>
      </c>
      <c r="C114" s="2">
        <v>1</v>
      </c>
      <c r="D114" s="2">
        <v>2</v>
      </c>
      <c r="E114" s="2">
        <v>13</v>
      </c>
      <c r="F114" s="2">
        <v>2</v>
      </c>
      <c r="G114" s="2">
        <v>26</v>
      </c>
      <c r="H114" s="2">
        <v>16</v>
      </c>
      <c r="I114" s="2">
        <v>1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3" x14ac:dyDescent="0.15">
      <c r="A115" s="2">
        <v>3</v>
      </c>
      <c r="B115" s="2">
        <v>9</v>
      </c>
      <c r="C115" s="2">
        <v>1</v>
      </c>
      <c r="D115" s="2">
        <v>2</v>
      </c>
      <c r="E115" s="2">
        <v>14</v>
      </c>
      <c r="F115" s="2">
        <v>2</v>
      </c>
      <c r="G115" s="2">
        <v>23</v>
      </c>
      <c r="H115" s="2">
        <v>20</v>
      </c>
      <c r="I115" s="2">
        <v>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3" x14ac:dyDescent="0.15">
      <c r="A116" s="2">
        <v>3</v>
      </c>
      <c r="B116" s="2">
        <v>9</v>
      </c>
      <c r="C116" s="2">
        <v>2</v>
      </c>
      <c r="D116" s="2">
        <v>2</v>
      </c>
      <c r="E116" s="2">
        <v>15</v>
      </c>
      <c r="F116" s="2">
        <v>2</v>
      </c>
      <c r="G116" s="2">
        <v>12</v>
      </c>
      <c r="H116" s="2">
        <v>30</v>
      </c>
      <c r="I116" s="2">
        <v>1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3" x14ac:dyDescent="0.15">
      <c r="A117" s="2">
        <v>3</v>
      </c>
      <c r="B117" s="2">
        <v>9</v>
      </c>
      <c r="C117" s="2">
        <v>2</v>
      </c>
      <c r="D117" s="2">
        <v>3</v>
      </c>
      <c r="E117" s="2">
        <v>16</v>
      </c>
      <c r="F117" s="2">
        <v>2</v>
      </c>
      <c r="G117" s="2">
        <v>12</v>
      </c>
      <c r="H117" s="2">
        <v>31</v>
      </c>
      <c r="I117" s="2">
        <v>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3" x14ac:dyDescent="0.15">
      <c r="A118" s="2">
        <v>3</v>
      </c>
      <c r="B118" s="2">
        <v>9</v>
      </c>
      <c r="C118" s="2">
        <v>2</v>
      </c>
      <c r="D118" s="2">
        <v>3</v>
      </c>
      <c r="E118" s="2">
        <v>17</v>
      </c>
      <c r="F118" s="2">
        <v>2</v>
      </c>
      <c r="G118" s="2">
        <v>20</v>
      </c>
      <c r="H118" s="2">
        <v>23</v>
      </c>
      <c r="I118" s="2">
        <v>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3" x14ac:dyDescent="0.15">
      <c r="A119" s="2">
        <v>3</v>
      </c>
      <c r="B119" s="2">
        <v>9</v>
      </c>
      <c r="C119" s="2">
        <v>2</v>
      </c>
      <c r="D119" s="2">
        <v>3</v>
      </c>
      <c r="E119" s="2">
        <v>18</v>
      </c>
      <c r="F119" s="2">
        <v>2</v>
      </c>
      <c r="G119" s="2">
        <v>15</v>
      </c>
      <c r="H119" s="2">
        <v>28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3" x14ac:dyDescent="0.15">
      <c r="A120" s="2">
        <v>3</v>
      </c>
      <c r="B120" s="2">
        <v>9</v>
      </c>
      <c r="C120" s="2">
        <v>2</v>
      </c>
      <c r="D120" s="2">
        <v>3</v>
      </c>
      <c r="E120" s="2">
        <v>19</v>
      </c>
      <c r="F120" s="2">
        <v>2</v>
      </c>
      <c r="G120" s="2">
        <v>11</v>
      </c>
      <c r="H120" s="2">
        <v>32</v>
      </c>
      <c r="I120" s="2">
        <v>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3" x14ac:dyDescent="0.15">
      <c r="A121" s="2">
        <v>3</v>
      </c>
      <c r="B121" s="2">
        <v>9</v>
      </c>
      <c r="C121" s="2">
        <v>2</v>
      </c>
      <c r="D121" s="2">
        <v>3</v>
      </c>
      <c r="E121" s="2">
        <v>20</v>
      </c>
      <c r="F121" s="2">
        <v>2</v>
      </c>
      <c r="G121" s="2">
        <v>17</v>
      </c>
      <c r="H121" s="2">
        <v>26</v>
      </c>
      <c r="I121" s="2">
        <v>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3" x14ac:dyDescent="0.15">
      <c r="A122" s="2">
        <v>3</v>
      </c>
      <c r="B122" s="2">
        <v>8</v>
      </c>
      <c r="C122" s="2">
        <v>1</v>
      </c>
      <c r="D122" s="2">
        <v>1</v>
      </c>
      <c r="E122" s="2">
        <v>1</v>
      </c>
      <c r="F122" s="2">
        <v>1</v>
      </c>
      <c r="G122" s="2">
        <v>5</v>
      </c>
      <c r="H122" s="2">
        <v>32</v>
      </c>
      <c r="I122" s="2">
        <v>0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3" x14ac:dyDescent="0.15">
      <c r="A123" s="2">
        <v>3</v>
      </c>
      <c r="B123" s="2">
        <v>8</v>
      </c>
      <c r="C123" s="2">
        <v>1</v>
      </c>
      <c r="D123" s="2">
        <v>1</v>
      </c>
      <c r="E123" s="2">
        <v>2</v>
      </c>
      <c r="F123" s="2">
        <v>1</v>
      </c>
      <c r="G123" s="2">
        <v>36</v>
      </c>
      <c r="H123" s="2">
        <v>1</v>
      </c>
      <c r="I123" s="2">
        <v>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3" x14ac:dyDescent="0.15">
      <c r="A124" s="2">
        <v>3</v>
      </c>
      <c r="B124" s="2">
        <v>8</v>
      </c>
      <c r="C124" s="2">
        <v>1</v>
      </c>
      <c r="D124" s="2">
        <v>1</v>
      </c>
      <c r="E124" s="2">
        <v>3</v>
      </c>
      <c r="F124" s="2">
        <v>1</v>
      </c>
      <c r="G124" s="2">
        <v>30</v>
      </c>
      <c r="H124" s="2">
        <v>7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3" x14ac:dyDescent="0.15">
      <c r="A125" s="2">
        <v>3</v>
      </c>
      <c r="B125" s="2">
        <v>8</v>
      </c>
      <c r="C125" s="2">
        <v>1</v>
      </c>
      <c r="D125" s="2">
        <v>1</v>
      </c>
      <c r="E125" s="2">
        <v>4</v>
      </c>
      <c r="F125" s="2">
        <v>1</v>
      </c>
      <c r="G125" s="2">
        <v>32</v>
      </c>
      <c r="H125" s="2">
        <v>5</v>
      </c>
      <c r="I125" s="2"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3" x14ac:dyDescent="0.15">
      <c r="A126" s="2">
        <v>3</v>
      </c>
      <c r="B126" s="2">
        <v>8</v>
      </c>
      <c r="C126" s="2">
        <v>1</v>
      </c>
      <c r="D126" s="2">
        <v>1</v>
      </c>
      <c r="E126" s="2">
        <v>5</v>
      </c>
      <c r="F126" s="2">
        <v>1</v>
      </c>
      <c r="G126" s="2">
        <v>25</v>
      </c>
      <c r="H126" s="2">
        <v>11</v>
      </c>
      <c r="I126" s="2">
        <v>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3" x14ac:dyDescent="0.15">
      <c r="A127" s="2">
        <v>3</v>
      </c>
      <c r="B127" s="2">
        <v>8</v>
      </c>
      <c r="C127" s="2">
        <v>1</v>
      </c>
      <c r="D127" s="2">
        <v>1</v>
      </c>
      <c r="E127" s="2">
        <v>6</v>
      </c>
      <c r="F127" s="2">
        <v>1</v>
      </c>
      <c r="G127" s="2">
        <v>23</v>
      </c>
      <c r="H127" s="2">
        <v>13</v>
      </c>
      <c r="I127" s="2">
        <v>1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3" x14ac:dyDescent="0.15">
      <c r="A128" s="2">
        <v>3</v>
      </c>
      <c r="B128" s="2">
        <v>8</v>
      </c>
      <c r="C128" s="2">
        <v>1</v>
      </c>
      <c r="D128" s="2">
        <v>1</v>
      </c>
      <c r="E128" s="2">
        <v>7</v>
      </c>
      <c r="F128" s="2">
        <v>1</v>
      </c>
      <c r="G128" s="2">
        <v>28</v>
      </c>
      <c r="H128" s="2">
        <v>9</v>
      </c>
      <c r="I128" s="2">
        <v>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3" x14ac:dyDescent="0.15">
      <c r="A129" s="2">
        <v>3</v>
      </c>
      <c r="B129" s="2">
        <v>8</v>
      </c>
      <c r="C129" s="2">
        <v>1</v>
      </c>
      <c r="D129" s="2">
        <v>1</v>
      </c>
      <c r="E129" s="2">
        <v>8</v>
      </c>
      <c r="F129" s="2">
        <v>1</v>
      </c>
      <c r="G129" s="2">
        <v>32</v>
      </c>
      <c r="H129" s="2">
        <v>5</v>
      </c>
      <c r="I129" s="2">
        <v>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3" x14ac:dyDescent="0.15">
      <c r="A130" s="2">
        <v>3</v>
      </c>
      <c r="B130" s="2">
        <v>8</v>
      </c>
      <c r="C130" s="2">
        <v>2</v>
      </c>
      <c r="D130" s="2">
        <v>1</v>
      </c>
      <c r="E130" s="2">
        <v>9</v>
      </c>
      <c r="F130" s="2">
        <v>1</v>
      </c>
      <c r="G130" s="2">
        <v>26</v>
      </c>
      <c r="H130" s="2">
        <v>10</v>
      </c>
      <c r="I130" s="2">
        <v>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3" x14ac:dyDescent="0.15">
      <c r="A131" s="2">
        <v>3</v>
      </c>
      <c r="B131" s="2">
        <v>8</v>
      </c>
      <c r="C131" s="2">
        <v>2</v>
      </c>
      <c r="D131" s="2">
        <v>1</v>
      </c>
      <c r="E131" s="2">
        <v>10</v>
      </c>
      <c r="F131" s="2">
        <v>1</v>
      </c>
      <c r="G131" s="2">
        <v>23</v>
      </c>
      <c r="H131" s="2">
        <v>13</v>
      </c>
      <c r="I131" s="2">
        <v>1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3" x14ac:dyDescent="0.15">
      <c r="A132" s="2">
        <v>3</v>
      </c>
      <c r="B132" s="2">
        <v>8</v>
      </c>
      <c r="C132" s="2">
        <v>2</v>
      </c>
      <c r="D132" s="2">
        <v>2</v>
      </c>
      <c r="E132" s="2">
        <v>11</v>
      </c>
      <c r="F132" s="2">
        <v>1</v>
      </c>
      <c r="G132" s="2">
        <v>12</v>
      </c>
      <c r="H132" s="2">
        <v>24</v>
      </c>
      <c r="I132" s="2">
        <v>1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3" x14ac:dyDescent="0.15">
      <c r="A133" s="2">
        <v>3</v>
      </c>
      <c r="B133" s="2">
        <v>8</v>
      </c>
      <c r="C133" s="2">
        <v>2</v>
      </c>
      <c r="D133" s="2">
        <v>2</v>
      </c>
      <c r="E133" s="2">
        <v>12</v>
      </c>
      <c r="F133" s="2">
        <v>1</v>
      </c>
      <c r="G133" s="2">
        <v>18</v>
      </c>
      <c r="H133" s="2">
        <v>18</v>
      </c>
      <c r="I133" s="2">
        <v>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3" x14ac:dyDescent="0.15">
      <c r="A134" s="2">
        <v>3</v>
      </c>
      <c r="B134" s="2">
        <v>8</v>
      </c>
      <c r="C134" s="2">
        <v>2</v>
      </c>
      <c r="D134" s="2">
        <v>2</v>
      </c>
      <c r="E134" s="2">
        <v>13</v>
      </c>
      <c r="F134" s="2">
        <v>1</v>
      </c>
      <c r="G134" s="2">
        <v>12</v>
      </c>
      <c r="H134" s="2">
        <v>24</v>
      </c>
      <c r="I134" s="2">
        <v>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3" x14ac:dyDescent="0.15">
      <c r="A135" s="2">
        <v>3</v>
      </c>
      <c r="B135" s="2">
        <v>8</v>
      </c>
      <c r="C135" s="2">
        <v>2</v>
      </c>
      <c r="D135" s="2">
        <v>2</v>
      </c>
      <c r="E135" s="2">
        <v>14</v>
      </c>
      <c r="F135" s="2">
        <v>1</v>
      </c>
      <c r="G135" s="2">
        <v>16</v>
      </c>
      <c r="H135" s="2">
        <v>21</v>
      </c>
      <c r="I135" s="2">
        <v>0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3" x14ac:dyDescent="0.15">
      <c r="A136" s="2">
        <v>3</v>
      </c>
      <c r="B136" s="2">
        <v>8</v>
      </c>
      <c r="C136" s="2">
        <v>1</v>
      </c>
      <c r="D136" s="2">
        <v>2</v>
      </c>
      <c r="E136" s="2">
        <v>15</v>
      </c>
      <c r="F136" s="2">
        <v>1</v>
      </c>
      <c r="G136" s="2">
        <v>27</v>
      </c>
      <c r="H136" s="2">
        <v>10</v>
      </c>
      <c r="I136" s="2">
        <v>0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3" x14ac:dyDescent="0.15">
      <c r="A137" s="2">
        <v>3</v>
      </c>
      <c r="B137" s="2">
        <v>8</v>
      </c>
      <c r="C137" s="2">
        <v>1</v>
      </c>
      <c r="D137" s="2">
        <v>2</v>
      </c>
      <c r="E137" s="2">
        <v>16</v>
      </c>
      <c r="F137" s="2">
        <v>1</v>
      </c>
      <c r="G137" s="2">
        <v>18</v>
      </c>
      <c r="H137" s="2">
        <v>19</v>
      </c>
      <c r="I137" s="2">
        <v>0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3" x14ac:dyDescent="0.15">
      <c r="A138" s="2">
        <v>3</v>
      </c>
      <c r="B138" s="2">
        <v>8</v>
      </c>
      <c r="C138" s="2">
        <v>1</v>
      </c>
      <c r="D138" s="2">
        <v>2</v>
      </c>
      <c r="E138" s="2">
        <v>17</v>
      </c>
      <c r="F138" s="2">
        <v>1</v>
      </c>
      <c r="G138" s="2">
        <v>14</v>
      </c>
      <c r="H138" s="2">
        <v>23</v>
      </c>
      <c r="I138" s="2">
        <v>0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3" x14ac:dyDescent="0.15">
      <c r="A139" s="2">
        <v>3</v>
      </c>
      <c r="B139" s="2">
        <v>8</v>
      </c>
      <c r="C139" s="2">
        <v>2</v>
      </c>
      <c r="D139" s="2">
        <v>3</v>
      </c>
      <c r="E139" s="2">
        <v>18</v>
      </c>
      <c r="F139" s="2">
        <v>1</v>
      </c>
      <c r="G139" s="2">
        <v>8</v>
      </c>
      <c r="H139" s="2">
        <v>27</v>
      </c>
      <c r="I139" s="2">
        <v>2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3" x14ac:dyDescent="0.15">
      <c r="A140" s="2">
        <v>3</v>
      </c>
      <c r="B140" s="2">
        <v>8</v>
      </c>
      <c r="C140" s="2">
        <v>2</v>
      </c>
      <c r="D140" s="2">
        <v>3</v>
      </c>
      <c r="E140" s="2">
        <v>19</v>
      </c>
      <c r="F140" s="2">
        <v>1</v>
      </c>
      <c r="G140" s="2">
        <v>16</v>
      </c>
      <c r="H140" s="2">
        <v>19</v>
      </c>
      <c r="I140" s="2">
        <v>2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3" x14ac:dyDescent="0.15">
      <c r="A141" s="2">
        <v>3</v>
      </c>
      <c r="B141" s="2">
        <v>8</v>
      </c>
      <c r="C141" s="2">
        <v>2</v>
      </c>
      <c r="D141" s="2">
        <v>3</v>
      </c>
      <c r="E141" s="2">
        <v>20</v>
      </c>
      <c r="F141" s="2">
        <v>1</v>
      </c>
      <c r="G141" s="2">
        <v>9</v>
      </c>
      <c r="H141" s="2">
        <v>26</v>
      </c>
      <c r="I141" s="2">
        <v>2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3" x14ac:dyDescent="0.15">
      <c r="A142" s="2">
        <v>3</v>
      </c>
      <c r="B142" s="2">
        <v>8</v>
      </c>
      <c r="C142" s="2">
        <v>1</v>
      </c>
      <c r="D142" s="2">
        <v>1</v>
      </c>
      <c r="E142" s="2">
        <v>1</v>
      </c>
      <c r="F142" s="2">
        <v>2</v>
      </c>
      <c r="G142" s="2">
        <v>7</v>
      </c>
      <c r="H142" s="2">
        <v>39</v>
      </c>
      <c r="I142" s="2">
        <v>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3" x14ac:dyDescent="0.15">
      <c r="A143" s="2">
        <v>3</v>
      </c>
      <c r="B143" s="2">
        <v>8</v>
      </c>
      <c r="C143" s="2">
        <v>1</v>
      </c>
      <c r="D143" s="2">
        <v>1</v>
      </c>
      <c r="E143" s="2">
        <v>2</v>
      </c>
      <c r="F143" s="2">
        <v>2</v>
      </c>
      <c r="G143" s="2">
        <v>44</v>
      </c>
      <c r="H143" s="2">
        <v>2</v>
      </c>
      <c r="I143" s="2">
        <v>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3" x14ac:dyDescent="0.15">
      <c r="A144" s="2">
        <v>3</v>
      </c>
      <c r="B144" s="2">
        <v>8</v>
      </c>
      <c r="C144" s="2">
        <v>1</v>
      </c>
      <c r="D144" s="2">
        <v>1</v>
      </c>
      <c r="E144" s="2">
        <v>3</v>
      </c>
      <c r="F144" s="2">
        <v>2</v>
      </c>
      <c r="G144" s="2">
        <v>39</v>
      </c>
      <c r="H144" s="2">
        <v>7</v>
      </c>
      <c r="I144" s="2">
        <v>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3" x14ac:dyDescent="0.15">
      <c r="A145" s="2">
        <v>3</v>
      </c>
      <c r="B145" s="2">
        <v>8</v>
      </c>
      <c r="C145" s="2">
        <v>1</v>
      </c>
      <c r="D145" s="2">
        <v>1</v>
      </c>
      <c r="E145" s="2">
        <v>4</v>
      </c>
      <c r="F145" s="2">
        <v>2</v>
      </c>
      <c r="G145" s="2">
        <v>39</v>
      </c>
      <c r="H145" s="2">
        <v>7</v>
      </c>
      <c r="I145" s="2">
        <v>0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3" x14ac:dyDescent="0.15">
      <c r="A146" s="2">
        <v>3</v>
      </c>
      <c r="B146" s="2">
        <v>8</v>
      </c>
      <c r="C146" s="2">
        <v>1</v>
      </c>
      <c r="D146" s="2">
        <v>1</v>
      </c>
      <c r="E146" s="2">
        <v>5</v>
      </c>
      <c r="F146" s="2">
        <v>2</v>
      </c>
      <c r="G146" s="2">
        <v>36</v>
      </c>
      <c r="H146" s="2">
        <v>8</v>
      </c>
      <c r="I146" s="2">
        <v>2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3" x14ac:dyDescent="0.15">
      <c r="A147" s="2">
        <v>3</v>
      </c>
      <c r="B147" s="2">
        <v>8</v>
      </c>
      <c r="C147" s="2">
        <v>1</v>
      </c>
      <c r="D147" s="2">
        <v>1</v>
      </c>
      <c r="E147" s="2">
        <v>6</v>
      </c>
      <c r="F147" s="2">
        <v>2</v>
      </c>
      <c r="G147" s="2">
        <v>32</v>
      </c>
      <c r="H147" s="2">
        <v>13</v>
      </c>
      <c r="I147" s="2">
        <v>1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3" x14ac:dyDescent="0.15">
      <c r="A148" s="2">
        <v>3</v>
      </c>
      <c r="B148" s="2">
        <v>8</v>
      </c>
      <c r="C148" s="2">
        <v>1</v>
      </c>
      <c r="D148" s="2">
        <v>1</v>
      </c>
      <c r="E148" s="2">
        <v>7</v>
      </c>
      <c r="F148" s="2">
        <v>2</v>
      </c>
      <c r="G148" s="2">
        <v>42</v>
      </c>
      <c r="H148" s="2">
        <v>4</v>
      </c>
      <c r="I148" s="2">
        <v>0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3" x14ac:dyDescent="0.15">
      <c r="A149" s="2">
        <v>3</v>
      </c>
      <c r="B149" s="2">
        <v>8</v>
      </c>
      <c r="C149" s="2">
        <v>1</v>
      </c>
      <c r="D149" s="2">
        <v>1</v>
      </c>
      <c r="E149" s="2">
        <v>8</v>
      </c>
      <c r="F149" s="2">
        <v>2</v>
      </c>
      <c r="G149" s="2">
        <v>42</v>
      </c>
      <c r="H149" s="2">
        <v>4</v>
      </c>
      <c r="I149" s="2">
        <v>0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3" x14ac:dyDescent="0.15">
      <c r="A150" s="2">
        <v>3</v>
      </c>
      <c r="B150" s="2">
        <v>8</v>
      </c>
      <c r="C150" s="2">
        <v>2</v>
      </c>
      <c r="D150" s="2">
        <v>1</v>
      </c>
      <c r="E150" s="2">
        <v>9</v>
      </c>
      <c r="F150" s="2">
        <v>2</v>
      </c>
      <c r="G150" s="2">
        <v>32</v>
      </c>
      <c r="H150" s="2">
        <v>14</v>
      </c>
      <c r="I150" s="2">
        <v>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3" x14ac:dyDescent="0.15">
      <c r="A151" s="2">
        <v>3</v>
      </c>
      <c r="B151" s="2">
        <v>8</v>
      </c>
      <c r="C151" s="2">
        <v>2</v>
      </c>
      <c r="D151" s="2">
        <v>1</v>
      </c>
      <c r="E151" s="2">
        <v>10</v>
      </c>
      <c r="F151" s="2">
        <v>2</v>
      </c>
      <c r="G151" s="2">
        <v>34</v>
      </c>
      <c r="H151" s="2">
        <v>12</v>
      </c>
      <c r="I151" s="2">
        <v>0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3" x14ac:dyDescent="0.15">
      <c r="A152" s="2">
        <v>3</v>
      </c>
      <c r="B152" s="2">
        <v>8</v>
      </c>
      <c r="C152" s="2">
        <v>2</v>
      </c>
      <c r="D152" s="2">
        <v>2</v>
      </c>
      <c r="E152" s="2">
        <v>11</v>
      </c>
      <c r="F152" s="2">
        <v>2</v>
      </c>
      <c r="G152" s="2">
        <v>19</v>
      </c>
      <c r="H152" s="2">
        <v>27</v>
      </c>
      <c r="I152" s="2">
        <v>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3" x14ac:dyDescent="0.15">
      <c r="A153" s="2">
        <v>3</v>
      </c>
      <c r="B153" s="2">
        <v>8</v>
      </c>
      <c r="C153" s="2">
        <v>2</v>
      </c>
      <c r="D153" s="2">
        <v>2</v>
      </c>
      <c r="E153" s="2">
        <v>12</v>
      </c>
      <c r="F153" s="2">
        <v>2</v>
      </c>
      <c r="G153" s="2">
        <v>30</v>
      </c>
      <c r="H153" s="2">
        <v>16</v>
      </c>
      <c r="I153" s="2">
        <v>0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3" x14ac:dyDescent="0.15">
      <c r="A154" s="2">
        <v>3</v>
      </c>
      <c r="B154" s="2">
        <v>8</v>
      </c>
      <c r="C154" s="2">
        <v>2</v>
      </c>
      <c r="D154" s="2">
        <v>2</v>
      </c>
      <c r="E154" s="2">
        <v>13</v>
      </c>
      <c r="F154" s="2">
        <v>2</v>
      </c>
      <c r="G154" s="2">
        <v>19</v>
      </c>
      <c r="H154" s="2">
        <v>22</v>
      </c>
      <c r="I154" s="2">
        <v>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3" x14ac:dyDescent="0.15">
      <c r="A155" s="2">
        <v>3</v>
      </c>
      <c r="B155" s="2">
        <v>8</v>
      </c>
      <c r="C155" s="2">
        <v>2</v>
      </c>
      <c r="D155" s="2">
        <v>2</v>
      </c>
      <c r="E155" s="2">
        <v>14</v>
      </c>
      <c r="F155" s="2">
        <v>2</v>
      </c>
      <c r="G155" s="2">
        <v>31</v>
      </c>
      <c r="H155" s="2">
        <v>15</v>
      </c>
      <c r="I155" s="2">
        <v>0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3" x14ac:dyDescent="0.15">
      <c r="A156" s="2">
        <v>3</v>
      </c>
      <c r="B156" s="2">
        <v>8</v>
      </c>
      <c r="C156" s="2">
        <v>1</v>
      </c>
      <c r="D156" s="2">
        <v>2</v>
      </c>
      <c r="E156" s="2">
        <v>15</v>
      </c>
      <c r="F156" s="2">
        <v>2</v>
      </c>
      <c r="G156" s="2">
        <v>36</v>
      </c>
      <c r="H156" s="2">
        <v>10</v>
      </c>
      <c r="I156" s="2">
        <v>0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3" x14ac:dyDescent="0.15">
      <c r="A157" s="2">
        <v>3</v>
      </c>
      <c r="B157" s="2">
        <v>8</v>
      </c>
      <c r="C157" s="2">
        <v>1</v>
      </c>
      <c r="D157" s="2">
        <v>2</v>
      </c>
      <c r="E157" s="2">
        <v>16</v>
      </c>
      <c r="F157" s="2">
        <v>2</v>
      </c>
      <c r="G157" s="2">
        <v>25</v>
      </c>
      <c r="H157" s="2">
        <v>19</v>
      </c>
      <c r="I157" s="2">
        <v>2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3" x14ac:dyDescent="0.15">
      <c r="A158" s="2">
        <v>3</v>
      </c>
      <c r="B158" s="2">
        <v>8</v>
      </c>
      <c r="C158" s="2">
        <v>1</v>
      </c>
      <c r="D158" s="2">
        <v>2</v>
      </c>
      <c r="E158" s="2">
        <v>17</v>
      </c>
      <c r="F158" s="2">
        <v>2</v>
      </c>
      <c r="G158" s="2">
        <v>24</v>
      </c>
      <c r="H158" s="2">
        <v>21</v>
      </c>
      <c r="I158" s="2">
        <v>1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3" x14ac:dyDescent="0.15">
      <c r="A159" s="2">
        <v>3</v>
      </c>
      <c r="B159" s="2">
        <v>8</v>
      </c>
      <c r="C159" s="2">
        <v>2</v>
      </c>
      <c r="D159" s="2">
        <v>3</v>
      </c>
      <c r="E159" s="2">
        <v>18</v>
      </c>
      <c r="F159" s="2">
        <v>2</v>
      </c>
      <c r="G159" s="2">
        <v>17</v>
      </c>
      <c r="H159" s="2">
        <v>26</v>
      </c>
      <c r="I159" s="2">
        <v>3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3" x14ac:dyDescent="0.15">
      <c r="A160" s="2">
        <v>3</v>
      </c>
      <c r="B160" s="2">
        <v>8</v>
      </c>
      <c r="C160" s="2">
        <v>2</v>
      </c>
      <c r="D160" s="2">
        <v>3</v>
      </c>
      <c r="E160" s="2">
        <v>19</v>
      </c>
      <c r="F160" s="2">
        <v>2</v>
      </c>
      <c r="G160" s="2">
        <v>22</v>
      </c>
      <c r="H160" s="2">
        <v>21</v>
      </c>
      <c r="I160" s="2">
        <v>3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3" x14ac:dyDescent="0.15">
      <c r="A161" s="2">
        <v>3</v>
      </c>
      <c r="B161" s="2">
        <v>8</v>
      </c>
      <c r="C161" s="2">
        <v>2</v>
      </c>
      <c r="D161" s="2">
        <v>3</v>
      </c>
      <c r="E161" s="2">
        <v>20</v>
      </c>
      <c r="F161" s="2">
        <v>2</v>
      </c>
      <c r="G161" s="2">
        <v>24</v>
      </c>
      <c r="H161" s="2">
        <v>19</v>
      </c>
      <c r="I161" s="2">
        <v>3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3" x14ac:dyDescent="0.15">
      <c r="A162" s="2">
        <v>3</v>
      </c>
      <c r="B162" s="2">
        <v>8</v>
      </c>
      <c r="C162" s="2">
        <v>1</v>
      </c>
      <c r="D162" s="2">
        <v>1</v>
      </c>
      <c r="E162" s="2">
        <v>1</v>
      </c>
      <c r="F162" s="2">
        <v>1</v>
      </c>
      <c r="G162" s="2">
        <v>20</v>
      </c>
      <c r="H162" s="2">
        <v>18</v>
      </c>
      <c r="I162" s="2">
        <v>0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3" x14ac:dyDescent="0.15">
      <c r="A163" s="2">
        <v>3</v>
      </c>
      <c r="B163" s="2">
        <v>8</v>
      </c>
      <c r="C163" s="2">
        <v>1</v>
      </c>
      <c r="D163" s="2">
        <v>1</v>
      </c>
      <c r="E163" s="2">
        <v>2</v>
      </c>
      <c r="F163" s="2">
        <v>1</v>
      </c>
      <c r="G163" s="2">
        <v>15</v>
      </c>
      <c r="H163" s="2">
        <v>23</v>
      </c>
      <c r="I163" s="2">
        <v>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3" x14ac:dyDescent="0.15">
      <c r="A164" s="2">
        <v>3</v>
      </c>
      <c r="B164" s="2">
        <v>8</v>
      </c>
      <c r="C164" s="2">
        <v>1</v>
      </c>
      <c r="D164" s="2">
        <v>1</v>
      </c>
      <c r="E164" s="2">
        <v>3</v>
      </c>
      <c r="F164" s="2">
        <v>1</v>
      </c>
      <c r="G164" s="2">
        <v>23</v>
      </c>
      <c r="H164" s="2">
        <v>15</v>
      </c>
      <c r="I164" s="2">
        <v>0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3" x14ac:dyDescent="0.15">
      <c r="A165" s="2">
        <v>3</v>
      </c>
      <c r="B165" s="2">
        <v>8</v>
      </c>
      <c r="C165" s="2">
        <v>1</v>
      </c>
      <c r="D165" s="2">
        <v>1</v>
      </c>
      <c r="E165" s="2">
        <v>4</v>
      </c>
      <c r="F165" s="2">
        <v>1</v>
      </c>
      <c r="G165" s="2">
        <v>17</v>
      </c>
      <c r="H165" s="2">
        <v>21</v>
      </c>
      <c r="I165" s="2">
        <v>0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3" x14ac:dyDescent="0.15">
      <c r="A166" s="2">
        <v>3</v>
      </c>
      <c r="B166" s="2">
        <v>8</v>
      </c>
      <c r="C166" s="2">
        <v>1</v>
      </c>
      <c r="D166" s="2">
        <v>1</v>
      </c>
      <c r="E166" s="2">
        <v>5</v>
      </c>
      <c r="F166" s="2">
        <v>1</v>
      </c>
      <c r="G166" s="2">
        <v>37</v>
      </c>
      <c r="H166" s="2">
        <v>1</v>
      </c>
      <c r="I166" s="2">
        <v>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3" x14ac:dyDescent="0.15">
      <c r="A167" s="2">
        <v>3</v>
      </c>
      <c r="B167" s="2">
        <v>8</v>
      </c>
      <c r="C167" s="2">
        <v>1</v>
      </c>
      <c r="D167" s="2">
        <v>3</v>
      </c>
      <c r="E167" s="2">
        <v>6</v>
      </c>
      <c r="F167" s="2">
        <v>1</v>
      </c>
      <c r="G167" s="2">
        <v>23</v>
      </c>
      <c r="H167" s="2">
        <v>14</v>
      </c>
      <c r="I167" s="2">
        <v>1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3" x14ac:dyDescent="0.15">
      <c r="A168" s="2">
        <v>3</v>
      </c>
      <c r="B168" s="2">
        <v>8</v>
      </c>
      <c r="C168" s="2">
        <v>1</v>
      </c>
      <c r="D168" s="2">
        <v>3</v>
      </c>
      <c r="E168" s="2">
        <v>7</v>
      </c>
      <c r="F168" s="2">
        <v>1</v>
      </c>
      <c r="G168" s="2">
        <v>14</v>
      </c>
      <c r="H168" s="2">
        <v>23</v>
      </c>
      <c r="I168" s="2">
        <v>1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3" x14ac:dyDescent="0.15">
      <c r="A169" s="2">
        <v>3</v>
      </c>
      <c r="B169" s="2">
        <v>8</v>
      </c>
      <c r="C169" s="2">
        <v>1</v>
      </c>
      <c r="D169" s="2">
        <v>3</v>
      </c>
      <c r="E169" s="2">
        <v>8</v>
      </c>
      <c r="F169" s="2">
        <v>1</v>
      </c>
      <c r="G169" s="2">
        <v>3</v>
      </c>
      <c r="H169" s="2">
        <v>35</v>
      </c>
      <c r="I169" s="2">
        <v>0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3" x14ac:dyDescent="0.15">
      <c r="A170" s="2">
        <v>3</v>
      </c>
      <c r="B170" s="2">
        <v>8</v>
      </c>
      <c r="C170" s="2">
        <v>1</v>
      </c>
      <c r="D170" s="2">
        <v>2</v>
      </c>
      <c r="E170" s="2">
        <v>9</v>
      </c>
      <c r="F170" s="2">
        <v>1</v>
      </c>
      <c r="G170" s="2">
        <v>22</v>
      </c>
      <c r="H170" s="2">
        <v>16</v>
      </c>
      <c r="I170" s="2">
        <v>0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3" x14ac:dyDescent="0.15">
      <c r="A171" s="2">
        <v>3</v>
      </c>
      <c r="B171" s="2">
        <v>8</v>
      </c>
      <c r="C171" s="2">
        <v>1</v>
      </c>
      <c r="D171" s="2">
        <v>2</v>
      </c>
      <c r="E171" s="2">
        <v>10</v>
      </c>
      <c r="F171" s="2">
        <v>1</v>
      </c>
      <c r="G171" s="2">
        <v>15</v>
      </c>
      <c r="H171" s="2">
        <v>23</v>
      </c>
      <c r="I171" s="2">
        <v>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3" x14ac:dyDescent="0.15">
      <c r="A172" s="2">
        <v>3</v>
      </c>
      <c r="B172" s="2">
        <v>8</v>
      </c>
      <c r="C172" s="2">
        <v>1</v>
      </c>
      <c r="D172" s="2">
        <v>2</v>
      </c>
      <c r="E172" s="2">
        <v>11</v>
      </c>
      <c r="F172" s="2">
        <v>1</v>
      </c>
      <c r="G172" s="2">
        <v>35</v>
      </c>
      <c r="H172" s="2">
        <v>3</v>
      </c>
      <c r="I172" s="2">
        <v>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3" x14ac:dyDescent="0.15">
      <c r="A173" s="2">
        <v>3</v>
      </c>
      <c r="B173" s="2">
        <v>8</v>
      </c>
      <c r="C173" s="2">
        <v>1</v>
      </c>
      <c r="D173" s="2">
        <v>2</v>
      </c>
      <c r="E173" s="2">
        <v>12</v>
      </c>
      <c r="F173" s="2">
        <v>1</v>
      </c>
      <c r="G173" s="2">
        <v>33</v>
      </c>
      <c r="H173" s="2">
        <v>5</v>
      </c>
      <c r="I173" s="2">
        <v>0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3" x14ac:dyDescent="0.15">
      <c r="A174" s="2">
        <v>3</v>
      </c>
      <c r="B174" s="2">
        <v>8</v>
      </c>
      <c r="C174" s="2">
        <v>1</v>
      </c>
      <c r="D174" s="2">
        <v>2</v>
      </c>
      <c r="E174" s="2">
        <v>13</v>
      </c>
      <c r="F174" s="2">
        <v>1</v>
      </c>
      <c r="G174" s="2">
        <v>23</v>
      </c>
      <c r="H174" s="2">
        <v>15</v>
      </c>
      <c r="I174" s="2">
        <v>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3" x14ac:dyDescent="0.15">
      <c r="A175" s="2">
        <v>3</v>
      </c>
      <c r="B175" s="2">
        <v>8</v>
      </c>
      <c r="C175" s="2">
        <v>1</v>
      </c>
      <c r="D175" s="2">
        <v>2</v>
      </c>
      <c r="E175" s="2">
        <v>14</v>
      </c>
      <c r="F175" s="2">
        <v>1</v>
      </c>
      <c r="G175" s="2">
        <v>37</v>
      </c>
      <c r="H175" s="2">
        <v>1</v>
      </c>
      <c r="I175" s="2">
        <v>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3" x14ac:dyDescent="0.15">
      <c r="A176" s="2">
        <v>3</v>
      </c>
      <c r="B176" s="2">
        <v>8</v>
      </c>
      <c r="C176" s="2">
        <v>1</v>
      </c>
      <c r="D176" s="2">
        <v>2</v>
      </c>
      <c r="E176" s="2">
        <v>15</v>
      </c>
      <c r="F176" s="2">
        <v>1</v>
      </c>
      <c r="G176" s="2">
        <v>33</v>
      </c>
      <c r="H176" s="2">
        <v>5</v>
      </c>
      <c r="I176" s="2">
        <v>0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3" x14ac:dyDescent="0.15">
      <c r="A177" s="2">
        <v>3</v>
      </c>
      <c r="B177" s="2">
        <v>8</v>
      </c>
      <c r="C177" s="2">
        <v>2</v>
      </c>
      <c r="D177" s="2">
        <v>1</v>
      </c>
      <c r="E177" s="2">
        <v>16</v>
      </c>
      <c r="F177" s="2">
        <v>1</v>
      </c>
      <c r="G177" s="2">
        <v>31</v>
      </c>
      <c r="H177" s="2">
        <v>7</v>
      </c>
      <c r="I177" s="2">
        <v>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3" x14ac:dyDescent="0.15">
      <c r="A178" s="2">
        <v>3</v>
      </c>
      <c r="B178" s="2">
        <v>8</v>
      </c>
      <c r="C178" s="2">
        <v>2</v>
      </c>
      <c r="D178" s="2">
        <v>1</v>
      </c>
      <c r="E178" s="2">
        <v>17</v>
      </c>
      <c r="F178" s="2">
        <v>1</v>
      </c>
      <c r="G178" s="2">
        <v>8</v>
      </c>
      <c r="H178" s="2">
        <v>30</v>
      </c>
      <c r="I178" s="2">
        <v>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3" x14ac:dyDescent="0.15">
      <c r="A179" s="2">
        <v>3</v>
      </c>
      <c r="B179" s="2">
        <v>8</v>
      </c>
      <c r="C179" s="2">
        <v>2</v>
      </c>
      <c r="D179" s="2">
        <v>1</v>
      </c>
      <c r="E179" s="2">
        <v>18</v>
      </c>
      <c r="F179" s="2">
        <v>1</v>
      </c>
      <c r="G179" s="2">
        <v>31</v>
      </c>
      <c r="H179" s="2">
        <v>7</v>
      </c>
      <c r="I179" s="2">
        <v>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3" x14ac:dyDescent="0.15">
      <c r="A180" s="2">
        <v>3</v>
      </c>
      <c r="B180" s="2">
        <v>8</v>
      </c>
      <c r="C180" s="2">
        <v>2</v>
      </c>
      <c r="D180" s="2">
        <v>1</v>
      </c>
      <c r="E180" s="2">
        <v>19</v>
      </c>
      <c r="F180" s="2">
        <v>1</v>
      </c>
      <c r="G180" s="2">
        <v>24</v>
      </c>
      <c r="H180" s="2">
        <v>14</v>
      </c>
      <c r="I180" s="2">
        <v>0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3" x14ac:dyDescent="0.15">
      <c r="A181" s="2">
        <v>3</v>
      </c>
      <c r="B181" s="2">
        <v>8</v>
      </c>
      <c r="C181" s="2">
        <v>2</v>
      </c>
      <c r="D181" s="2">
        <v>1</v>
      </c>
      <c r="E181" s="2">
        <v>20</v>
      </c>
      <c r="F181" s="2">
        <v>1</v>
      </c>
      <c r="G181" s="2">
        <v>23</v>
      </c>
      <c r="H181" s="2">
        <v>15</v>
      </c>
      <c r="I181" s="2">
        <v>0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3" x14ac:dyDescent="0.15">
      <c r="A182" s="2">
        <v>3</v>
      </c>
      <c r="B182" s="2">
        <v>8</v>
      </c>
      <c r="C182" s="2">
        <v>1</v>
      </c>
      <c r="D182" s="2">
        <v>1</v>
      </c>
      <c r="E182" s="2">
        <v>1</v>
      </c>
      <c r="F182" s="2">
        <v>2</v>
      </c>
      <c r="G182" s="2">
        <v>26</v>
      </c>
      <c r="H182" s="2">
        <v>21</v>
      </c>
      <c r="I182" s="2">
        <v>3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3" x14ac:dyDescent="0.15">
      <c r="A183" s="2">
        <v>3</v>
      </c>
      <c r="B183" s="2">
        <v>8</v>
      </c>
      <c r="C183" s="2">
        <v>1</v>
      </c>
      <c r="D183" s="2">
        <v>1</v>
      </c>
      <c r="E183" s="2">
        <v>2</v>
      </c>
      <c r="F183" s="2">
        <v>2</v>
      </c>
      <c r="G183" s="2">
        <v>24</v>
      </c>
      <c r="H183" s="2">
        <v>23</v>
      </c>
      <c r="I183" s="2">
        <v>3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3" x14ac:dyDescent="0.15">
      <c r="A184" s="2">
        <v>3</v>
      </c>
      <c r="B184" s="2">
        <v>8</v>
      </c>
      <c r="C184" s="2">
        <v>1</v>
      </c>
      <c r="D184" s="2">
        <v>1</v>
      </c>
      <c r="E184" s="2">
        <v>3</v>
      </c>
      <c r="F184" s="2">
        <v>2</v>
      </c>
      <c r="G184" s="2">
        <v>28</v>
      </c>
      <c r="H184" s="2">
        <v>20</v>
      </c>
      <c r="I184" s="2">
        <v>2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3" x14ac:dyDescent="0.15">
      <c r="A185" s="2">
        <v>3</v>
      </c>
      <c r="B185" s="2">
        <v>8</v>
      </c>
      <c r="C185" s="2">
        <v>1</v>
      </c>
      <c r="D185" s="2">
        <v>1</v>
      </c>
      <c r="E185" s="2">
        <v>4</v>
      </c>
      <c r="F185" s="2">
        <v>2</v>
      </c>
      <c r="G185" s="2">
        <v>37</v>
      </c>
      <c r="H185" s="2">
        <v>11</v>
      </c>
      <c r="I185" s="2">
        <v>2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3" x14ac:dyDescent="0.15">
      <c r="A186" s="2">
        <v>3</v>
      </c>
      <c r="B186" s="2">
        <v>8</v>
      </c>
      <c r="C186" s="2">
        <v>1</v>
      </c>
      <c r="D186" s="2">
        <v>1</v>
      </c>
      <c r="E186" s="2">
        <v>5</v>
      </c>
      <c r="F186" s="2">
        <v>2</v>
      </c>
      <c r="G186" s="2">
        <v>39</v>
      </c>
      <c r="H186" s="2">
        <v>9</v>
      </c>
      <c r="I186" s="2">
        <v>2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3" x14ac:dyDescent="0.15">
      <c r="A187" s="2">
        <v>3</v>
      </c>
      <c r="B187" s="2">
        <v>8</v>
      </c>
      <c r="C187" s="2">
        <v>1</v>
      </c>
      <c r="D187" s="2">
        <v>3</v>
      </c>
      <c r="E187" s="2">
        <v>6</v>
      </c>
      <c r="F187" s="2">
        <v>2</v>
      </c>
      <c r="G187" s="2">
        <v>31</v>
      </c>
      <c r="H187" s="2">
        <v>17</v>
      </c>
      <c r="I187" s="2">
        <v>2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3" x14ac:dyDescent="0.15">
      <c r="A188" s="2">
        <v>3</v>
      </c>
      <c r="B188" s="2">
        <v>8</v>
      </c>
      <c r="C188" s="2">
        <v>1</v>
      </c>
      <c r="D188" s="2">
        <v>3</v>
      </c>
      <c r="E188" s="2">
        <v>7</v>
      </c>
      <c r="F188" s="2">
        <v>2</v>
      </c>
      <c r="G188" s="2">
        <v>12</v>
      </c>
      <c r="H188" s="2">
        <v>35</v>
      </c>
      <c r="I188" s="2">
        <v>3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3" x14ac:dyDescent="0.15">
      <c r="A189" s="2">
        <v>3</v>
      </c>
      <c r="B189" s="2">
        <v>8</v>
      </c>
      <c r="C189" s="2">
        <v>1</v>
      </c>
      <c r="D189" s="2">
        <v>3</v>
      </c>
      <c r="E189" s="2">
        <v>8</v>
      </c>
      <c r="F189" s="2">
        <v>2</v>
      </c>
      <c r="G189" s="2">
        <v>21</v>
      </c>
      <c r="H189" s="2">
        <v>26</v>
      </c>
      <c r="I189" s="2">
        <v>3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3" x14ac:dyDescent="0.15">
      <c r="A190" s="2">
        <v>3</v>
      </c>
      <c r="B190" s="2">
        <v>8</v>
      </c>
      <c r="C190" s="2">
        <v>1</v>
      </c>
      <c r="D190" s="2">
        <v>2</v>
      </c>
      <c r="E190" s="2">
        <v>9</v>
      </c>
      <c r="F190" s="2">
        <v>2</v>
      </c>
      <c r="G190" s="2">
        <v>31</v>
      </c>
      <c r="H190" s="2">
        <v>16</v>
      </c>
      <c r="I190" s="2">
        <v>3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3" x14ac:dyDescent="0.15">
      <c r="A191" s="2">
        <v>3</v>
      </c>
      <c r="B191" s="2">
        <v>8</v>
      </c>
      <c r="C191" s="2">
        <v>1</v>
      </c>
      <c r="D191" s="2">
        <v>2</v>
      </c>
      <c r="E191" s="2">
        <v>10</v>
      </c>
      <c r="F191" s="2">
        <v>2</v>
      </c>
      <c r="G191" s="2">
        <v>38</v>
      </c>
      <c r="H191" s="2">
        <v>10</v>
      </c>
      <c r="I191" s="2">
        <v>2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3" x14ac:dyDescent="0.15">
      <c r="A192" s="2">
        <v>3</v>
      </c>
      <c r="B192" s="2">
        <v>8</v>
      </c>
      <c r="C192" s="2">
        <v>1</v>
      </c>
      <c r="D192" s="2">
        <v>2</v>
      </c>
      <c r="E192" s="2">
        <v>11</v>
      </c>
      <c r="F192" s="2">
        <v>2</v>
      </c>
      <c r="G192" s="2">
        <v>39</v>
      </c>
      <c r="H192" s="2">
        <v>9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3" x14ac:dyDescent="0.15">
      <c r="A193" s="2">
        <v>3</v>
      </c>
      <c r="B193" s="2">
        <v>8</v>
      </c>
      <c r="C193" s="2">
        <v>1</v>
      </c>
      <c r="D193" s="2">
        <v>2</v>
      </c>
      <c r="E193" s="2">
        <v>12</v>
      </c>
      <c r="F193" s="2">
        <v>2</v>
      </c>
      <c r="G193" s="2">
        <v>40</v>
      </c>
      <c r="H193" s="2">
        <v>8</v>
      </c>
      <c r="I193" s="2">
        <v>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3" x14ac:dyDescent="0.15">
      <c r="A194" s="2">
        <v>3</v>
      </c>
      <c r="B194" s="2">
        <v>8</v>
      </c>
      <c r="C194" s="2">
        <v>1</v>
      </c>
      <c r="D194" s="2">
        <v>2</v>
      </c>
      <c r="E194" s="2">
        <v>13</v>
      </c>
      <c r="F194" s="2">
        <v>2</v>
      </c>
      <c r="G194" s="2">
        <v>41</v>
      </c>
      <c r="H194" s="2">
        <v>7</v>
      </c>
      <c r="I194" s="2">
        <v>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3" x14ac:dyDescent="0.15">
      <c r="A195" s="2">
        <v>3</v>
      </c>
      <c r="B195" s="2">
        <v>8</v>
      </c>
      <c r="C195" s="2">
        <v>1</v>
      </c>
      <c r="D195" s="2">
        <v>2</v>
      </c>
      <c r="E195" s="2">
        <v>14</v>
      </c>
      <c r="F195" s="2">
        <v>2</v>
      </c>
      <c r="G195" s="2">
        <v>43</v>
      </c>
      <c r="H195" s="2">
        <v>5</v>
      </c>
      <c r="I195" s="2">
        <v>2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3" x14ac:dyDescent="0.15">
      <c r="A196" s="2">
        <v>3</v>
      </c>
      <c r="B196" s="2">
        <v>8</v>
      </c>
      <c r="C196" s="2">
        <v>1</v>
      </c>
      <c r="D196" s="2">
        <v>2</v>
      </c>
      <c r="E196" s="2">
        <v>15</v>
      </c>
      <c r="F196" s="2">
        <v>2</v>
      </c>
      <c r="G196" s="2">
        <v>36</v>
      </c>
      <c r="H196" s="2">
        <v>11</v>
      </c>
      <c r="I196" s="2">
        <v>3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3" x14ac:dyDescent="0.15">
      <c r="A197" s="2">
        <v>3</v>
      </c>
      <c r="B197" s="2">
        <v>8</v>
      </c>
      <c r="C197" s="2">
        <v>2</v>
      </c>
      <c r="D197" s="2">
        <v>1</v>
      </c>
      <c r="E197" s="2">
        <v>16</v>
      </c>
      <c r="F197" s="2">
        <v>2</v>
      </c>
      <c r="G197" s="2">
        <v>28</v>
      </c>
      <c r="H197" s="2">
        <v>19</v>
      </c>
      <c r="I197" s="2">
        <v>3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3" x14ac:dyDescent="0.15">
      <c r="A198" s="2">
        <v>3</v>
      </c>
      <c r="B198" s="2">
        <v>8</v>
      </c>
      <c r="C198" s="2">
        <v>2</v>
      </c>
      <c r="D198" s="2">
        <v>1</v>
      </c>
      <c r="E198" s="2">
        <v>17</v>
      </c>
      <c r="F198" s="2">
        <v>2</v>
      </c>
      <c r="G198" s="2">
        <v>27</v>
      </c>
      <c r="H198" s="2">
        <v>21</v>
      </c>
      <c r="I198" s="2">
        <v>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3" x14ac:dyDescent="0.15">
      <c r="A199" s="2">
        <v>3</v>
      </c>
      <c r="B199" s="2">
        <v>8</v>
      </c>
      <c r="C199" s="2">
        <v>2</v>
      </c>
      <c r="D199" s="2">
        <v>1</v>
      </c>
      <c r="E199" s="2">
        <v>18</v>
      </c>
      <c r="F199" s="2">
        <v>2</v>
      </c>
      <c r="G199" s="2">
        <v>32</v>
      </c>
      <c r="H199" s="2">
        <v>15</v>
      </c>
      <c r="I199" s="2">
        <v>3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3" x14ac:dyDescent="0.15">
      <c r="A200" s="2">
        <v>3</v>
      </c>
      <c r="B200" s="2">
        <v>8</v>
      </c>
      <c r="C200" s="2">
        <v>2</v>
      </c>
      <c r="D200" s="2">
        <v>1</v>
      </c>
      <c r="E200" s="2">
        <v>19</v>
      </c>
      <c r="F200" s="2">
        <v>2</v>
      </c>
      <c r="G200" s="2">
        <v>21</v>
      </c>
      <c r="H200" s="2">
        <v>26</v>
      </c>
      <c r="I200" s="2">
        <v>3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3" x14ac:dyDescent="0.15">
      <c r="A201" s="2">
        <v>3</v>
      </c>
      <c r="B201" s="2">
        <v>8</v>
      </c>
      <c r="C201" s="2">
        <v>2</v>
      </c>
      <c r="D201" s="2">
        <v>1</v>
      </c>
      <c r="E201" s="2">
        <v>20</v>
      </c>
      <c r="F201" s="2">
        <v>2</v>
      </c>
      <c r="G201" s="2">
        <v>26</v>
      </c>
      <c r="H201" s="2">
        <v>22</v>
      </c>
      <c r="I201" s="2">
        <v>2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3" x14ac:dyDescent="0.15">
      <c r="A202" s="2">
        <v>4</v>
      </c>
      <c r="B202" s="2">
        <v>11</v>
      </c>
      <c r="C202" s="2">
        <v>1</v>
      </c>
      <c r="D202" s="2">
        <v>1</v>
      </c>
      <c r="E202" s="2">
        <v>1</v>
      </c>
      <c r="F202" s="2">
        <v>1</v>
      </c>
      <c r="G202" s="2">
        <v>28</v>
      </c>
      <c r="H202" s="2">
        <v>21</v>
      </c>
      <c r="I202" s="2">
        <v>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3" x14ac:dyDescent="0.15">
      <c r="A203" s="2">
        <v>4</v>
      </c>
      <c r="B203" s="2">
        <v>11</v>
      </c>
      <c r="C203" s="2">
        <v>1</v>
      </c>
      <c r="D203" s="2">
        <v>1</v>
      </c>
      <c r="E203" s="2">
        <v>2</v>
      </c>
      <c r="F203" s="2">
        <v>1</v>
      </c>
      <c r="G203" s="2">
        <v>14</v>
      </c>
      <c r="H203" s="2">
        <v>35</v>
      </c>
      <c r="I203" s="2">
        <v>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3" x14ac:dyDescent="0.15">
      <c r="A204" s="2">
        <v>4</v>
      </c>
      <c r="B204" s="2">
        <v>11</v>
      </c>
      <c r="C204" s="2">
        <v>1</v>
      </c>
      <c r="D204" s="2">
        <v>1</v>
      </c>
      <c r="E204" s="2">
        <v>3</v>
      </c>
      <c r="F204" s="2">
        <v>1</v>
      </c>
      <c r="G204" s="2">
        <v>30</v>
      </c>
      <c r="H204" s="2">
        <v>19</v>
      </c>
      <c r="I204" s="2">
        <v>0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3" x14ac:dyDescent="0.15">
      <c r="A205" s="2">
        <v>4</v>
      </c>
      <c r="B205" s="2">
        <v>11</v>
      </c>
      <c r="C205" s="2">
        <v>1</v>
      </c>
      <c r="D205" s="2">
        <v>1</v>
      </c>
      <c r="E205" s="2">
        <v>4</v>
      </c>
      <c r="F205" s="2">
        <v>1</v>
      </c>
      <c r="G205" s="2">
        <v>23</v>
      </c>
      <c r="H205" s="2">
        <v>26</v>
      </c>
      <c r="I205" s="2">
        <v>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3" x14ac:dyDescent="0.15">
      <c r="A206" s="2">
        <v>4</v>
      </c>
      <c r="B206" s="2">
        <v>11</v>
      </c>
      <c r="C206" s="2">
        <v>1</v>
      </c>
      <c r="D206" s="2">
        <v>1</v>
      </c>
      <c r="E206" s="2">
        <v>5</v>
      </c>
      <c r="F206" s="2">
        <v>1</v>
      </c>
      <c r="G206" s="2">
        <v>40</v>
      </c>
      <c r="H206" s="2">
        <v>9</v>
      </c>
      <c r="I206" s="2">
        <v>0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3" x14ac:dyDescent="0.15">
      <c r="A207" s="2">
        <v>4</v>
      </c>
      <c r="B207" s="2">
        <v>11</v>
      </c>
      <c r="C207" s="2">
        <v>1</v>
      </c>
      <c r="D207" s="2">
        <v>1</v>
      </c>
      <c r="E207" s="2">
        <v>6</v>
      </c>
      <c r="F207" s="2">
        <v>1</v>
      </c>
      <c r="G207" s="2">
        <v>31</v>
      </c>
      <c r="H207" s="2">
        <v>18</v>
      </c>
      <c r="I207" s="2">
        <v>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3" x14ac:dyDescent="0.15">
      <c r="A208" s="2">
        <v>4</v>
      </c>
      <c r="B208" s="2">
        <v>11</v>
      </c>
      <c r="C208" s="2">
        <v>1</v>
      </c>
      <c r="D208" s="2">
        <v>1</v>
      </c>
      <c r="E208" s="2">
        <v>7</v>
      </c>
      <c r="F208" s="2">
        <v>1</v>
      </c>
      <c r="G208" s="2">
        <v>23</v>
      </c>
      <c r="H208" s="2">
        <v>26</v>
      </c>
      <c r="I208" s="2">
        <v>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3" x14ac:dyDescent="0.15">
      <c r="A209" s="2">
        <v>4</v>
      </c>
      <c r="B209" s="2">
        <v>11</v>
      </c>
      <c r="C209" s="2">
        <v>1</v>
      </c>
      <c r="D209" s="2">
        <v>1</v>
      </c>
      <c r="E209" s="2">
        <v>8</v>
      </c>
      <c r="F209" s="2">
        <v>1</v>
      </c>
      <c r="G209" s="2">
        <v>30</v>
      </c>
      <c r="H209" s="2">
        <v>19</v>
      </c>
      <c r="I209" s="2">
        <v>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3" x14ac:dyDescent="0.15">
      <c r="A210" s="2">
        <v>4</v>
      </c>
      <c r="B210" s="2">
        <v>11</v>
      </c>
      <c r="C210" s="2">
        <v>1</v>
      </c>
      <c r="D210" s="2">
        <v>1</v>
      </c>
      <c r="E210" s="2">
        <v>9</v>
      </c>
      <c r="F210" s="2">
        <v>1</v>
      </c>
      <c r="G210" s="2">
        <v>27</v>
      </c>
      <c r="H210" s="2">
        <v>22</v>
      </c>
      <c r="I210" s="2">
        <v>0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3" x14ac:dyDescent="0.15">
      <c r="A211" s="2">
        <v>4</v>
      </c>
      <c r="B211" s="2">
        <v>11</v>
      </c>
      <c r="C211" s="2">
        <v>2</v>
      </c>
      <c r="D211" s="2">
        <v>1</v>
      </c>
      <c r="E211" s="2">
        <v>10</v>
      </c>
      <c r="F211" s="2">
        <v>1</v>
      </c>
      <c r="G211" s="2">
        <v>44</v>
      </c>
      <c r="H211" s="2">
        <v>5</v>
      </c>
      <c r="I211" s="2">
        <v>0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3" x14ac:dyDescent="0.15">
      <c r="A212" s="2">
        <v>4</v>
      </c>
      <c r="B212" s="2">
        <v>11</v>
      </c>
      <c r="C212" s="2">
        <v>1</v>
      </c>
      <c r="D212" s="2">
        <v>2</v>
      </c>
      <c r="E212" s="2">
        <v>11</v>
      </c>
      <c r="F212" s="2">
        <v>1</v>
      </c>
      <c r="G212" s="2">
        <v>28</v>
      </c>
      <c r="H212" s="2">
        <v>21</v>
      </c>
      <c r="I212" s="2">
        <v>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3" x14ac:dyDescent="0.15">
      <c r="A213" s="2">
        <v>4</v>
      </c>
      <c r="B213" s="2">
        <v>11</v>
      </c>
      <c r="C213" s="2">
        <v>1</v>
      </c>
      <c r="D213" s="2">
        <v>2</v>
      </c>
      <c r="E213" s="2">
        <v>12</v>
      </c>
      <c r="F213" s="2">
        <v>1</v>
      </c>
      <c r="G213" s="2">
        <v>35</v>
      </c>
      <c r="H213" s="2">
        <v>14</v>
      </c>
      <c r="I213" s="2">
        <v>0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3" x14ac:dyDescent="0.15">
      <c r="A214" s="2">
        <v>4</v>
      </c>
      <c r="B214" s="2">
        <v>11</v>
      </c>
      <c r="C214" s="2">
        <v>1</v>
      </c>
      <c r="D214" s="2">
        <v>2</v>
      </c>
      <c r="E214" s="2">
        <v>13</v>
      </c>
      <c r="F214" s="2">
        <v>1</v>
      </c>
      <c r="G214" s="2">
        <v>24</v>
      </c>
      <c r="H214" s="2">
        <v>25</v>
      </c>
      <c r="I214" s="2">
        <v>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3" x14ac:dyDescent="0.15">
      <c r="A215" s="2">
        <v>4</v>
      </c>
      <c r="B215" s="2">
        <v>11</v>
      </c>
      <c r="C215" s="2">
        <v>1</v>
      </c>
      <c r="D215" s="2">
        <v>2</v>
      </c>
      <c r="E215" s="2">
        <v>14</v>
      </c>
      <c r="F215" s="2">
        <v>1</v>
      </c>
      <c r="G215" s="2">
        <v>34</v>
      </c>
      <c r="H215" s="2">
        <v>15</v>
      </c>
      <c r="I215" s="2">
        <v>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3" x14ac:dyDescent="0.15">
      <c r="A216" s="2">
        <v>4</v>
      </c>
      <c r="B216" s="2">
        <v>11</v>
      </c>
      <c r="C216" s="2">
        <v>1</v>
      </c>
      <c r="D216" s="2">
        <v>2</v>
      </c>
      <c r="E216" s="2">
        <v>15</v>
      </c>
      <c r="F216" s="2">
        <v>1</v>
      </c>
      <c r="G216" s="2">
        <v>40</v>
      </c>
      <c r="H216" s="2">
        <v>9</v>
      </c>
      <c r="I216" s="2">
        <v>0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3" x14ac:dyDescent="0.15">
      <c r="A217" s="2">
        <v>4</v>
      </c>
      <c r="B217" s="2">
        <v>11</v>
      </c>
      <c r="C217" s="2">
        <v>2</v>
      </c>
      <c r="D217" s="2">
        <v>2</v>
      </c>
      <c r="E217" s="2">
        <v>16</v>
      </c>
      <c r="F217" s="2">
        <v>1</v>
      </c>
      <c r="G217" s="2">
        <v>36</v>
      </c>
      <c r="H217" s="2">
        <v>13</v>
      </c>
      <c r="I217" s="2">
        <v>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3" x14ac:dyDescent="0.15">
      <c r="A218" s="2">
        <v>4</v>
      </c>
      <c r="B218" s="2">
        <v>11</v>
      </c>
      <c r="C218" s="2">
        <v>2</v>
      </c>
      <c r="D218" s="2">
        <v>2</v>
      </c>
      <c r="E218" s="2">
        <v>17</v>
      </c>
      <c r="F218" s="2">
        <v>1</v>
      </c>
      <c r="G218" s="2">
        <v>32</v>
      </c>
      <c r="H218" s="2">
        <v>17</v>
      </c>
      <c r="I218" s="2">
        <v>0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3" x14ac:dyDescent="0.15">
      <c r="A219" s="2">
        <v>4</v>
      </c>
      <c r="B219" s="2">
        <v>11</v>
      </c>
      <c r="C219" s="2">
        <v>2</v>
      </c>
      <c r="D219" s="2">
        <v>3</v>
      </c>
      <c r="E219" s="2">
        <v>18</v>
      </c>
      <c r="F219" s="2">
        <v>1</v>
      </c>
      <c r="G219" s="2">
        <v>31</v>
      </c>
      <c r="H219" s="2">
        <v>18</v>
      </c>
      <c r="I219" s="2">
        <v>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3" x14ac:dyDescent="0.15">
      <c r="A220" s="2">
        <v>4</v>
      </c>
      <c r="B220" s="2">
        <v>11</v>
      </c>
      <c r="C220" s="2">
        <v>2</v>
      </c>
      <c r="D220" s="2">
        <v>3</v>
      </c>
      <c r="E220" s="2">
        <v>19</v>
      </c>
      <c r="F220" s="2">
        <v>1</v>
      </c>
      <c r="G220" s="2">
        <v>22</v>
      </c>
      <c r="H220" s="2">
        <v>27</v>
      </c>
      <c r="I220" s="2">
        <v>0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3" x14ac:dyDescent="0.15">
      <c r="A221" s="2">
        <v>4</v>
      </c>
      <c r="B221" s="2">
        <v>11</v>
      </c>
      <c r="C221" s="2">
        <v>2</v>
      </c>
      <c r="D221" s="2">
        <v>3</v>
      </c>
      <c r="E221" s="2">
        <v>20</v>
      </c>
      <c r="F221" s="2">
        <v>1</v>
      </c>
      <c r="G221" s="2">
        <v>16</v>
      </c>
      <c r="H221" s="2">
        <v>33</v>
      </c>
      <c r="I221" s="2">
        <v>0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3" x14ac:dyDescent="0.15">
      <c r="A222" s="2">
        <v>4</v>
      </c>
      <c r="B222" s="2">
        <v>11</v>
      </c>
      <c r="C222" s="2">
        <v>1</v>
      </c>
      <c r="D222" s="2">
        <v>1</v>
      </c>
      <c r="E222" s="2">
        <v>1</v>
      </c>
      <c r="F222" s="2">
        <v>2</v>
      </c>
      <c r="G222" s="2">
        <v>15</v>
      </c>
      <c r="H222" s="2">
        <v>8</v>
      </c>
      <c r="I222" s="2">
        <v>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3" x14ac:dyDescent="0.15">
      <c r="A223" s="2">
        <v>4</v>
      </c>
      <c r="B223" s="2">
        <v>11</v>
      </c>
      <c r="C223" s="2">
        <v>1</v>
      </c>
      <c r="D223" s="2">
        <v>1</v>
      </c>
      <c r="E223" s="2">
        <v>2</v>
      </c>
      <c r="F223" s="2">
        <v>2</v>
      </c>
      <c r="G223" s="2">
        <v>16</v>
      </c>
      <c r="H223" s="2">
        <v>7</v>
      </c>
      <c r="I223" s="2">
        <v>0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3" x14ac:dyDescent="0.15">
      <c r="A224" s="2">
        <v>4</v>
      </c>
      <c r="B224" s="2">
        <v>11</v>
      </c>
      <c r="C224" s="2">
        <v>1</v>
      </c>
      <c r="D224" s="2">
        <v>1</v>
      </c>
      <c r="E224" s="2">
        <v>3</v>
      </c>
      <c r="F224" s="2">
        <v>2</v>
      </c>
      <c r="G224" s="2">
        <v>15</v>
      </c>
      <c r="H224" s="2">
        <v>8</v>
      </c>
      <c r="I224" s="2">
        <v>0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3" x14ac:dyDescent="0.15">
      <c r="A225" s="2">
        <v>4</v>
      </c>
      <c r="B225" s="2">
        <v>11</v>
      </c>
      <c r="C225" s="2">
        <v>1</v>
      </c>
      <c r="D225" s="2">
        <v>1</v>
      </c>
      <c r="E225" s="2">
        <v>4</v>
      </c>
      <c r="F225" s="2">
        <v>2</v>
      </c>
      <c r="G225" s="2">
        <v>12</v>
      </c>
      <c r="H225" s="2">
        <v>11</v>
      </c>
      <c r="I225" s="2">
        <v>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3" x14ac:dyDescent="0.15">
      <c r="A226" s="2">
        <v>4</v>
      </c>
      <c r="B226" s="2">
        <v>11</v>
      </c>
      <c r="C226" s="2">
        <v>1</v>
      </c>
      <c r="D226" s="2">
        <v>1</v>
      </c>
      <c r="E226" s="2">
        <v>5</v>
      </c>
      <c r="F226" s="2">
        <v>2</v>
      </c>
      <c r="G226" s="2">
        <v>14</v>
      </c>
      <c r="H226" s="2">
        <v>9</v>
      </c>
      <c r="I226" s="2">
        <v>0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3" x14ac:dyDescent="0.15">
      <c r="A227" s="2">
        <v>4</v>
      </c>
      <c r="B227" s="2">
        <v>11</v>
      </c>
      <c r="C227" s="2">
        <v>1</v>
      </c>
      <c r="D227" s="2">
        <v>1</v>
      </c>
      <c r="E227" s="2">
        <v>6</v>
      </c>
      <c r="F227" s="2">
        <v>2</v>
      </c>
      <c r="G227" s="2">
        <v>15</v>
      </c>
      <c r="H227" s="2">
        <v>8</v>
      </c>
      <c r="I227" s="2">
        <v>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3" x14ac:dyDescent="0.15">
      <c r="A228" s="2">
        <v>4</v>
      </c>
      <c r="B228" s="2">
        <v>11</v>
      </c>
      <c r="C228" s="2">
        <v>1</v>
      </c>
      <c r="D228" s="2">
        <v>1</v>
      </c>
      <c r="E228" s="2">
        <v>7</v>
      </c>
      <c r="F228" s="2">
        <v>2</v>
      </c>
      <c r="G228" s="2">
        <v>14</v>
      </c>
      <c r="H228" s="2">
        <v>9</v>
      </c>
      <c r="I228" s="2">
        <v>0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3" x14ac:dyDescent="0.15">
      <c r="A229" s="2">
        <v>4</v>
      </c>
      <c r="B229" s="2">
        <v>11</v>
      </c>
      <c r="C229" s="2">
        <v>1</v>
      </c>
      <c r="D229" s="2">
        <v>1</v>
      </c>
      <c r="E229" s="2">
        <v>8</v>
      </c>
      <c r="F229" s="2">
        <v>2</v>
      </c>
      <c r="G229" s="2">
        <v>10</v>
      </c>
      <c r="H229" s="2">
        <v>13</v>
      </c>
      <c r="I229" s="2">
        <v>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3" x14ac:dyDescent="0.15">
      <c r="A230" s="2">
        <v>4</v>
      </c>
      <c r="B230" s="2">
        <v>11</v>
      </c>
      <c r="C230" s="2">
        <v>1</v>
      </c>
      <c r="D230" s="2">
        <v>1</v>
      </c>
      <c r="E230" s="2">
        <v>9</v>
      </c>
      <c r="F230" s="2">
        <v>2</v>
      </c>
      <c r="G230" s="2">
        <v>10</v>
      </c>
      <c r="H230" s="2">
        <v>13</v>
      </c>
      <c r="I230" s="2">
        <v>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3" x14ac:dyDescent="0.15">
      <c r="A231" s="2">
        <v>4</v>
      </c>
      <c r="B231" s="2">
        <v>11</v>
      </c>
      <c r="C231" s="2">
        <v>2</v>
      </c>
      <c r="D231" s="2">
        <v>1</v>
      </c>
      <c r="E231" s="2">
        <v>10</v>
      </c>
      <c r="F231" s="2">
        <v>2</v>
      </c>
      <c r="G231" s="2">
        <v>17</v>
      </c>
      <c r="H231" s="2">
        <v>6</v>
      </c>
      <c r="I231" s="2">
        <v>0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3" x14ac:dyDescent="0.15">
      <c r="A232" s="2">
        <v>4</v>
      </c>
      <c r="B232" s="2">
        <v>11</v>
      </c>
      <c r="C232" s="2">
        <v>1</v>
      </c>
      <c r="D232" s="2">
        <v>2</v>
      </c>
      <c r="E232" s="2">
        <v>11</v>
      </c>
      <c r="F232" s="2">
        <v>2</v>
      </c>
      <c r="G232" s="2">
        <v>12</v>
      </c>
      <c r="H232" s="2">
        <v>11</v>
      </c>
      <c r="I232" s="2">
        <v>0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3" x14ac:dyDescent="0.15">
      <c r="A233" s="2">
        <v>4</v>
      </c>
      <c r="B233" s="2">
        <v>11</v>
      </c>
      <c r="C233" s="2">
        <v>1</v>
      </c>
      <c r="D233" s="2">
        <v>2</v>
      </c>
      <c r="E233" s="2">
        <v>12</v>
      </c>
      <c r="F233" s="2">
        <v>2</v>
      </c>
      <c r="G233" s="2">
        <v>17</v>
      </c>
      <c r="H233" s="2">
        <v>6</v>
      </c>
      <c r="I233" s="2">
        <v>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3" x14ac:dyDescent="0.15">
      <c r="A234" s="2">
        <v>4</v>
      </c>
      <c r="B234" s="2">
        <v>11</v>
      </c>
      <c r="C234" s="2">
        <v>1</v>
      </c>
      <c r="D234" s="2">
        <v>2</v>
      </c>
      <c r="E234" s="2">
        <v>13</v>
      </c>
      <c r="F234" s="2">
        <v>2</v>
      </c>
      <c r="G234" s="2">
        <v>6</v>
      </c>
      <c r="H234" s="2">
        <v>17</v>
      </c>
      <c r="I234" s="2">
        <v>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3" x14ac:dyDescent="0.15">
      <c r="A235" s="2">
        <v>4</v>
      </c>
      <c r="B235" s="2">
        <v>11</v>
      </c>
      <c r="C235" s="2">
        <v>1</v>
      </c>
      <c r="D235" s="2">
        <v>2</v>
      </c>
      <c r="E235" s="2">
        <v>14</v>
      </c>
      <c r="F235" s="2">
        <v>2</v>
      </c>
      <c r="G235" s="2">
        <v>15</v>
      </c>
      <c r="H235" s="2">
        <v>8</v>
      </c>
      <c r="I235" s="2">
        <v>0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3" x14ac:dyDescent="0.15">
      <c r="A236" s="2">
        <v>4</v>
      </c>
      <c r="B236" s="2">
        <v>11</v>
      </c>
      <c r="C236" s="2">
        <v>1</v>
      </c>
      <c r="D236" s="2">
        <v>2</v>
      </c>
      <c r="E236" s="2">
        <v>15</v>
      </c>
      <c r="F236" s="2">
        <v>2</v>
      </c>
      <c r="G236" s="2">
        <v>13</v>
      </c>
      <c r="H236" s="2">
        <v>10</v>
      </c>
      <c r="I236" s="2">
        <v>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3" x14ac:dyDescent="0.15">
      <c r="A237" s="2">
        <v>4</v>
      </c>
      <c r="B237" s="2">
        <v>11</v>
      </c>
      <c r="C237" s="2">
        <v>2</v>
      </c>
      <c r="D237" s="2">
        <v>2</v>
      </c>
      <c r="E237" s="2">
        <v>16</v>
      </c>
      <c r="F237" s="2">
        <v>2</v>
      </c>
      <c r="G237" s="2">
        <v>17</v>
      </c>
      <c r="H237" s="2">
        <v>6</v>
      </c>
      <c r="I237" s="2">
        <v>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3" x14ac:dyDescent="0.15">
      <c r="A238" s="2">
        <v>4</v>
      </c>
      <c r="B238" s="2">
        <v>11</v>
      </c>
      <c r="C238" s="2">
        <v>2</v>
      </c>
      <c r="D238" s="2">
        <v>2</v>
      </c>
      <c r="E238" s="2">
        <v>17</v>
      </c>
      <c r="F238" s="2">
        <v>2</v>
      </c>
      <c r="G238" s="2">
        <v>15</v>
      </c>
      <c r="H238" s="2">
        <v>8</v>
      </c>
      <c r="I238" s="2">
        <v>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3" x14ac:dyDescent="0.15">
      <c r="A239" s="2">
        <v>4</v>
      </c>
      <c r="B239" s="2">
        <v>11</v>
      </c>
      <c r="C239" s="2">
        <v>2</v>
      </c>
      <c r="D239" s="2">
        <v>3</v>
      </c>
      <c r="E239" s="2">
        <v>18</v>
      </c>
      <c r="F239" s="2">
        <v>2</v>
      </c>
      <c r="G239" s="2">
        <v>9</v>
      </c>
      <c r="H239" s="2">
        <v>14</v>
      </c>
      <c r="I239" s="2">
        <v>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3" x14ac:dyDescent="0.15">
      <c r="A240" s="2">
        <v>4</v>
      </c>
      <c r="B240" s="2">
        <v>11</v>
      </c>
      <c r="C240" s="2">
        <v>2</v>
      </c>
      <c r="D240" s="2">
        <v>3</v>
      </c>
      <c r="E240" s="2">
        <v>19</v>
      </c>
      <c r="F240" s="2">
        <v>2</v>
      </c>
      <c r="G240" s="2">
        <v>5</v>
      </c>
      <c r="H240" s="2">
        <v>18</v>
      </c>
      <c r="I240" s="2"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3" x14ac:dyDescent="0.15">
      <c r="A241" s="2">
        <v>4</v>
      </c>
      <c r="B241" s="2">
        <v>11</v>
      </c>
      <c r="C241" s="2">
        <v>2</v>
      </c>
      <c r="D241" s="2">
        <v>3</v>
      </c>
      <c r="E241" s="2">
        <v>20</v>
      </c>
      <c r="F241" s="2">
        <v>2</v>
      </c>
      <c r="G241" s="2">
        <v>6</v>
      </c>
      <c r="H241" s="2">
        <v>17</v>
      </c>
      <c r="I241" s="2">
        <v>0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3" x14ac:dyDescent="0.15">
      <c r="A242" s="2">
        <v>1</v>
      </c>
      <c r="B242" s="2">
        <v>1</v>
      </c>
      <c r="C242" s="2">
        <v>1</v>
      </c>
      <c r="D242" s="2">
        <v>1</v>
      </c>
      <c r="E242" s="2">
        <v>1</v>
      </c>
      <c r="F242" s="2">
        <v>1</v>
      </c>
      <c r="G242" s="2">
        <v>27</v>
      </c>
      <c r="H242" s="2">
        <v>13</v>
      </c>
      <c r="I242" s="2">
        <v>1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3" x14ac:dyDescent="0.15">
      <c r="A243" s="2">
        <v>1</v>
      </c>
      <c r="B243" s="2">
        <v>1</v>
      </c>
      <c r="C243" s="2">
        <v>1</v>
      </c>
      <c r="D243" s="2">
        <v>1</v>
      </c>
      <c r="E243" s="2">
        <v>2</v>
      </c>
      <c r="F243" s="2">
        <v>1</v>
      </c>
      <c r="G243" s="2">
        <v>16</v>
      </c>
      <c r="H243" s="2">
        <v>25</v>
      </c>
      <c r="I243" s="2"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3" x14ac:dyDescent="0.15">
      <c r="A244" s="2">
        <v>1</v>
      </c>
      <c r="B244" s="2">
        <v>1</v>
      </c>
      <c r="C244" s="2">
        <v>1</v>
      </c>
      <c r="D244" s="2">
        <v>1</v>
      </c>
      <c r="E244" s="2">
        <v>3</v>
      </c>
      <c r="F244" s="2">
        <v>1</v>
      </c>
      <c r="G244" s="2">
        <v>29</v>
      </c>
      <c r="H244" s="2">
        <v>12</v>
      </c>
      <c r="I244" s="2"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3" x14ac:dyDescent="0.15">
      <c r="A245" s="2">
        <v>1</v>
      </c>
      <c r="B245" s="2">
        <v>1</v>
      </c>
      <c r="C245" s="2">
        <v>1</v>
      </c>
      <c r="D245" s="2">
        <v>1</v>
      </c>
      <c r="E245" s="2">
        <v>4</v>
      </c>
      <c r="F245" s="2">
        <v>1</v>
      </c>
      <c r="G245" s="2">
        <v>20</v>
      </c>
      <c r="H245" s="2">
        <v>21</v>
      </c>
      <c r="I245" s="2">
        <v>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3" x14ac:dyDescent="0.15">
      <c r="A246" s="2">
        <v>1</v>
      </c>
      <c r="B246" s="2">
        <v>1</v>
      </c>
      <c r="C246" s="2">
        <v>1</v>
      </c>
      <c r="D246" s="2">
        <v>1</v>
      </c>
      <c r="E246" s="2">
        <v>5</v>
      </c>
      <c r="F246" s="2">
        <v>1</v>
      </c>
      <c r="G246" s="2">
        <v>17</v>
      </c>
      <c r="H246" s="2">
        <v>24</v>
      </c>
      <c r="I246" s="2">
        <v>0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3" x14ac:dyDescent="0.15">
      <c r="A247" s="2">
        <v>1</v>
      </c>
      <c r="B247" s="2">
        <v>1</v>
      </c>
      <c r="C247" s="2">
        <v>1</v>
      </c>
      <c r="D247" s="2">
        <v>1</v>
      </c>
      <c r="E247" s="2">
        <v>6</v>
      </c>
      <c r="F247" s="2">
        <v>1</v>
      </c>
      <c r="G247" s="2">
        <v>24</v>
      </c>
      <c r="H247" s="2">
        <v>17</v>
      </c>
      <c r="I247" s="2">
        <v>0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3" x14ac:dyDescent="0.15">
      <c r="A248" s="2">
        <v>1</v>
      </c>
      <c r="B248" s="2">
        <v>1</v>
      </c>
      <c r="C248" s="2">
        <v>1</v>
      </c>
      <c r="D248" s="2">
        <v>2</v>
      </c>
      <c r="E248" s="2">
        <v>7</v>
      </c>
      <c r="F248" s="2">
        <v>1</v>
      </c>
      <c r="G248" s="2">
        <v>19</v>
      </c>
      <c r="H248" s="2">
        <v>21</v>
      </c>
      <c r="I248" s="2">
        <v>1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3" x14ac:dyDescent="0.15">
      <c r="A249" s="2">
        <v>1</v>
      </c>
      <c r="B249" s="2">
        <v>1</v>
      </c>
      <c r="C249" s="2">
        <v>1</v>
      </c>
      <c r="D249" s="2">
        <v>2</v>
      </c>
      <c r="E249" s="2">
        <v>8</v>
      </c>
      <c r="F249" s="2">
        <v>1</v>
      </c>
      <c r="G249" s="2">
        <v>25</v>
      </c>
      <c r="H249" s="2">
        <v>16</v>
      </c>
      <c r="I249" s="2">
        <v>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3" x14ac:dyDescent="0.15">
      <c r="A250" s="2">
        <v>1</v>
      </c>
      <c r="B250" s="2">
        <v>1</v>
      </c>
      <c r="C250" s="2">
        <v>1</v>
      </c>
      <c r="D250" s="2">
        <v>2</v>
      </c>
      <c r="E250" s="2">
        <v>9</v>
      </c>
      <c r="F250" s="2">
        <v>1</v>
      </c>
      <c r="G250" s="2">
        <v>18</v>
      </c>
      <c r="H250" s="2">
        <v>23</v>
      </c>
      <c r="I250" s="2">
        <v>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3" x14ac:dyDescent="0.15">
      <c r="A251" s="2">
        <v>1</v>
      </c>
      <c r="B251" s="2">
        <v>1</v>
      </c>
      <c r="C251" s="2">
        <v>1</v>
      </c>
      <c r="D251" s="2">
        <v>2</v>
      </c>
      <c r="E251" s="2">
        <v>10</v>
      </c>
      <c r="F251" s="2">
        <v>1</v>
      </c>
      <c r="G251" s="2">
        <v>18</v>
      </c>
      <c r="H251" s="2">
        <v>23</v>
      </c>
      <c r="I251" s="2">
        <v>0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3" x14ac:dyDescent="0.15">
      <c r="A252" s="2">
        <v>1</v>
      </c>
      <c r="B252" s="2">
        <v>1</v>
      </c>
      <c r="C252" s="2">
        <v>2</v>
      </c>
      <c r="D252" s="2">
        <v>2</v>
      </c>
      <c r="E252" s="2">
        <v>11</v>
      </c>
      <c r="F252" s="2">
        <v>1</v>
      </c>
      <c r="G252" s="2">
        <v>37</v>
      </c>
      <c r="H252" s="2">
        <v>4</v>
      </c>
      <c r="I252" s="2">
        <v>0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3" x14ac:dyDescent="0.15">
      <c r="A253" s="2">
        <v>1</v>
      </c>
      <c r="B253" s="2">
        <v>1</v>
      </c>
      <c r="C253" s="2">
        <v>2</v>
      </c>
      <c r="D253" s="2">
        <v>2</v>
      </c>
      <c r="E253" s="2">
        <v>12</v>
      </c>
      <c r="F253" s="2">
        <v>1</v>
      </c>
      <c r="G253" s="2">
        <v>37</v>
      </c>
      <c r="H253" s="2">
        <v>4</v>
      </c>
      <c r="I253" s="2">
        <v>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3" x14ac:dyDescent="0.15">
      <c r="A254" s="2">
        <v>1</v>
      </c>
      <c r="B254" s="2">
        <v>1</v>
      </c>
      <c r="C254" s="2">
        <v>1</v>
      </c>
      <c r="D254" s="2">
        <v>3</v>
      </c>
      <c r="E254" s="2">
        <v>13</v>
      </c>
      <c r="F254" s="2">
        <v>1</v>
      </c>
      <c r="G254" s="2">
        <v>30</v>
      </c>
      <c r="H254" s="2">
        <v>11</v>
      </c>
      <c r="I254" s="2">
        <v>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3" x14ac:dyDescent="0.15">
      <c r="A255" s="2">
        <v>1</v>
      </c>
      <c r="B255" s="2">
        <v>1</v>
      </c>
      <c r="C255" s="2">
        <v>1</v>
      </c>
      <c r="D255" s="2">
        <v>3</v>
      </c>
      <c r="E255" s="2">
        <v>14</v>
      </c>
      <c r="F255" s="2">
        <v>1</v>
      </c>
      <c r="G255" s="2">
        <v>32</v>
      </c>
      <c r="H255" s="2">
        <v>9</v>
      </c>
      <c r="I255" s="2">
        <v>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3" x14ac:dyDescent="0.15">
      <c r="A256" s="2">
        <v>1</v>
      </c>
      <c r="B256" s="2">
        <v>1</v>
      </c>
      <c r="C256" s="2">
        <v>2</v>
      </c>
      <c r="D256" s="2">
        <v>1</v>
      </c>
      <c r="E256" s="2">
        <v>15</v>
      </c>
      <c r="F256" s="2">
        <v>1</v>
      </c>
      <c r="G256" s="2">
        <v>18</v>
      </c>
      <c r="H256" s="2">
        <v>23</v>
      </c>
      <c r="I256" s="2">
        <v>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3" x14ac:dyDescent="0.15">
      <c r="A257" s="2">
        <v>1</v>
      </c>
      <c r="B257" s="2">
        <v>1</v>
      </c>
      <c r="C257" s="2">
        <v>2</v>
      </c>
      <c r="D257" s="2">
        <v>1</v>
      </c>
      <c r="E257" s="2">
        <v>16</v>
      </c>
      <c r="F257" s="2">
        <v>1</v>
      </c>
      <c r="G257" s="2">
        <v>32</v>
      </c>
      <c r="H257" s="2">
        <v>9</v>
      </c>
      <c r="I257" s="2">
        <v>0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3" x14ac:dyDescent="0.15">
      <c r="A258" s="2">
        <v>1</v>
      </c>
      <c r="B258" s="2">
        <v>1</v>
      </c>
      <c r="C258" s="2">
        <v>2</v>
      </c>
      <c r="D258" s="2">
        <v>1</v>
      </c>
      <c r="E258" s="2">
        <v>17</v>
      </c>
      <c r="F258" s="2">
        <v>1</v>
      </c>
      <c r="G258" s="2">
        <v>19</v>
      </c>
      <c r="H258" s="2">
        <v>22</v>
      </c>
      <c r="I258" s="2">
        <v>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3" x14ac:dyDescent="0.15">
      <c r="A259" s="2">
        <v>1</v>
      </c>
      <c r="B259" s="2">
        <v>1</v>
      </c>
      <c r="C259" s="2">
        <v>2</v>
      </c>
      <c r="D259" s="2">
        <v>1</v>
      </c>
      <c r="E259" s="2">
        <v>18</v>
      </c>
      <c r="F259" s="2">
        <v>1</v>
      </c>
      <c r="G259" s="2">
        <v>28</v>
      </c>
      <c r="H259" s="2">
        <v>13</v>
      </c>
      <c r="I259" s="2">
        <v>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3" x14ac:dyDescent="0.15">
      <c r="A260" s="2">
        <v>1</v>
      </c>
      <c r="B260" s="2">
        <v>1</v>
      </c>
      <c r="C260" s="2">
        <v>2</v>
      </c>
      <c r="D260" s="2">
        <v>2</v>
      </c>
      <c r="E260" s="2">
        <v>19</v>
      </c>
      <c r="F260" s="2">
        <v>1</v>
      </c>
      <c r="G260" s="2">
        <v>29</v>
      </c>
      <c r="H260" s="2">
        <v>12</v>
      </c>
      <c r="I260" s="2">
        <v>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3" x14ac:dyDescent="0.15">
      <c r="A261" s="2">
        <v>1</v>
      </c>
      <c r="B261" s="2">
        <v>1</v>
      </c>
      <c r="C261" s="2">
        <v>1</v>
      </c>
      <c r="D261" s="2">
        <v>3</v>
      </c>
      <c r="E261" s="2">
        <v>20</v>
      </c>
      <c r="F261" s="2">
        <v>1</v>
      </c>
      <c r="G261" s="2">
        <v>32</v>
      </c>
      <c r="H261" s="2">
        <v>9</v>
      </c>
      <c r="I261" s="2">
        <v>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3" x14ac:dyDescent="0.15">
      <c r="A262" s="2">
        <v>1</v>
      </c>
      <c r="B262" s="2">
        <v>1</v>
      </c>
      <c r="C262" s="2">
        <v>1</v>
      </c>
      <c r="D262" s="2">
        <v>1</v>
      </c>
      <c r="E262" s="2">
        <v>1</v>
      </c>
      <c r="F262" s="2">
        <v>2</v>
      </c>
      <c r="G262" s="2">
        <v>19</v>
      </c>
      <c r="H262" s="2">
        <v>6</v>
      </c>
      <c r="I262" s="2">
        <v>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3" x14ac:dyDescent="0.15">
      <c r="A263" s="2">
        <v>1</v>
      </c>
      <c r="B263" s="2">
        <v>1</v>
      </c>
      <c r="C263" s="2">
        <v>1</v>
      </c>
      <c r="D263" s="2">
        <v>1</v>
      </c>
      <c r="E263" s="2">
        <v>2</v>
      </c>
      <c r="F263" s="2">
        <v>2</v>
      </c>
      <c r="G263" s="2">
        <v>13</v>
      </c>
      <c r="H263" s="2">
        <v>12</v>
      </c>
      <c r="I263" s="2">
        <v>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3" x14ac:dyDescent="0.15">
      <c r="A264" s="2">
        <v>1</v>
      </c>
      <c r="B264" s="2">
        <v>1</v>
      </c>
      <c r="C264" s="2">
        <v>1</v>
      </c>
      <c r="D264" s="2">
        <v>1</v>
      </c>
      <c r="E264" s="2">
        <v>3</v>
      </c>
      <c r="F264" s="2">
        <v>2</v>
      </c>
      <c r="G264" s="2">
        <v>22</v>
      </c>
      <c r="H264" s="2">
        <v>3</v>
      </c>
      <c r="I264" s="2">
        <v>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3" x14ac:dyDescent="0.15">
      <c r="A265" s="2">
        <v>1</v>
      </c>
      <c r="B265" s="2">
        <v>1</v>
      </c>
      <c r="C265" s="2">
        <v>1</v>
      </c>
      <c r="D265" s="2">
        <v>1</v>
      </c>
      <c r="E265" s="2">
        <v>4</v>
      </c>
      <c r="F265" s="2">
        <v>2</v>
      </c>
      <c r="G265" s="2">
        <v>12</v>
      </c>
      <c r="H265" s="2">
        <v>13</v>
      </c>
      <c r="I265" s="2"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3" x14ac:dyDescent="0.15">
      <c r="A266" s="2">
        <v>1</v>
      </c>
      <c r="B266" s="2">
        <v>1</v>
      </c>
      <c r="C266" s="2">
        <v>1</v>
      </c>
      <c r="D266" s="2">
        <v>1</v>
      </c>
      <c r="E266" s="2">
        <v>5</v>
      </c>
      <c r="F266" s="2">
        <v>2</v>
      </c>
      <c r="G266" s="2">
        <v>15</v>
      </c>
      <c r="H266" s="2">
        <v>10</v>
      </c>
      <c r="I266" s="2">
        <v>0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3" x14ac:dyDescent="0.15">
      <c r="A267" s="2">
        <v>1</v>
      </c>
      <c r="B267" s="2">
        <v>1</v>
      </c>
      <c r="C267" s="2">
        <v>1</v>
      </c>
      <c r="D267" s="2">
        <v>1</v>
      </c>
      <c r="E267" s="2">
        <v>6</v>
      </c>
      <c r="F267" s="2">
        <v>2</v>
      </c>
      <c r="G267" s="2">
        <v>21</v>
      </c>
      <c r="H267" s="2">
        <v>4</v>
      </c>
      <c r="I267" s="2">
        <v>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3" x14ac:dyDescent="0.15">
      <c r="A268" s="2">
        <v>1</v>
      </c>
      <c r="B268" s="2">
        <v>1</v>
      </c>
      <c r="C268" s="2">
        <v>1</v>
      </c>
      <c r="D268" s="2">
        <v>2</v>
      </c>
      <c r="E268" s="2">
        <v>7</v>
      </c>
      <c r="F268" s="2">
        <v>2</v>
      </c>
      <c r="G268" s="2">
        <v>12</v>
      </c>
      <c r="H268" s="2">
        <v>13</v>
      </c>
      <c r="I268" s="2">
        <v>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3" x14ac:dyDescent="0.15">
      <c r="A269" s="2">
        <v>1</v>
      </c>
      <c r="B269" s="2">
        <v>1</v>
      </c>
      <c r="C269" s="2">
        <v>1</v>
      </c>
      <c r="D269" s="2">
        <v>2</v>
      </c>
      <c r="E269" s="2">
        <v>8</v>
      </c>
      <c r="F269" s="2">
        <v>2</v>
      </c>
      <c r="G269" s="2">
        <v>15</v>
      </c>
      <c r="H269" s="2">
        <v>10</v>
      </c>
      <c r="I269" s="2">
        <v>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3" x14ac:dyDescent="0.15">
      <c r="A270" s="2">
        <v>1</v>
      </c>
      <c r="B270" s="2">
        <v>1</v>
      </c>
      <c r="C270" s="2">
        <v>1</v>
      </c>
      <c r="D270" s="2">
        <v>2</v>
      </c>
      <c r="E270" s="2">
        <v>9</v>
      </c>
      <c r="F270" s="2">
        <v>2</v>
      </c>
      <c r="G270" s="2">
        <v>12</v>
      </c>
      <c r="H270" s="2">
        <v>13</v>
      </c>
      <c r="I270" s="2">
        <v>0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3" x14ac:dyDescent="0.15">
      <c r="A271" s="2">
        <v>1</v>
      </c>
      <c r="B271" s="2">
        <v>1</v>
      </c>
      <c r="C271" s="2">
        <v>1</v>
      </c>
      <c r="D271" s="2">
        <v>2</v>
      </c>
      <c r="E271" s="2">
        <v>10</v>
      </c>
      <c r="F271" s="2">
        <v>2</v>
      </c>
      <c r="G271" s="2">
        <v>15</v>
      </c>
      <c r="H271" s="2">
        <v>10</v>
      </c>
      <c r="I271" s="2">
        <v>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3" x14ac:dyDescent="0.15">
      <c r="A272" s="2">
        <v>1</v>
      </c>
      <c r="B272" s="2">
        <v>1</v>
      </c>
      <c r="C272" s="2">
        <v>2</v>
      </c>
      <c r="D272" s="2">
        <v>2</v>
      </c>
      <c r="E272" s="2">
        <v>11</v>
      </c>
      <c r="F272" s="2">
        <v>2</v>
      </c>
      <c r="G272" s="2">
        <v>24</v>
      </c>
      <c r="H272" s="2">
        <v>1</v>
      </c>
      <c r="I272" s="2">
        <v>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3" x14ac:dyDescent="0.15">
      <c r="A273" s="2">
        <v>1</v>
      </c>
      <c r="B273" s="2">
        <v>1</v>
      </c>
      <c r="C273" s="2">
        <v>2</v>
      </c>
      <c r="D273" s="2">
        <v>2</v>
      </c>
      <c r="E273" s="2">
        <v>12</v>
      </c>
      <c r="F273" s="2">
        <v>2</v>
      </c>
      <c r="G273" s="2">
        <v>24</v>
      </c>
      <c r="H273" s="2">
        <v>1</v>
      </c>
      <c r="I273" s="2">
        <v>0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3" x14ac:dyDescent="0.15">
      <c r="A274" s="2">
        <v>1</v>
      </c>
      <c r="B274" s="2">
        <v>1</v>
      </c>
      <c r="C274" s="2">
        <v>1</v>
      </c>
      <c r="D274" s="2">
        <v>3</v>
      </c>
      <c r="E274" s="2">
        <v>13</v>
      </c>
      <c r="F274" s="2">
        <v>2</v>
      </c>
      <c r="G274" s="2">
        <v>20</v>
      </c>
      <c r="H274" s="2">
        <v>5</v>
      </c>
      <c r="I274" s="2">
        <v>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3" x14ac:dyDescent="0.15">
      <c r="A275" s="2">
        <v>1</v>
      </c>
      <c r="B275" s="2">
        <v>1</v>
      </c>
      <c r="C275" s="2">
        <v>1</v>
      </c>
      <c r="D275" s="2">
        <v>3</v>
      </c>
      <c r="E275" s="2">
        <v>14</v>
      </c>
      <c r="F275" s="2">
        <v>2</v>
      </c>
      <c r="G275" s="2">
        <v>21</v>
      </c>
      <c r="H275" s="2">
        <v>4</v>
      </c>
      <c r="I275" s="2"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3" x14ac:dyDescent="0.15">
      <c r="A276" s="2">
        <v>1</v>
      </c>
      <c r="B276" s="2">
        <v>1</v>
      </c>
      <c r="C276" s="2">
        <v>2</v>
      </c>
      <c r="D276" s="2">
        <v>1</v>
      </c>
      <c r="E276" s="2">
        <v>15</v>
      </c>
      <c r="F276" s="2">
        <v>2</v>
      </c>
      <c r="G276" s="2">
        <v>17</v>
      </c>
      <c r="H276" s="2">
        <v>8</v>
      </c>
      <c r="I276" s="2">
        <v>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3" x14ac:dyDescent="0.15">
      <c r="A277" s="2">
        <v>1</v>
      </c>
      <c r="B277" s="2">
        <v>1</v>
      </c>
      <c r="C277" s="2">
        <v>2</v>
      </c>
      <c r="D277" s="2">
        <v>1</v>
      </c>
      <c r="E277" s="2">
        <v>16</v>
      </c>
      <c r="F277" s="2">
        <v>2</v>
      </c>
      <c r="G277" s="2">
        <v>23</v>
      </c>
      <c r="H277" s="2">
        <v>2</v>
      </c>
      <c r="I277" s="2">
        <v>0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3" x14ac:dyDescent="0.15">
      <c r="A278" s="2">
        <v>1</v>
      </c>
      <c r="B278" s="2">
        <v>1</v>
      </c>
      <c r="C278" s="2">
        <v>2</v>
      </c>
      <c r="D278" s="2">
        <v>1</v>
      </c>
      <c r="E278" s="2">
        <v>17</v>
      </c>
      <c r="F278" s="2">
        <v>2</v>
      </c>
      <c r="G278" s="2">
        <v>17</v>
      </c>
      <c r="H278" s="2">
        <v>8</v>
      </c>
      <c r="I278" s="2">
        <v>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3" x14ac:dyDescent="0.15">
      <c r="A279" s="2">
        <v>1</v>
      </c>
      <c r="B279" s="2">
        <v>1</v>
      </c>
      <c r="C279" s="2">
        <v>2</v>
      </c>
      <c r="D279" s="2">
        <v>1</v>
      </c>
      <c r="E279" s="2">
        <v>18</v>
      </c>
      <c r="F279" s="2">
        <v>2</v>
      </c>
      <c r="G279" s="2">
        <v>23</v>
      </c>
      <c r="H279" s="2">
        <v>2</v>
      </c>
      <c r="I279" s="2">
        <v>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3" x14ac:dyDescent="0.15">
      <c r="A280" s="2">
        <v>1</v>
      </c>
      <c r="B280" s="2">
        <v>1</v>
      </c>
      <c r="C280" s="2">
        <v>2</v>
      </c>
      <c r="D280" s="2">
        <v>2</v>
      </c>
      <c r="E280" s="2">
        <v>19</v>
      </c>
      <c r="F280" s="2">
        <v>2</v>
      </c>
      <c r="G280" s="2">
        <v>19</v>
      </c>
      <c r="H280" s="2">
        <v>6</v>
      </c>
      <c r="I280" s="2">
        <v>0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3" x14ac:dyDescent="0.15">
      <c r="A281" s="2">
        <v>1</v>
      </c>
      <c r="B281" s="2">
        <v>1</v>
      </c>
      <c r="C281" s="2">
        <v>1</v>
      </c>
      <c r="D281" s="2">
        <v>3</v>
      </c>
      <c r="E281" s="2">
        <v>20</v>
      </c>
      <c r="F281" s="2">
        <v>2</v>
      </c>
      <c r="G281" s="2">
        <v>20</v>
      </c>
      <c r="H281" s="2">
        <v>5</v>
      </c>
      <c r="I281" s="2">
        <v>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3" x14ac:dyDescent="0.15">
      <c r="A282" s="2">
        <v>2</v>
      </c>
      <c r="B282" s="2">
        <v>5</v>
      </c>
      <c r="C282" s="2">
        <v>1</v>
      </c>
      <c r="D282" s="2">
        <v>1</v>
      </c>
      <c r="E282" s="2">
        <v>1</v>
      </c>
      <c r="F282" s="2">
        <v>1</v>
      </c>
      <c r="G282" s="2">
        <v>51</v>
      </c>
      <c r="H282" s="2">
        <v>0</v>
      </c>
      <c r="I282" s="2">
        <v>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3" x14ac:dyDescent="0.15">
      <c r="A283" s="2">
        <v>2</v>
      </c>
      <c r="B283" s="2">
        <v>5</v>
      </c>
      <c r="C283" s="2">
        <v>1</v>
      </c>
      <c r="D283" s="2">
        <v>1</v>
      </c>
      <c r="E283" s="2">
        <v>2</v>
      </c>
      <c r="F283" s="2">
        <v>1</v>
      </c>
      <c r="G283" s="2">
        <v>31</v>
      </c>
      <c r="H283" s="2">
        <v>20</v>
      </c>
      <c r="I283" s="2">
        <v>0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3" x14ac:dyDescent="0.15">
      <c r="A284" s="2">
        <v>2</v>
      </c>
      <c r="B284" s="2">
        <v>5</v>
      </c>
      <c r="C284" s="2">
        <v>1</v>
      </c>
      <c r="D284" s="2">
        <v>1</v>
      </c>
      <c r="E284" s="2">
        <v>3</v>
      </c>
      <c r="F284" s="2">
        <v>1</v>
      </c>
      <c r="G284" s="2">
        <v>25</v>
      </c>
      <c r="H284" s="2">
        <v>26</v>
      </c>
      <c r="I284" s="2">
        <v>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3" x14ac:dyDescent="0.15">
      <c r="A285" s="2">
        <v>2</v>
      </c>
      <c r="B285" s="2">
        <v>5</v>
      </c>
      <c r="C285" s="2">
        <v>1</v>
      </c>
      <c r="D285" s="2">
        <v>1</v>
      </c>
      <c r="E285" s="2">
        <v>4</v>
      </c>
      <c r="F285" s="2">
        <v>1</v>
      </c>
      <c r="G285" s="2">
        <v>32</v>
      </c>
      <c r="H285" s="2">
        <v>19</v>
      </c>
      <c r="I285" s="2">
        <v>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3" x14ac:dyDescent="0.15">
      <c r="A286" s="2">
        <v>2</v>
      </c>
      <c r="B286" s="2">
        <v>5</v>
      </c>
      <c r="C286" s="2">
        <v>1</v>
      </c>
      <c r="D286" s="2">
        <v>1</v>
      </c>
      <c r="E286" s="2">
        <v>5</v>
      </c>
      <c r="F286" s="2">
        <v>1</v>
      </c>
      <c r="G286" s="2">
        <v>40</v>
      </c>
      <c r="H286" s="2">
        <v>11</v>
      </c>
      <c r="I286" s="2"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3" x14ac:dyDescent="0.15">
      <c r="A287" s="2">
        <v>2</v>
      </c>
      <c r="B287" s="2">
        <v>5</v>
      </c>
      <c r="C287" s="2">
        <v>2</v>
      </c>
      <c r="D287" s="2">
        <v>1</v>
      </c>
      <c r="E287" s="2">
        <v>6</v>
      </c>
      <c r="F287" s="2">
        <v>1</v>
      </c>
      <c r="G287" s="2">
        <v>48</v>
      </c>
      <c r="H287" s="2">
        <v>3</v>
      </c>
      <c r="I287" s="2">
        <v>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3" x14ac:dyDescent="0.15">
      <c r="A288" s="2">
        <v>2</v>
      </c>
      <c r="B288" s="2">
        <v>5</v>
      </c>
      <c r="C288" s="2">
        <v>2</v>
      </c>
      <c r="D288" s="2">
        <v>1</v>
      </c>
      <c r="E288" s="2">
        <v>7</v>
      </c>
      <c r="F288" s="2">
        <v>1</v>
      </c>
      <c r="G288" s="2">
        <v>46</v>
      </c>
      <c r="H288" s="2">
        <v>5</v>
      </c>
      <c r="I288" s="2"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3" x14ac:dyDescent="0.15">
      <c r="A289" s="2">
        <v>2</v>
      </c>
      <c r="B289" s="2">
        <v>5</v>
      </c>
      <c r="C289" s="2">
        <v>2</v>
      </c>
      <c r="D289" s="2">
        <v>1</v>
      </c>
      <c r="E289" s="2">
        <v>8</v>
      </c>
      <c r="F289" s="2">
        <v>1</v>
      </c>
      <c r="G289" s="2">
        <v>47</v>
      </c>
      <c r="H289" s="2">
        <v>4</v>
      </c>
      <c r="I289" s="2"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3" x14ac:dyDescent="0.15">
      <c r="A290" s="2">
        <v>2</v>
      </c>
      <c r="B290" s="2">
        <v>5</v>
      </c>
      <c r="C290" s="2">
        <v>2</v>
      </c>
      <c r="D290" s="2">
        <v>1</v>
      </c>
      <c r="E290" s="2">
        <v>9</v>
      </c>
      <c r="F290" s="2">
        <v>1</v>
      </c>
      <c r="G290" s="2">
        <v>49</v>
      </c>
      <c r="H290" s="2">
        <v>2</v>
      </c>
      <c r="I290" s="2">
        <v>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3" x14ac:dyDescent="0.15">
      <c r="A291" s="2">
        <v>2</v>
      </c>
      <c r="B291" s="2">
        <v>5</v>
      </c>
      <c r="C291" s="2">
        <v>2</v>
      </c>
      <c r="D291" s="2">
        <v>1</v>
      </c>
      <c r="E291" s="2">
        <v>10</v>
      </c>
      <c r="F291" s="2">
        <v>1</v>
      </c>
      <c r="G291" s="2">
        <v>49</v>
      </c>
      <c r="H291" s="2">
        <v>2</v>
      </c>
      <c r="I291" s="2">
        <v>0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3" x14ac:dyDescent="0.15">
      <c r="A292" s="2">
        <v>2</v>
      </c>
      <c r="B292" s="2">
        <v>5</v>
      </c>
      <c r="C292" s="2">
        <v>1</v>
      </c>
      <c r="D292" s="2">
        <v>2</v>
      </c>
      <c r="E292" s="2">
        <v>11</v>
      </c>
      <c r="F292" s="2">
        <v>1</v>
      </c>
      <c r="G292" s="2">
        <v>40</v>
      </c>
      <c r="H292" s="2">
        <v>11</v>
      </c>
      <c r="I292" s="2">
        <v>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3" x14ac:dyDescent="0.15">
      <c r="A293" s="2">
        <v>2</v>
      </c>
      <c r="B293" s="2">
        <v>5</v>
      </c>
      <c r="C293" s="2">
        <v>1</v>
      </c>
      <c r="D293" s="2">
        <v>2</v>
      </c>
      <c r="E293" s="2">
        <v>12</v>
      </c>
      <c r="F293" s="2">
        <v>1</v>
      </c>
      <c r="G293" s="2">
        <v>39</v>
      </c>
      <c r="H293" s="2">
        <v>12</v>
      </c>
      <c r="I293" s="2">
        <v>0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3" x14ac:dyDescent="0.15">
      <c r="A294" s="2">
        <v>2</v>
      </c>
      <c r="B294" s="2">
        <v>5</v>
      </c>
      <c r="C294" s="2">
        <v>1</v>
      </c>
      <c r="D294" s="2">
        <v>2</v>
      </c>
      <c r="E294" s="2">
        <v>13</v>
      </c>
      <c r="F294" s="2">
        <v>1</v>
      </c>
      <c r="G294" s="2">
        <v>38</v>
      </c>
      <c r="H294" s="2">
        <v>13</v>
      </c>
      <c r="I294" s="2">
        <v>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3" x14ac:dyDescent="0.15">
      <c r="A295" s="2">
        <v>2</v>
      </c>
      <c r="B295" s="2">
        <v>5</v>
      </c>
      <c r="C295" s="2">
        <v>1</v>
      </c>
      <c r="D295" s="2">
        <v>2</v>
      </c>
      <c r="E295" s="2">
        <v>14</v>
      </c>
      <c r="F295" s="2">
        <v>1</v>
      </c>
      <c r="G295" s="2">
        <v>41</v>
      </c>
      <c r="H295" s="2">
        <v>10</v>
      </c>
      <c r="I295" s="2"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3" x14ac:dyDescent="0.15">
      <c r="A296" s="2">
        <v>2</v>
      </c>
      <c r="B296" s="2">
        <v>5</v>
      </c>
      <c r="C296" s="2">
        <v>2</v>
      </c>
      <c r="D296" s="2">
        <v>2</v>
      </c>
      <c r="E296" s="2">
        <v>15</v>
      </c>
      <c r="F296" s="2">
        <v>1</v>
      </c>
      <c r="G296" s="2">
        <v>40</v>
      </c>
      <c r="H296" s="2">
        <v>11</v>
      </c>
      <c r="I296" s="2">
        <v>0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3" x14ac:dyDescent="0.15">
      <c r="A297" s="2">
        <v>2</v>
      </c>
      <c r="B297" s="2">
        <v>5</v>
      </c>
      <c r="C297" s="2">
        <v>2</v>
      </c>
      <c r="D297" s="2">
        <v>2</v>
      </c>
      <c r="E297" s="2">
        <v>16</v>
      </c>
      <c r="F297" s="2">
        <v>1</v>
      </c>
      <c r="G297" s="2">
        <v>38</v>
      </c>
      <c r="H297" s="2">
        <v>13</v>
      </c>
      <c r="I297" s="2">
        <v>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3" x14ac:dyDescent="0.15">
      <c r="A298" s="2">
        <v>2</v>
      </c>
      <c r="B298" s="2">
        <v>5</v>
      </c>
      <c r="C298" s="2">
        <v>2</v>
      </c>
      <c r="D298" s="2">
        <v>2</v>
      </c>
      <c r="E298" s="2">
        <v>17</v>
      </c>
      <c r="F298" s="2">
        <v>1</v>
      </c>
      <c r="G298" s="2">
        <v>39</v>
      </c>
      <c r="H298" s="2">
        <v>11</v>
      </c>
      <c r="I298" s="2">
        <v>1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3" x14ac:dyDescent="0.15">
      <c r="A299" s="2">
        <v>2</v>
      </c>
      <c r="B299" s="2">
        <v>5</v>
      </c>
      <c r="C299" s="2">
        <v>1</v>
      </c>
      <c r="D299" s="2">
        <v>3</v>
      </c>
      <c r="E299" s="2">
        <v>18</v>
      </c>
      <c r="F299" s="2">
        <v>1</v>
      </c>
      <c r="G299" s="2">
        <v>36</v>
      </c>
      <c r="H299" s="2">
        <v>15</v>
      </c>
      <c r="I299" s="2">
        <v>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3" x14ac:dyDescent="0.15">
      <c r="A300" s="2">
        <v>2</v>
      </c>
      <c r="B300" s="2">
        <v>5</v>
      </c>
      <c r="C300" s="2">
        <v>2</v>
      </c>
      <c r="D300" s="2">
        <v>3</v>
      </c>
      <c r="E300" s="2">
        <v>19</v>
      </c>
      <c r="F300" s="2">
        <v>1</v>
      </c>
      <c r="G300" s="2">
        <v>26</v>
      </c>
      <c r="H300" s="2">
        <v>25</v>
      </c>
      <c r="I300" s="2">
        <v>0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3" x14ac:dyDescent="0.15">
      <c r="A301" s="2">
        <v>2</v>
      </c>
      <c r="B301" s="2">
        <v>5</v>
      </c>
      <c r="C301" s="2">
        <v>2</v>
      </c>
      <c r="D301" s="2">
        <v>3</v>
      </c>
      <c r="E301" s="2">
        <v>20</v>
      </c>
      <c r="F301" s="2">
        <v>1</v>
      </c>
      <c r="G301" s="2">
        <v>31</v>
      </c>
      <c r="H301" s="2">
        <v>20</v>
      </c>
      <c r="I301" s="2">
        <v>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3" x14ac:dyDescent="0.15">
      <c r="A302" s="2">
        <v>2</v>
      </c>
      <c r="B302" s="2">
        <v>5</v>
      </c>
      <c r="C302" s="2">
        <v>1</v>
      </c>
      <c r="D302" s="2">
        <v>1</v>
      </c>
      <c r="E302" s="2">
        <v>1</v>
      </c>
      <c r="F302" s="2">
        <v>2</v>
      </c>
      <c r="G302" s="2">
        <v>59</v>
      </c>
      <c r="H302" s="2">
        <v>0</v>
      </c>
      <c r="I302" s="2">
        <v>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3" x14ac:dyDescent="0.15">
      <c r="A303" s="2">
        <v>2</v>
      </c>
      <c r="B303" s="2">
        <v>5</v>
      </c>
      <c r="C303" s="2">
        <v>1</v>
      </c>
      <c r="D303" s="2">
        <v>1</v>
      </c>
      <c r="E303" s="2">
        <v>2</v>
      </c>
      <c r="F303" s="2">
        <v>2</v>
      </c>
      <c r="G303" s="2">
        <v>39</v>
      </c>
      <c r="H303" s="2">
        <v>20</v>
      </c>
      <c r="I303" s="2">
        <v>0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3" x14ac:dyDescent="0.15">
      <c r="A304" s="2">
        <v>2</v>
      </c>
      <c r="B304" s="2">
        <v>5</v>
      </c>
      <c r="C304" s="2">
        <v>1</v>
      </c>
      <c r="D304" s="2">
        <v>1</v>
      </c>
      <c r="E304" s="2">
        <v>3</v>
      </c>
      <c r="F304" s="2">
        <v>2</v>
      </c>
      <c r="G304" s="2">
        <v>31</v>
      </c>
      <c r="H304" s="2">
        <v>28</v>
      </c>
      <c r="I304" s="2">
        <v>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3" x14ac:dyDescent="0.15">
      <c r="A305" s="2">
        <v>2</v>
      </c>
      <c r="B305" s="2">
        <v>5</v>
      </c>
      <c r="C305" s="2">
        <v>1</v>
      </c>
      <c r="D305" s="2">
        <v>1</v>
      </c>
      <c r="E305" s="2">
        <v>4</v>
      </c>
      <c r="F305" s="2">
        <v>2</v>
      </c>
      <c r="G305" s="2">
        <v>41</v>
      </c>
      <c r="H305" s="2">
        <v>18</v>
      </c>
      <c r="I305" s="2">
        <v>0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3" x14ac:dyDescent="0.15">
      <c r="A306" s="2">
        <v>2</v>
      </c>
      <c r="B306" s="2">
        <v>5</v>
      </c>
      <c r="C306" s="2">
        <v>1</v>
      </c>
      <c r="D306" s="2">
        <v>1</v>
      </c>
      <c r="E306" s="2">
        <v>5</v>
      </c>
      <c r="F306" s="2">
        <v>2</v>
      </c>
      <c r="G306" s="2">
        <v>53</v>
      </c>
      <c r="H306" s="2">
        <v>6</v>
      </c>
      <c r="I306" s="2">
        <v>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3" x14ac:dyDescent="0.15">
      <c r="A307" s="2">
        <v>2</v>
      </c>
      <c r="B307" s="2">
        <v>5</v>
      </c>
      <c r="C307" s="2">
        <v>2</v>
      </c>
      <c r="D307" s="2">
        <v>1</v>
      </c>
      <c r="E307" s="2">
        <v>6</v>
      </c>
      <c r="F307" s="2">
        <v>2</v>
      </c>
      <c r="G307" s="2">
        <v>59</v>
      </c>
      <c r="H307" s="2">
        <v>0</v>
      </c>
      <c r="I307" s="2">
        <v>0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3" x14ac:dyDescent="0.15">
      <c r="A308" s="2">
        <v>2</v>
      </c>
      <c r="B308" s="2">
        <v>5</v>
      </c>
      <c r="C308" s="2">
        <v>2</v>
      </c>
      <c r="D308" s="2">
        <v>1</v>
      </c>
      <c r="E308" s="2">
        <v>7</v>
      </c>
      <c r="F308" s="2">
        <v>2</v>
      </c>
      <c r="G308" s="2">
        <v>51</v>
      </c>
      <c r="H308" s="2">
        <v>8</v>
      </c>
      <c r="I308" s="2">
        <v>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3" x14ac:dyDescent="0.15">
      <c r="A309" s="2">
        <v>2</v>
      </c>
      <c r="B309" s="2">
        <v>5</v>
      </c>
      <c r="C309" s="2">
        <v>2</v>
      </c>
      <c r="D309" s="2">
        <v>1</v>
      </c>
      <c r="E309" s="2">
        <v>8</v>
      </c>
      <c r="F309" s="2">
        <v>2</v>
      </c>
      <c r="G309" s="2">
        <v>50</v>
      </c>
      <c r="H309" s="2">
        <v>8</v>
      </c>
      <c r="I309" s="2">
        <v>1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3" x14ac:dyDescent="0.15">
      <c r="A310" s="2">
        <v>2</v>
      </c>
      <c r="B310" s="2">
        <v>5</v>
      </c>
      <c r="C310" s="2">
        <v>2</v>
      </c>
      <c r="D310" s="2">
        <v>1</v>
      </c>
      <c r="E310" s="2">
        <v>9</v>
      </c>
      <c r="F310" s="2">
        <v>2</v>
      </c>
      <c r="G310" s="2">
        <v>56</v>
      </c>
      <c r="H310" s="2">
        <v>2</v>
      </c>
      <c r="I310" s="2">
        <v>1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3" x14ac:dyDescent="0.15">
      <c r="A311" s="2">
        <v>2</v>
      </c>
      <c r="B311" s="2">
        <v>5</v>
      </c>
      <c r="C311" s="2">
        <v>2</v>
      </c>
      <c r="D311" s="2">
        <v>1</v>
      </c>
      <c r="E311" s="2">
        <v>10</v>
      </c>
      <c r="F311" s="2">
        <v>2</v>
      </c>
      <c r="G311" s="2">
        <v>57</v>
      </c>
      <c r="H311" s="2">
        <v>1</v>
      </c>
      <c r="I311" s="2">
        <v>1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3" x14ac:dyDescent="0.15">
      <c r="A312" s="2">
        <v>2</v>
      </c>
      <c r="B312" s="2">
        <v>5</v>
      </c>
      <c r="C312" s="2">
        <v>1</v>
      </c>
      <c r="D312" s="2">
        <v>2</v>
      </c>
      <c r="E312" s="2">
        <v>11</v>
      </c>
      <c r="F312" s="2">
        <v>2</v>
      </c>
      <c r="G312" s="2">
        <v>48</v>
      </c>
      <c r="H312" s="2">
        <v>8</v>
      </c>
      <c r="I312" s="2">
        <v>3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3" x14ac:dyDescent="0.15">
      <c r="A313" s="2">
        <v>2</v>
      </c>
      <c r="B313" s="2">
        <v>5</v>
      </c>
      <c r="C313" s="2">
        <v>1</v>
      </c>
      <c r="D313" s="2">
        <v>2</v>
      </c>
      <c r="E313" s="2">
        <v>12</v>
      </c>
      <c r="F313" s="2">
        <v>2</v>
      </c>
      <c r="G313" s="2">
        <v>56</v>
      </c>
      <c r="H313" s="2">
        <v>2</v>
      </c>
      <c r="I313" s="2">
        <v>1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3" x14ac:dyDescent="0.15">
      <c r="A314" s="2">
        <v>2</v>
      </c>
      <c r="B314" s="2">
        <v>5</v>
      </c>
      <c r="C314" s="2">
        <v>1</v>
      </c>
      <c r="D314" s="2">
        <v>2</v>
      </c>
      <c r="E314" s="2">
        <v>13</v>
      </c>
      <c r="F314" s="2">
        <v>2</v>
      </c>
      <c r="G314" s="2">
        <v>48</v>
      </c>
      <c r="H314" s="2">
        <v>10</v>
      </c>
      <c r="I314" s="2">
        <v>1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3" x14ac:dyDescent="0.15">
      <c r="A315" s="2">
        <v>2</v>
      </c>
      <c r="B315" s="2">
        <v>5</v>
      </c>
      <c r="C315" s="2">
        <v>1</v>
      </c>
      <c r="D315" s="2">
        <v>2</v>
      </c>
      <c r="E315" s="2">
        <v>14</v>
      </c>
      <c r="F315" s="2">
        <v>2</v>
      </c>
      <c r="G315" s="2">
        <v>54</v>
      </c>
      <c r="H315" s="2">
        <v>4</v>
      </c>
      <c r="I315" s="2">
        <v>1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3" x14ac:dyDescent="0.15">
      <c r="A316" s="2">
        <v>2</v>
      </c>
      <c r="B316" s="2">
        <v>5</v>
      </c>
      <c r="C316" s="2">
        <v>2</v>
      </c>
      <c r="D316" s="2">
        <v>2</v>
      </c>
      <c r="E316" s="2">
        <v>15</v>
      </c>
      <c r="F316" s="2">
        <v>2</v>
      </c>
      <c r="G316" s="2">
        <v>47</v>
      </c>
      <c r="H316" s="2">
        <v>10</v>
      </c>
      <c r="I316" s="2">
        <v>2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3" x14ac:dyDescent="0.15">
      <c r="A317" s="2">
        <v>2</v>
      </c>
      <c r="B317" s="2">
        <v>5</v>
      </c>
      <c r="C317" s="2">
        <v>2</v>
      </c>
      <c r="D317" s="2">
        <v>2</v>
      </c>
      <c r="E317" s="2">
        <v>16</v>
      </c>
      <c r="F317" s="2">
        <v>2</v>
      </c>
      <c r="G317" s="2">
        <v>43</v>
      </c>
      <c r="H317" s="2">
        <v>14</v>
      </c>
      <c r="I317" s="2">
        <v>2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3" x14ac:dyDescent="0.15">
      <c r="A318" s="2">
        <v>2</v>
      </c>
      <c r="B318" s="2">
        <v>5</v>
      </c>
      <c r="C318" s="2">
        <v>2</v>
      </c>
      <c r="D318" s="2">
        <v>2</v>
      </c>
      <c r="E318" s="2">
        <v>17</v>
      </c>
      <c r="F318" s="2">
        <v>2</v>
      </c>
      <c r="G318" s="2">
        <v>49</v>
      </c>
      <c r="H318" s="2">
        <v>9</v>
      </c>
      <c r="I318" s="2">
        <v>1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3" x14ac:dyDescent="0.15">
      <c r="A319" s="2">
        <v>2</v>
      </c>
      <c r="B319" s="2">
        <v>5</v>
      </c>
      <c r="C319" s="2">
        <v>1</v>
      </c>
      <c r="D319" s="2">
        <v>3</v>
      </c>
      <c r="E319" s="2">
        <v>18</v>
      </c>
      <c r="F319" s="2">
        <v>2</v>
      </c>
      <c r="G319" s="2">
        <v>42</v>
      </c>
      <c r="H319" s="2">
        <v>16</v>
      </c>
      <c r="I319" s="2">
        <v>1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3" x14ac:dyDescent="0.15">
      <c r="A320" s="2">
        <v>2</v>
      </c>
      <c r="B320" s="2">
        <v>5</v>
      </c>
      <c r="C320" s="2">
        <v>2</v>
      </c>
      <c r="D320" s="2">
        <v>3</v>
      </c>
      <c r="E320" s="2">
        <v>19</v>
      </c>
      <c r="F320" s="2">
        <v>2</v>
      </c>
      <c r="G320" s="2">
        <v>32</v>
      </c>
      <c r="H320" s="2">
        <v>27</v>
      </c>
      <c r="I320" s="2">
        <v>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3" x14ac:dyDescent="0.15">
      <c r="A321" s="2">
        <v>2</v>
      </c>
      <c r="B321" s="2">
        <v>5</v>
      </c>
      <c r="C321" s="2">
        <v>2</v>
      </c>
      <c r="D321" s="2">
        <v>3</v>
      </c>
      <c r="E321" s="2">
        <v>20</v>
      </c>
      <c r="F321" s="2">
        <v>2</v>
      </c>
      <c r="G321" s="2">
        <v>38</v>
      </c>
      <c r="H321" s="2">
        <v>21</v>
      </c>
      <c r="I321" s="2">
        <v>0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3" x14ac:dyDescent="0.15">
      <c r="A322" s="2">
        <v>4</v>
      </c>
      <c r="B322" s="2">
        <v>12</v>
      </c>
      <c r="C322" s="2">
        <v>1</v>
      </c>
      <c r="D322" s="2">
        <v>1</v>
      </c>
      <c r="E322" s="2">
        <v>1</v>
      </c>
      <c r="F322" s="2">
        <v>1</v>
      </c>
      <c r="G322" s="2">
        <v>39</v>
      </c>
      <c r="H322" s="2">
        <v>5</v>
      </c>
      <c r="I322" s="2">
        <v>1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3" x14ac:dyDescent="0.15">
      <c r="A323" s="2">
        <v>4</v>
      </c>
      <c r="B323" s="2">
        <v>12</v>
      </c>
      <c r="C323" s="2">
        <v>1</v>
      </c>
      <c r="D323" s="2">
        <v>1</v>
      </c>
      <c r="E323" s="2">
        <v>2</v>
      </c>
      <c r="F323" s="2">
        <v>1</v>
      </c>
      <c r="G323" s="2">
        <v>35</v>
      </c>
      <c r="H323" s="2">
        <v>9</v>
      </c>
      <c r="I323" s="2">
        <v>1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3" x14ac:dyDescent="0.15">
      <c r="A324" s="2">
        <v>4</v>
      </c>
      <c r="B324" s="2">
        <v>12</v>
      </c>
      <c r="C324" s="2">
        <v>1</v>
      </c>
      <c r="D324" s="2">
        <v>1</v>
      </c>
      <c r="E324" s="2">
        <v>3</v>
      </c>
      <c r="F324" s="2">
        <v>1</v>
      </c>
      <c r="G324" s="2">
        <v>22</v>
      </c>
      <c r="H324" s="2">
        <v>20</v>
      </c>
      <c r="I324" s="2">
        <v>3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3" x14ac:dyDescent="0.15">
      <c r="A325" s="2">
        <v>4</v>
      </c>
      <c r="B325" s="2">
        <v>12</v>
      </c>
      <c r="C325" s="2">
        <v>1</v>
      </c>
      <c r="D325" s="2">
        <v>1</v>
      </c>
      <c r="E325" s="2">
        <v>4</v>
      </c>
      <c r="F325" s="2">
        <v>1</v>
      </c>
      <c r="G325" s="2">
        <v>30</v>
      </c>
      <c r="H325" s="2">
        <v>14</v>
      </c>
      <c r="I325" s="2">
        <v>1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3" x14ac:dyDescent="0.15">
      <c r="A326" s="2">
        <v>4</v>
      </c>
      <c r="B326" s="2">
        <v>12</v>
      </c>
      <c r="C326" s="2">
        <v>1</v>
      </c>
      <c r="D326" s="2">
        <v>1</v>
      </c>
      <c r="E326" s="2">
        <v>5</v>
      </c>
      <c r="F326" s="2">
        <v>1</v>
      </c>
      <c r="G326" s="2">
        <v>14</v>
      </c>
      <c r="H326" s="2">
        <v>27</v>
      </c>
      <c r="I326" s="2">
        <v>4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3" x14ac:dyDescent="0.15">
      <c r="A327" s="2">
        <v>4</v>
      </c>
      <c r="B327" s="2">
        <v>12</v>
      </c>
      <c r="C327" s="2">
        <v>1</v>
      </c>
      <c r="D327" s="2">
        <v>1</v>
      </c>
      <c r="E327" s="2">
        <v>6</v>
      </c>
      <c r="F327" s="2">
        <v>1</v>
      </c>
      <c r="G327" s="2">
        <v>28</v>
      </c>
      <c r="H327" s="2">
        <v>16</v>
      </c>
      <c r="I327" s="2">
        <v>1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3" x14ac:dyDescent="0.15">
      <c r="A328" s="2">
        <v>4</v>
      </c>
      <c r="B328" s="2">
        <v>12</v>
      </c>
      <c r="C328" s="2">
        <v>1</v>
      </c>
      <c r="D328" s="2">
        <v>1</v>
      </c>
      <c r="E328" s="2">
        <v>7</v>
      </c>
      <c r="F328" s="2">
        <v>1</v>
      </c>
      <c r="G328" s="2">
        <v>31</v>
      </c>
      <c r="H328" s="2">
        <v>12</v>
      </c>
      <c r="I328" s="2">
        <v>2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3" x14ac:dyDescent="0.15">
      <c r="A329" s="2">
        <v>4</v>
      </c>
      <c r="B329" s="2">
        <v>12</v>
      </c>
      <c r="C329" s="2">
        <v>1</v>
      </c>
      <c r="D329" s="2">
        <v>1</v>
      </c>
      <c r="E329" s="2">
        <v>8</v>
      </c>
      <c r="F329" s="2">
        <v>1</v>
      </c>
      <c r="G329" s="2">
        <v>35</v>
      </c>
      <c r="H329" s="2">
        <v>8</v>
      </c>
      <c r="I329" s="2">
        <v>2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3" x14ac:dyDescent="0.15">
      <c r="A330" s="2">
        <v>4</v>
      </c>
      <c r="B330" s="2">
        <v>12</v>
      </c>
      <c r="C330" s="2">
        <v>1</v>
      </c>
      <c r="D330" s="2">
        <v>1</v>
      </c>
      <c r="E330" s="2">
        <v>9</v>
      </c>
      <c r="F330" s="2">
        <v>1</v>
      </c>
      <c r="G330" s="2">
        <v>14</v>
      </c>
      <c r="H330" s="2">
        <v>30</v>
      </c>
      <c r="I330" s="2">
        <v>1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3" x14ac:dyDescent="0.15">
      <c r="A331" s="2">
        <v>4</v>
      </c>
      <c r="B331" s="2">
        <v>12</v>
      </c>
      <c r="C331" s="2">
        <v>1</v>
      </c>
      <c r="D331" s="2">
        <v>1</v>
      </c>
      <c r="E331" s="2">
        <v>10</v>
      </c>
      <c r="F331" s="2">
        <v>1</v>
      </c>
      <c r="G331" s="2">
        <v>26</v>
      </c>
      <c r="H331" s="2">
        <v>14</v>
      </c>
      <c r="I331" s="2">
        <v>5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3" x14ac:dyDescent="0.15">
      <c r="A332" s="2">
        <v>4</v>
      </c>
      <c r="B332" s="2">
        <v>12</v>
      </c>
      <c r="C332" s="2">
        <v>2</v>
      </c>
      <c r="D332" s="2">
        <v>2</v>
      </c>
      <c r="E332" s="2">
        <v>11</v>
      </c>
      <c r="F332" s="2">
        <v>1</v>
      </c>
      <c r="G332" s="2">
        <v>14</v>
      </c>
      <c r="H332" s="2">
        <v>31</v>
      </c>
      <c r="I332" s="2">
        <v>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3" x14ac:dyDescent="0.15">
      <c r="A333" s="2">
        <v>4</v>
      </c>
      <c r="B333" s="2">
        <v>12</v>
      </c>
      <c r="C333" s="2">
        <v>2</v>
      </c>
      <c r="D333" s="2">
        <v>2</v>
      </c>
      <c r="E333" s="2">
        <v>12</v>
      </c>
      <c r="F333" s="2">
        <v>1</v>
      </c>
      <c r="G333" s="2">
        <v>12</v>
      </c>
      <c r="H333" s="2">
        <v>31</v>
      </c>
      <c r="I333" s="2">
        <v>2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3" x14ac:dyDescent="0.15">
      <c r="A334" s="2">
        <v>4</v>
      </c>
      <c r="B334" s="2">
        <v>12</v>
      </c>
      <c r="C334" s="2">
        <v>2</v>
      </c>
      <c r="D334" s="2">
        <v>2</v>
      </c>
      <c r="E334" s="2">
        <v>13</v>
      </c>
      <c r="F334" s="2">
        <v>1</v>
      </c>
      <c r="G334" s="2">
        <v>21</v>
      </c>
      <c r="H334" s="2">
        <v>21</v>
      </c>
      <c r="I334" s="2">
        <v>3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3" x14ac:dyDescent="0.15">
      <c r="A335" s="2">
        <v>4</v>
      </c>
      <c r="B335" s="2">
        <v>12</v>
      </c>
      <c r="C335" s="2">
        <v>2</v>
      </c>
      <c r="D335" s="2">
        <v>2</v>
      </c>
      <c r="E335" s="2">
        <v>14</v>
      </c>
      <c r="F335" s="2">
        <v>1</v>
      </c>
      <c r="G335" s="2">
        <v>9</v>
      </c>
      <c r="H335" s="2">
        <v>34</v>
      </c>
      <c r="I335" s="2">
        <v>2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3" x14ac:dyDescent="0.15">
      <c r="A336" s="2">
        <v>4</v>
      </c>
      <c r="B336" s="2">
        <v>12</v>
      </c>
      <c r="C336" s="2">
        <v>2</v>
      </c>
      <c r="D336" s="2">
        <v>2</v>
      </c>
      <c r="E336" s="2">
        <v>15</v>
      </c>
      <c r="F336" s="2">
        <v>1</v>
      </c>
      <c r="G336" s="2">
        <v>31</v>
      </c>
      <c r="H336" s="2">
        <v>14</v>
      </c>
      <c r="I336" s="2">
        <v>0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3" x14ac:dyDescent="0.15">
      <c r="A337" s="2">
        <v>4</v>
      </c>
      <c r="B337" s="2">
        <v>12</v>
      </c>
      <c r="C337" s="2">
        <v>2</v>
      </c>
      <c r="D337" s="2">
        <v>2</v>
      </c>
      <c r="E337" s="2">
        <v>16</v>
      </c>
      <c r="F337" s="2">
        <v>1</v>
      </c>
      <c r="G337" s="2">
        <v>26</v>
      </c>
      <c r="H337" s="2">
        <v>19</v>
      </c>
      <c r="I337" s="2">
        <v>0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3" x14ac:dyDescent="0.15">
      <c r="A338" s="2">
        <v>4</v>
      </c>
      <c r="B338" s="2">
        <v>12</v>
      </c>
      <c r="C338" s="2">
        <v>2</v>
      </c>
      <c r="D338" s="2">
        <v>2</v>
      </c>
      <c r="E338" s="2">
        <v>17</v>
      </c>
      <c r="F338" s="2">
        <v>1</v>
      </c>
      <c r="G338" s="2">
        <v>4</v>
      </c>
      <c r="H338" s="2">
        <v>37</v>
      </c>
      <c r="I338" s="2">
        <v>4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3" x14ac:dyDescent="0.15">
      <c r="A339" s="2">
        <v>4</v>
      </c>
      <c r="B339" s="2">
        <v>12</v>
      </c>
      <c r="C339" s="2">
        <v>2</v>
      </c>
      <c r="D339" s="2">
        <v>3</v>
      </c>
      <c r="E339" s="2">
        <v>18</v>
      </c>
      <c r="F339" s="2">
        <v>1</v>
      </c>
      <c r="G339" s="2">
        <v>22</v>
      </c>
      <c r="H339" s="2">
        <v>23</v>
      </c>
      <c r="I339" s="2">
        <v>0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3" x14ac:dyDescent="0.15">
      <c r="A340" s="2">
        <v>4</v>
      </c>
      <c r="B340" s="2">
        <v>12</v>
      </c>
      <c r="C340" s="2">
        <v>2</v>
      </c>
      <c r="D340" s="2">
        <v>3</v>
      </c>
      <c r="E340" s="2">
        <v>19</v>
      </c>
      <c r="F340" s="2">
        <v>1</v>
      </c>
      <c r="G340" s="2">
        <v>16</v>
      </c>
      <c r="H340" s="2">
        <v>21</v>
      </c>
      <c r="I340" s="2">
        <v>8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3" x14ac:dyDescent="0.15">
      <c r="A341" s="2">
        <v>4</v>
      </c>
      <c r="B341" s="2">
        <v>12</v>
      </c>
      <c r="C341" s="2">
        <v>2</v>
      </c>
      <c r="D341" s="2">
        <v>3</v>
      </c>
      <c r="E341" s="2">
        <v>20</v>
      </c>
      <c r="F341" s="2">
        <v>1</v>
      </c>
      <c r="G341" s="2">
        <v>23</v>
      </c>
      <c r="H341" s="2">
        <v>20</v>
      </c>
      <c r="I341" s="2">
        <v>2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3" x14ac:dyDescent="0.15">
      <c r="A342" s="2">
        <v>4</v>
      </c>
      <c r="B342" s="2">
        <v>12</v>
      </c>
      <c r="C342" s="2">
        <v>1</v>
      </c>
      <c r="D342" s="2">
        <v>1</v>
      </c>
      <c r="E342" s="2">
        <v>1</v>
      </c>
      <c r="F342" s="2">
        <v>2</v>
      </c>
      <c r="G342" s="2">
        <v>19</v>
      </c>
      <c r="H342" s="2">
        <v>4</v>
      </c>
      <c r="I342" s="2">
        <v>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3" x14ac:dyDescent="0.15">
      <c r="A343" s="2">
        <v>4</v>
      </c>
      <c r="B343" s="2">
        <v>12</v>
      </c>
      <c r="C343" s="2">
        <v>1</v>
      </c>
      <c r="D343" s="2">
        <v>1</v>
      </c>
      <c r="E343" s="2">
        <v>2</v>
      </c>
      <c r="F343" s="2">
        <v>2</v>
      </c>
      <c r="G343" s="2">
        <v>19</v>
      </c>
      <c r="H343" s="2">
        <v>4</v>
      </c>
      <c r="I343" s="2">
        <v>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3" x14ac:dyDescent="0.15">
      <c r="A344" s="2">
        <v>4</v>
      </c>
      <c r="B344" s="2">
        <v>12</v>
      </c>
      <c r="C344" s="2">
        <v>1</v>
      </c>
      <c r="D344" s="2">
        <v>1</v>
      </c>
      <c r="E344" s="2">
        <v>3</v>
      </c>
      <c r="F344" s="2">
        <v>2</v>
      </c>
      <c r="G344" s="2">
        <v>14</v>
      </c>
      <c r="H344" s="2">
        <v>9</v>
      </c>
      <c r="I344" s="2">
        <v>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3" x14ac:dyDescent="0.15">
      <c r="A345" s="2">
        <v>4</v>
      </c>
      <c r="B345" s="2">
        <v>12</v>
      </c>
      <c r="C345" s="2">
        <v>1</v>
      </c>
      <c r="D345" s="2">
        <v>1</v>
      </c>
      <c r="E345" s="2">
        <v>4</v>
      </c>
      <c r="F345" s="2">
        <v>2</v>
      </c>
      <c r="G345" s="2">
        <v>18</v>
      </c>
      <c r="H345" s="2">
        <v>5</v>
      </c>
      <c r="I345" s="2">
        <v>0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3" x14ac:dyDescent="0.15">
      <c r="A346" s="2">
        <v>4</v>
      </c>
      <c r="B346" s="2">
        <v>12</v>
      </c>
      <c r="C346" s="2">
        <v>1</v>
      </c>
      <c r="D346" s="2">
        <v>1</v>
      </c>
      <c r="E346" s="2">
        <v>5</v>
      </c>
      <c r="F346" s="2">
        <v>2</v>
      </c>
      <c r="G346" s="2">
        <v>15</v>
      </c>
      <c r="H346" s="2">
        <v>8</v>
      </c>
      <c r="I346" s="2">
        <v>0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3" x14ac:dyDescent="0.15">
      <c r="A347" s="2">
        <v>4</v>
      </c>
      <c r="B347" s="2">
        <v>12</v>
      </c>
      <c r="C347" s="2">
        <v>1</v>
      </c>
      <c r="D347" s="2">
        <v>1</v>
      </c>
      <c r="E347" s="2">
        <v>6</v>
      </c>
      <c r="F347" s="2">
        <v>2</v>
      </c>
      <c r="G347" s="2">
        <v>21</v>
      </c>
      <c r="H347" s="2">
        <v>2</v>
      </c>
      <c r="I347" s="2">
        <v>0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3" x14ac:dyDescent="0.15">
      <c r="A348" s="2">
        <v>4</v>
      </c>
      <c r="B348" s="2">
        <v>12</v>
      </c>
      <c r="C348" s="2">
        <v>1</v>
      </c>
      <c r="D348" s="2">
        <v>1</v>
      </c>
      <c r="E348" s="2">
        <v>7</v>
      </c>
      <c r="F348" s="2">
        <v>2</v>
      </c>
      <c r="G348" s="2">
        <v>18</v>
      </c>
      <c r="H348" s="2">
        <v>5</v>
      </c>
      <c r="I348" s="2">
        <v>0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3" x14ac:dyDescent="0.15">
      <c r="A349" s="2">
        <v>4</v>
      </c>
      <c r="B349" s="2">
        <v>12</v>
      </c>
      <c r="C349" s="2">
        <v>1</v>
      </c>
      <c r="D349" s="2">
        <v>1</v>
      </c>
      <c r="E349" s="2">
        <v>8</v>
      </c>
      <c r="F349" s="2">
        <v>2</v>
      </c>
      <c r="G349" s="2">
        <v>17</v>
      </c>
      <c r="H349" s="2">
        <v>6</v>
      </c>
      <c r="I349" s="2">
        <v>0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3" x14ac:dyDescent="0.15">
      <c r="A350" s="2">
        <v>4</v>
      </c>
      <c r="B350" s="2">
        <v>12</v>
      </c>
      <c r="C350" s="2">
        <v>1</v>
      </c>
      <c r="D350" s="2">
        <v>1</v>
      </c>
      <c r="E350" s="2">
        <v>9</v>
      </c>
      <c r="F350" s="2">
        <v>2</v>
      </c>
      <c r="G350" s="2">
        <v>7</v>
      </c>
      <c r="H350" s="2">
        <v>15</v>
      </c>
      <c r="I350" s="2">
        <v>1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3" x14ac:dyDescent="0.15">
      <c r="A351" s="2">
        <v>4</v>
      </c>
      <c r="B351" s="2">
        <v>12</v>
      </c>
      <c r="C351" s="2">
        <v>1</v>
      </c>
      <c r="D351" s="2">
        <v>1</v>
      </c>
      <c r="E351" s="2">
        <v>10</v>
      </c>
      <c r="F351" s="2">
        <v>2</v>
      </c>
      <c r="G351" s="2">
        <v>14</v>
      </c>
      <c r="H351" s="2">
        <v>9</v>
      </c>
      <c r="I351" s="2">
        <v>0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3" x14ac:dyDescent="0.15">
      <c r="A352" s="2">
        <v>4</v>
      </c>
      <c r="B352" s="2">
        <v>12</v>
      </c>
      <c r="C352" s="2">
        <v>2</v>
      </c>
      <c r="D352" s="2">
        <v>2</v>
      </c>
      <c r="E352" s="2">
        <v>11</v>
      </c>
      <c r="F352" s="2">
        <v>2</v>
      </c>
      <c r="G352" s="2">
        <v>6</v>
      </c>
      <c r="H352" s="2">
        <v>17</v>
      </c>
      <c r="I352" s="2">
        <v>0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3" x14ac:dyDescent="0.15">
      <c r="A353" s="2">
        <v>4</v>
      </c>
      <c r="B353" s="2">
        <v>12</v>
      </c>
      <c r="C353" s="2">
        <v>2</v>
      </c>
      <c r="D353" s="2">
        <v>2</v>
      </c>
      <c r="E353" s="2">
        <v>12</v>
      </c>
      <c r="F353" s="2">
        <v>2</v>
      </c>
      <c r="G353" s="2">
        <v>8</v>
      </c>
      <c r="H353" s="2">
        <v>15</v>
      </c>
      <c r="I353" s="2">
        <v>0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3" x14ac:dyDescent="0.15">
      <c r="A354" s="2">
        <v>4</v>
      </c>
      <c r="B354" s="2">
        <v>12</v>
      </c>
      <c r="C354" s="2">
        <v>2</v>
      </c>
      <c r="D354" s="2">
        <v>2</v>
      </c>
      <c r="E354" s="2">
        <v>13</v>
      </c>
      <c r="F354" s="2">
        <v>2</v>
      </c>
      <c r="G354" s="2">
        <v>15</v>
      </c>
      <c r="H354" s="2">
        <v>8</v>
      </c>
      <c r="I354" s="2">
        <v>0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3" x14ac:dyDescent="0.15">
      <c r="A355" s="2">
        <v>4</v>
      </c>
      <c r="B355" s="2">
        <v>12</v>
      </c>
      <c r="C355" s="2">
        <v>2</v>
      </c>
      <c r="D355" s="2">
        <v>2</v>
      </c>
      <c r="E355" s="2">
        <v>14</v>
      </c>
      <c r="F355" s="2">
        <v>2</v>
      </c>
      <c r="G355" s="2">
        <v>10</v>
      </c>
      <c r="H355" s="2">
        <v>13</v>
      </c>
      <c r="I355" s="2">
        <v>0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3" x14ac:dyDescent="0.15">
      <c r="A356" s="2">
        <v>4</v>
      </c>
      <c r="B356" s="2">
        <v>12</v>
      </c>
      <c r="C356" s="2">
        <v>2</v>
      </c>
      <c r="D356" s="2">
        <v>2</v>
      </c>
      <c r="E356" s="2">
        <v>15</v>
      </c>
      <c r="F356" s="2">
        <v>2</v>
      </c>
      <c r="G356" s="2">
        <v>15</v>
      </c>
      <c r="H356" s="2">
        <v>8</v>
      </c>
      <c r="I356" s="2">
        <v>0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3" x14ac:dyDescent="0.15">
      <c r="A357" s="2">
        <v>4</v>
      </c>
      <c r="B357" s="2">
        <v>12</v>
      </c>
      <c r="C357" s="2">
        <v>2</v>
      </c>
      <c r="D357" s="2">
        <v>2</v>
      </c>
      <c r="E357" s="2">
        <v>16</v>
      </c>
      <c r="F357" s="2">
        <v>2</v>
      </c>
      <c r="G357" s="2">
        <v>11</v>
      </c>
      <c r="H357" s="2">
        <v>12</v>
      </c>
      <c r="I357" s="2">
        <v>0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3" x14ac:dyDescent="0.15">
      <c r="A358" s="2">
        <v>4</v>
      </c>
      <c r="B358" s="2">
        <v>12</v>
      </c>
      <c r="C358" s="2">
        <v>2</v>
      </c>
      <c r="D358" s="2">
        <v>2</v>
      </c>
      <c r="E358" s="2">
        <v>17</v>
      </c>
      <c r="F358" s="2">
        <v>2</v>
      </c>
      <c r="G358" s="2">
        <v>4</v>
      </c>
      <c r="H358" s="2">
        <v>19</v>
      </c>
      <c r="I358" s="2">
        <v>0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3" x14ac:dyDescent="0.15">
      <c r="A359" s="2">
        <v>4</v>
      </c>
      <c r="B359" s="2">
        <v>12</v>
      </c>
      <c r="C359" s="2">
        <v>2</v>
      </c>
      <c r="D359" s="2">
        <v>3</v>
      </c>
      <c r="E359" s="2">
        <v>18</v>
      </c>
      <c r="F359" s="2">
        <v>2</v>
      </c>
      <c r="G359" s="2">
        <v>16</v>
      </c>
      <c r="H359" s="2">
        <v>7</v>
      </c>
      <c r="I359" s="2">
        <v>0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3" x14ac:dyDescent="0.15">
      <c r="A360" s="2">
        <v>4</v>
      </c>
      <c r="B360" s="2">
        <v>12</v>
      </c>
      <c r="C360" s="2">
        <v>2</v>
      </c>
      <c r="D360" s="2">
        <v>3</v>
      </c>
      <c r="E360" s="2">
        <v>19</v>
      </c>
      <c r="F360" s="2">
        <v>2</v>
      </c>
      <c r="G360" s="2">
        <v>12</v>
      </c>
      <c r="H360" s="2">
        <v>7</v>
      </c>
      <c r="I360" s="2">
        <v>4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3" x14ac:dyDescent="0.15">
      <c r="A361" s="2">
        <v>4</v>
      </c>
      <c r="B361" s="2">
        <v>12</v>
      </c>
      <c r="C361" s="2">
        <v>2</v>
      </c>
      <c r="D361" s="2">
        <v>3</v>
      </c>
      <c r="E361" s="2">
        <v>20</v>
      </c>
      <c r="F361" s="2">
        <v>2</v>
      </c>
      <c r="G361" s="2">
        <v>13</v>
      </c>
      <c r="H361" s="2">
        <v>8</v>
      </c>
      <c r="I361" s="2">
        <v>2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3" x14ac:dyDescent="0.15">
      <c r="A362" s="2">
        <v>1</v>
      </c>
      <c r="B362" s="2">
        <v>2</v>
      </c>
      <c r="C362" s="2">
        <v>1</v>
      </c>
      <c r="D362" s="2">
        <v>1</v>
      </c>
      <c r="E362" s="2">
        <v>1</v>
      </c>
      <c r="F362" s="2">
        <v>1</v>
      </c>
      <c r="G362" s="2">
        <v>49</v>
      </c>
      <c r="H362" s="2">
        <v>26</v>
      </c>
      <c r="I362" s="2">
        <v>0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3" x14ac:dyDescent="0.15">
      <c r="A363" s="2">
        <v>1</v>
      </c>
      <c r="B363" s="2">
        <v>2</v>
      </c>
      <c r="C363" s="2">
        <v>1</v>
      </c>
      <c r="D363" s="2">
        <v>1</v>
      </c>
      <c r="E363" s="2">
        <v>2</v>
      </c>
      <c r="F363" s="2">
        <v>1</v>
      </c>
      <c r="G363" s="2">
        <v>72</v>
      </c>
      <c r="H363" s="2">
        <v>3</v>
      </c>
      <c r="I363" s="2">
        <v>0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3" x14ac:dyDescent="0.15">
      <c r="A364" s="2">
        <v>1</v>
      </c>
      <c r="B364" s="2">
        <v>2</v>
      </c>
      <c r="C364" s="2">
        <v>1</v>
      </c>
      <c r="D364" s="2">
        <v>1</v>
      </c>
      <c r="E364" s="2">
        <v>3</v>
      </c>
      <c r="F364" s="2">
        <v>1</v>
      </c>
      <c r="G364" s="2">
        <v>66</v>
      </c>
      <c r="H364" s="2">
        <v>9</v>
      </c>
      <c r="I364" s="2">
        <v>0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3" x14ac:dyDescent="0.15">
      <c r="A365" s="2">
        <v>1</v>
      </c>
      <c r="B365" s="2">
        <v>2</v>
      </c>
      <c r="C365" s="2">
        <v>1</v>
      </c>
      <c r="D365" s="2">
        <v>1</v>
      </c>
      <c r="E365" s="2">
        <v>4</v>
      </c>
      <c r="F365" s="2">
        <v>1</v>
      </c>
      <c r="G365" s="2">
        <v>62</v>
      </c>
      <c r="H365" s="2">
        <v>13</v>
      </c>
      <c r="I365" s="2">
        <v>0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3" x14ac:dyDescent="0.15">
      <c r="A366" s="2">
        <v>1</v>
      </c>
      <c r="B366" s="2">
        <v>2</v>
      </c>
      <c r="C366" s="2">
        <v>1</v>
      </c>
      <c r="D366" s="2">
        <v>1</v>
      </c>
      <c r="E366" s="2">
        <v>5</v>
      </c>
      <c r="F366" s="2">
        <v>1</v>
      </c>
      <c r="G366" s="2">
        <v>66</v>
      </c>
      <c r="H366" s="2">
        <v>9</v>
      </c>
      <c r="I366" s="2">
        <v>0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3" x14ac:dyDescent="0.15">
      <c r="A367" s="2">
        <v>1</v>
      </c>
      <c r="B367" s="2">
        <v>2</v>
      </c>
      <c r="C367" s="2">
        <v>1</v>
      </c>
      <c r="D367" s="2">
        <v>2</v>
      </c>
      <c r="E367" s="2">
        <v>6</v>
      </c>
      <c r="F367" s="2">
        <v>1</v>
      </c>
      <c r="G367" s="2">
        <v>57</v>
      </c>
      <c r="H367" s="2">
        <v>18</v>
      </c>
      <c r="I367" s="2">
        <v>0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3" x14ac:dyDescent="0.15">
      <c r="A368" s="2">
        <v>1</v>
      </c>
      <c r="B368" s="2">
        <v>2</v>
      </c>
      <c r="C368" s="2">
        <v>1</v>
      </c>
      <c r="D368" s="2">
        <v>2</v>
      </c>
      <c r="E368" s="2">
        <v>7</v>
      </c>
      <c r="F368" s="2">
        <v>1</v>
      </c>
      <c r="G368" s="2">
        <v>58</v>
      </c>
      <c r="H368" s="2">
        <v>17</v>
      </c>
      <c r="I368" s="2">
        <v>0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3" x14ac:dyDescent="0.15">
      <c r="A369" s="2">
        <v>1</v>
      </c>
      <c r="B369" s="2">
        <v>2</v>
      </c>
      <c r="C369" s="2">
        <v>1</v>
      </c>
      <c r="D369" s="2">
        <v>2</v>
      </c>
      <c r="E369" s="2">
        <v>8</v>
      </c>
      <c r="F369" s="2">
        <v>1</v>
      </c>
      <c r="G369" s="2">
        <v>56</v>
      </c>
      <c r="H369" s="2">
        <v>19</v>
      </c>
      <c r="I369" s="2">
        <v>0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3" x14ac:dyDescent="0.15">
      <c r="A370" s="2">
        <v>1</v>
      </c>
      <c r="B370" s="2">
        <v>2</v>
      </c>
      <c r="C370" s="2">
        <v>1</v>
      </c>
      <c r="D370" s="2">
        <v>2</v>
      </c>
      <c r="E370" s="2">
        <v>9</v>
      </c>
      <c r="F370" s="2">
        <v>1</v>
      </c>
      <c r="G370" s="2">
        <v>71</v>
      </c>
      <c r="H370" s="2">
        <v>4</v>
      </c>
      <c r="I370" s="2">
        <v>0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3" x14ac:dyDescent="0.15">
      <c r="A371" s="2">
        <v>1</v>
      </c>
      <c r="B371" s="2">
        <v>2</v>
      </c>
      <c r="C371" s="2">
        <v>1</v>
      </c>
      <c r="D371" s="2">
        <v>2</v>
      </c>
      <c r="E371" s="2">
        <v>10</v>
      </c>
      <c r="F371" s="2">
        <v>1</v>
      </c>
      <c r="G371" s="2">
        <v>72</v>
      </c>
      <c r="H371" s="2">
        <v>3</v>
      </c>
      <c r="I371" s="2">
        <v>0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3" x14ac:dyDescent="0.15">
      <c r="A372" s="2">
        <v>1</v>
      </c>
      <c r="B372" s="2">
        <v>2</v>
      </c>
      <c r="C372" s="2">
        <v>1</v>
      </c>
      <c r="D372" s="2">
        <v>2</v>
      </c>
      <c r="E372" s="2">
        <v>11</v>
      </c>
      <c r="F372" s="2">
        <v>1</v>
      </c>
      <c r="G372" s="2">
        <v>51</v>
      </c>
      <c r="H372" s="2">
        <v>24</v>
      </c>
      <c r="I372" s="2">
        <v>0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3" x14ac:dyDescent="0.15">
      <c r="A373" s="2">
        <v>1</v>
      </c>
      <c r="B373" s="2">
        <v>2</v>
      </c>
      <c r="C373" s="2">
        <v>1</v>
      </c>
      <c r="D373" s="2">
        <v>2</v>
      </c>
      <c r="E373" s="2">
        <v>12</v>
      </c>
      <c r="F373" s="2">
        <v>1</v>
      </c>
      <c r="G373" s="2">
        <v>61</v>
      </c>
      <c r="H373" s="2">
        <v>14</v>
      </c>
      <c r="I373" s="2">
        <v>0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3" x14ac:dyDescent="0.15">
      <c r="A374" s="2">
        <v>1</v>
      </c>
      <c r="B374" s="2">
        <v>2</v>
      </c>
      <c r="C374" s="2">
        <v>1</v>
      </c>
      <c r="D374" s="2">
        <v>2</v>
      </c>
      <c r="E374" s="2">
        <v>13</v>
      </c>
      <c r="F374" s="2">
        <v>1</v>
      </c>
      <c r="G374" s="2">
        <v>66</v>
      </c>
      <c r="H374" s="2">
        <v>9</v>
      </c>
      <c r="I374" s="2">
        <v>0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3" x14ac:dyDescent="0.15">
      <c r="A375" s="2">
        <v>1</v>
      </c>
      <c r="B375" s="2">
        <v>2</v>
      </c>
      <c r="C375" s="2">
        <v>1</v>
      </c>
      <c r="D375" s="2">
        <v>2</v>
      </c>
      <c r="E375" s="2">
        <v>14</v>
      </c>
      <c r="F375" s="2">
        <v>1</v>
      </c>
      <c r="G375" s="2">
        <v>69</v>
      </c>
      <c r="H375" s="2">
        <v>6</v>
      </c>
      <c r="I375" s="2">
        <v>0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3" x14ac:dyDescent="0.15">
      <c r="A376" s="2">
        <v>1</v>
      </c>
      <c r="B376" s="2">
        <v>2</v>
      </c>
      <c r="C376" s="2">
        <v>1</v>
      </c>
      <c r="D376" s="2">
        <v>2</v>
      </c>
      <c r="E376" s="2">
        <v>15</v>
      </c>
      <c r="F376" s="2">
        <v>1</v>
      </c>
      <c r="G376" s="2">
        <v>62</v>
      </c>
      <c r="H376" s="2">
        <v>13</v>
      </c>
      <c r="I376" s="2">
        <v>0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3" x14ac:dyDescent="0.15">
      <c r="A377" s="2">
        <v>1</v>
      </c>
      <c r="B377" s="2">
        <v>2</v>
      </c>
      <c r="C377" s="2">
        <v>2</v>
      </c>
      <c r="D377" s="2">
        <v>2</v>
      </c>
      <c r="E377" s="2">
        <v>16</v>
      </c>
      <c r="F377" s="2">
        <v>1</v>
      </c>
      <c r="G377" s="2">
        <v>40</v>
      </c>
      <c r="H377" s="2">
        <v>35</v>
      </c>
      <c r="I377" s="2">
        <v>0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3" x14ac:dyDescent="0.15">
      <c r="A378" s="2">
        <v>1</v>
      </c>
      <c r="B378" s="2">
        <v>2</v>
      </c>
      <c r="C378" s="2">
        <v>2</v>
      </c>
      <c r="D378" s="2">
        <v>2</v>
      </c>
      <c r="E378" s="2">
        <v>17</v>
      </c>
      <c r="F378" s="2">
        <v>1</v>
      </c>
      <c r="G378" s="2">
        <v>44</v>
      </c>
      <c r="H378" s="2">
        <v>31</v>
      </c>
      <c r="I378" s="2">
        <v>0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3" x14ac:dyDescent="0.15">
      <c r="A379" s="2">
        <v>1</v>
      </c>
      <c r="B379" s="2">
        <v>2</v>
      </c>
      <c r="C379" s="2">
        <v>2</v>
      </c>
      <c r="D379" s="2">
        <v>2</v>
      </c>
      <c r="E379" s="2">
        <v>18</v>
      </c>
      <c r="F379" s="2">
        <v>1</v>
      </c>
      <c r="G379" s="2">
        <v>70</v>
      </c>
      <c r="H379" s="2">
        <v>5</v>
      </c>
      <c r="I379" s="2">
        <v>0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3" x14ac:dyDescent="0.15">
      <c r="A380" s="2">
        <v>1</v>
      </c>
      <c r="B380" s="2">
        <v>2</v>
      </c>
      <c r="C380" s="2">
        <v>2</v>
      </c>
      <c r="D380" s="2">
        <v>2</v>
      </c>
      <c r="E380" s="2">
        <v>19</v>
      </c>
      <c r="F380" s="2">
        <v>1</v>
      </c>
      <c r="G380" s="2">
        <v>69</v>
      </c>
      <c r="H380" s="2">
        <v>6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3" x14ac:dyDescent="0.15">
      <c r="A381" s="2">
        <v>1</v>
      </c>
      <c r="B381" s="2">
        <v>2</v>
      </c>
      <c r="C381" s="2">
        <v>2</v>
      </c>
      <c r="D381" s="2">
        <v>2</v>
      </c>
      <c r="E381" s="2">
        <v>20</v>
      </c>
      <c r="F381" s="2">
        <v>1</v>
      </c>
      <c r="G381" s="2">
        <v>53</v>
      </c>
      <c r="H381" s="2">
        <v>22</v>
      </c>
      <c r="I381" s="2">
        <v>0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3" x14ac:dyDescent="0.15">
      <c r="A382" s="2">
        <v>1</v>
      </c>
      <c r="B382" s="2">
        <v>2</v>
      </c>
      <c r="C382" s="2">
        <v>1</v>
      </c>
      <c r="D382" s="2">
        <v>1</v>
      </c>
      <c r="E382" s="2">
        <v>1</v>
      </c>
      <c r="F382" s="2">
        <v>2</v>
      </c>
      <c r="G382" s="2">
        <v>30</v>
      </c>
      <c r="H382" s="2">
        <v>4</v>
      </c>
      <c r="I382" s="2">
        <v>0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3" x14ac:dyDescent="0.15">
      <c r="A383" s="2">
        <v>1</v>
      </c>
      <c r="B383" s="2">
        <v>2</v>
      </c>
      <c r="C383" s="2">
        <v>1</v>
      </c>
      <c r="D383" s="2">
        <v>1</v>
      </c>
      <c r="E383" s="2">
        <v>2</v>
      </c>
      <c r="F383" s="2">
        <v>2</v>
      </c>
      <c r="G383" s="2">
        <v>33</v>
      </c>
      <c r="H383" s="2">
        <v>1</v>
      </c>
      <c r="I383" s="2">
        <v>0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3" x14ac:dyDescent="0.15">
      <c r="A384" s="2">
        <v>1</v>
      </c>
      <c r="B384" s="2">
        <v>2</v>
      </c>
      <c r="C384" s="2">
        <v>1</v>
      </c>
      <c r="D384" s="2">
        <v>1</v>
      </c>
      <c r="E384" s="2">
        <v>3</v>
      </c>
      <c r="F384" s="2">
        <v>2</v>
      </c>
      <c r="G384" s="2">
        <v>31</v>
      </c>
      <c r="H384" s="2">
        <v>3</v>
      </c>
      <c r="I384" s="2">
        <v>0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3" x14ac:dyDescent="0.15">
      <c r="A385" s="2">
        <v>1</v>
      </c>
      <c r="B385" s="2">
        <v>2</v>
      </c>
      <c r="C385" s="2">
        <v>1</v>
      </c>
      <c r="D385" s="2">
        <v>1</v>
      </c>
      <c r="E385" s="2">
        <v>4</v>
      </c>
      <c r="F385" s="2">
        <v>2</v>
      </c>
      <c r="G385" s="2">
        <v>33</v>
      </c>
      <c r="H385" s="2">
        <v>1</v>
      </c>
      <c r="I385" s="2">
        <v>0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3" x14ac:dyDescent="0.15">
      <c r="A386" s="2">
        <v>1</v>
      </c>
      <c r="B386" s="2">
        <v>2</v>
      </c>
      <c r="C386" s="2">
        <v>1</v>
      </c>
      <c r="D386" s="2">
        <v>1</v>
      </c>
      <c r="E386" s="2">
        <v>5</v>
      </c>
      <c r="F386" s="2">
        <v>2</v>
      </c>
      <c r="G386" s="2">
        <v>32</v>
      </c>
      <c r="H386" s="2">
        <v>1</v>
      </c>
      <c r="I386" s="2">
        <v>0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3" x14ac:dyDescent="0.15">
      <c r="A387" s="2">
        <v>1</v>
      </c>
      <c r="B387" s="2">
        <v>2</v>
      </c>
      <c r="C387" s="2">
        <v>1</v>
      </c>
      <c r="D387" s="2">
        <v>2</v>
      </c>
      <c r="E387" s="2">
        <v>6</v>
      </c>
      <c r="F387" s="2">
        <v>2</v>
      </c>
      <c r="G387" s="2">
        <v>29</v>
      </c>
      <c r="H387" s="2">
        <v>5</v>
      </c>
      <c r="I387" s="2">
        <v>0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3" x14ac:dyDescent="0.15">
      <c r="A388" s="2">
        <v>1</v>
      </c>
      <c r="B388" s="2">
        <v>2</v>
      </c>
      <c r="C388" s="2">
        <v>1</v>
      </c>
      <c r="D388" s="2">
        <v>2</v>
      </c>
      <c r="E388" s="2">
        <v>7</v>
      </c>
      <c r="F388" s="2">
        <v>2</v>
      </c>
      <c r="G388" s="2">
        <v>29</v>
      </c>
      <c r="H388" s="2">
        <v>5</v>
      </c>
      <c r="I388" s="2">
        <v>0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3" x14ac:dyDescent="0.15">
      <c r="A389" s="2">
        <v>1</v>
      </c>
      <c r="B389" s="2">
        <v>2</v>
      </c>
      <c r="C389" s="2">
        <v>1</v>
      </c>
      <c r="D389" s="2">
        <v>2</v>
      </c>
      <c r="E389" s="2">
        <v>8</v>
      </c>
      <c r="F389" s="2">
        <v>2</v>
      </c>
      <c r="G389" s="2">
        <v>33</v>
      </c>
      <c r="H389" s="2">
        <v>1</v>
      </c>
      <c r="I389" s="2">
        <v>0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3" x14ac:dyDescent="0.15">
      <c r="A390" s="2">
        <v>1</v>
      </c>
      <c r="B390" s="2">
        <v>2</v>
      </c>
      <c r="C390" s="2">
        <v>1</v>
      </c>
      <c r="D390" s="2">
        <v>2</v>
      </c>
      <c r="E390" s="2">
        <v>9</v>
      </c>
      <c r="F390" s="2">
        <v>2</v>
      </c>
      <c r="G390" s="2">
        <v>34</v>
      </c>
      <c r="H390" s="2">
        <v>0</v>
      </c>
      <c r="I390" s="2">
        <v>0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3" x14ac:dyDescent="0.15">
      <c r="A391" s="2">
        <v>1</v>
      </c>
      <c r="B391" s="2">
        <v>2</v>
      </c>
      <c r="C391" s="2">
        <v>1</v>
      </c>
      <c r="D391" s="2">
        <v>2</v>
      </c>
      <c r="E391" s="2">
        <v>10</v>
      </c>
      <c r="F391" s="2">
        <v>2</v>
      </c>
      <c r="G391" s="2">
        <v>33</v>
      </c>
      <c r="H391" s="2">
        <v>1</v>
      </c>
      <c r="I391" s="2">
        <v>0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3" x14ac:dyDescent="0.15">
      <c r="A392" s="2">
        <v>1</v>
      </c>
      <c r="B392" s="2">
        <v>2</v>
      </c>
      <c r="C392" s="2">
        <v>1</v>
      </c>
      <c r="D392" s="2">
        <v>2</v>
      </c>
      <c r="E392" s="2">
        <v>11</v>
      </c>
      <c r="F392" s="2">
        <v>2</v>
      </c>
      <c r="G392" s="2">
        <v>32</v>
      </c>
      <c r="H392" s="2">
        <v>2</v>
      </c>
      <c r="I392" s="2">
        <v>0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3" x14ac:dyDescent="0.15">
      <c r="A393" s="2">
        <v>1</v>
      </c>
      <c r="B393" s="2">
        <v>2</v>
      </c>
      <c r="C393" s="2">
        <v>1</v>
      </c>
      <c r="D393" s="2">
        <v>2</v>
      </c>
      <c r="E393" s="2">
        <v>12</v>
      </c>
      <c r="F393" s="2">
        <v>2</v>
      </c>
      <c r="G393" s="2">
        <v>28</v>
      </c>
      <c r="H393" s="2">
        <v>6</v>
      </c>
      <c r="I393" s="2">
        <v>0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3" x14ac:dyDescent="0.15">
      <c r="A394" s="2">
        <v>1</v>
      </c>
      <c r="B394" s="2">
        <v>2</v>
      </c>
      <c r="C394" s="2">
        <v>1</v>
      </c>
      <c r="D394" s="2">
        <v>2</v>
      </c>
      <c r="E394" s="2">
        <v>13</v>
      </c>
      <c r="F394" s="2">
        <v>2</v>
      </c>
      <c r="G394" s="2">
        <v>33</v>
      </c>
      <c r="H394" s="2">
        <v>1</v>
      </c>
      <c r="I394" s="2">
        <v>0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3" x14ac:dyDescent="0.15">
      <c r="A395" s="2">
        <v>1</v>
      </c>
      <c r="B395" s="2">
        <v>2</v>
      </c>
      <c r="C395" s="2">
        <v>1</v>
      </c>
      <c r="D395" s="2">
        <v>2</v>
      </c>
      <c r="E395" s="2">
        <v>14</v>
      </c>
      <c r="F395" s="2">
        <v>2</v>
      </c>
      <c r="G395" s="2">
        <v>33</v>
      </c>
      <c r="H395" s="2">
        <v>1</v>
      </c>
      <c r="I395" s="2">
        <v>0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3" x14ac:dyDescent="0.15">
      <c r="A396" s="2">
        <v>1</v>
      </c>
      <c r="B396" s="2">
        <v>2</v>
      </c>
      <c r="C396" s="2">
        <v>1</v>
      </c>
      <c r="D396" s="2">
        <v>2</v>
      </c>
      <c r="E396" s="2">
        <v>15</v>
      </c>
      <c r="F396" s="2">
        <v>2</v>
      </c>
      <c r="G396" s="2">
        <v>30</v>
      </c>
      <c r="H396" s="2">
        <v>4</v>
      </c>
      <c r="I396" s="2">
        <v>0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3" x14ac:dyDescent="0.15">
      <c r="A397" s="2">
        <v>1</v>
      </c>
      <c r="B397" s="2">
        <v>2</v>
      </c>
      <c r="C397" s="2">
        <v>2</v>
      </c>
      <c r="D397" s="2">
        <v>2</v>
      </c>
      <c r="E397" s="2">
        <v>16</v>
      </c>
      <c r="F397" s="2">
        <v>2</v>
      </c>
      <c r="G397" s="2">
        <v>22</v>
      </c>
      <c r="H397" s="2">
        <v>12</v>
      </c>
      <c r="I397" s="2">
        <v>0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3" x14ac:dyDescent="0.15">
      <c r="A398" s="2">
        <v>1</v>
      </c>
      <c r="B398" s="2">
        <v>2</v>
      </c>
      <c r="C398" s="2">
        <v>2</v>
      </c>
      <c r="D398" s="2">
        <v>2</v>
      </c>
      <c r="E398" s="2">
        <v>17</v>
      </c>
      <c r="F398" s="2">
        <v>2</v>
      </c>
      <c r="G398" s="2">
        <v>17</v>
      </c>
      <c r="H398" s="2">
        <v>17</v>
      </c>
      <c r="I398" s="2">
        <v>0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3" x14ac:dyDescent="0.15">
      <c r="A399" s="2">
        <v>1</v>
      </c>
      <c r="B399" s="2">
        <v>2</v>
      </c>
      <c r="C399" s="2">
        <v>2</v>
      </c>
      <c r="D399" s="2">
        <v>2</v>
      </c>
      <c r="E399" s="2">
        <v>18</v>
      </c>
      <c r="F399" s="2">
        <v>2</v>
      </c>
      <c r="G399" s="2">
        <v>33</v>
      </c>
      <c r="H399" s="2">
        <v>1</v>
      </c>
      <c r="I399" s="2">
        <v>0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3" x14ac:dyDescent="0.15">
      <c r="A400" s="2">
        <v>1</v>
      </c>
      <c r="B400" s="2">
        <v>2</v>
      </c>
      <c r="C400" s="2">
        <v>2</v>
      </c>
      <c r="D400" s="2">
        <v>2</v>
      </c>
      <c r="E400" s="2">
        <v>19</v>
      </c>
      <c r="F400" s="2">
        <v>2</v>
      </c>
      <c r="G400" s="2">
        <v>31</v>
      </c>
      <c r="H400" s="2">
        <v>3</v>
      </c>
      <c r="I400" s="2">
        <v>0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3" x14ac:dyDescent="0.15">
      <c r="A401" s="2">
        <v>1</v>
      </c>
      <c r="B401" s="2">
        <v>2</v>
      </c>
      <c r="C401" s="2">
        <v>2</v>
      </c>
      <c r="D401" s="2">
        <v>2</v>
      </c>
      <c r="E401" s="2">
        <v>20</v>
      </c>
      <c r="F401" s="2">
        <v>2</v>
      </c>
      <c r="G401" s="2">
        <v>26</v>
      </c>
      <c r="H401" s="2">
        <v>8</v>
      </c>
      <c r="I401" s="2">
        <v>0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3" x14ac:dyDescent="0.15">
      <c r="A402" s="2">
        <v>2</v>
      </c>
      <c r="B402" s="2">
        <v>7</v>
      </c>
      <c r="C402" s="2">
        <v>1</v>
      </c>
      <c r="D402" s="2">
        <v>1</v>
      </c>
      <c r="E402" s="2">
        <v>1</v>
      </c>
      <c r="F402" s="2">
        <v>1</v>
      </c>
      <c r="G402" s="2">
        <v>25</v>
      </c>
      <c r="H402" s="2">
        <v>14</v>
      </c>
      <c r="I402" s="2">
        <v>0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3" x14ac:dyDescent="0.15">
      <c r="A403" s="2">
        <v>2</v>
      </c>
      <c r="B403" s="2">
        <v>7</v>
      </c>
      <c r="C403" s="2">
        <v>1</v>
      </c>
      <c r="D403" s="2">
        <v>1</v>
      </c>
      <c r="E403" s="2">
        <v>2</v>
      </c>
      <c r="F403" s="2">
        <v>1</v>
      </c>
      <c r="G403" s="2">
        <v>33</v>
      </c>
      <c r="H403" s="2">
        <v>5</v>
      </c>
      <c r="I403" s="2">
        <v>1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3" x14ac:dyDescent="0.15">
      <c r="A404" s="2">
        <v>2</v>
      </c>
      <c r="B404" s="2">
        <v>7</v>
      </c>
      <c r="C404" s="2">
        <v>1</v>
      </c>
      <c r="D404" s="2">
        <v>1</v>
      </c>
      <c r="E404" s="2">
        <v>3</v>
      </c>
      <c r="F404" s="2">
        <v>1</v>
      </c>
      <c r="G404" s="2">
        <v>32</v>
      </c>
      <c r="H404" s="2">
        <v>7</v>
      </c>
      <c r="I404" s="2">
        <v>0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3" x14ac:dyDescent="0.15">
      <c r="A405" s="2">
        <v>2</v>
      </c>
      <c r="B405" s="2">
        <v>7</v>
      </c>
      <c r="C405" s="2">
        <v>1</v>
      </c>
      <c r="D405" s="2">
        <v>1</v>
      </c>
      <c r="E405" s="2">
        <v>4</v>
      </c>
      <c r="F405" s="2">
        <v>1</v>
      </c>
      <c r="G405" s="2">
        <v>32</v>
      </c>
      <c r="H405" s="2">
        <v>7</v>
      </c>
      <c r="I405" s="2">
        <v>0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3" x14ac:dyDescent="0.15">
      <c r="A406" s="2">
        <v>2</v>
      </c>
      <c r="B406" s="2">
        <v>7</v>
      </c>
      <c r="C406" s="2">
        <v>1</v>
      </c>
      <c r="D406" s="2">
        <v>1</v>
      </c>
      <c r="E406" s="2">
        <v>5</v>
      </c>
      <c r="F406" s="2">
        <v>1</v>
      </c>
      <c r="G406" s="2">
        <v>6</v>
      </c>
      <c r="H406" s="2">
        <v>33</v>
      </c>
      <c r="I406" s="2">
        <v>0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3" x14ac:dyDescent="0.15">
      <c r="A407" s="2">
        <v>2</v>
      </c>
      <c r="B407" s="2">
        <v>7</v>
      </c>
      <c r="C407" s="2">
        <v>1</v>
      </c>
      <c r="D407" s="2">
        <v>1</v>
      </c>
      <c r="E407" s="2">
        <v>6</v>
      </c>
      <c r="F407" s="2">
        <v>1</v>
      </c>
      <c r="G407" s="2">
        <v>18</v>
      </c>
      <c r="H407" s="2">
        <v>21</v>
      </c>
      <c r="I407" s="2">
        <v>0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3" x14ac:dyDescent="0.15">
      <c r="A408" s="2">
        <v>2</v>
      </c>
      <c r="B408" s="2">
        <v>7</v>
      </c>
      <c r="C408" s="2">
        <v>1</v>
      </c>
      <c r="D408" s="2">
        <v>1</v>
      </c>
      <c r="E408" s="2">
        <v>7</v>
      </c>
      <c r="F408" s="2">
        <v>1</v>
      </c>
      <c r="G408" s="2">
        <v>36</v>
      </c>
      <c r="H408" s="2">
        <v>3</v>
      </c>
      <c r="I408" s="2">
        <v>0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3" x14ac:dyDescent="0.15">
      <c r="A409" s="2">
        <v>2</v>
      </c>
      <c r="B409" s="2">
        <v>7</v>
      </c>
      <c r="C409" s="2">
        <v>2</v>
      </c>
      <c r="D409" s="2">
        <v>1</v>
      </c>
      <c r="E409" s="2">
        <v>8</v>
      </c>
      <c r="F409" s="2">
        <v>1</v>
      </c>
      <c r="G409" s="2">
        <v>24</v>
      </c>
      <c r="H409" s="2">
        <v>15</v>
      </c>
      <c r="I409" s="2">
        <v>0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3" x14ac:dyDescent="0.15">
      <c r="A410" s="2">
        <v>2</v>
      </c>
      <c r="B410" s="2">
        <v>7</v>
      </c>
      <c r="C410" s="2">
        <v>2</v>
      </c>
      <c r="D410" s="2">
        <v>1</v>
      </c>
      <c r="E410" s="2">
        <v>9</v>
      </c>
      <c r="F410" s="2">
        <v>1</v>
      </c>
      <c r="G410" s="2">
        <v>36</v>
      </c>
      <c r="H410" s="2">
        <v>3</v>
      </c>
      <c r="I410" s="2">
        <v>0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3" x14ac:dyDescent="0.15">
      <c r="A411" s="2">
        <v>2</v>
      </c>
      <c r="B411" s="2">
        <v>7</v>
      </c>
      <c r="C411" s="2">
        <v>2</v>
      </c>
      <c r="D411" s="2">
        <v>1</v>
      </c>
      <c r="E411" s="2">
        <v>10</v>
      </c>
      <c r="F411" s="2">
        <v>1</v>
      </c>
      <c r="G411" s="2">
        <v>35</v>
      </c>
      <c r="H411" s="2">
        <v>4</v>
      </c>
      <c r="I411" s="2">
        <v>0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3" x14ac:dyDescent="0.15">
      <c r="A412" s="2">
        <v>2</v>
      </c>
      <c r="B412" s="2">
        <v>7</v>
      </c>
      <c r="C412" s="2">
        <v>1</v>
      </c>
      <c r="D412" s="2">
        <v>2</v>
      </c>
      <c r="E412" s="2">
        <v>11</v>
      </c>
      <c r="F412" s="2">
        <v>1</v>
      </c>
      <c r="G412" s="2">
        <v>27</v>
      </c>
      <c r="H412" s="2">
        <v>12</v>
      </c>
      <c r="I412" s="2">
        <v>0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3" x14ac:dyDescent="0.15">
      <c r="A413" s="2">
        <v>2</v>
      </c>
      <c r="B413" s="2">
        <v>7</v>
      </c>
      <c r="C413" s="2">
        <v>1</v>
      </c>
      <c r="D413" s="2">
        <v>2</v>
      </c>
      <c r="E413" s="2">
        <v>12</v>
      </c>
      <c r="F413" s="2">
        <v>1</v>
      </c>
      <c r="G413" s="2">
        <v>34</v>
      </c>
      <c r="H413" s="2">
        <v>5</v>
      </c>
      <c r="I413" s="2">
        <v>0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3" x14ac:dyDescent="0.15">
      <c r="A414" s="2">
        <v>2</v>
      </c>
      <c r="B414" s="2">
        <v>7</v>
      </c>
      <c r="C414" s="2">
        <v>1</v>
      </c>
      <c r="D414" s="2">
        <v>2</v>
      </c>
      <c r="E414" s="2">
        <v>13</v>
      </c>
      <c r="F414" s="2">
        <v>1</v>
      </c>
      <c r="G414" s="2">
        <v>38</v>
      </c>
      <c r="H414" s="2">
        <v>1</v>
      </c>
      <c r="I414" s="2">
        <v>0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3" x14ac:dyDescent="0.15">
      <c r="A415" s="2">
        <v>2</v>
      </c>
      <c r="B415" s="2">
        <v>7</v>
      </c>
      <c r="C415" s="2">
        <v>1</v>
      </c>
      <c r="D415" s="2">
        <v>2</v>
      </c>
      <c r="E415" s="2">
        <v>14</v>
      </c>
      <c r="F415" s="2">
        <v>1</v>
      </c>
      <c r="G415" s="2">
        <v>35</v>
      </c>
      <c r="H415" s="2">
        <v>4</v>
      </c>
      <c r="I415" s="2">
        <v>0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3" x14ac:dyDescent="0.15">
      <c r="A416" s="2">
        <v>2</v>
      </c>
      <c r="B416" s="2">
        <v>7</v>
      </c>
      <c r="C416" s="2">
        <v>1</v>
      </c>
      <c r="D416" s="2">
        <v>2</v>
      </c>
      <c r="E416" s="2">
        <v>15</v>
      </c>
      <c r="F416" s="2">
        <v>1</v>
      </c>
      <c r="G416" s="2">
        <v>27</v>
      </c>
      <c r="H416" s="2">
        <v>12</v>
      </c>
      <c r="I416" s="2">
        <v>0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3" x14ac:dyDescent="0.15">
      <c r="A417" s="2">
        <v>2</v>
      </c>
      <c r="B417" s="2">
        <v>7</v>
      </c>
      <c r="C417" s="2">
        <v>1</v>
      </c>
      <c r="D417" s="2">
        <v>2</v>
      </c>
      <c r="E417" s="2">
        <v>16</v>
      </c>
      <c r="F417" s="2">
        <v>1</v>
      </c>
      <c r="G417" s="2">
        <v>4</v>
      </c>
      <c r="H417" s="2">
        <v>35</v>
      </c>
      <c r="I417" s="2">
        <v>0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3" x14ac:dyDescent="0.15">
      <c r="A418" s="2">
        <v>2</v>
      </c>
      <c r="B418" s="2">
        <v>7</v>
      </c>
      <c r="C418" s="2">
        <v>1</v>
      </c>
      <c r="D418" s="2">
        <v>2</v>
      </c>
      <c r="E418" s="2">
        <v>17</v>
      </c>
      <c r="F418" s="2">
        <v>1</v>
      </c>
      <c r="G418" s="2">
        <v>24</v>
      </c>
      <c r="H418" s="2">
        <v>15</v>
      </c>
      <c r="I418" s="2">
        <v>0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3" x14ac:dyDescent="0.15">
      <c r="A419" s="2">
        <v>2</v>
      </c>
      <c r="B419" s="2">
        <v>7</v>
      </c>
      <c r="C419" s="2">
        <v>2</v>
      </c>
      <c r="D419" s="2">
        <v>3</v>
      </c>
      <c r="E419" s="2">
        <v>18</v>
      </c>
      <c r="F419" s="2">
        <v>1</v>
      </c>
      <c r="G419" s="2">
        <v>18</v>
      </c>
      <c r="H419" s="2">
        <v>21</v>
      </c>
      <c r="I419" s="2">
        <v>0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3" x14ac:dyDescent="0.15">
      <c r="A420" s="2">
        <v>2</v>
      </c>
      <c r="B420" s="2">
        <v>7</v>
      </c>
      <c r="C420" s="2">
        <v>2</v>
      </c>
      <c r="D420" s="2">
        <v>3</v>
      </c>
      <c r="E420" s="2">
        <v>19</v>
      </c>
      <c r="F420" s="2">
        <v>1</v>
      </c>
      <c r="G420" s="2">
        <v>17</v>
      </c>
      <c r="H420" s="2">
        <v>22</v>
      </c>
      <c r="I420" s="2">
        <v>0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3" x14ac:dyDescent="0.15">
      <c r="A421" s="2">
        <v>2</v>
      </c>
      <c r="B421" s="2">
        <v>7</v>
      </c>
      <c r="C421" s="2">
        <v>2</v>
      </c>
      <c r="D421" s="2">
        <v>3</v>
      </c>
      <c r="E421" s="2">
        <v>20</v>
      </c>
      <c r="F421" s="2">
        <v>1</v>
      </c>
      <c r="G421" s="2">
        <v>9</v>
      </c>
      <c r="H421" s="2">
        <v>30</v>
      </c>
      <c r="I421" s="2">
        <v>0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3" x14ac:dyDescent="0.15">
      <c r="A422" s="2">
        <v>2</v>
      </c>
      <c r="B422" s="2">
        <v>7</v>
      </c>
      <c r="C422" s="2">
        <v>1</v>
      </c>
      <c r="D422" s="2">
        <v>1</v>
      </c>
      <c r="E422" s="2">
        <v>1</v>
      </c>
      <c r="F422" s="2">
        <v>2</v>
      </c>
      <c r="G422" s="2">
        <v>30</v>
      </c>
      <c r="H422" s="2">
        <v>10</v>
      </c>
      <c r="I422" s="2">
        <v>0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3" x14ac:dyDescent="0.15">
      <c r="A423" s="2">
        <v>2</v>
      </c>
      <c r="B423" s="2">
        <v>7</v>
      </c>
      <c r="C423" s="2">
        <v>1</v>
      </c>
      <c r="D423" s="2">
        <v>1</v>
      </c>
      <c r="E423" s="2">
        <v>2</v>
      </c>
      <c r="F423" s="2">
        <v>2</v>
      </c>
      <c r="G423" s="2">
        <v>24</v>
      </c>
      <c r="H423" s="2">
        <v>16</v>
      </c>
      <c r="I423" s="2">
        <v>0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3" x14ac:dyDescent="0.15">
      <c r="A424" s="2">
        <v>2</v>
      </c>
      <c r="B424" s="2">
        <v>7</v>
      </c>
      <c r="C424" s="2">
        <v>1</v>
      </c>
      <c r="D424" s="2">
        <v>1</v>
      </c>
      <c r="E424" s="2">
        <v>3</v>
      </c>
      <c r="F424" s="2">
        <v>2</v>
      </c>
      <c r="G424" s="2">
        <v>33</v>
      </c>
      <c r="H424" s="2">
        <v>7</v>
      </c>
      <c r="I424" s="2">
        <v>0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3" x14ac:dyDescent="0.15">
      <c r="A425" s="2">
        <v>2</v>
      </c>
      <c r="B425" s="2">
        <v>7</v>
      </c>
      <c r="C425" s="2">
        <v>1</v>
      </c>
      <c r="D425" s="2">
        <v>1</v>
      </c>
      <c r="E425" s="2">
        <v>4</v>
      </c>
      <c r="F425" s="2">
        <v>2</v>
      </c>
      <c r="G425" s="2">
        <v>30</v>
      </c>
      <c r="H425" s="2">
        <v>10</v>
      </c>
      <c r="I425" s="2">
        <v>0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3" x14ac:dyDescent="0.15">
      <c r="A426" s="2">
        <v>2</v>
      </c>
      <c r="B426" s="2">
        <v>7</v>
      </c>
      <c r="C426" s="2">
        <v>1</v>
      </c>
      <c r="D426" s="2">
        <v>1</v>
      </c>
      <c r="E426" s="2">
        <v>5</v>
      </c>
      <c r="F426" s="2">
        <v>2</v>
      </c>
      <c r="G426" s="2">
        <v>6</v>
      </c>
      <c r="H426" s="2">
        <v>34</v>
      </c>
      <c r="I426" s="2">
        <v>0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3" x14ac:dyDescent="0.15">
      <c r="A427" s="2">
        <v>2</v>
      </c>
      <c r="B427" s="2">
        <v>7</v>
      </c>
      <c r="C427" s="2">
        <v>1</v>
      </c>
      <c r="D427" s="2">
        <v>1</v>
      </c>
      <c r="E427" s="2">
        <v>6</v>
      </c>
      <c r="F427" s="2">
        <v>2</v>
      </c>
      <c r="G427" s="2">
        <v>18</v>
      </c>
      <c r="H427" s="2">
        <v>22</v>
      </c>
      <c r="I427" s="2">
        <v>0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3" x14ac:dyDescent="0.15">
      <c r="A428" s="2">
        <v>2</v>
      </c>
      <c r="B428" s="2">
        <v>7</v>
      </c>
      <c r="C428" s="2">
        <v>1</v>
      </c>
      <c r="D428" s="2">
        <v>1</v>
      </c>
      <c r="E428" s="2">
        <v>7</v>
      </c>
      <c r="F428" s="2">
        <v>2</v>
      </c>
      <c r="G428" s="2">
        <v>34</v>
      </c>
      <c r="H428" s="2">
        <v>6</v>
      </c>
      <c r="I428" s="2">
        <v>0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3" x14ac:dyDescent="0.15">
      <c r="A429" s="2">
        <v>2</v>
      </c>
      <c r="B429" s="2">
        <v>7</v>
      </c>
      <c r="C429" s="2">
        <v>2</v>
      </c>
      <c r="D429" s="2">
        <v>1</v>
      </c>
      <c r="E429" s="2">
        <v>8</v>
      </c>
      <c r="F429" s="2">
        <v>2</v>
      </c>
      <c r="G429" s="2">
        <v>24</v>
      </c>
      <c r="H429" s="2">
        <v>16</v>
      </c>
      <c r="I429" s="2">
        <v>0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3" x14ac:dyDescent="0.15">
      <c r="A430" s="2">
        <v>2</v>
      </c>
      <c r="B430" s="2">
        <v>7</v>
      </c>
      <c r="C430" s="2">
        <v>2</v>
      </c>
      <c r="D430" s="2">
        <v>1</v>
      </c>
      <c r="E430" s="2">
        <v>9</v>
      </c>
      <c r="F430" s="2">
        <v>2</v>
      </c>
      <c r="G430" s="2">
        <v>36</v>
      </c>
      <c r="H430" s="2">
        <v>4</v>
      </c>
      <c r="I430" s="2">
        <v>0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3" x14ac:dyDescent="0.15">
      <c r="A431" s="2">
        <v>2</v>
      </c>
      <c r="B431" s="2">
        <v>7</v>
      </c>
      <c r="C431" s="2">
        <v>2</v>
      </c>
      <c r="D431" s="2">
        <v>1</v>
      </c>
      <c r="E431" s="2">
        <v>10</v>
      </c>
      <c r="F431" s="2">
        <v>2</v>
      </c>
      <c r="G431" s="2">
        <v>25</v>
      </c>
      <c r="H431" s="2">
        <v>15</v>
      </c>
      <c r="I431" s="2">
        <v>0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3" x14ac:dyDescent="0.15">
      <c r="A432" s="2">
        <v>2</v>
      </c>
      <c r="B432" s="2">
        <v>7</v>
      </c>
      <c r="C432" s="2">
        <v>1</v>
      </c>
      <c r="D432" s="2">
        <v>2</v>
      </c>
      <c r="E432" s="2">
        <v>11</v>
      </c>
      <c r="F432" s="2">
        <v>2</v>
      </c>
      <c r="G432" s="2">
        <v>17</v>
      </c>
      <c r="H432" s="2">
        <v>23</v>
      </c>
      <c r="I432" s="2">
        <v>0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3" x14ac:dyDescent="0.15">
      <c r="A433" s="2">
        <v>2</v>
      </c>
      <c r="B433" s="2">
        <v>7</v>
      </c>
      <c r="C433" s="2">
        <v>1</v>
      </c>
      <c r="D433" s="2">
        <v>2</v>
      </c>
      <c r="E433" s="2">
        <v>12</v>
      </c>
      <c r="F433" s="2">
        <v>2</v>
      </c>
      <c r="G433" s="2">
        <v>31</v>
      </c>
      <c r="H433" s="2">
        <v>9</v>
      </c>
      <c r="I433" s="2">
        <v>0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3" x14ac:dyDescent="0.15">
      <c r="A434" s="2">
        <v>2</v>
      </c>
      <c r="B434" s="2">
        <v>7</v>
      </c>
      <c r="C434" s="2">
        <v>1</v>
      </c>
      <c r="D434" s="2">
        <v>2</v>
      </c>
      <c r="E434" s="2">
        <v>13</v>
      </c>
      <c r="F434" s="2">
        <v>2</v>
      </c>
      <c r="G434" s="2">
        <v>28</v>
      </c>
      <c r="H434" s="2">
        <v>12</v>
      </c>
      <c r="I434" s="2">
        <v>0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3" x14ac:dyDescent="0.15">
      <c r="A435" s="2">
        <v>2</v>
      </c>
      <c r="B435" s="2">
        <v>7</v>
      </c>
      <c r="C435" s="2">
        <v>1</v>
      </c>
      <c r="D435" s="2">
        <v>2</v>
      </c>
      <c r="E435" s="2">
        <v>14</v>
      </c>
      <c r="F435" s="2">
        <v>2</v>
      </c>
      <c r="G435" s="2">
        <v>30</v>
      </c>
      <c r="H435" s="2">
        <v>10</v>
      </c>
      <c r="I435" s="2">
        <v>0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3" x14ac:dyDescent="0.15">
      <c r="A436" s="2">
        <v>2</v>
      </c>
      <c r="B436" s="2">
        <v>7</v>
      </c>
      <c r="C436" s="2">
        <v>1</v>
      </c>
      <c r="D436" s="2">
        <v>2</v>
      </c>
      <c r="E436" s="2">
        <v>15</v>
      </c>
      <c r="F436" s="2">
        <v>2</v>
      </c>
      <c r="G436" s="2">
        <v>22</v>
      </c>
      <c r="H436" s="2">
        <v>18</v>
      </c>
      <c r="I436" s="2">
        <v>0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3" x14ac:dyDescent="0.15">
      <c r="A437" s="2">
        <v>2</v>
      </c>
      <c r="B437" s="2">
        <v>7</v>
      </c>
      <c r="C437" s="2">
        <v>1</v>
      </c>
      <c r="D437" s="2">
        <v>2</v>
      </c>
      <c r="E437" s="2">
        <v>16</v>
      </c>
      <c r="F437" s="2">
        <v>2</v>
      </c>
      <c r="G437" s="2">
        <v>7</v>
      </c>
      <c r="H437" s="2">
        <v>33</v>
      </c>
      <c r="I437" s="2">
        <v>0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3" x14ac:dyDescent="0.15">
      <c r="A438" s="2">
        <v>2</v>
      </c>
      <c r="B438" s="2">
        <v>7</v>
      </c>
      <c r="C438" s="2">
        <v>1</v>
      </c>
      <c r="D438" s="2">
        <v>2</v>
      </c>
      <c r="E438" s="2">
        <v>17</v>
      </c>
      <c r="F438" s="2">
        <v>2</v>
      </c>
      <c r="G438" s="2">
        <v>23</v>
      </c>
      <c r="H438" s="2">
        <v>17</v>
      </c>
      <c r="I438" s="2">
        <v>0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3" x14ac:dyDescent="0.15">
      <c r="A439" s="2">
        <v>2</v>
      </c>
      <c r="B439" s="2">
        <v>7</v>
      </c>
      <c r="C439" s="2">
        <v>2</v>
      </c>
      <c r="D439" s="2">
        <v>3</v>
      </c>
      <c r="E439" s="2">
        <v>18</v>
      </c>
      <c r="F439" s="2">
        <v>2</v>
      </c>
      <c r="G439" s="2">
        <v>13</v>
      </c>
      <c r="H439" s="2">
        <v>27</v>
      </c>
      <c r="I439" s="2">
        <v>0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3" x14ac:dyDescent="0.15">
      <c r="A440" s="2">
        <v>2</v>
      </c>
      <c r="B440" s="2">
        <v>7</v>
      </c>
      <c r="C440" s="2">
        <v>2</v>
      </c>
      <c r="D440" s="2">
        <v>3</v>
      </c>
      <c r="E440" s="2">
        <v>19</v>
      </c>
      <c r="F440" s="2">
        <v>2</v>
      </c>
      <c r="G440" s="2">
        <v>17</v>
      </c>
      <c r="H440" s="2">
        <v>23</v>
      </c>
      <c r="I440" s="2">
        <v>0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3" x14ac:dyDescent="0.15">
      <c r="A441" s="2">
        <v>2</v>
      </c>
      <c r="B441" s="2">
        <v>7</v>
      </c>
      <c r="C441" s="2">
        <v>2</v>
      </c>
      <c r="D441" s="2">
        <v>3</v>
      </c>
      <c r="E441" s="2">
        <v>20</v>
      </c>
      <c r="F441" s="2">
        <v>2</v>
      </c>
      <c r="G441" s="2">
        <v>9</v>
      </c>
      <c r="H441" s="2">
        <v>31</v>
      </c>
      <c r="I441" s="2">
        <v>0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3" x14ac:dyDescent="0.15">
      <c r="A442" s="2">
        <v>2</v>
      </c>
      <c r="B442" s="2">
        <v>7</v>
      </c>
      <c r="C442" s="2">
        <v>1</v>
      </c>
      <c r="D442" s="2">
        <v>1</v>
      </c>
      <c r="E442" s="2">
        <v>1</v>
      </c>
      <c r="F442" s="2">
        <v>1</v>
      </c>
      <c r="G442" s="2">
        <v>28</v>
      </c>
      <c r="H442" s="2">
        <v>5</v>
      </c>
      <c r="I442" s="2">
        <v>0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3" x14ac:dyDescent="0.15">
      <c r="A443" s="2">
        <v>2</v>
      </c>
      <c r="B443" s="2">
        <v>7</v>
      </c>
      <c r="C443" s="2">
        <v>1</v>
      </c>
      <c r="D443" s="2">
        <v>1</v>
      </c>
      <c r="E443" s="2">
        <v>2</v>
      </c>
      <c r="F443" s="2">
        <v>1</v>
      </c>
      <c r="G443" s="2">
        <v>16</v>
      </c>
      <c r="H443" s="2">
        <v>17</v>
      </c>
      <c r="I443" s="2">
        <v>0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3" x14ac:dyDescent="0.15">
      <c r="A444" s="2">
        <v>2</v>
      </c>
      <c r="B444" s="2">
        <v>7</v>
      </c>
      <c r="C444" s="2">
        <v>1</v>
      </c>
      <c r="D444" s="2">
        <v>1</v>
      </c>
      <c r="E444" s="2">
        <v>3</v>
      </c>
      <c r="F444" s="2">
        <v>1</v>
      </c>
      <c r="G444" s="2">
        <v>28</v>
      </c>
      <c r="H444" s="2">
        <v>5</v>
      </c>
      <c r="I444" s="2">
        <v>0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3" x14ac:dyDescent="0.15">
      <c r="A445" s="2">
        <v>2</v>
      </c>
      <c r="B445" s="2">
        <v>7</v>
      </c>
      <c r="C445" s="2">
        <v>1</v>
      </c>
      <c r="D445" s="2">
        <v>1</v>
      </c>
      <c r="E445" s="2">
        <v>4</v>
      </c>
      <c r="F445" s="2">
        <v>1</v>
      </c>
      <c r="G445" s="2">
        <v>30</v>
      </c>
      <c r="H445" s="2">
        <v>3</v>
      </c>
      <c r="I445" s="2">
        <v>0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3" x14ac:dyDescent="0.15">
      <c r="A446" s="2">
        <v>2</v>
      </c>
      <c r="B446" s="2">
        <v>7</v>
      </c>
      <c r="C446" s="2">
        <v>1</v>
      </c>
      <c r="D446" s="2">
        <v>3</v>
      </c>
      <c r="E446" s="2">
        <v>5</v>
      </c>
      <c r="F446" s="2">
        <v>1</v>
      </c>
      <c r="G446" s="2">
        <v>18</v>
      </c>
      <c r="H446" s="2">
        <v>15</v>
      </c>
      <c r="I446" s="2">
        <v>0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3" x14ac:dyDescent="0.15">
      <c r="A447" s="2">
        <v>2</v>
      </c>
      <c r="B447" s="2">
        <v>7</v>
      </c>
      <c r="C447" s="2">
        <v>1</v>
      </c>
      <c r="D447" s="2">
        <v>3</v>
      </c>
      <c r="E447" s="2">
        <v>6</v>
      </c>
      <c r="F447" s="2">
        <v>1</v>
      </c>
      <c r="G447" s="2">
        <v>26</v>
      </c>
      <c r="H447" s="2">
        <v>7</v>
      </c>
      <c r="I447" s="2">
        <v>0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3" x14ac:dyDescent="0.15">
      <c r="A448" s="2">
        <v>2</v>
      </c>
      <c r="B448" s="2">
        <v>7</v>
      </c>
      <c r="C448" s="2">
        <v>1</v>
      </c>
      <c r="D448" s="2">
        <v>3</v>
      </c>
      <c r="E448" s="2">
        <v>7</v>
      </c>
      <c r="F448" s="2">
        <v>1</v>
      </c>
      <c r="G448" s="2">
        <v>3</v>
      </c>
      <c r="H448" s="2">
        <v>30</v>
      </c>
      <c r="I448" s="2">
        <v>0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3" x14ac:dyDescent="0.15">
      <c r="A449" s="2">
        <v>2</v>
      </c>
      <c r="B449" s="2">
        <v>7</v>
      </c>
      <c r="C449" s="2">
        <v>1</v>
      </c>
      <c r="D449" s="2">
        <v>3</v>
      </c>
      <c r="E449" s="2">
        <v>8</v>
      </c>
      <c r="F449" s="2">
        <v>1</v>
      </c>
      <c r="G449" s="2">
        <v>17</v>
      </c>
      <c r="H449" s="2">
        <v>16</v>
      </c>
      <c r="I449" s="2">
        <v>0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3" x14ac:dyDescent="0.15">
      <c r="A450" s="2">
        <v>2</v>
      </c>
      <c r="B450" s="2">
        <v>7</v>
      </c>
      <c r="C450" s="2">
        <v>2</v>
      </c>
      <c r="D450" s="2">
        <v>1</v>
      </c>
      <c r="E450" s="2">
        <v>9</v>
      </c>
      <c r="F450" s="2">
        <v>1</v>
      </c>
      <c r="G450" s="2">
        <v>15</v>
      </c>
      <c r="H450" s="2">
        <v>18</v>
      </c>
      <c r="I450" s="2">
        <v>0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3" x14ac:dyDescent="0.15">
      <c r="A451" s="2">
        <v>2</v>
      </c>
      <c r="B451" s="2">
        <v>7</v>
      </c>
      <c r="C451" s="2">
        <v>2</v>
      </c>
      <c r="D451" s="2">
        <v>1</v>
      </c>
      <c r="E451" s="2">
        <v>10</v>
      </c>
      <c r="F451" s="2">
        <v>1</v>
      </c>
      <c r="G451" s="2">
        <v>26</v>
      </c>
      <c r="H451" s="2">
        <v>7</v>
      </c>
      <c r="I451" s="2">
        <v>0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3" x14ac:dyDescent="0.15">
      <c r="A452" s="2">
        <v>2</v>
      </c>
      <c r="B452" s="2">
        <v>7</v>
      </c>
      <c r="C452" s="2">
        <v>2</v>
      </c>
      <c r="D452" s="2">
        <v>2</v>
      </c>
      <c r="E452" s="2">
        <v>11</v>
      </c>
      <c r="F452" s="2">
        <v>1</v>
      </c>
      <c r="G452" s="2">
        <v>24</v>
      </c>
      <c r="H452" s="2">
        <v>9</v>
      </c>
      <c r="I452" s="2">
        <v>0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3" x14ac:dyDescent="0.15">
      <c r="A453" s="2">
        <v>2</v>
      </c>
      <c r="B453" s="2">
        <v>7</v>
      </c>
      <c r="C453" s="2">
        <v>2</v>
      </c>
      <c r="D453" s="2">
        <v>2</v>
      </c>
      <c r="E453" s="2">
        <v>12</v>
      </c>
      <c r="F453" s="2">
        <v>1</v>
      </c>
      <c r="G453" s="2">
        <v>11</v>
      </c>
      <c r="H453" s="2">
        <v>22</v>
      </c>
      <c r="I453" s="2">
        <v>0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3" x14ac:dyDescent="0.15">
      <c r="A454" s="2">
        <v>2</v>
      </c>
      <c r="B454" s="2">
        <v>7</v>
      </c>
      <c r="C454" s="2">
        <v>2</v>
      </c>
      <c r="D454" s="2">
        <v>2</v>
      </c>
      <c r="E454" s="2">
        <v>13</v>
      </c>
      <c r="F454" s="2">
        <v>1</v>
      </c>
      <c r="G454" s="2">
        <v>17</v>
      </c>
      <c r="H454" s="2">
        <v>15</v>
      </c>
      <c r="I454" s="2">
        <v>1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3" x14ac:dyDescent="0.15">
      <c r="A455" s="2">
        <v>2</v>
      </c>
      <c r="B455" s="2">
        <v>7</v>
      </c>
      <c r="C455" s="2">
        <v>1</v>
      </c>
      <c r="D455" s="2">
        <v>2</v>
      </c>
      <c r="E455" s="2">
        <v>14</v>
      </c>
      <c r="F455" s="2">
        <v>1</v>
      </c>
      <c r="G455" s="2">
        <v>18</v>
      </c>
      <c r="H455" s="2">
        <v>15</v>
      </c>
      <c r="I455" s="2">
        <v>0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3" x14ac:dyDescent="0.15">
      <c r="A456" s="2">
        <v>2</v>
      </c>
      <c r="B456" s="2">
        <v>7</v>
      </c>
      <c r="C456" s="2">
        <v>1</v>
      </c>
      <c r="D456" s="2">
        <v>2</v>
      </c>
      <c r="E456" s="2">
        <v>15</v>
      </c>
      <c r="F456" s="2">
        <v>1</v>
      </c>
      <c r="G456" s="2">
        <v>25</v>
      </c>
      <c r="H456" s="2">
        <v>8</v>
      </c>
      <c r="I456" s="2">
        <v>0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3" x14ac:dyDescent="0.15">
      <c r="A457" s="2">
        <v>2</v>
      </c>
      <c r="B457" s="2">
        <v>7</v>
      </c>
      <c r="C457" s="2">
        <v>1</v>
      </c>
      <c r="D457" s="2">
        <v>2</v>
      </c>
      <c r="E457" s="2">
        <v>16</v>
      </c>
      <c r="F457" s="2">
        <v>1</v>
      </c>
      <c r="G457" s="2">
        <v>9</v>
      </c>
      <c r="H457" s="2">
        <v>24</v>
      </c>
      <c r="I457" s="2">
        <v>0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3" x14ac:dyDescent="0.15">
      <c r="A458" s="2">
        <v>2</v>
      </c>
      <c r="B458" s="2">
        <v>7</v>
      </c>
      <c r="C458" s="2">
        <v>1</v>
      </c>
      <c r="D458" s="2">
        <v>3</v>
      </c>
      <c r="E458" s="2">
        <v>17</v>
      </c>
      <c r="F458" s="2">
        <v>1</v>
      </c>
      <c r="G458" s="2">
        <v>8</v>
      </c>
      <c r="H458" s="2">
        <v>25</v>
      </c>
      <c r="I458" s="2">
        <v>0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3" x14ac:dyDescent="0.15">
      <c r="A459" s="2">
        <v>2</v>
      </c>
      <c r="B459" s="2">
        <v>7</v>
      </c>
      <c r="C459" s="2">
        <v>1</v>
      </c>
      <c r="D459" s="2">
        <v>3</v>
      </c>
      <c r="E459" s="2">
        <v>18</v>
      </c>
      <c r="F459" s="2">
        <v>1</v>
      </c>
      <c r="G459" s="2">
        <v>13</v>
      </c>
      <c r="H459" s="2">
        <v>20</v>
      </c>
      <c r="I459" s="2">
        <v>0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3" x14ac:dyDescent="0.15">
      <c r="A460" s="2">
        <v>2</v>
      </c>
      <c r="B460" s="2">
        <v>7</v>
      </c>
      <c r="C460" s="2">
        <v>1</v>
      </c>
      <c r="D460" s="2">
        <v>3</v>
      </c>
      <c r="E460" s="2">
        <v>19</v>
      </c>
      <c r="F460" s="2">
        <v>1</v>
      </c>
      <c r="G460" s="2">
        <v>3</v>
      </c>
      <c r="H460" s="2">
        <v>30</v>
      </c>
      <c r="I460" s="2">
        <v>0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3" x14ac:dyDescent="0.15">
      <c r="A461" s="2">
        <v>2</v>
      </c>
      <c r="B461" s="2">
        <v>7</v>
      </c>
      <c r="C461" s="2">
        <v>1</v>
      </c>
      <c r="D461" s="2">
        <v>3</v>
      </c>
      <c r="E461" s="2">
        <v>20</v>
      </c>
      <c r="F461" s="2">
        <v>1</v>
      </c>
      <c r="G461" s="2">
        <v>9</v>
      </c>
      <c r="H461" s="2">
        <v>24</v>
      </c>
      <c r="I461" s="2">
        <v>0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3" x14ac:dyDescent="0.15">
      <c r="A462" s="2">
        <v>2</v>
      </c>
      <c r="B462" s="2">
        <v>7</v>
      </c>
      <c r="C462" s="2">
        <v>1</v>
      </c>
      <c r="D462" s="2">
        <v>1</v>
      </c>
      <c r="E462" s="2">
        <v>1</v>
      </c>
      <c r="F462" s="2">
        <v>2</v>
      </c>
      <c r="G462" s="2">
        <v>31</v>
      </c>
      <c r="H462" s="2">
        <v>13</v>
      </c>
      <c r="I462" s="2">
        <v>0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3" x14ac:dyDescent="0.15">
      <c r="A463" s="2">
        <v>2</v>
      </c>
      <c r="B463" s="2">
        <v>7</v>
      </c>
      <c r="C463" s="2">
        <v>1</v>
      </c>
      <c r="D463" s="2">
        <v>1</v>
      </c>
      <c r="E463" s="2">
        <v>2</v>
      </c>
      <c r="F463" s="2">
        <v>2</v>
      </c>
      <c r="G463" s="2">
        <v>26</v>
      </c>
      <c r="H463" s="2">
        <v>18</v>
      </c>
      <c r="I463" s="2">
        <v>0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3" x14ac:dyDescent="0.15">
      <c r="A464" s="2">
        <v>2</v>
      </c>
      <c r="B464" s="2">
        <v>7</v>
      </c>
      <c r="C464" s="2">
        <v>1</v>
      </c>
      <c r="D464" s="2">
        <v>1</v>
      </c>
      <c r="E464" s="2">
        <v>3</v>
      </c>
      <c r="F464" s="2">
        <v>2</v>
      </c>
      <c r="G464" s="2">
        <v>29</v>
      </c>
      <c r="H464" s="2">
        <v>15</v>
      </c>
      <c r="I464" s="2">
        <v>0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3" x14ac:dyDescent="0.15">
      <c r="A465" s="2">
        <v>2</v>
      </c>
      <c r="B465" s="2">
        <v>7</v>
      </c>
      <c r="C465" s="2">
        <v>1</v>
      </c>
      <c r="D465" s="2">
        <v>1</v>
      </c>
      <c r="E465" s="2">
        <v>4</v>
      </c>
      <c r="F465" s="2">
        <v>2</v>
      </c>
      <c r="G465" s="2">
        <v>33</v>
      </c>
      <c r="H465" s="2">
        <v>11</v>
      </c>
      <c r="I465" s="2">
        <v>0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3" x14ac:dyDescent="0.15">
      <c r="A466" s="2">
        <v>2</v>
      </c>
      <c r="B466" s="2">
        <v>7</v>
      </c>
      <c r="C466" s="2">
        <v>1</v>
      </c>
      <c r="D466" s="2">
        <v>3</v>
      </c>
      <c r="E466" s="2">
        <v>5</v>
      </c>
      <c r="F466" s="2">
        <v>2</v>
      </c>
      <c r="G466" s="2">
        <v>24</v>
      </c>
      <c r="H466" s="2">
        <v>20</v>
      </c>
      <c r="I466" s="2">
        <v>0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3" x14ac:dyDescent="0.15">
      <c r="A467" s="2">
        <v>2</v>
      </c>
      <c r="B467" s="2">
        <v>7</v>
      </c>
      <c r="C467" s="2">
        <v>1</v>
      </c>
      <c r="D467" s="2">
        <v>3</v>
      </c>
      <c r="E467" s="2">
        <v>6</v>
      </c>
      <c r="F467" s="2">
        <v>2</v>
      </c>
      <c r="G467" s="2">
        <v>34</v>
      </c>
      <c r="H467" s="2">
        <v>10</v>
      </c>
      <c r="I467" s="2">
        <v>0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3" x14ac:dyDescent="0.15">
      <c r="A468" s="2">
        <v>2</v>
      </c>
      <c r="B468" s="2">
        <v>7</v>
      </c>
      <c r="C468" s="2">
        <v>1</v>
      </c>
      <c r="D468" s="2">
        <v>3</v>
      </c>
      <c r="E468" s="2">
        <v>7</v>
      </c>
      <c r="F468" s="2">
        <v>2</v>
      </c>
      <c r="G468" s="2">
        <v>4</v>
      </c>
      <c r="H468" s="2">
        <v>40</v>
      </c>
      <c r="I468" s="2">
        <v>0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3" x14ac:dyDescent="0.15">
      <c r="A469" s="2">
        <v>2</v>
      </c>
      <c r="B469" s="2">
        <v>7</v>
      </c>
      <c r="C469" s="2">
        <v>1</v>
      </c>
      <c r="D469" s="2">
        <v>3</v>
      </c>
      <c r="E469" s="2">
        <v>8</v>
      </c>
      <c r="F469" s="2">
        <v>2</v>
      </c>
      <c r="G469" s="2">
        <v>22</v>
      </c>
      <c r="H469" s="2">
        <v>22</v>
      </c>
      <c r="I469" s="2">
        <v>0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3" x14ac:dyDescent="0.15">
      <c r="A470" s="2">
        <v>2</v>
      </c>
      <c r="B470" s="2">
        <v>7</v>
      </c>
      <c r="C470" s="2">
        <v>2</v>
      </c>
      <c r="D470" s="2">
        <v>1</v>
      </c>
      <c r="E470" s="2">
        <v>9</v>
      </c>
      <c r="F470" s="2">
        <v>2</v>
      </c>
      <c r="G470" s="2">
        <v>23</v>
      </c>
      <c r="H470" s="2">
        <v>21</v>
      </c>
      <c r="I470" s="2">
        <v>0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3" x14ac:dyDescent="0.15">
      <c r="A471" s="2">
        <v>2</v>
      </c>
      <c r="B471" s="2">
        <v>7</v>
      </c>
      <c r="C471" s="2">
        <v>2</v>
      </c>
      <c r="D471" s="2">
        <v>1</v>
      </c>
      <c r="E471" s="2">
        <v>10</v>
      </c>
      <c r="F471" s="2">
        <v>2</v>
      </c>
      <c r="G471" s="2">
        <v>35</v>
      </c>
      <c r="H471" s="2">
        <v>9</v>
      </c>
      <c r="I471" s="2">
        <v>0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3" x14ac:dyDescent="0.15">
      <c r="A472" s="2">
        <v>2</v>
      </c>
      <c r="B472" s="2">
        <v>7</v>
      </c>
      <c r="C472" s="2">
        <v>2</v>
      </c>
      <c r="D472" s="2">
        <v>2</v>
      </c>
      <c r="E472" s="2">
        <v>11</v>
      </c>
      <c r="F472" s="2">
        <v>2</v>
      </c>
      <c r="G472" s="2">
        <v>24</v>
      </c>
      <c r="H472" s="2">
        <v>20</v>
      </c>
      <c r="I472" s="2">
        <v>0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3" x14ac:dyDescent="0.15">
      <c r="A473" s="2">
        <v>2</v>
      </c>
      <c r="B473" s="2">
        <v>7</v>
      </c>
      <c r="C473" s="2">
        <v>2</v>
      </c>
      <c r="D473" s="2">
        <v>2</v>
      </c>
      <c r="E473" s="2">
        <v>12</v>
      </c>
      <c r="F473" s="2">
        <v>2</v>
      </c>
      <c r="G473" s="2">
        <v>8</v>
      </c>
      <c r="H473" s="2">
        <v>36</v>
      </c>
      <c r="I473" s="2">
        <v>0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3" x14ac:dyDescent="0.15">
      <c r="A474" s="2">
        <v>2</v>
      </c>
      <c r="B474" s="2">
        <v>7</v>
      </c>
      <c r="C474" s="2">
        <v>2</v>
      </c>
      <c r="D474" s="2">
        <v>2</v>
      </c>
      <c r="E474" s="2">
        <v>13</v>
      </c>
      <c r="F474" s="2">
        <v>2</v>
      </c>
      <c r="G474" s="2">
        <v>10</v>
      </c>
      <c r="H474" s="2">
        <v>34</v>
      </c>
      <c r="I474" s="2">
        <v>0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3" x14ac:dyDescent="0.15">
      <c r="A475" s="2">
        <v>2</v>
      </c>
      <c r="B475" s="2">
        <v>7</v>
      </c>
      <c r="C475" s="2">
        <v>1</v>
      </c>
      <c r="D475" s="2">
        <v>2</v>
      </c>
      <c r="E475" s="2">
        <v>14</v>
      </c>
      <c r="F475" s="2">
        <v>2</v>
      </c>
      <c r="G475" s="2">
        <v>19</v>
      </c>
      <c r="H475" s="2">
        <v>25</v>
      </c>
      <c r="I475" s="2">
        <v>0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3" x14ac:dyDescent="0.15">
      <c r="A476" s="2">
        <v>2</v>
      </c>
      <c r="B476" s="2">
        <v>7</v>
      </c>
      <c r="C476" s="2">
        <v>1</v>
      </c>
      <c r="D476" s="2">
        <v>2</v>
      </c>
      <c r="E476" s="2">
        <v>15</v>
      </c>
      <c r="F476" s="2">
        <v>2</v>
      </c>
      <c r="G476" s="2">
        <v>27</v>
      </c>
      <c r="H476" s="2">
        <v>17</v>
      </c>
      <c r="I476" s="2">
        <v>0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3" x14ac:dyDescent="0.15">
      <c r="A477" s="2">
        <v>2</v>
      </c>
      <c r="B477" s="2">
        <v>7</v>
      </c>
      <c r="C477" s="2">
        <v>1</v>
      </c>
      <c r="D477" s="2">
        <v>2</v>
      </c>
      <c r="E477" s="2">
        <v>16</v>
      </c>
      <c r="F477" s="2">
        <v>2</v>
      </c>
      <c r="G477" s="2">
        <v>13</v>
      </c>
      <c r="H477" s="2">
        <v>31</v>
      </c>
      <c r="I477" s="2">
        <v>0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3" x14ac:dyDescent="0.15">
      <c r="A478" s="2">
        <v>2</v>
      </c>
      <c r="B478" s="2">
        <v>7</v>
      </c>
      <c r="C478" s="2">
        <v>1</v>
      </c>
      <c r="D478" s="2">
        <v>3</v>
      </c>
      <c r="E478" s="2">
        <v>17</v>
      </c>
      <c r="F478" s="2">
        <v>2</v>
      </c>
      <c r="G478" s="2">
        <v>12</v>
      </c>
      <c r="H478" s="2">
        <v>32</v>
      </c>
      <c r="I478" s="2">
        <v>0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3" x14ac:dyDescent="0.15">
      <c r="A479" s="2">
        <v>2</v>
      </c>
      <c r="B479" s="2">
        <v>7</v>
      </c>
      <c r="C479" s="2">
        <v>1</v>
      </c>
      <c r="D479" s="2">
        <v>3</v>
      </c>
      <c r="E479" s="2">
        <v>18</v>
      </c>
      <c r="F479" s="2">
        <v>2</v>
      </c>
      <c r="G479" s="2">
        <v>14</v>
      </c>
      <c r="H479" s="2">
        <v>30</v>
      </c>
      <c r="I479" s="2">
        <v>0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3" x14ac:dyDescent="0.15">
      <c r="A480" s="2">
        <v>2</v>
      </c>
      <c r="B480" s="2">
        <v>7</v>
      </c>
      <c r="C480" s="2">
        <v>1</v>
      </c>
      <c r="D480" s="2">
        <v>3</v>
      </c>
      <c r="E480" s="2">
        <v>19</v>
      </c>
      <c r="F480" s="2">
        <v>2</v>
      </c>
      <c r="G480" s="2">
        <v>8</v>
      </c>
      <c r="H480" s="2">
        <v>36</v>
      </c>
      <c r="I480" s="2">
        <v>0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3" x14ac:dyDescent="0.15">
      <c r="A481" s="2">
        <v>2</v>
      </c>
      <c r="B481" s="2">
        <v>7</v>
      </c>
      <c r="C481" s="2">
        <v>1</v>
      </c>
      <c r="D481" s="2">
        <v>3</v>
      </c>
      <c r="E481" s="2">
        <v>20</v>
      </c>
      <c r="F481" s="2">
        <v>2</v>
      </c>
      <c r="G481" s="2">
        <v>13</v>
      </c>
      <c r="H481" s="2">
        <v>31</v>
      </c>
      <c r="I481" s="2">
        <v>0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3" x14ac:dyDescent="0.15">
      <c r="A482" s="2">
        <v>2</v>
      </c>
      <c r="B482" s="2">
        <v>6</v>
      </c>
      <c r="C482" s="2">
        <v>1</v>
      </c>
      <c r="D482" s="2">
        <v>1</v>
      </c>
      <c r="E482" s="2">
        <v>1</v>
      </c>
      <c r="F482" s="2">
        <v>1</v>
      </c>
      <c r="G482" s="2">
        <v>28</v>
      </c>
      <c r="H482" s="2">
        <v>8</v>
      </c>
      <c r="I482" s="2">
        <v>0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3" x14ac:dyDescent="0.15">
      <c r="A483" s="2">
        <v>2</v>
      </c>
      <c r="B483" s="2">
        <v>6</v>
      </c>
      <c r="C483" s="2">
        <v>1</v>
      </c>
      <c r="D483" s="2">
        <v>1</v>
      </c>
      <c r="E483" s="2">
        <v>2</v>
      </c>
      <c r="F483" s="2">
        <v>1</v>
      </c>
      <c r="G483" s="2">
        <v>33</v>
      </c>
      <c r="H483" s="2">
        <v>3</v>
      </c>
      <c r="I483" s="2">
        <v>0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3" x14ac:dyDescent="0.15">
      <c r="A484" s="2">
        <v>2</v>
      </c>
      <c r="B484" s="2">
        <v>6</v>
      </c>
      <c r="C484" s="2">
        <v>1</v>
      </c>
      <c r="D484" s="2">
        <v>1</v>
      </c>
      <c r="E484" s="2">
        <v>3</v>
      </c>
      <c r="F484" s="2">
        <v>1</v>
      </c>
      <c r="G484" s="2">
        <v>31</v>
      </c>
      <c r="H484" s="2">
        <v>5</v>
      </c>
      <c r="I484" s="2">
        <v>0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3" x14ac:dyDescent="0.15">
      <c r="A485" s="2">
        <v>2</v>
      </c>
      <c r="B485" s="2">
        <v>6</v>
      </c>
      <c r="C485" s="2">
        <v>1</v>
      </c>
      <c r="D485" s="2">
        <v>1</v>
      </c>
      <c r="E485" s="2">
        <v>4</v>
      </c>
      <c r="F485" s="2">
        <v>1</v>
      </c>
      <c r="G485" s="2">
        <v>13</v>
      </c>
      <c r="H485" s="2">
        <v>23</v>
      </c>
      <c r="I485" s="2">
        <v>0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3" x14ac:dyDescent="0.15">
      <c r="A486" s="2">
        <v>2</v>
      </c>
      <c r="B486" s="2">
        <v>6</v>
      </c>
      <c r="C486" s="2">
        <v>1</v>
      </c>
      <c r="D486" s="2">
        <v>1</v>
      </c>
      <c r="E486" s="2">
        <v>5</v>
      </c>
      <c r="F486" s="2">
        <v>1</v>
      </c>
      <c r="G486" s="2">
        <v>17</v>
      </c>
      <c r="H486" s="2">
        <v>19</v>
      </c>
      <c r="I486" s="2">
        <v>0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3" x14ac:dyDescent="0.15">
      <c r="A487" s="2">
        <v>2</v>
      </c>
      <c r="B487" s="2">
        <v>6</v>
      </c>
      <c r="C487" s="2">
        <v>1</v>
      </c>
      <c r="D487" s="2">
        <v>2</v>
      </c>
      <c r="E487" s="2">
        <v>6</v>
      </c>
      <c r="F487" s="2">
        <v>1</v>
      </c>
      <c r="G487" s="2">
        <v>15</v>
      </c>
      <c r="H487" s="2">
        <v>21</v>
      </c>
      <c r="I487" s="2">
        <v>0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3" x14ac:dyDescent="0.15">
      <c r="A488" s="2">
        <v>2</v>
      </c>
      <c r="B488" s="2">
        <v>6</v>
      </c>
      <c r="C488" s="2">
        <v>1</v>
      </c>
      <c r="D488" s="2">
        <v>2</v>
      </c>
      <c r="E488" s="2">
        <v>7</v>
      </c>
      <c r="F488" s="2">
        <v>1</v>
      </c>
      <c r="G488" s="2">
        <v>29</v>
      </c>
      <c r="H488" s="2">
        <v>7</v>
      </c>
      <c r="I488" s="2">
        <v>0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3" x14ac:dyDescent="0.15">
      <c r="A489" s="2">
        <v>2</v>
      </c>
      <c r="B489" s="2">
        <v>6</v>
      </c>
      <c r="C489" s="2">
        <v>1</v>
      </c>
      <c r="D489" s="2">
        <v>2</v>
      </c>
      <c r="E489" s="2">
        <v>8</v>
      </c>
      <c r="F489" s="2">
        <v>1</v>
      </c>
      <c r="G489" s="2">
        <v>28</v>
      </c>
      <c r="H489" s="2">
        <v>8</v>
      </c>
      <c r="I489" s="2">
        <v>0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3" x14ac:dyDescent="0.15">
      <c r="A490" s="2">
        <v>2</v>
      </c>
      <c r="B490" s="2">
        <v>6</v>
      </c>
      <c r="C490" s="2">
        <v>1</v>
      </c>
      <c r="D490" s="2">
        <v>2</v>
      </c>
      <c r="E490" s="2">
        <v>9</v>
      </c>
      <c r="F490" s="2">
        <v>1</v>
      </c>
      <c r="G490" s="2">
        <v>23</v>
      </c>
      <c r="H490" s="2">
        <v>13</v>
      </c>
      <c r="I490" s="2">
        <v>0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3" x14ac:dyDescent="0.15">
      <c r="A491" s="2">
        <v>2</v>
      </c>
      <c r="B491" s="2">
        <v>6</v>
      </c>
      <c r="C491" s="2">
        <v>1</v>
      </c>
      <c r="D491" s="2">
        <v>2</v>
      </c>
      <c r="E491" s="2">
        <v>10</v>
      </c>
      <c r="F491" s="2">
        <v>1</v>
      </c>
      <c r="G491" s="2">
        <v>28</v>
      </c>
      <c r="H491" s="2">
        <v>8</v>
      </c>
      <c r="I491" s="2">
        <v>0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3" x14ac:dyDescent="0.15">
      <c r="A492" s="2">
        <v>2</v>
      </c>
      <c r="B492" s="2">
        <v>6</v>
      </c>
      <c r="C492" s="2">
        <v>1</v>
      </c>
      <c r="D492" s="2">
        <v>2</v>
      </c>
      <c r="E492" s="2">
        <v>11</v>
      </c>
      <c r="F492" s="2">
        <v>1</v>
      </c>
      <c r="G492" s="2">
        <v>31</v>
      </c>
      <c r="H492" s="2">
        <v>5</v>
      </c>
      <c r="I492" s="2">
        <v>0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3" x14ac:dyDescent="0.15">
      <c r="A493" s="2">
        <v>2</v>
      </c>
      <c r="B493" s="2">
        <v>6</v>
      </c>
      <c r="C493" s="2">
        <v>1</v>
      </c>
      <c r="D493" s="2">
        <v>2</v>
      </c>
      <c r="E493" s="2">
        <v>12</v>
      </c>
      <c r="F493" s="2">
        <v>1</v>
      </c>
      <c r="G493" s="2">
        <v>31</v>
      </c>
      <c r="H493" s="2">
        <v>5</v>
      </c>
      <c r="I493" s="2">
        <v>0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3" x14ac:dyDescent="0.15">
      <c r="A494" s="2">
        <v>2</v>
      </c>
      <c r="B494" s="2">
        <v>6</v>
      </c>
      <c r="C494" s="2">
        <v>1</v>
      </c>
      <c r="D494" s="2">
        <v>3</v>
      </c>
      <c r="E494" s="2">
        <v>13</v>
      </c>
      <c r="F494" s="2">
        <v>1</v>
      </c>
      <c r="G494" s="2">
        <v>36</v>
      </c>
      <c r="H494" s="2">
        <v>0</v>
      </c>
      <c r="I494" s="2">
        <v>0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3" x14ac:dyDescent="0.15">
      <c r="A495" s="2">
        <v>2</v>
      </c>
      <c r="B495" s="2">
        <v>6</v>
      </c>
      <c r="C495" s="2">
        <v>1</v>
      </c>
      <c r="D495" s="2">
        <v>3</v>
      </c>
      <c r="E495" s="2">
        <v>14</v>
      </c>
      <c r="F495" s="2">
        <v>1</v>
      </c>
      <c r="G495" s="2">
        <v>32</v>
      </c>
      <c r="H495" s="2">
        <v>4</v>
      </c>
      <c r="I495" s="2">
        <v>0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3" x14ac:dyDescent="0.15">
      <c r="A496" s="2">
        <v>2</v>
      </c>
      <c r="B496" s="2">
        <v>6</v>
      </c>
      <c r="C496" s="2">
        <v>1</v>
      </c>
      <c r="D496" s="2">
        <v>3</v>
      </c>
      <c r="E496" s="2">
        <v>15</v>
      </c>
      <c r="F496" s="2">
        <v>1</v>
      </c>
      <c r="G496" s="2">
        <v>23</v>
      </c>
      <c r="H496" s="2">
        <v>13</v>
      </c>
      <c r="I496" s="2">
        <v>0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3" x14ac:dyDescent="0.15">
      <c r="A497" s="2">
        <v>2</v>
      </c>
      <c r="B497" s="2">
        <v>6</v>
      </c>
      <c r="C497" s="2">
        <v>2</v>
      </c>
      <c r="D497" s="2">
        <v>1</v>
      </c>
      <c r="E497" s="2">
        <v>16</v>
      </c>
      <c r="F497" s="2">
        <v>1</v>
      </c>
      <c r="G497" s="2">
        <v>32</v>
      </c>
      <c r="H497" s="2">
        <v>4</v>
      </c>
      <c r="I497" s="2">
        <v>0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3" x14ac:dyDescent="0.15">
      <c r="A498" s="2">
        <v>2</v>
      </c>
      <c r="B498" s="2">
        <v>6</v>
      </c>
      <c r="C498" s="2">
        <v>2</v>
      </c>
      <c r="D498" s="2">
        <v>1</v>
      </c>
      <c r="E498" s="2">
        <v>17</v>
      </c>
      <c r="F498" s="2">
        <v>1</v>
      </c>
      <c r="G498" s="2">
        <v>14</v>
      </c>
      <c r="H498" s="2">
        <v>22</v>
      </c>
      <c r="I498" s="2">
        <v>0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3" x14ac:dyDescent="0.15">
      <c r="A499" s="2">
        <v>2</v>
      </c>
      <c r="B499" s="2">
        <v>6</v>
      </c>
      <c r="C499" s="2">
        <v>2</v>
      </c>
      <c r="D499" s="2">
        <v>1</v>
      </c>
      <c r="E499" s="2">
        <v>18</v>
      </c>
      <c r="F499" s="2">
        <v>1</v>
      </c>
      <c r="G499" s="2">
        <v>31</v>
      </c>
      <c r="H499" s="2">
        <v>5</v>
      </c>
      <c r="I499" s="2">
        <v>0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3" x14ac:dyDescent="0.15">
      <c r="A500" s="2">
        <v>2</v>
      </c>
      <c r="B500" s="2">
        <v>6</v>
      </c>
      <c r="C500" s="2">
        <v>2</v>
      </c>
      <c r="D500" s="2">
        <v>1</v>
      </c>
      <c r="E500" s="2">
        <v>19</v>
      </c>
      <c r="F500" s="2">
        <v>1</v>
      </c>
      <c r="G500" s="2">
        <v>25</v>
      </c>
      <c r="H500" s="2">
        <v>11</v>
      </c>
      <c r="I500" s="2">
        <v>0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3" x14ac:dyDescent="0.15">
      <c r="A501" s="2">
        <v>2</v>
      </c>
      <c r="B501" s="2">
        <v>6</v>
      </c>
      <c r="C501" s="2">
        <v>2</v>
      </c>
      <c r="D501" s="2">
        <v>1</v>
      </c>
      <c r="E501" s="2">
        <v>20</v>
      </c>
      <c r="F501" s="2">
        <v>1</v>
      </c>
      <c r="G501" s="2">
        <v>28</v>
      </c>
      <c r="H501" s="2">
        <v>8</v>
      </c>
      <c r="I501" s="2">
        <v>0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3" x14ac:dyDescent="0.15">
      <c r="A502" s="2">
        <v>2</v>
      </c>
      <c r="B502" s="2">
        <v>6</v>
      </c>
      <c r="C502" s="2">
        <v>1</v>
      </c>
      <c r="D502" s="2">
        <v>1</v>
      </c>
      <c r="E502" s="2">
        <v>1</v>
      </c>
      <c r="F502" s="2">
        <v>2</v>
      </c>
      <c r="G502" s="2">
        <v>29</v>
      </c>
      <c r="H502" s="2">
        <v>7</v>
      </c>
      <c r="I502" s="2">
        <v>0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3" x14ac:dyDescent="0.15">
      <c r="A503" s="2">
        <v>2</v>
      </c>
      <c r="B503" s="2">
        <v>6</v>
      </c>
      <c r="C503" s="2">
        <v>1</v>
      </c>
      <c r="D503" s="2">
        <v>1</v>
      </c>
      <c r="E503" s="2">
        <v>2</v>
      </c>
      <c r="F503" s="2">
        <v>2</v>
      </c>
      <c r="G503" s="2">
        <v>29</v>
      </c>
      <c r="H503" s="2">
        <v>6</v>
      </c>
      <c r="I503" s="2">
        <v>1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3" x14ac:dyDescent="0.15">
      <c r="A504" s="2">
        <v>2</v>
      </c>
      <c r="B504" s="2">
        <v>6</v>
      </c>
      <c r="C504" s="2">
        <v>1</v>
      </c>
      <c r="D504" s="2">
        <v>1</v>
      </c>
      <c r="E504" s="2">
        <v>3</v>
      </c>
      <c r="F504" s="2">
        <v>2</v>
      </c>
      <c r="G504" s="2">
        <v>30</v>
      </c>
      <c r="H504" s="2">
        <v>6</v>
      </c>
      <c r="I504" s="2">
        <v>0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3" x14ac:dyDescent="0.15">
      <c r="A505" s="2">
        <v>2</v>
      </c>
      <c r="B505" s="2">
        <v>6</v>
      </c>
      <c r="C505" s="2">
        <v>1</v>
      </c>
      <c r="D505" s="2">
        <v>1</v>
      </c>
      <c r="E505" s="2">
        <v>4</v>
      </c>
      <c r="F505" s="2">
        <v>2</v>
      </c>
      <c r="G505" s="2">
        <v>24</v>
      </c>
      <c r="H505" s="2">
        <v>12</v>
      </c>
      <c r="I505" s="2">
        <v>0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3" x14ac:dyDescent="0.15">
      <c r="A506" s="2">
        <v>2</v>
      </c>
      <c r="B506" s="2">
        <v>6</v>
      </c>
      <c r="C506" s="2">
        <v>1</v>
      </c>
      <c r="D506" s="2">
        <v>1</v>
      </c>
      <c r="E506" s="2">
        <v>5</v>
      </c>
      <c r="F506" s="2">
        <v>2</v>
      </c>
      <c r="G506" s="2">
        <v>18</v>
      </c>
      <c r="H506" s="2">
        <v>18</v>
      </c>
      <c r="I506" s="2">
        <v>0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3" x14ac:dyDescent="0.15">
      <c r="A507" s="2">
        <v>2</v>
      </c>
      <c r="B507" s="2">
        <v>6</v>
      </c>
      <c r="C507" s="2">
        <v>1</v>
      </c>
      <c r="D507" s="2">
        <v>2</v>
      </c>
      <c r="E507" s="2">
        <v>6</v>
      </c>
      <c r="F507" s="2">
        <v>2</v>
      </c>
      <c r="G507" s="2">
        <v>20</v>
      </c>
      <c r="H507" s="2">
        <v>16</v>
      </c>
      <c r="I507" s="2">
        <v>0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3" x14ac:dyDescent="0.15">
      <c r="A508" s="2">
        <v>2</v>
      </c>
      <c r="B508" s="2">
        <v>6</v>
      </c>
      <c r="C508" s="2">
        <v>1</v>
      </c>
      <c r="D508" s="2">
        <v>2</v>
      </c>
      <c r="E508" s="2">
        <v>7</v>
      </c>
      <c r="F508" s="2">
        <v>2</v>
      </c>
      <c r="G508" s="2">
        <v>27</v>
      </c>
      <c r="H508" s="2">
        <v>9</v>
      </c>
      <c r="I508" s="2">
        <v>0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3" x14ac:dyDescent="0.15">
      <c r="A509" s="2">
        <v>2</v>
      </c>
      <c r="B509" s="2">
        <v>6</v>
      </c>
      <c r="C509" s="2">
        <v>1</v>
      </c>
      <c r="D509" s="2">
        <v>2</v>
      </c>
      <c r="E509" s="2">
        <v>8</v>
      </c>
      <c r="F509" s="2">
        <v>2</v>
      </c>
      <c r="G509" s="2">
        <v>28</v>
      </c>
      <c r="H509" s="2">
        <v>8</v>
      </c>
      <c r="I509" s="2">
        <v>0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3" x14ac:dyDescent="0.15">
      <c r="A510" s="2">
        <v>2</v>
      </c>
      <c r="B510" s="2">
        <v>6</v>
      </c>
      <c r="C510" s="2">
        <v>1</v>
      </c>
      <c r="D510" s="2">
        <v>2</v>
      </c>
      <c r="E510" s="2">
        <v>9</v>
      </c>
      <c r="F510" s="2">
        <v>2</v>
      </c>
      <c r="G510" s="2">
        <v>26</v>
      </c>
      <c r="H510" s="2">
        <v>10</v>
      </c>
      <c r="I510" s="2">
        <v>0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3" x14ac:dyDescent="0.15">
      <c r="A511" s="2">
        <v>2</v>
      </c>
      <c r="B511" s="2">
        <v>6</v>
      </c>
      <c r="C511" s="2">
        <v>1</v>
      </c>
      <c r="D511" s="2">
        <v>2</v>
      </c>
      <c r="E511" s="2">
        <v>10</v>
      </c>
      <c r="F511" s="2">
        <v>2</v>
      </c>
      <c r="G511" s="2">
        <v>25</v>
      </c>
      <c r="H511" s="2">
        <v>11</v>
      </c>
      <c r="I511" s="2">
        <v>0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3" x14ac:dyDescent="0.15">
      <c r="A512" s="2">
        <v>2</v>
      </c>
      <c r="B512" s="2">
        <v>6</v>
      </c>
      <c r="C512" s="2">
        <v>1</v>
      </c>
      <c r="D512" s="2">
        <v>2</v>
      </c>
      <c r="E512" s="2">
        <v>11</v>
      </c>
      <c r="F512" s="2">
        <v>2</v>
      </c>
      <c r="G512" s="2">
        <v>27</v>
      </c>
      <c r="H512" s="2">
        <v>8</v>
      </c>
      <c r="I512" s="2">
        <v>1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3" x14ac:dyDescent="0.15">
      <c r="A513" s="2">
        <v>2</v>
      </c>
      <c r="B513" s="2">
        <v>6</v>
      </c>
      <c r="C513" s="2">
        <v>1</v>
      </c>
      <c r="D513" s="2">
        <v>2</v>
      </c>
      <c r="E513" s="2">
        <v>12</v>
      </c>
      <c r="F513" s="2">
        <v>2</v>
      </c>
      <c r="G513" s="2">
        <v>30</v>
      </c>
      <c r="H513" s="2">
        <v>6</v>
      </c>
      <c r="I513" s="2">
        <v>0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3" x14ac:dyDescent="0.15">
      <c r="A514" s="2">
        <v>2</v>
      </c>
      <c r="B514" s="2">
        <v>6</v>
      </c>
      <c r="C514" s="2">
        <v>1</v>
      </c>
      <c r="D514" s="2">
        <v>3</v>
      </c>
      <c r="E514" s="2">
        <v>13</v>
      </c>
      <c r="F514" s="2">
        <v>2</v>
      </c>
      <c r="G514" s="2">
        <v>32</v>
      </c>
      <c r="H514" s="2">
        <v>3</v>
      </c>
      <c r="I514" s="2">
        <v>1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3" x14ac:dyDescent="0.15">
      <c r="A515" s="2">
        <v>2</v>
      </c>
      <c r="B515" s="2">
        <v>6</v>
      </c>
      <c r="C515" s="2">
        <v>1</v>
      </c>
      <c r="D515" s="2">
        <v>3</v>
      </c>
      <c r="E515" s="2">
        <v>14</v>
      </c>
      <c r="F515" s="2">
        <v>2</v>
      </c>
      <c r="G515" s="2">
        <v>31</v>
      </c>
      <c r="H515" s="2">
        <v>5</v>
      </c>
      <c r="I515" s="2">
        <v>0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3" x14ac:dyDescent="0.15">
      <c r="A516" s="2">
        <v>2</v>
      </c>
      <c r="B516" s="2">
        <v>6</v>
      </c>
      <c r="C516" s="2">
        <v>1</v>
      </c>
      <c r="D516" s="2">
        <v>3</v>
      </c>
      <c r="E516" s="2">
        <v>15</v>
      </c>
      <c r="F516" s="2">
        <v>2</v>
      </c>
      <c r="G516" s="2">
        <v>23</v>
      </c>
      <c r="H516" s="2">
        <v>13</v>
      </c>
      <c r="I516" s="2">
        <v>0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3" x14ac:dyDescent="0.15">
      <c r="A517" s="2">
        <v>2</v>
      </c>
      <c r="B517" s="2">
        <v>6</v>
      </c>
      <c r="C517" s="2">
        <v>2</v>
      </c>
      <c r="D517" s="2">
        <v>1</v>
      </c>
      <c r="E517" s="2">
        <v>16</v>
      </c>
      <c r="F517" s="2">
        <v>2</v>
      </c>
      <c r="G517" s="2">
        <v>28</v>
      </c>
      <c r="H517" s="2">
        <v>8</v>
      </c>
      <c r="I517" s="2">
        <v>0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3" x14ac:dyDescent="0.15">
      <c r="A518" s="2">
        <v>2</v>
      </c>
      <c r="B518" s="2">
        <v>6</v>
      </c>
      <c r="C518" s="2">
        <v>2</v>
      </c>
      <c r="D518" s="2">
        <v>1</v>
      </c>
      <c r="E518" s="2">
        <v>17</v>
      </c>
      <c r="F518" s="2">
        <v>2</v>
      </c>
      <c r="G518" s="2">
        <v>18</v>
      </c>
      <c r="H518" s="2">
        <v>17</v>
      </c>
      <c r="I518" s="2">
        <v>1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3" x14ac:dyDescent="0.15">
      <c r="A519" s="2">
        <v>2</v>
      </c>
      <c r="B519" s="2">
        <v>6</v>
      </c>
      <c r="C519" s="2">
        <v>2</v>
      </c>
      <c r="D519" s="2">
        <v>1</v>
      </c>
      <c r="E519" s="2">
        <v>18</v>
      </c>
      <c r="F519" s="2">
        <v>2</v>
      </c>
      <c r="G519" s="2">
        <v>30</v>
      </c>
      <c r="H519" s="2">
        <v>6</v>
      </c>
      <c r="I519" s="2">
        <v>0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3" x14ac:dyDescent="0.15">
      <c r="A520" s="2">
        <v>2</v>
      </c>
      <c r="B520" s="2">
        <v>6</v>
      </c>
      <c r="C520" s="2">
        <v>2</v>
      </c>
      <c r="D520" s="2">
        <v>1</v>
      </c>
      <c r="E520" s="2">
        <v>19</v>
      </c>
      <c r="F520" s="2">
        <v>2</v>
      </c>
      <c r="G520" s="2">
        <v>23</v>
      </c>
      <c r="H520" s="2">
        <v>13</v>
      </c>
      <c r="I520" s="2">
        <v>0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3" x14ac:dyDescent="0.15">
      <c r="A521" s="2">
        <v>2</v>
      </c>
      <c r="B521" s="2">
        <v>6</v>
      </c>
      <c r="C521" s="2">
        <v>2</v>
      </c>
      <c r="D521" s="2">
        <v>1</v>
      </c>
      <c r="E521" s="2">
        <v>20</v>
      </c>
      <c r="F521" s="2">
        <v>2</v>
      </c>
      <c r="G521" s="2">
        <v>29</v>
      </c>
      <c r="H521" s="2">
        <v>7</v>
      </c>
      <c r="I521" s="2">
        <v>0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3" x14ac:dyDescent="0.15">
      <c r="A522" s="2">
        <v>4</v>
      </c>
      <c r="B522" s="2">
        <v>13</v>
      </c>
      <c r="C522" s="2">
        <v>1</v>
      </c>
      <c r="D522" s="2">
        <v>1</v>
      </c>
      <c r="E522" s="2">
        <v>1</v>
      </c>
      <c r="F522" s="2">
        <v>1</v>
      </c>
      <c r="G522" s="2">
        <v>17</v>
      </c>
      <c r="H522" s="2">
        <v>12</v>
      </c>
      <c r="I522" s="2">
        <v>0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3" x14ac:dyDescent="0.15">
      <c r="A523" s="2">
        <v>4</v>
      </c>
      <c r="B523" s="2">
        <v>13</v>
      </c>
      <c r="C523" s="2">
        <v>1</v>
      </c>
      <c r="D523" s="2">
        <v>1</v>
      </c>
      <c r="E523" s="2">
        <v>2</v>
      </c>
      <c r="F523" s="2">
        <v>1</v>
      </c>
      <c r="G523" s="2">
        <v>11</v>
      </c>
      <c r="H523" s="2">
        <v>18</v>
      </c>
      <c r="I523" s="2">
        <v>0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3" x14ac:dyDescent="0.15">
      <c r="A524" s="2">
        <v>4</v>
      </c>
      <c r="B524" s="2">
        <v>13</v>
      </c>
      <c r="C524" s="2">
        <v>1</v>
      </c>
      <c r="D524" s="2">
        <v>1</v>
      </c>
      <c r="E524" s="2">
        <v>3</v>
      </c>
      <c r="F524" s="2">
        <v>1</v>
      </c>
      <c r="G524" s="2">
        <v>21</v>
      </c>
      <c r="H524" s="2">
        <v>8</v>
      </c>
      <c r="I524" s="2">
        <v>0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3" x14ac:dyDescent="0.15">
      <c r="A525" s="2">
        <v>4</v>
      </c>
      <c r="B525" s="2">
        <v>13</v>
      </c>
      <c r="C525" s="2">
        <v>1</v>
      </c>
      <c r="D525" s="2">
        <v>1</v>
      </c>
      <c r="E525" s="2">
        <v>4</v>
      </c>
      <c r="F525" s="2">
        <v>1</v>
      </c>
      <c r="G525" s="2">
        <v>12</v>
      </c>
      <c r="H525" s="2">
        <v>17</v>
      </c>
      <c r="I525" s="2">
        <v>0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3" x14ac:dyDescent="0.15">
      <c r="A526" s="2">
        <v>4</v>
      </c>
      <c r="B526" s="2">
        <v>13</v>
      </c>
      <c r="C526" s="2">
        <v>1</v>
      </c>
      <c r="D526" s="2">
        <v>1</v>
      </c>
      <c r="E526" s="2">
        <v>5</v>
      </c>
      <c r="F526" s="2">
        <v>1</v>
      </c>
      <c r="G526" s="2">
        <v>8</v>
      </c>
      <c r="H526" s="2">
        <v>21</v>
      </c>
      <c r="I526" s="2">
        <v>0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3" x14ac:dyDescent="0.15">
      <c r="A527" s="2">
        <v>4</v>
      </c>
      <c r="B527" s="2">
        <v>13</v>
      </c>
      <c r="C527" s="2">
        <v>1</v>
      </c>
      <c r="D527" s="2">
        <v>1</v>
      </c>
      <c r="E527" s="2">
        <v>6</v>
      </c>
      <c r="F527" s="2">
        <v>1</v>
      </c>
      <c r="G527" s="2">
        <v>17</v>
      </c>
      <c r="H527" s="2">
        <v>12</v>
      </c>
      <c r="I527" s="2">
        <v>0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3" x14ac:dyDescent="0.15">
      <c r="A528" s="2">
        <v>4</v>
      </c>
      <c r="B528" s="2">
        <v>13</v>
      </c>
      <c r="C528" s="2">
        <v>1</v>
      </c>
      <c r="D528" s="2">
        <v>1</v>
      </c>
      <c r="E528" s="2">
        <v>7</v>
      </c>
      <c r="F528" s="2">
        <v>1</v>
      </c>
      <c r="G528" s="2">
        <v>13</v>
      </c>
      <c r="H528" s="2">
        <v>15</v>
      </c>
      <c r="I528" s="2">
        <v>1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3" x14ac:dyDescent="0.15">
      <c r="A529" s="2">
        <v>4</v>
      </c>
      <c r="B529" s="2">
        <v>13</v>
      </c>
      <c r="C529" s="2">
        <v>1</v>
      </c>
      <c r="D529" s="2">
        <v>1</v>
      </c>
      <c r="E529" s="2">
        <v>8</v>
      </c>
      <c r="F529" s="2">
        <v>1</v>
      </c>
      <c r="G529" s="2">
        <v>20</v>
      </c>
      <c r="H529" s="2">
        <v>8</v>
      </c>
      <c r="I529" s="2">
        <v>1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3" x14ac:dyDescent="0.15">
      <c r="A530" s="2">
        <v>4</v>
      </c>
      <c r="B530" s="2">
        <v>13</v>
      </c>
      <c r="C530" s="2">
        <v>1</v>
      </c>
      <c r="D530" s="2">
        <v>1</v>
      </c>
      <c r="E530" s="2">
        <v>9</v>
      </c>
      <c r="F530" s="2">
        <v>1</v>
      </c>
      <c r="G530" s="2">
        <v>18</v>
      </c>
      <c r="H530" s="2">
        <v>10</v>
      </c>
      <c r="I530" s="2">
        <v>1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3" x14ac:dyDescent="0.15">
      <c r="A531" s="2">
        <v>4</v>
      </c>
      <c r="B531" s="2">
        <v>13</v>
      </c>
      <c r="C531" s="2">
        <v>2</v>
      </c>
      <c r="D531" s="2">
        <v>1</v>
      </c>
      <c r="E531" s="2">
        <v>10</v>
      </c>
      <c r="F531" s="2">
        <v>1</v>
      </c>
      <c r="G531" s="2">
        <v>20</v>
      </c>
      <c r="H531" s="2">
        <v>8</v>
      </c>
      <c r="I531" s="2">
        <v>1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3" x14ac:dyDescent="0.15">
      <c r="A532" s="2">
        <v>4</v>
      </c>
      <c r="B532" s="2">
        <v>13</v>
      </c>
      <c r="C532" s="2">
        <v>2</v>
      </c>
      <c r="D532" s="2">
        <v>2</v>
      </c>
      <c r="E532" s="2">
        <v>11</v>
      </c>
      <c r="F532" s="2">
        <v>1</v>
      </c>
      <c r="G532" s="2">
        <v>21</v>
      </c>
      <c r="H532" s="2">
        <v>6</v>
      </c>
      <c r="I532" s="2">
        <v>2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3" x14ac:dyDescent="0.15">
      <c r="A533" s="2">
        <v>4</v>
      </c>
      <c r="B533" s="2">
        <v>13</v>
      </c>
      <c r="C533" s="2">
        <v>2</v>
      </c>
      <c r="D533" s="2">
        <v>2</v>
      </c>
      <c r="E533" s="2">
        <v>12</v>
      </c>
      <c r="F533" s="2">
        <v>1</v>
      </c>
      <c r="G533" s="2">
        <v>26</v>
      </c>
      <c r="H533" s="2">
        <v>3</v>
      </c>
      <c r="I533" s="2">
        <v>0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3" x14ac:dyDescent="0.15">
      <c r="A534" s="2">
        <v>4</v>
      </c>
      <c r="B534" s="2">
        <v>13</v>
      </c>
      <c r="C534" s="2">
        <v>2</v>
      </c>
      <c r="D534" s="2">
        <v>2</v>
      </c>
      <c r="E534" s="2">
        <v>13</v>
      </c>
      <c r="F534" s="2">
        <v>1</v>
      </c>
      <c r="G534" s="2">
        <v>25</v>
      </c>
      <c r="H534" s="2">
        <v>4</v>
      </c>
      <c r="I534" s="2">
        <v>0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3" x14ac:dyDescent="0.15">
      <c r="A535" s="2">
        <v>4</v>
      </c>
      <c r="B535" s="2">
        <v>13</v>
      </c>
      <c r="C535" s="2">
        <v>2</v>
      </c>
      <c r="D535" s="2">
        <v>2</v>
      </c>
      <c r="E535" s="2">
        <v>14</v>
      </c>
      <c r="F535" s="2">
        <v>1</v>
      </c>
      <c r="G535" s="2">
        <v>24</v>
      </c>
      <c r="H535" s="2">
        <v>5</v>
      </c>
      <c r="I535" s="2">
        <v>0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3" x14ac:dyDescent="0.15">
      <c r="A536" s="2">
        <v>4</v>
      </c>
      <c r="B536" s="2">
        <v>13</v>
      </c>
      <c r="C536" s="2">
        <v>2</v>
      </c>
      <c r="D536" s="2">
        <v>2</v>
      </c>
      <c r="E536" s="2">
        <v>15</v>
      </c>
      <c r="F536" s="2">
        <v>1</v>
      </c>
      <c r="G536" s="2">
        <v>15</v>
      </c>
      <c r="H536" s="2">
        <v>13</v>
      </c>
      <c r="I536" s="2">
        <v>1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3" x14ac:dyDescent="0.15">
      <c r="A537" s="2">
        <v>4</v>
      </c>
      <c r="B537" s="2">
        <v>13</v>
      </c>
      <c r="C537" s="2">
        <v>2</v>
      </c>
      <c r="D537" s="2">
        <v>2</v>
      </c>
      <c r="E537" s="2">
        <v>16</v>
      </c>
      <c r="F537" s="2">
        <v>1</v>
      </c>
      <c r="G537" s="2">
        <v>18</v>
      </c>
      <c r="H537" s="2">
        <v>11</v>
      </c>
      <c r="I537" s="2">
        <v>0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3" x14ac:dyDescent="0.15">
      <c r="A538" s="2">
        <v>4</v>
      </c>
      <c r="B538" s="2">
        <v>13</v>
      </c>
      <c r="C538" s="2">
        <v>2</v>
      </c>
      <c r="D538" s="2">
        <v>2</v>
      </c>
      <c r="E538" s="2">
        <v>17</v>
      </c>
      <c r="F538" s="2">
        <v>1</v>
      </c>
      <c r="G538" s="2">
        <v>15</v>
      </c>
      <c r="H538" s="2">
        <v>13</v>
      </c>
      <c r="I538" s="2">
        <v>1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3" x14ac:dyDescent="0.15">
      <c r="A539" s="2">
        <v>4</v>
      </c>
      <c r="B539" s="2">
        <v>13</v>
      </c>
      <c r="C539" s="2">
        <v>2</v>
      </c>
      <c r="D539" s="2">
        <v>3</v>
      </c>
      <c r="E539" s="2">
        <v>18</v>
      </c>
      <c r="F539" s="2">
        <v>1</v>
      </c>
      <c r="G539" s="2">
        <v>24</v>
      </c>
      <c r="H539" s="2">
        <v>5</v>
      </c>
      <c r="I539" s="2">
        <v>0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3" x14ac:dyDescent="0.15">
      <c r="A540" s="2">
        <v>4</v>
      </c>
      <c r="B540" s="2">
        <v>13</v>
      </c>
      <c r="C540" s="2">
        <v>2</v>
      </c>
      <c r="D540" s="2">
        <v>3</v>
      </c>
      <c r="E540" s="2">
        <v>19</v>
      </c>
      <c r="F540" s="2">
        <v>1</v>
      </c>
      <c r="G540" s="2">
        <v>17</v>
      </c>
      <c r="H540" s="2">
        <v>9</v>
      </c>
      <c r="I540" s="2">
        <v>3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3" x14ac:dyDescent="0.15">
      <c r="A541" s="2">
        <v>4</v>
      </c>
      <c r="B541" s="2">
        <v>13</v>
      </c>
      <c r="C541" s="2">
        <v>2</v>
      </c>
      <c r="D541" s="2">
        <v>3</v>
      </c>
      <c r="E541" s="2">
        <v>20</v>
      </c>
      <c r="F541" s="2">
        <v>1</v>
      </c>
      <c r="G541" s="2">
        <v>23</v>
      </c>
      <c r="H541" s="2">
        <v>5</v>
      </c>
      <c r="I541" s="2">
        <v>1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3" x14ac:dyDescent="0.15">
      <c r="A542" s="2">
        <v>4</v>
      </c>
      <c r="B542" s="2">
        <v>13</v>
      </c>
      <c r="C542" s="2">
        <v>1</v>
      </c>
      <c r="D542" s="2">
        <v>1</v>
      </c>
      <c r="E542" s="2">
        <v>1</v>
      </c>
      <c r="F542" s="2">
        <v>2</v>
      </c>
      <c r="G542" s="2">
        <v>8</v>
      </c>
      <c r="H542" s="2">
        <v>12</v>
      </c>
      <c r="I542" s="2">
        <v>0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3" x14ac:dyDescent="0.15">
      <c r="A543" s="2">
        <v>4</v>
      </c>
      <c r="B543" s="2">
        <v>13</v>
      </c>
      <c r="C543" s="2">
        <v>1</v>
      </c>
      <c r="D543" s="2">
        <v>1</v>
      </c>
      <c r="E543" s="2">
        <v>2</v>
      </c>
      <c r="F543" s="2">
        <v>2</v>
      </c>
      <c r="G543" s="2">
        <v>6</v>
      </c>
      <c r="H543" s="2">
        <v>14</v>
      </c>
      <c r="I543" s="2">
        <v>0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3" x14ac:dyDescent="0.15">
      <c r="A544" s="2">
        <v>4</v>
      </c>
      <c r="B544" s="2">
        <v>13</v>
      </c>
      <c r="C544" s="2">
        <v>1</v>
      </c>
      <c r="D544" s="2">
        <v>1</v>
      </c>
      <c r="E544" s="2">
        <v>3</v>
      </c>
      <c r="F544" s="2">
        <v>2</v>
      </c>
      <c r="G544" s="2">
        <v>12</v>
      </c>
      <c r="H544" s="2">
        <v>8</v>
      </c>
      <c r="I544" s="2">
        <v>0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3" x14ac:dyDescent="0.15">
      <c r="A545" s="2">
        <v>4</v>
      </c>
      <c r="B545" s="2">
        <v>13</v>
      </c>
      <c r="C545" s="2">
        <v>1</v>
      </c>
      <c r="D545" s="2">
        <v>1</v>
      </c>
      <c r="E545" s="2">
        <v>4</v>
      </c>
      <c r="F545" s="2">
        <v>2</v>
      </c>
      <c r="G545" s="2">
        <v>7</v>
      </c>
      <c r="H545" s="2">
        <v>13</v>
      </c>
      <c r="I545" s="2">
        <v>0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3" x14ac:dyDescent="0.15">
      <c r="A546" s="2">
        <v>4</v>
      </c>
      <c r="B546" s="2">
        <v>13</v>
      </c>
      <c r="C546" s="2">
        <v>1</v>
      </c>
      <c r="D546" s="2">
        <v>1</v>
      </c>
      <c r="E546" s="2">
        <v>5</v>
      </c>
      <c r="F546" s="2">
        <v>2</v>
      </c>
      <c r="G546" s="2">
        <v>11</v>
      </c>
      <c r="H546" s="2">
        <v>9</v>
      </c>
      <c r="I546" s="2">
        <v>0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3" x14ac:dyDescent="0.15">
      <c r="A547" s="2">
        <v>4</v>
      </c>
      <c r="B547" s="2">
        <v>13</v>
      </c>
      <c r="C547" s="2">
        <v>1</v>
      </c>
      <c r="D547" s="2">
        <v>1</v>
      </c>
      <c r="E547" s="2">
        <v>6</v>
      </c>
      <c r="F547" s="2">
        <v>2</v>
      </c>
      <c r="G547" s="2">
        <v>10</v>
      </c>
      <c r="H547" s="2">
        <v>9</v>
      </c>
      <c r="I547" s="2">
        <v>1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3" x14ac:dyDescent="0.15">
      <c r="A548" s="2">
        <v>4</v>
      </c>
      <c r="B548" s="2">
        <v>13</v>
      </c>
      <c r="C548" s="2">
        <v>1</v>
      </c>
      <c r="D548" s="2">
        <v>1</v>
      </c>
      <c r="E548" s="2">
        <v>7</v>
      </c>
      <c r="F548" s="2">
        <v>2</v>
      </c>
      <c r="G548" s="2">
        <v>10</v>
      </c>
      <c r="H548" s="2">
        <v>10</v>
      </c>
      <c r="I548" s="2">
        <v>0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3" x14ac:dyDescent="0.15">
      <c r="A549" s="2">
        <v>4</v>
      </c>
      <c r="B549" s="2">
        <v>13</v>
      </c>
      <c r="C549" s="2">
        <v>1</v>
      </c>
      <c r="D549" s="2">
        <v>1</v>
      </c>
      <c r="E549" s="2">
        <v>8</v>
      </c>
      <c r="F549" s="2">
        <v>2</v>
      </c>
      <c r="G549" s="2">
        <v>15</v>
      </c>
      <c r="H549" s="2">
        <v>5</v>
      </c>
      <c r="I549" s="2">
        <v>0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3" x14ac:dyDescent="0.15">
      <c r="A550" s="2">
        <v>4</v>
      </c>
      <c r="B550" s="2">
        <v>13</v>
      </c>
      <c r="C550" s="2">
        <v>1</v>
      </c>
      <c r="D550" s="2">
        <v>1</v>
      </c>
      <c r="E550" s="2">
        <v>9</v>
      </c>
      <c r="F550" s="2">
        <v>2</v>
      </c>
      <c r="G550" s="2">
        <v>11</v>
      </c>
      <c r="H550" s="2">
        <v>9</v>
      </c>
      <c r="I550" s="2">
        <v>0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3" x14ac:dyDescent="0.15">
      <c r="A551" s="2">
        <v>4</v>
      </c>
      <c r="B551" s="2">
        <v>13</v>
      </c>
      <c r="C551" s="2">
        <v>2</v>
      </c>
      <c r="D551" s="2">
        <v>1</v>
      </c>
      <c r="E551" s="2">
        <v>10</v>
      </c>
      <c r="F551" s="2">
        <v>2</v>
      </c>
      <c r="G551" s="2">
        <v>15</v>
      </c>
      <c r="H551" s="2">
        <v>5</v>
      </c>
      <c r="I551" s="2">
        <v>0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3" x14ac:dyDescent="0.15">
      <c r="A552" s="2">
        <v>4</v>
      </c>
      <c r="B552" s="2">
        <v>13</v>
      </c>
      <c r="C552" s="2">
        <v>2</v>
      </c>
      <c r="D552" s="2">
        <v>2</v>
      </c>
      <c r="E552" s="2">
        <v>11</v>
      </c>
      <c r="F552" s="2">
        <v>2</v>
      </c>
      <c r="G552" s="2">
        <v>10</v>
      </c>
      <c r="H552" s="2">
        <v>9</v>
      </c>
      <c r="I552" s="2">
        <v>1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3" x14ac:dyDescent="0.15">
      <c r="A553" s="2">
        <v>4</v>
      </c>
      <c r="B553" s="2">
        <v>13</v>
      </c>
      <c r="C553" s="2">
        <v>2</v>
      </c>
      <c r="D553" s="2">
        <v>2</v>
      </c>
      <c r="E553" s="2">
        <v>12</v>
      </c>
      <c r="F553" s="2">
        <v>2</v>
      </c>
      <c r="G553" s="2">
        <v>19</v>
      </c>
      <c r="H553" s="2">
        <v>1</v>
      </c>
      <c r="I553" s="2">
        <v>0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3" x14ac:dyDescent="0.15">
      <c r="A554" s="2">
        <v>4</v>
      </c>
      <c r="B554" s="2">
        <v>13</v>
      </c>
      <c r="C554" s="2">
        <v>2</v>
      </c>
      <c r="D554" s="2">
        <v>2</v>
      </c>
      <c r="E554" s="2">
        <v>13</v>
      </c>
      <c r="F554" s="2">
        <v>2</v>
      </c>
      <c r="G554" s="2">
        <v>19</v>
      </c>
      <c r="H554" s="2">
        <v>1</v>
      </c>
      <c r="I554" s="2">
        <v>0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3" x14ac:dyDescent="0.15">
      <c r="A555" s="2">
        <v>4</v>
      </c>
      <c r="B555" s="2">
        <v>13</v>
      </c>
      <c r="C555" s="2">
        <v>2</v>
      </c>
      <c r="D555" s="2">
        <v>2</v>
      </c>
      <c r="E555" s="2">
        <v>14</v>
      </c>
      <c r="F555" s="2">
        <v>2</v>
      </c>
      <c r="G555" s="2">
        <v>16</v>
      </c>
      <c r="H555" s="2">
        <v>4</v>
      </c>
      <c r="I555" s="2">
        <v>0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3" x14ac:dyDescent="0.15">
      <c r="A556" s="2">
        <v>4</v>
      </c>
      <c r="B556" s="2">
        <v>13</v>
      </c>
      <c r="C556" s="2">
        <v>2</v>
      </c>
      <c r="D556" s="2">
        <v>2</v>
      </c>
      <c r="E556" s="2">
        <v>15</v>
      </c>
      <c r="F556" s="2">
        <v>2</v>
      </c>
      <c r="G556" s="2">
        <v>7</v>
      </c>
      <c r="H556" s="2">
        <v>13</v>
      </c>
      <c r="I556" s="2">
        <v>0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3" x14ac:dyDescent="0.15">
      <c r="A557" s="2">
        <v>4</v>
      </c>
      <c r="B557" s="2">
        <v>13</v>
      </c>
      <c r="C557" s="2">
        <v>2</v>
      </c>
      <c r="D557" s="2">
        <v>2</v>
      </c>
      <c r="E557" s="2">
        <v>16</v>
      </c>
      <c r="F557" s="2">
        <v>2</v>
      </c>
      <c r="G557" s="2">
        <v>8</v>
      </c>
      <c r="H557" s="2">
        <v>12</v>
      </c>
      <c r="I557" s="2">
        <v>0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3" x14ac:dyDescent="0.15">
      <c r="A558" s="2">
        <v>4</v>
      </c>
      <c r="B558" s="2">
        <v>13</v>
      </c>
      <c r="C558" s="2">
        <v>2</v>
      </c>
      <c r="D558" s="2">
        <v>2</v>
      </c>
      <c r="E558" s="2">
        <v>17</v>
      </c>
      <c r="F558" s="2">
        <v>2</v>
      </c>
      <c r="G558" s="2">
        <v>10</v>
      </c>
      <c r="H558" s="2">
        <v>10</v>
      </c>
      <c r="I558" s="2">
        <v>0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3" x14ac:dyDescent="0.15">
      <c r="A559" s="2">
        <v>4</v>
      </c>
      <c r="B559" s="2">
        <v>13</v>
      </c>
      <c r="C559" s="2">
        <v>2</v>
      </c>
      <c r="D559" s="2">
        <v>3</v>
      </c>
      <c r="E559" s="2">
        <v>18</v>
      </c>
      <c r="F559" s="2">
        <v>2</v>
      </c>
      <c r="G559" s="2">
        <v>10</v>
      </c>
      <c r="H559" s="2">
        <v>9</v>
      </c>
      <c r="I559" s="2">
        <v>1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3" x14ac:dyDescent="0.15">
      <c r="A560" s="2">
        <v>4</v>
      </c>
      <c r="B560" s="2">
        <v>13</v>
      </c>
      <c r="C560" s="2">
        <v>2</v>
      </c>
      <c r="D560" s="2">
        <v>3</v>
      </c>
      <c r="E560" s="2">
        <v>19</v>
      </c>
      <c r="F560" s="2">
        <v>2</v>
      </c>
      <c r="G560" s="2">
        <v>7</v>
      </c>
      <c r="H560" s="2">
        <v>10</v>
      </c>
      <c r="I560" s="2">
        <v>3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3" x14ac:dyDescent="0.15">
      <c r="A561" s="2">
        <v>4</v>
      </c>
      <c r="B561" s="2">
        <v>13</v>
      </c>
      <c r="C561" s="2">
        <v>2</v>
      </c>
      <c r="D561" s="2">
        <v>3</v>
      </c>
      <c r="E561" s="2">
        <v>20</v>
      </c>
      <c r="F561" s="2">
        <v>2</v>
      </c>
      <c r="G561" s="2">
        <v>16</v>
      </c>
      <c r="H561" s="2">
        <v>3</v>
      </c>
      <c r="I561" s="2">
        <v>1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3" x14ac:dyDescent="0.15">
      <c r="A562" s="2">
        <v>1</v>
      </c>
      <c r="B562" s="2">
        <v>3</v>
      </c>
      <c r="C562" s="2">
        <v>1</v>
      </c>
      <c r="D562" s="2">
        <v>1</v>
      </c>
      <c r="E562" s="2">
        <v>1</v>
      </c>
      <c r="F562" s="2">
        <v>1</v>
      </c>
      <c r="G562" s="2">
        <v>46</v>
      </c>
      <c r="H562" s="2">
        <v>4</v>
      </c>
      <c r="I562" s="2">
        <v>0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3" x14ac:dyDescent="0.15">
      <c r="A563" s="2">
        <v>1</v>
      </c>
      <c r="B563" s="2">
        <v>3</v>
      </c>
      <c r="C563" s="2">
        <v>1</v>
      </c>
      <c r="D563" s="2">
        <v>1</v>
      </c>
      <c r="E563" s="2">
        <v>2</v>
      </c>
      <c r="F563" s="2">
        <v>1</v>
      </c>
      <c r="G563" s="2">
        <v>50</v>
      </c>
      <c r="H563" s="2">
        <v>0</v>
      </c>
      <c r="I563" s="2">
        <v>0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3" x14ac:dyDescent="0.15">
      <c r="A564" s="2">
        <v>1</v>
      </c>
      <c r="B564" s="2">
        <v>3</v>
      </c>
      <c r="C564" s="2">
        <v>1</v>
      </c>
      <c r="D564" s="2">
        <v>1</v>
      </c>
      <c r="E564" s="2">
        <v>3</v>
      </c>
      <c r="F564" s="2">
        <v>1</v>
      </c>
      <c r="G564" s="2">
        <v>36</v>
      </c>
      <c r="H564" s="2">
        <v>13</v>
      </c>
      <c r="I564" s="2">
        <v>1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3" x14ac:dyDescent="0.15">
      <c r="A565" s="2">
        <v>1</v>
      </c>
      <c r="B565" s="2">
        <v>3</v>
      </c>
      <c r="C565" s="2">
        <v>2</v>
      </c>
      <c r="D565" s="2">
        <v>1</v>
      </c>
      <c r="E565" s="2">
        <v>4</v>
      </c>
      <c r="F565" s="2">
        <v>1</v>
      </c>
      <c r="G565" s="2">
        <v>41</v>
      </c>
      <c r="H565" s="2">
        <v>9</v>
      </c>
      <c r="I565" s="2">
        <v>0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3" x14ac:dyDescent="0.15">
      <c r="A566" s="2">
        <v>1</v>
      </c>
      <c r="B566" s="2">
        <v>3</v>
      </c>
      <c r="C566" s="2">
        <v>2</v>
      </c>
      <c r="D566" s="2">
        <v>1</v>
      </c>
      <c r="E566" s="2">
        <v>5</v>
      </c>
      <c r="F566" s="2">
        <v>1</v>
      </c>
      <c r="G566" s="2">
        <v>19</v>
      </c>
      <c r="H566" s="2">
        <v>31</v>
      </c>
      <c r="I566" s="2">
        <v>0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3" x14ac:dyDescent="0.15">
      <c r="A567" s="2">
        <v>1</v>
      </c>
      <c r="B567" s="2">
        <v>3</v>
      </c>
      <c r="C567" s="2">
        <v>1</v>
      </c>
      <c r="D567" s="2">
        <v>2</v>
      </c>
      <c r="E567" s="2">
        <v>6</v>
      </c>
      <c r="F567" s="2">
        <v>1</v>
      </c>
      <c r="G567" s="2">
        <v>32</v>
      </c>
      <c r="H567" s="2">
        <v>18</v>
      </c>
      <c r="I567" s="2">
        <v>0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3" x14ac:dyDescent="0.15">
      <c r="A568" s="2">
        <v>1</v>
      </c>
      <c r="B568" s="2">
        <v>3</v>
      </c>
      <c r="C568" s="2">
        <v>1</v>
      </c>
      <c r="D568" s="2">
        <v>2</v>
      </c>
      <c r="E568" s="2">
        <v>7</v>
      </c>
      <c r="F568" s="2">
        <v>1</v>
      </c>
      <c r="G568" s="2">
        <v>39</v>
      </c>
      <c r="H568" s="2">
        <v>11</v>
      </c>
      <c r="I568" s="2">
        <v>0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3" x14ac:dyDescent="0.15">
      <c r="A569" s="2">
        <v>1</v>
      </c>
      <c r="B569" s="2">
        <v>3</v>
      </c>
      <c r="C569" s="2">
        <v>1</v>
      </c>
      <c r="D569" s="2">
        <v>2</v>
      </c>
      <c r="E569" s="2">
        <v>8</v>
      </c>
      <c r="F569" s="2">
        <v>1</v>
      </c>
      <c r="G569" s="2">
        <v>16</v>
      </c>
      <c r="H569" s="2">
        <v>34</v>
      </c>
      <c r="I569" s="2">
        <v>0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3" x14ac:dyDescent="0.15">
      <c r="A570" s="2">
        <v>1</v>
      </c>
      <c r="B570" s="2">
        <v>3</v>
      </c>
      <c r="C570" s="2">
        <v>2</v>
      </c>
      <c r="D570" s="2">
        <v>3</v>
      </c>
      <c r="E570" s="2">
        <v>9</v>
      </c>
      <c r="F570" s="2">
        <v>1</v>
      </c>
      <c r="G570" s="2">
        <v>32</v>
      </c>
      <c r="H570" s="2">
        <v>18</v>
      </c>
      <c r="I570" s="2">
        <v>0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3" x14ac:dyDescent="0.15">
      <c r="A571" s="2">
        <v>1</v>
      </c>
      <c r="B571" s="2">
        <v>3</v>
      </c>
      <c r="C571" s="2">
        <v>2</v>
      </c>
      <c r="D571" s="2">
        <v>3</v>
      </c>
      <c r="E571" s="2">
        <v>10</v>
      </c>
      <c r="F571" s="2">
        <v>1</v>
      </c>
      <c r="G571" s="2">
        <v>24</v>
      </c>
      <c r="H571" s="2">
        <v>26</v>
      </c>
      <c r="I571" s="2">
        <v>0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3" x14ac:dyDescent="0.15">
      <c r="A572" s="2">
        <v>1</v>
      </c>
      <c r="B572" s="2">
        <v>3</v>
      </c>
      <c r="C572" s="2">
        <v>2</v>
      </c>
      <c r="D572" s="2">
        <v>1</v>
      </c>
      <c r="E572" s="2">
        <v>11</v>
      </c>
      <c r="F572" s="2">
        <v>1</v>
      </c>
      <c r="G572" s="2">
        <v>38</v>
      </c>
      <c r="H572" s="2">
        <v>12</v>
      </c>
      <c r="I572" s="2">
        <v>0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3" x14ac:dyDescent="0.15">
      <c r="A573" s="2">
        <v>1</v>
      </c>
      <c r="B573" s="2">
        <v>3</v>
      </c>
      <c r="C573" s="2">
        <v>2</v>
      </c>
      <c r="D573" s="2">
        <v>1</v>
      </c>
      <c r="E573" s="2">
        <v>12</v>
      </c>
      <c r="F573" s="2">
        <v>1</v>
      </c>
      <c r="G573" s="2">
        <v>45</v>
      </c>
      <c r="H573" s="2">
        <v>5</v>
      </c>
      <c r="I573" s="2">
        <v>0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3" x14ac:dyDescent="0.15">
      <c r="A574" s="2">
        <v>1</v>
      </c>
      <c r="B574" s="2">
        <v>3</v>
      </c>
      <c r="C574" s="2">
        <v>2</v>
      </c>
      <c r="D574" s="2">
        <v>1</v>
      </c>
      <c r="E574" s="2">
        <v>13</v>
      </c>
      <c r="F574" s="2">
        <v>1</v>
      </c>
      <c r="G574" s="2">
        <v>41</v>
      </c>
      <c r="H574" s="2">
        <v>9</v>
      </c>
      <c r="I574" s="2">
        <v>0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3" x14ac:dyDescent="0.15">
      <c r="A575" s="2">
        <v>1</v>
      </c>
      <c r="B575" s="2">
        <v>3</v>
      </c>
      <c r="C575" s="2">
        <v>2</v>
      </c>
      <c r="D575" s="2">
        <v>1</v>
      </c>
      <c r="E575" s="2">
        <v>14</v>
      </c>
      <c r="F575" s="2">
        <v>1</v>
      </c>
      <c r="G575" s="2">
        <v>37</v>
      </c>
      <c r="H575" s="2">
        <v>13</v>
      </c>
      <c r="I575" s="2">
        <v>0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3" x14ac:dyDescent="0.15">
      <c r="A576" s="2">
        <v>1</v>
      </c>
      <c r="B576" s="2">
        <v>3</v>
      </c>
      <c r="C576" s="2">
        <v>2</v>
      </c>
      <c r="D576" s="2">
        <v>1</v>
      </c>
      <c r="E576" s="2">
        <v>15</v>
      </c>
      <c r="F576" s="2">
        <v>1</v>
      </c>
      <c r="G576" s="2">
        <v>42</v>
      </c>
      <c r="H576" s="2">
        <v>8</v>
      </c>
      <c r="I576" s="2">
        <v>0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3" x14ac:dyDescent="0.15">
      <c r="A577" s="2">
        <v>1</v>
      </c>
      <c r="B577" s="2">
        <v>3</v>
      </c>
      <c r="C577" s="2">
        <v>2</v>
      </c>
      <c r="D577" s="2">
        <v>2</v>
      </c>
      <c r="E577" s="2">
        <v>16</v>
      </c>
      <c r="F577" s="2">
        <v>1</v>
      </c>
      <c r="G577" s="2">
        <v>38</v>
      </c>
      <c r="H577" s="2">
        <v>12</v>
      </c>
      <c r="I577" s="2">
        <v>0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3" x14ac:dyDescent="0.15">
      <c r="A578" s="2">
        <v>1</v>
      </c>
      <c r="B578" s="2">
        <v>3</v>
      </c>
      <c r="C578" s="2">
        <v>2</v>
      </c>
      <c r="D578" s="2">
        <v>2</v>
      </c>
      <c r="E578" s="2">
        <v>17</v>
      </c>
      <c r="F578" s="2">
        <v>1</v>
      </c>
      <c r="G578" s="2">
        <v>39</v>
      </c>
      <c r="H578" s="2">
        <v>11</v>
      </c>
      <c r="I578" s="2">
        <v>0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3" x14ac:dyDescent="0.15">
      <c r="A579" s="2">
        <v>1</v>
      </c>
      <c r="B579" s="2">
        <v>3</v>
      </c>
      <c r="C579" s="2">
        <v>2</v>
      </c>
      <c r="D579" s="2">
        <v>2</v>
      </c>
      <c r="E579" s="2">
        <v>18</v>
      </c>
      <c r="F579" s="2">
        <v>1</v>
      </c>
      <c r="G579" s="2">
        <v>40</v>
      </c>
      <c r="H579" s="2">
        <v>10</v>
      </c>
      <c r="I579" s="2">
        <v>0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3" x14ac:dyDescent="0.15">
      <c r="A580" s="2">
        <v>1</v>
      </c>
      <c r="B580" s="2">
        <v>3</v>
      </c>
      <c r="C580" s="2">
        <v>2</v>
      </c>
      <c r="D580" s="2">
        <v>2</v>
      </c>
      <c r="E580" s="2">
        <v>19</v>
      </c>
      <c r="F580" s="2">
        <v>1</v>
      </c>
      <c r="G580" s="2">
        <v>46</v>
      </c>
      <c r="H580" s="2">
        <v>4</v>
      </c>
      <c r="I580" s="2">
        <v>0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3" x14ac:dyDescent="0.15">
      <c r="A581" s="2">
        <v>1</v>
      </c>
      <c r="B581" s="2">
        <v>3</v>
      </c>
      <c r="C581" s="2">
        <v>1</v>
      </c>
      <c r="D581" s="2">
        <v>3</v>
      </c>
      <c r="E581" s="2">
        <v>20</v>
      </c>
      <c r="F581" s="2">
        <v>1</v>
      </c>
      <c r="G581" s="2">
        <v>28</v>
      </c>
      <c r="H581" s="2">
        <v>22</v>
      </c>
      <c r="I581" s="2">
        <v>0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3" x14ac:dyDescent="0.15">
      <c r="A582" s="2">
        <v>1</v>
      </c>
      <c r="B582" s="2">
        <v>3</v>
      </c>
      <c r="C582" s="2">
        <v>1</v>
      </c>
      <c r="D582" s="2">
        <v>1</v>
      </c>
      <c r="E582" s="2">
        <v>1</v>
      </c>
      <c r="F582" s="2">
        <v>2</v>
      </c>
      <c r="G582" s="2">
        <v>46</v>
      </c>
      <c r="H582" s="2">
        <v>2</v>
      </c>
      <c r="I582" s="2">
        <v>0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3" x14ac:dyDescent="0.15">
      <c r="A583" s="2">
        <v>1</v>
      </c>
      <c r="B583" s="2">
        <v>3</v>
      </c>
      <c r="C583" s="2">
        <v>1</v>
      </c>
      <c r="D583" s="2">
        <v>1</v>
      </c>
      <c r="E583" s="2">
        <v>2</v>
      </c>
      <c r="F583" s="2">
        <v>2</v>
      </c>
      <c r="G583" s="2">
        <v>48</v>
      </c>
      <c r="H583" s="2">
        <v>0</v>
      </c>
      <c r="I583" s="2">
        <v>0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3" x14ac:dyDescent="0.15">
      <c r="A584" s="2">
        <v>1</v>
      </c>
      <c r="B584" s="2">
        <v>3</v>
      </c>
      <c r="C584" s="2">
        <v>1</v>
      </c>
      <c r="D584" s="2">
        <v>1</v>
      </c>
      <c r="E584" s="2">
        <v>3</v>
      </c>
      <c r="F584" s="2">
        <v>2</v>
      </c>
      <c r="G584" s="2">
        <v>34</v>
      </c>
      <c r="H584" s="2">
        <v>14</v>
      </c>
      <c r="I584" s="2">
        <v>0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3" x14ac:dyDescent="0.15">
      <c r="A585" s="2">
        <v>1</v>
      </c>
      <c r="B585" s="2">
        <v>3</v>
      </c>
      <c r="C585" s="2">
        <v>2</v>
      </c>
      <c r="D585" s="2">
        <v>1</v>
      </c>
      <c r="E585" s="2">
        <v>4</v>
      </c>
      <c r="F585" s="2">
        <v>2</v>
      </c>
      <c r="G585" s="2">
        <v>46</v>
      </c>
      <c r="H585" s="2">
        <v>2</v>
      </c>
      <c r="I585" s="2">
        <v>0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3" x14ac:dyDescent="0.15">
      <c r="A586" s="2">
        <v>1</v>
      </c>
      <c r="B586" s="2">
        <v>3</v>
      </c>
      <c r="C586" s="2">
        <v>2</v>
      </c>
      <c r="D586" s="2">
        <v>1</v>
      </c>
      <c r="E586" s="2">
        <v>5</v>
      </c>
      <c r="F586" s="2">
        <v>2</v>
      </c>
      <c r="G586" s="2">
        <v>26</v>
      </c>
      <c r="H586" s="2">
        <v>22</v>
      </c>
      <c r="I586" s="2">
        <v>0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3" x14ac:dyDescent="0.15">
      <c r="A587" s="2">
        <v>1</v>
      </c>
      <c r="B587" s="2">
        <v>3</v>
      </c>
      <c r="C587" s="2">
        <v>1</v>
      </c>
      <c r="D587" s="2">
        <v>2</v>
      </c>
      <c r="E587" s="2">
        <v>6</v>
      </c>
      <c r="F587" s="2">
        <v>2</v>
      </c>
      <c r="G587" s="2">
        <v>32</v>
      </c>
      <c r="H587" s="2">
        <v>16</v>
      </c>
      <c r="I587" s="2">
        <v>0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3" x14ac:dyDescent="0.15">
      <c r="A588" s="2">
        <v>1</v>
      </c>
      <c r="B588" s="2">
        <v>3</v>
      </c>
      <c r="C588" s="2">
        <v>1</v>
      </c>
      <c r="D588" s="2">
        <v>2</v>
      </c>
      <c r="E588" s="2">
        <v>7</v>
      </c>
      <c r="F588" s="2">
        <v>2</v>
      </c>
      <c r="G588" s="2">
        <v>42</v>
      </c>
      <c r="H588" s="2">
        <v>6</v>
      </c>
      <c r="I588" s="2">
        <v>0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3" x14ac:dyDescent="0.15">
      <c r="A589" s="2">
        <v>1</v>
      </c>
      <c r="B589" s="2">
        <v>3</v>
      </c>
      <c r="C589" s="2">
        <v>1</v>
      </c>
      <c r="D589" s="2">
        <v>2</v>
      </c>
      <c r="E589" s="2">
        <v>8</v>
      </c>
      <c r="F589" s="2">
        <v>2</v>
      </c>
      <c r="G589" s="2">
        <v>16</v>
      </c>
      <c r="H589" s="2">
        <v>32</v>
      </c>
      <c r="I589" s="2">
        <v>0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3" x14ac:dyDescent="0.15">
      <c r="A590" s="2">
        <v>1</v>
      </c>
      <c r="B590" s="2">
        <v>3</v>
      </c>
      <c r="C590" s="2">
        <v>2</v>
      </c>
      <c r="D590" s="2">
        <v>3</v>
      </c>
      <c r="E590" s="2">
        <v>9</v>
      </c>
      <c r="F590" s="2">
        <v>2</v>
      </c>
      <c r="G590" s="2">
        <v>38</v>
      </c>
      <c r="H590" s="2">
        <v>10</v>
      </c>
      <c r="I590" s="2">
        <v>0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3" x14ac:dyDescent="0.15">
      <c r="A591" s="2">
        <v>1</v>
      </c>
      <c r="B591" s="2">
        <v>3</v>
      </c>
      <c r="C591" s="2">
        <v>2</v>
      </c>
      <c r="D591" s="2">
        <v>3</v>
      </c>
      <c r="E591" s="2">
        <v>10</v>
      </c>
      <c r="F591" s="2">
        <v>2</v>
      </c>
      <c r="G591" s="2">
        <v>31</v>
      </c>
      <c r="H591" s="2">
        <v>17</v>
      </c>
      <c r="I591" s="2">
        <v>0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3" x14ac:dyDescent="0.15">
      <c r="A592" s="2">
        <v>1</v>
      </c>
      <c r="B592" s="2">
        <v>3</v>
      </c>
      <c r="C592" s="2">
        <v>2</v>
      </c>
      <c r="D592" s="2">
        <v>1</v>
      </c>
      <c r="E592" s="2">
        <v>11</v>
      </c>
      <c r="F592" s="2">
        <v>2</v>
      </c>
      <c r="G592" s="2">
        <v>35</v>
      </c>
      <c r="H592" s="2">
        <v>13</v>
      </c>
      <c r="I592" s="2">
        <v>0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3" x14ac:dyDescent="0.15">
      <c r="A593" s="2">
        <v>1</v>
      </c>
      <c r="B593" s="2">
        <v>3</v>
      </c>
      <c r="C593" s="2">
        <v>2</v>
      </c>
      <c r="D593" s="2">
        <v>1</v>
      </c>
      <c r="E593" s="2">
        <v>12</v>
      </c>
      <c r="F593" s="2">
        <v>2</v>
      </c>
      <c r="G593" s="2">
        <v>45</v>
      </c>
      <c r="H593" s="2">
        <v>3</v>
      </c>
      <c r="I593" s="2">
        <v>0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3" x14ac:dyDescent="0.15">
      <c r="A594" s="2">
        <v>1</v>
      </c>
      <c r="B594" s="2">
        <v>3</v>
      </c>
      <c r="C594" s="2">
        <v>2</v>
      </c>
      <c r="D594" s="2">
        <v>1</v>
      </c>
      <c r="E594" s="2">
        <v>13</v>
      </c>
      <c r="F594" s="2">
        <v>2</v>
      </c>
      <c r="G594" s="2">
        <v>35</v>
      </c>
      <c r="H594" s="2">
        <v>13</v>
      </c>
      <c r="I594" s="2">
        <v>0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3" x14ac:dyDescent="0.15">
      <c r="A595" s="2">
        <v>1</v>
      </c>
      <c r="B595" s="2">
        <v>3</v>
      </c>
      <c r="C595" s="2">
        <v>2</v>
      </c>
      <c r="D595" s="2">
        <v>1</v>
      </c>
      <c r="E595" s="2">
        <v>14</v>
      </c>
      <c r="F595" s="2">
        <v>2</v>
      </c>
      <c r="G595" s="2">
        <v>26</v>
      </c>
      <c r="H595" s="2">
        <v>22</v>
      </c>
      <c r="I595" s="2">
        <v>0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3" x14ac:dyDescent="0.15">
      <c r="A596" s="2">
        <v>1</v>
      </c>
      <c r="B596" s="2">
        <v>3</v>
      </c>
      <c r="C596" s="2">
        <v>2</v>
      </c>
      <c r="D596" s="2">
        <v>1</v>
      </c>
      <c r="E596" s="2">
        <v>15</v>
      </c>
      <c r="F596" s="2">
        <v>2</v>
      </c>
      <c r="G596" s="2">
        <v>42</v>
      </c>
      <c r="H596" s="2">
        <v>6</v>
      </c>
      <c r="I596" s="2">
        <v>0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3" x14ac:dyDescent="0.15">
      <c r="A597" s="2">
        <v>1</v>
      </c>
      <c r="B597" s="2">
        <v>3</v>
      </c>
      <c r="C597" s="2">
        <v>2</v>
      </c>
      <c r="D597" s="2">
        <v>2</v>
      </c>
      <c r="E597" s="2">
        <v>16</v>
      </c>
      <c r="F597" s="2">
        <v>2</v>
      </c>
      <c r="G597" s="2">
        <v>38</v>
      </c>
      <c r="H597" s="2">
        <v>10</v>
      </c>
      <c r="I597" s="2">
        <v>0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3" x14ac:dyDescent="0.15">
      <c r="A598" s="2">
        <v>1</v>
      </c>
      <c r="B598" s="2">
        <v>3</v>
      </c>
      <c r="C598" s="2">
        <v>2</v>
      </c>
      <c r="D598" s="2">
        <v>2</v>
      </c>
      <c r="E598" s="2">
        <v>17</v>
      </c>
      <c r="F598" s="2">
        <v>2</v>
      </c>
      <c r="G598" s="2">
        <v>33</v>
      </c>
      <c r="H598" s="2">
        <v>15</v>
      </c>
      <c r="I598" s="2">
        <v>0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3" x14ac:dyDescent="0.15">
      <c r="A599" s="2">
        <v>1</v>
      </c>
      <c r="B599" s="2">
        <v>3</v>
      </c>
      <c r="C599" s="2">
        <v>2</v>
      </c>
      <c r="D599" s="2">
        <v>2</v>
      </c>
      <c r="E599" s="2">
        <v>18</v>
      </c>
      <c r="F599" s="2">
        <v>2</v>
      </c>
      <c r="G599" s="2">
        <v>42</v>
      </c>
      <c r="H599" s="2">
        <v>6</v>
      </c>
      <c r="I599" s="2">
        <v>0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3" x14ac:dyDescent="0.15">
      <c r="A600" s="2">
        <v>1</v>
      </c>
      <c r="B600" s="2">
        <v>3</v>
      </c>
      <c r="C600" s="2">
        <v>2</v>
      </c>
      <c r="D600" s="2">
        <v>2</v>
      </c>
      <c r="E600" s="2">
        <v>19</v>
      </c>
      <c r="F600" s="2">
        <v>2</v>
      </c>
      <c r="G600" s="2">
        <v>44</v>
      </c>
      <c r="H600" s="2">
        <v>4</v>
      </c>
      <c r="I600" s="2">
        <v>0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3" x14ac:dyDescent="0.15">
      <c r="A601" s="2">
        <v>1</v>
      </c>
      <c r="B601" s="2">
        <v>3</v>
      </c>
      <c r="C601" s="2">
        <v>1</v>
      </c>
      <c r="D601" s="2">
        <v>3</v>
      </c>
      <c r="E601" s="2">
        <v>20</v>
      </c>
      <c r="F601" s="2">
        <v>2</v>
      </c>
      <c r="G601" s="2">
        <v>29</v>
      </c>
      <c r="H601" s="2">
        <v>19</v>
      </c>
      <c r="I601" s="2">
        <v>0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3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3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3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3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3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1:20" ht="13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1:20" ht="13" x14ac:dyDescent="0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1:20" ht="13" x14ac:dyDescent="0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1:20" ht="13" x14ac:dyDescent="0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1:20" ht="13" x14ac:dyDescent="0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1:20" ht="13" x14ac:dyDescent="0.1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1:20" ht="13" x14ac:dyDescent="0.1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1:20" ht="13" x14ac:dyDescent="0.1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1:20" ht="13" x14ac:dyDescent="0.1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1:20" ht="13" x14ac:dyDescent="0.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1:20" ht="13" x14ac:dyDescent="0.1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1:20" ht="13" x14ac:dyDescent="0.1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1:20" ht="13" x14ac:dyDescent="0.1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1:20" ht="13" x14ac:dyDescent="0.1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1:20" ht="13" x14ac:dyDescent="0.1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1:20" ht="13" x14ac:dyDescent="0.1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spans="1:20" ht="13" x14ac:dyDescent="0.1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1:20" ht="13" x14ac:dyDescent="0.1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spans="1:20" ht="13" x14ac:dyDescent="0.1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1:20" ht="13" x14ac:dyDescent="0.1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1:20" ht="13" x14ac:dyDescent="0.1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spans="1:20" ht="13" x14ac:dyDescent="0.1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1:20" ht="13" x14ac:dyDescent="0.1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1:20" ht="13" x14ac:dyDescent="0.1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1:20" ht="13" x14ac:dyDescent="0.1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1:20" ht="13" x14ac:dyDescent="0.1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1:20" ht="13" x14ac:dyDescent="0.1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spans="1:20" ht="13" x14ac:dyDescent="0.1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 spans="1:20" ht="13" x14ac:dyDescent="0.1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 spans="1:20" ht="13" x14ac:dyDescent="0.1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1:20" ht="13" x14ac:dyDescent="0.1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1:20" ht="13" x14ac:dyDescent="0.1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 spans="1:20" ht="13" x14ac:dyDescent="0.1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1:20" ht="13" x14ac:dyDescent="0.1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1:20" ht="13" x14ac:dyDescent="0.1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 spans="1:20" ht="13" x14ac:dyDescent="0.1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1:20" ht="13" x14ac:dyDescent="0.1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  <row r="1043" spans="1:20" ht="13" x14ac:dyDescent="0.1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</row>
    <row r="1044" spans="1:20" ht="13" x14ac:dyDescent="0.1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spans="1:20" ht="13" x14ac:dyDescent="0.1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spans="1:20" ht="13" x14ac:dyDescent="0.1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spans="1:20" ht="13" x14ac:dyDescent="0.1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</row>
    <row r="1048" spans="1:20" ht="13" x14ac:dyDescent="0.1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</row>
    <row r="1049" spans="1:20" ht="13" x14ac:dyDescent="0.1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</row>
    <row r="1050" spans="1:20" ht="13" x14ac:dyDescent="0.1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spans="1:20" ht="13" x14ac:dyDescent="0.1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spans="1:20" ht="13" x14ac:dyDescent="0.1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</row>
    <row r="1053" spans="1:20" ht="13" x14ac:dyDescent="0.1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1:20" ht="13" x14ac:dyDescent="0.1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spans="1:20" ht="13" x14ac:dyDescent="0.1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spans="1:20" ht="13" x14ac:dyDescent="0.1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spans="1:20" ht="13" x14ac:dyDescent="0.1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spans="1:20" ht="13" x14ac:dyDescent="0.1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</row>
    <row r="1059" spans="1:20" ht="13" x14ac:dyDescent="0.1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spans="1:20" ht="13" x14ac:dyDescent="0.1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spans="1:20" ht="13" x14ac:dyDescent="0.1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spans="1:20" ht="13" x14ac:dyDescent="0.1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spans="1:20" ht="13" x14ac:dyDescent="0.1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spans="1:20" ht="13" x14ac:dyDescent="0.1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spans="1:20" ht="13" x14ac:dyDescent="0.1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spans="1:20" ht="13" x14ac:dyDescent="0.1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spans="1:20" ht="13" x14ac:dyDescent="0.1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spans="1:20" ht="13" x14ac:dyDescent="0.1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spans="1:20" ht="13" x14ac:dyDescent="0.1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spans="1:20" ht="13" x14ac:dyDescent="0.1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</row>
    <row r="1071" spans="1:20" ht="13" x14ac:dyDescent="0.1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</row>
    <row r="1072" spans="1:20" ht="13" x14ac:dyDescent="0.1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spans="1:20" ht="13" x14ac:dyDescent="0.1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spans="1:20" ht="13" x14ac:dyDescent="0.1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spans="1:20" ht="13" x14ac:dyDescent="0.1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spans="1:20" ht="13" x14ac:dyDescent="0.1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</row>
    <row r="1077" spans="1:20" ht="13" x14ac:dyDescent="0.1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</row>
    <row r="1078" spans="1:20" ht="13" x14ac:dyDescent="0.1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spans="1:20" ht="13" x14ac:dyDescent="0.1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 spans="1:20" ht="13" x14ac:dyDescent="0.1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  <row r="1081" spans="1:20" ht="13" x14ac:dyDescent="0.1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</row>
    <row r="1082" spans="1:20" ht="13" x14ac:dyDescent="0.1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</row>
    <row r="1083" spans="1:20" ht="13" x14ac:dyDescent="0.1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</row>
    <row r="1084" spans="1:20" ht="13" x14ac:dyDescent="0.1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</row>
    <row r="1085" spans="1:20" ht="13" x14ac:dyDescent="0.1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</row>
    <row r="1086" spans="1:20" ht="13" x14ac:dyDescent="0.1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</row>
    <row r="1087" spans="1:20" ht="13" x14ac:dyDescent="0.1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</row>
    <row r="1088" spans="1:20" ht="13" x14ac:dyDescent="0.1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</row>
    <row r="1089" spans="1:20" ht="13" x14ac:dyDescent="0.1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</row>
    <row r="1090" spans="1:20" ht="13" x14ac:dyDescent="0.1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</row>
    <row r="1091" spans="1:20" ht="13" x14ac:dyDescent="0.1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</row>
    <row r="1092" spans="1:20" ht="13" x14ac:dyDescent="0.1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</row>
    <row r="1093" spans="1:20" ht="13" x14ac:dyDescent="0.1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</row>
    <row r="1094" spans="1:20" ht="13" x14ac:dyDescent="0.1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</row>
    <row r="1095" spans="1:20" ht="13" x14ac:dyDescent="0.1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</row>
    <row r="1096" spans="1:20" ht="13" x14ac:dyDescent="0.1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</row>
    <row r="1097" spans="1:20" ht="13" x14ac:dyDescent="0.1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</row>
    <row r="1098" spans="1:20" ht="13" x14ac:dyDescent="0.1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</row>
    <row r="1099" spans="1:20" ht="13" x14ac:dyDescent="0.1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</row>
    <row r="1100" spans="1:20" ht="13" x14ac:dyDescent="0.1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</row>
    <row r="1101" spans="1:20" ht="13" x14ac:dyDescent="0.1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</row>
    <row r="1102" spans="1:20" ht="13" x14ac:dyDescent="0.1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</row>
    <row r="1103" spans="1:20" ht="13" x14ac:dyDescent="0.1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</row>
    <row r="1104" spans="1:20" ht="13" x14ac:dyDescent="0.1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</row>
    <row r="1105" spans="1:20" ht="13" x14ac:dyDescent="0.1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</row>
    <row r="1106" spans="1:20" ht="13" x14ac:dyDescent="0.1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</row>
    <row r="1107" spans="1:20" ht="13" x14ac:dyDescent="0.1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</row>
    <row r="1108" spans="1:20" ht="13" x14ac:dyDescent="0.1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</row>
    <row r="1109" spans="1:20" ht="13" x14ac:dyDescent="0.1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</row>
    <row r="1110" spans="1:20" ht="13" x14ac:dyDescent="0.1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</row>
    <row r="1111" spans="1:20" ht="13" x14ac:dyDescent="0.1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</row>
    <row r="1112" spans="1:20" ht="13" x14ac:dyDescent="0.1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</row>
    <row r="1113" spans="1:20" ht="13" x14ac:dyDescent="0.1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</row>
    <row r="1114" spans="1:20" ht="13" x14ac:dyDescent="0.1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</row>
    <row r="1115" spans="1:20" ht="13" x14ac:dyDescent="0.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</row>
    <row r="1116" spans="1:20" ht="13" x14ac:dyDescent="0.1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</row>
    <row r="1117" spans="1:20" ht="13" x14ac:dyDescent="0.1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</row>
    <row r="1118" spans="1:20" ht="13" x14ac:dyDescent="0.1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</row>
    <row r="1119" spans="1:20" ht="13" x14ac:dyDescent="0.1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</row>
    <row r="1120" spans="1:20" ht="13" x14ac:dyDescent="0.1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</row>
    <row r="1121" spans="1:20" ht="13" x14ac:dyDescent="0.1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</row>
    <row r="1122" spans="1:20" ht="13" x14ac:dyDescent="0.1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</row>
    <row r="1123" spans="1:20" ht="13" x14ac:dyDescent="0.1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</row>
    <row r="1124" spans="1:20" ht="13" x14ac:dyDescent="0.1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</row>
    <row r="1125" spans="1:20" ht="13" x14ac:dyDescent="0.1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</row>
    <row r="1126" spans="1:20" ht="13" x14ac:dyDescent="0.1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</row>
    <row r="1127" spans="1:20" ht="13" x14ac:dyDescent="0.1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</row>
    <row r="1128" spans="1:20" ht="13" x14ac:dyDescent="0.1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</row>
    <row r="1129" spans="1:20" ht="13" x14ac:dyDescent="0.1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</row>
    <row r="1130" spans="1:20" ht="13" x14ac:dyDescent="0.1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</row>
    <row r="1131" spans="1:20" ht="13" x14ac:dyDescent="0.1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</row>
    <row r="1132" spans="1:20" ht="13" x14ac:dyDescent="0.1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</row>
    <row r="1133" spans="1:20" ht="13" x14ac:dyDescent="0.1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</row>
    <row r="1134" spans="1:20" ht="13" x14ac:dyDescent="0.1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</row>
    <row r="1135" spans="1:20" ht="13" x14ac:dyDescent="0.1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</row>
    <row r="1136" spans="1:20" ht="13" x14ac:dyDescent="0.1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</row>
    <row r="1137" spans="1:20" ht="13" x14ac:dyDescent="0.1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</row>
    <row r="1138" spans="1:20" ht="13" x14ac:dyDescent="0.1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</row>
    <row r="1139" spans="1:20" ht="13" x14ac:dyDescent="0.1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</row>
    <row r="1140" spans="1:20" ht="13" x14ac:dyDescent="0.1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</row>
    <row r="1141" spans="1:20" ht="13" x14ac:dyDescent="0.1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</row>
    <row r="1142" spans="1:20" ht="13" x14ac:dyDescent="0.1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</row>
    <row r="1143" spans="1:20" ht="13" x14ac:dyDescent="0.1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</row>
    <row r="1144" spans="1:20" ht="13" x14ac:dyDescent="0.1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</row>
    <row r="1145" spans="1:20" ht="13" x14ac:dyDescent="0.1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</row>
    <row r="1146" spans="1:20" ht="13" x14ac:dyDescent="0.1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</row>
    <row r="1147" spans="1:20" ht="13" x14ac:dyDescent="0.1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</row>
    <row r="1148" spans="1:20" ht="13" x14ac:dyDescent="0.1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</row>
    <row r="1149" spans="1:20" ht="13" x14ac:dyDescent="0.1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</row>
    <row r="1150" spans="1:20" ht="13" x14ac:dyDescent="0.1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</row>
    <row r="1151" spans="1:20" ht="13" x14ac:dyDescent="0.1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</row>
    <row r="1152" spans="1:20" ht="13" x14ac:dyDescent="0.1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</row>
    <row r="1153" spans="1:20" ht="13" x14ac:dyDescent="0.1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</row>
    <row r="1154" spans="1:20" ht="13" x14ac:dyDescent="0.1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</row>
    <row r="1155" spans="1:20" ht="13" x14ac:dyDescent="0.1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</row>
    <row r="1156" spans="1:20" ht="13" x14ac:dyDescent="0.1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</row>
    <row r="1157" spans="1:20" ht="13" x14ac:dyDescent="0.1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</row>
    <row r="1158" spans="1:20" ht="13" x14ac:dyDescent="0.1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</row>
    <row r="1159" spans="1:20" ht="13" x14ac:dyDescent="0.1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</row>
    <row r="1160" spans="1:20" ht="13" x14ac:dyDescent="0.1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</row>
    <row r="1161" spans="1:20" ht="13" x14ac:dyDescent="0.1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</row>
    <row r="1162" spans="1:20" ht="13" x14ac:dyDescent="0.1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</row>
    <row r="1163" spans="1:20" ht="13" x14ac:dyDescent="0.1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</row>
    <row r="1164" spans="1:20" ht="13" x14ac:dyDescent="0.1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</row>
    <row r="1165" spans="1:20" ht="13" x14ac:dyDescent="0.1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</row>
    <row r="1166" spans="1:20" ht="13" x14ac:dyDescent="0.1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</row>
    <row r="1167" spans="1:20" ht="13" x14ac:dyDescent="0.1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</row>
    <row r="1168" spans="1:20" ht="13" x14ac:dyDescent="0.1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</row>
    <row r="1169" spans="1:20" ht="13" x14ac:dyDescent="0.1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</row>
    <row r="1170" spans="1:20" ht="13" x14ac:dyDescent="0.1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</row>
    <row r="1171" spans="1:20" ht="13" x14ac:dyDescent="0.1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</row>
    <row r="1172" spans="1:20" ht="13" x14ac:dyDescent="0.1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</row>
    <row r="1173" spans="1:20" ht="13" x14ac:dyDescent="0.1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</row>
    <row r="1174" spans="1:20" ht="13" x14ac:dyDescent="0.1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</row>
    <row r="1175" spans="1:20" ht="13" x14ac:dyDescent="0.1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</row>
    <row r="1176" spans="1:20" ht="13" x14ac:dyDescent="0.1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</row>
    <row r="1177" spans="1:20" ht="13" x14ac:dyDescent="0.1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</row>
    <row r="1178" spans="1:20" ht="13" x14ac:dyDescent="0.1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</row>
    <row r="1179" spans="1:20" ht="13" x14ac:dyDescent="0.1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</row>
    <row r="1180" spans="1:20" ht="13" x14ac:dyDescent="0.1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</row>
    <row r="1181" spans="1:20" ht="13" x14ac:dyDescent="0.1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</row>
    <row r="1182" spans="1:20" ht="13" x14ac:dyDescent="0.1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</row>
    <row r="1183" spans="1:20" ht="13" x14ac:dyDescent="0.1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</row>
    <row r="1184" spans="1:20" ht="13" x14ac:dyDescent="0.1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</row>
    <row r="1185" spans="1:20" ht="13" x14ac:dyDescent="0.1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</row>
    <row r="1186" spans="1:20" ht="13" x14ac:dyDescent="0.1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</row>
    <row r="1187" spans="1:20" ht="13" x14ac:dyDescent="0.1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</row>
    <row r="1188" spans="1:20" ht="13" x14ac:dyDescent="0.1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</row>
    <row r="1189" spans="1:20" ht="13" x14ac:dyDescent="0.1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</row>
    <row r="1190" spans="1:20" ht="13" x14ac:dyDescent="0.1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</row>
    <row r="1191" spans="1:20" ht="13" x14ac:dyDescent="0.1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</row>
    <row r="1192" spans="1:20" ht="13" x14ac:dyDescent="0.1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</row>
    <row r="1193" spans="1:20" ht="13" x14ac:dyDescent="0.1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</row>
    <row r="1194" spans="1:20" ht="13" x14ac:dyDescent="0.1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</row>
    <row r="1195" spans="1:20" ht="13" x14ac:dyDescent="0.1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</row>
    <row r="1196" spans="1:20" ht="13" x14ac:dyDescent="0.1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</row>
    <row r="1197" spans="1:20" ht="13" x14ac:dyDescent="0.1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</row>
    <row r="1198" spans="1:20" ht="13" x14ac:dyDescent="0.1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</row>
    <row r="1199" spans="1:20" ht="13" x14ac:dyDescent="0.1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</row>
    <row r="1200" spans="1:20" ht="13" x14ac:dyDescent="0.1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</row>
    <row r="1201" spans="1:20" ht="13" x14ac:dyDescent="0.1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</row>
    <row r="1202" spans="1:20" ht="13" x14ac:dyDescent="0.1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</row>
    <row r="1203" spans="1:20" ht="13" x14ac:dyDescent="0.1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</row>
    <row r="1204" spans="1:20" ht="13" x14ac:dyDescent="0.1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</row>
    <row r="1205" spans="1:20" ht="13" x14ac:dyDescent="0.1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</row>
    <row r="1206" spans="1:20" ht="13" x14ac:dyDescent="0.1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</row>
    <row r="1207" spans="1:20" ht="13" x14ac:dyDescent="0.1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</row>
    <row r="1208" spans="1:20" ht="13" x14ac:dyDescent="0.1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</row>
    <row r="1209" spans="1:20" ht="13" x14ac:dyDescent="0.1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</row>
    <row r="1210" spans="1:20" ht="13" x14ac:dyDescent="0.1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</row>
    <row r="1211" spans="1:20" ht="13" x14ac:dyDescent="0.1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</row>
    <row r="1212" spans="1:20" ht="13" x14ac:dyDescent="0.1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</row>
    <row r="1213" spans="1:20" ht="13" x14ac:dyDescent="0.1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</row>
    <row r="1214" spans="1:20" ht="13" x14ac:dyDescent="0.1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</row>
    <row r="1215" spans="1:20" ht="13" x14ac:dyDescent="0.1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</row>
    <row r="1216" spans="1:20" ht="13" x14ac:dyDescent="0.1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</row>
    <row r="1217" spans="1:20" ht="13" x14ac:dyDescent="0.1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</row>
    <row r="1218" spans="1:20" ht="13" x14ac:dyDescent="0.1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</row>
    <row r="1219" spans="1:20" ht="13" x14ac:dyDescent="0.1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</row>
    <row r="1220" spans="1:20" ht="13" x14ac:dyDescent="0.1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</row>
    <row r="1221" spans="1:20" ht="13" x14ac:dyDescent="0.1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</row>
    <row r="1222" spans="1:20" ht="13" x14ac:dyDescent="0.1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</row>
    <row r="1223" spans="1:20" ht="13" x14ac:dyDescent="0.1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</row>
    <row r="1224" spans="1:20" ht="13" x14ac:dyDescent="0.1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</row>
    <row r="1225" spans="1:20" ht="13" x14ac:dyDescent="0.1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</row>
    <row r="1226" spans="1:20" ht="13" x14ac:dyDescent="0.1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</row>
    <row r="1227" spans="1:20" ht="13" x14ac:dyDescent="0.1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</row>
    <row r="1228" spans="1:20" ht="13" x14ac:dyDescent="0.1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</row>
    <row r="1229" spans="1:20" ht="13" x14ac:dyDescent="0.1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</row>
    <row r="1230" spans="1:20" ht="13" x14ac:dyDescent="0.1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</row>
    <row r="1231" spans="1:20" ht="13" x14ac:dyDescent="0.1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</row>
    <row r="1232" spans="1:20" ht="13" x14ac:dyDescent="0.1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</row>
    <row r="1233" spans="1:20" ht="13" x14ac:dyDescent="0.1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</row>
    <row r="1234" spans="1:20" ht="13" x14ac:dyDescent="0.1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</row>
    <row r="1235" spans="1:20" ht="13" x14ac:dyDescent="0.1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</row>
    <row r="1236" spans="1:20" ht="13" x14ac:dyDescent="0.1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</row>
    <row r="1237" spans="1:20" ht="13" x14ac:dyDescent="0.1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</row>
    <row r="1238" spans="1:20" ht="13" x14ac:dyDescent="0.1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</row>
    <row r="1239" spans="1:20" ht="13" x14ac:dyDescent="0.1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</row>
    <row r="1240" spans="1:20" ht="13" x14ac:dyDescent="0.1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</row>
    <row r="1241" spans="1:20" ht="13" x14ac:dyDescent="0.1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</row>
    <row r="1242" spans="1:20" ht="13" x14ac:dyDescent="0.1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</row>
    <row r="1243" spans="1:20" ht="13" x14ac:dyDescent="0.1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</row>
    <row r="1244" spans="1:20" ht="13" x14ac:dyDescent="0.1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</row>
    <row r="1245" spans="1:20" ht="13" x14ac:dyDescent="0.1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</row>
    <row r="1246" spans="1:20" ht="13" x14ac:dyDescent="0.1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</row>
    <row r="1247" spans="1:20" ht="13" x14ac:dyDescent="0.1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</row>
    <row r="1248" spans="1:20" ht="13" x14ac:dyDescent="0.1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</row>
    <row r="1249" spans="1:20" ht="13" x14ac:dyDescent="0.1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</row>
    <row r="1250" spans="1:20" ht="13" x14ac:dyDescent="0.1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</row>
    <row r="1251" spans="1:20" ht="13" x14ac:dyDescent="0.1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</row>
    <row r="1252" spans="1:20" ht="13" x14ac:dyDescent="0.1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</row>
    <row r="1253" spans="1:20" ht="13" x14ac:dyDescent="0.1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</row>
    <row r="1254" spans="1:20" ht="13" x14ac:dyDescent="0.1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</row>
    <row r="1255" spans="1:20" ht="13" x14ac:dyDescent="0.1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</row>
    <row r="1256" spans="1:20" ht="13" x14ac:dyDescent="0.1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</row>
    <row r="1257" spans="1:20" ht="13" x14ac:dyDescent="0.1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</row>
    <row r="1258" spans="1:20" ht="13" x14ac:dyDescent="0.1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</row>
    <row r="1259" spans="1:20" ht="13" x14ac:dyDescent="0.1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</row>
    <row r="1260" spans="1:20" ht="13" x14ac:dyDescent="0.1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</row>
    <row r="1261" spans="1:20" ht="13" x14ac:dyDescent="0.1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</row>
    <row r="1262" spans="1:20" ht="13" x14ac:dyDescent="0.1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</row>
    <row r="1263" spans="1:20" ht="13" x14ac:dyDescent="0.1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</row>
    <row r="1264" spans="1:20" ht="13" x14ac:dyDescent="0.1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</row>
    <row r="1265" spans="1:20" ht="13" x14ac:dyDescent="0.1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</row>
    <row r="1266" spans="1:20" ht="13" x14ac:dyDescent="0.1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</row>
    <row r="1267" spans="1:20" ht="13" x14ac:dyDescent="0.1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</row>
    <row r="1268" spans="1:20" ht="13" x14ac:dyDescent="0.1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</row>
    <row r="1269" spans="1:20" ht="13" x14ac:dyDescent="0.1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</row>
    <row r="1270" spans="1:20" ht="13" x14ac:dyDescent="0.1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</row>
    <row r="1271" spans="1:20" ht="13" x14ac:dyDescent="0.1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</row>
    <row r="1272" spans="1:20" ht="13" x14ac:dyDescent="0.1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</row>
    <row r="1273" spans="1:20" ht="13" x14ac:dyDescent="0.1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</row>
    <row r="1274" spans="1:20" ht="13" x14ac:dyDescent="0.1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</row>
    <row r="1275" spans="1:20" ht="13" x14ac:dyDescent="0.1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</row>
    <row r="1276" spans="1:20" ht="13" x14ac:dyDescent="0.1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</row>
    <row r="1277" spans="1:20" ht="13" x14ac:dyDescent="0.1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</row>
    <row r="1278" spans="1:20" ht="13" x14ac:dyDescent="0.1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</row>
    <row r="1279" spans="1:20" ht="13" x14ac:dyDescent="0.1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</row>
    <row r="1280" spans="1:20" ht="13" x14ac:dyDescent="0.1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</row>
    <row r="1281" spans="1:20" ht="13" x14ac:dyDescent="0.1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</row>
    <row r="1282" spans="1:20" ht="13" x14ac:dyDescent="0.1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</row>
    <row r="1283" spans="1:20" ht="13" x14ac:dyDescent="0.1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</row>
    <row r="1284" spans="1:20" ht="13" x14ac:dyDescent="0.1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</row>
    <row r="1285" spans="1:20" ht="13" x14ac:dyDescent="0.1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</row>
    <row r="1286" spans="1:20" ht="13" x14ac:dyDescent="0.1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</row>
    <row r="1287" spans="1:20" ht="13" x14ac:dyDescent="0.1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</row>
    <row r="1288" spans="1:20" ht="13" x14ac:dyDescent="0.1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</row>
    <row r="1289" spans="1:20" ht="13" x14ac:dyDescent="0.1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</row>
    <row r="1290" spans="1:20" ht="13" x14ac:dyDescent="0.1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</row>
    <row r="1291" spans="1:20" ht="13" x14ac:dyDescent="0.1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</row>
    <row r="1292" spans="1:20" ht="13" x14ac:dyDescent="0.1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</row>
    <row r="1293" spans="1:20" ht="13" x14ac:dyDescent="0.1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</row>
    <row r="1294" spans="1:20" ht="13" x14ac:dyDescent="0.1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</row>
    <row r="1295" spans="1:20" ht="13" x14ac:dyDescent="0.1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</row>
    <row r="1296" spans="1:20" ht="13" x14ac:dyDescent="0.1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</row>
    <row r="1297" spans="1:20" ht="13" x14ac:dyDescent="0.1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</row>
    <row r="1298" spans="1:20" ht="13" x14ac:dyDescent="0.1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</row>
    <row r="1299" spans="1:20" ht="13" x14ac:dyDescent="0.1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</row>
    <row r="1300" spans="1:20" ht="13" x14ac:dyDescent="0.1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</row>
    <row r="1301" spans="1:20" ht="13" x14ac:dyDescent="0.1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</row>
    <row r="1302" spans="1:20" ht="13" x14ac:dyDescent="0.1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</row>
    <row r="1303" spans="1:20" ht="13" x14ac:dyDescent="0.1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</row>
    <row r="1304" spans="1:20" ht="13" x14ac:dyDescent="0.1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</row>
    <row r="1305" spans="1:20" ht="13" x14ac:dyDescent="0.1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</row>
    <row r="1306" spans="1:20" ht="13" x14ac:dyDescent="0.1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</row>
    <row r="1307" spans="1:20" ht="13" x14ac:dyDescent="0.1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</row>
    <row r="1308" spans="1:20" ht="13" x14ac:dyDescent="0.1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</row>
    <row r="1309" spans="1:20" ht="13" x14ac:dyDescent="0.1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</row>
    <row r="1310" spans="1:20" ht="13" x14ac:dyDescent="0.1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</row>
    <row r="1311" spans="1:20" ht="13" x14ac:dyDescent="0.1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</row>
    <row r="1312" spans="1:20" ht="13" x14ac:dyDescent="0.1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</row>
    <row r="1313" spans="1:20" ht="13" x14ac:dyDescent="0.1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</row>
    <row r="1314" spans="1:20" ht="13" x14ac:dyDescent="0.1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</row>
    <row r="1315" spans="1:20" ht="13" x14ac:dyDescent="0.1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</row>
    <row r="1316" spans="1:20" ht="13" x14ac:dyDescent="0.1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</row>
    <row r="1317" spans="1:20" ht="13" x14ac:dyDescent="0.1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</row>
    <row r="1318" spans="1:20" ht="13" x14ac:dyDescent="0.1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</row>
    <row r="1319" spans="1:20" ht="13" x14ac:dyDescent="0.1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</row>
    <row r="1320" spans="1:20" ht="13" x14ac:dyDescent="0.1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</row>
    <row r="1321" spans="1:20" ht="13" x14ac:dyDescent="0.1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</row>
    <row r="1322" spans="1:20" ht="13" x14ac:dyDescent="0.1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</row>
    <row r="1323" spans="1:20" ht="13" x14ac:dyDescent="0.1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</row>
    <row r="1324" spans="1:20" ht="13" x14ac:dyDescent="0.1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</row>
    <row r="1325" spans="1:20" ht="13" x14ac:dyDescent="0.1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</row>
    <row r="1326" spans="1:20" ht="13" x14ac:dyDescent="0.1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</row>
    <row r="1327" spans="1:20" ht="13" x14ac:dyDescent="0.1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</row>
    <row r="1328" spans="1:20" ht="13" x14ac:dyDescent="0.1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</row>
    <row r="1329" spans="1:20" ht="13" x14ac:dyDescent="0.1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</row>
    <row r="1330" spans="1:20" ht="13" x14ac:dyDescent="0.1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</row>
    <row r="1331" spans="1:20" ht="13" x14ac:dyDescent="0.1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</row>
    <row r="1332" spans="1:20" ht="13" x14ac:dyDescent="0.1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</row>
    <row r="1333" spans="1:20" ht="13" x14ac:dyDescent="0.1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</row>
    <row r="1334" spans="1:20" ht="13" x14ac:dyDescent="0.1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</row>
    <row r="1335" spans="1:20" ht="13" x14ac:dyDescent="0.1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</row>
    <row r="1336" spans="1:20" ht="13" x14ac:dyDescent="0.1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</row>
    <row r="1337" spans="1:20" ht="13" x14ac:dyDescent="0.1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</row>
    <row r="1338" spans="1:20" ht="13" x14ac:dyDescent="0.1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</row>
    <row r="1339" spans="1:20" ht="13" x14ac:dyDescent="0.1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</row>
    <row r="1340" spans="1:20" ht="13" x14ac:dyDescent="0.1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</row>
    <row r="1341" spans="1:20" ht="13" x14ac:dyDescent="0.1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</row>
    <row r="1342" spans="1:20" ht="13" x14ac:dyDescent="0.1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</row>
    <row r="1343" spans="1:20" ht="13" x14ac:dyDescent="0.1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</row>
    <row r="1344" spans="1:20" ht="13" x14ac:dyDescent="0.1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</row>
    <row r="1345" spans="1:20" ht="13" x14ac:dyDescent="0.1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</row>
    <row r="1346" spans="1:20" ht="13" x14ac:dyDescent="0.1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</row>
    <row r="1347" spans="1:20" ht="13" x14ac:dyDescent="0.1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</row>
    <row r="1348" spans="1:20" ht="13" x14ac:dyDescent="0.1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</row>
    <row r="1349" spans="1:20" ht="13" x14ac:dyDescent="0.1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</row>
    <row r="1350" spans="1:20" ht="13" x14ac:dyDescent="0.1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</row>
    <row r="1351" spans="1:20" ht="13" x14ac:dyDescent="0.1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</row>
    <row r="1352" spans="1:20" ht="13" x14ac:dyDescent="0.1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</row>
    <row r="1353" spans="1:20" ht="13" x14ac:dyDescent="0.1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</row>
    <row r="1354" spans="1:20" ht="13" x14ac:dyDescent="0.1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</row>
    <row r="1355" spans="1:20" ht="13" x14ac:dyDescent="0.1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</row>
    <row r="1356" spans="1:20" ht="13" x14ac:dyDescent="0.1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</row>
    <row r="1357" spans="1:20" ht="13" x14ac:dyDescent="0.1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</row>
    <row r="1358" spans="1:20" ht="13" x14ac:dyDescent="0.1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</row>
    <row r="1359" spans="1:20" ht="13" x14ac:dyDescent="0.1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</row>
    <row r="1360" spans="1:20" ht="13" x14ac:dyDescent="0.1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</row>
    <row r="1361" spans="1:20" ht="13" x14ac:dyDescent="0.1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</row>
    <row r="1362" spans="1:20" ht="13" x14ac:dyDescent="0.1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</row>
    <row r="1363" spans="1:20" ht="13" x14ac:dyDescent="0.1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</row>
    <row r="1364" spans="1:20" ht="13" x14ac:dyDescent="0.1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</row>
    <row r="1365" spans="1:20" ht="13" x14ac:dyDescent="0.1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</row>
    <row r="1366" spans="1:20" ht="13" x14ac:dyDescent="0.1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</row>
    <row r="1367" spans="1:20" ht="13" x14ac:dyDescent="0.1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</row>
    <row r="1368" spans="1:20" ht="13" x14ac:dyDescent="0.1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</row>
    <row r="1369" spans="1:20" ht="13" x14ac:dyDescent="0.1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</row>
    <row r="1370" spans="1:20" ht="13" x14ac:dyDescent="0.1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</row>
    <row r="1371" spans="1:20" ht="13" x14ac:dyDescent="0.1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</row>
    <row r="1372" spans="1:20" ht="13" x14ac:dyDescent="0.1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</row>
    <row r="1373" spans="1:20" ht="13" x14ac:dyDescent="0.1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</row>
    <row r="1374" spans="1:20" ht="13" x14ac:dyDescent="0.1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</row>
    <row r="1375" spans="1:20" ht="13" x14ac:dyDescent="0.1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</row>
    <row r="1376" spans="1:20" ht="13" x14ac:dyDescent="0.1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</row>
    <row r="1377" spans="1:20" ht="13" x14ac:dyDescent="0.1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</row>
    <row r="1378" spans="1:20" ht="13" x14ac:dyDescent="0.1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</row>
    <row r="1379" spans="1:20" ht="13" x14ac:dyDescent="0.1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</row>
    <row r="1380" spans="1:20" ht="13" x14ac:dyDescent="0.1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</row>
    <row r="1381" spans="1:20" ht="13" x14ac:dyDescent="0.1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</row>
    <row r="1382" spans="1:20" ht="13" x14ac:dyDescent="0.1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</row>
    <row r="1383" spans="1:20" ht="13" x14ac:dyDescent="0.1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</row>
    <row r="1384" spans="1:20" ht="13" x14ac:dyDescent="0.1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</row>
    <row r="1385" spans="1:20" ht="13" x14ac:dyDescent="0.1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</row>
    <row r="1386" spans="1:20" ht="13" x14ac:dyDescent="0.1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</row>
    <row r="1387" spans="1:20" ht="13" x14ac:dyDescent="0.1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</row>
    <row r="1388" spans="1:20" ht="13" x14ac:dyDescent="0.1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</row>
    <row r="1389" spans="1:20" ht="13" x14ac:dyDescent="0.1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</row>
    <row r="1390" spans="1:20" ht="13" x14ac:dyDescent="0.1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</row>
    <row r="1391" spans="1:20" ht="13" x14ac:dyDescent="0.1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</row>
    <row r="1392" spans="1:20" ht="13" x14ac:dyDescent="0.1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</row>
    <row r="1393" spans="1:20" ht="13" x14ac:dyDescent="0.1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</row>
    <row r="1394" spans="1:20" ht="13" x14ac:dyDescent="0.1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</row>
    <row r="1395" spans="1:20" ht="13" x14ac:dyDescent="0.1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</row>
    <row r="1396" spans="1:20" ht="13" x14ac:dyDescent="0.1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</row>
    <row r="1397" spans="1:20" ht="13" x14ac:dyDescent="0.1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</row>
    <row r="1398" spans="1:20" ht="13" x14ac:dyDescent="0.1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</row>
    <row r="1399" spans="1:20" ht="13" x14ac:dyDescent="0.1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</row>
    <row r="1400" spans="1:20" ht="13" x14ac:dyDescent="0.1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</row>
    <row r="1401" spans="1:20" ht="13" x14ac:dyDescent="0.1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</row>
    <row r="1402" spans="1:20" ht="13" x14ac:dyDescent="0.1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</row>
    <row r="1403" spans="1:20" ht="13" x14ac:dyDescent="0.1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</row>
    <row r="1404" spans="1:20" ht="13" x14ac:dyDescent="0.1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</row>
    <row r="1405" spans="1:20" ht="13" x14ac:dyDescent="0.1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</row>
    <row r="1406" spans="1:20" ht="13" x14ac:dyDescent="0.1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</row>
    <row r="1407" spans="1:20" ht="13" x14ac:dyDescent="0.1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</row>
    <row r="1408" spans="1:20" ht="13" x14ac:dyDescent="0.1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</row>
    <row r="1409" spans="1:20" ht="13" x14ac:dyDescent="0.1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</row>
    <row r="1410" spans="1:20" ht="13" x14ac:dyDescent="0.1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</row>
    <row r="1411" spans="1:20" ht="13" x14ac:dyDescent="0.1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</row>
    <row r="1412" spans="1:20" ht="13" x14ac:dyDescent="0.1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</row>
    <row r="1413" spans="1:20" ht="13" x14ac:dyDescent="0.1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</row>
    <row r="1414" spans="1:20" ht="13" x14ac:dyDescent="0.1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</row>
    <row r="1415" spans="1:20" ht="13" x14ac:dyDescent="0.1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</row>
    <row r="1416" spans="1:20" ht="13" x14ac:dyDescent="0.1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</row>
    <row r="1417" spans="1:20" ht="13" x14ac:dyDescent="0.1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</row>
    <row r="1418" spans="1:20" ht="13" x14ac:dyDescent="0.1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</row>
    <row r="1419" spans="1:20" ht="13" x14ac:dyDescent="0.1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</row>
    <row r="1420" spans="1:20" ht="13" x14ac:dyDescent="0.1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</row>
    <row r="1421" spans="1:20" ht="13" x14ac:dyDescent="0.1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</row>
    <row r="1422" spans="1:20" ht="13" x14ac:dyDescent="0.1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</row>
    <row r="1423" spans="1:20" ht="13" x14ac:dyDescent="0.1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</row>
    <row r="1424" spans="1:20" ht="13" x14ac:dyDescent="0.1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</row>
    <row r="1425" spans="1:20" ht="13" x14ac:dyDescent="0.1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</row>
    <row r="1426" spans="1:20" ht="13" x14ac:dyDescent="0.1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</row>
    <row r="1427" spans="1:20" ht="13" x14ac:dyDescent="0.1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</row>
    <row r="1428" spans="1:20" ht="13" x14ac:dyDescent="0.1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</row>
    <row r="1429" spans="1:20" ht="13" x14ac:dyDescent="0.1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</row>
    <row r="1430" spans="1:20" ht="13" x14ac:dyDescent="0.1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</row>
    <row r="1431" spans="1:20" ht="13" x14ac:dyDescent="0.1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</row>
    <row r="1432" spans="1:20" ht="13" x14ac:dyDescent="0.1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</row>
    <row r="1433" spans="1:20" ht="13" x14ac:dyDescent="0.1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</row>
    <row r="1434" spans="1:20" ht="13" x14ac:dyDescent="0.1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</row>
    <row r="1435" spans="1:20" ht="13" x14ac:dyDescent="0.1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</row>
    <row r="1436" spans="1:20" ht="13" x14ac:dyDescent="0.1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</row>
    <row r="1437" spans="1:20" ht="13" x14ac:dyDescent="0.1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</row>
    <row r="1438" spans="1:20" ht="13" x14ac:dyDescent="0.1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</row>
    <row r="1439" spans="1:20" ht="13" x14ac:dyDescent="0.1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</row>
    <row r="1440" spans="1:20" ht="13" x14ac:dyDescent="0.1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</row>
    <row r="1441" spans="1:20" ht="13" x14ac:dyDescent="0.1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</row>
    <row r="1442" spans="1:20" ht="13" x14ac:dyDescent="0.1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</row>
    <row r="1443" spans="1:20" ht="13" x14ac:dyDescent="0.1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</row>
    <row r="1444" spans="1:20" ht="13" x14ac:dyDescent="0.1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</row>
    <row r="1445" spans="1:20" ht="13" x14ac:dyDescent="0.1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</row>
    <row r="1446" spans="1:20" ht="13" x14ac:dyDescent="0.1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</row>
    <row r="1447" spans="1:20" ht="13" x14ac:dyDescent="0.1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</row>
    <row r="1448" spans="1:20" ht="13" x14ac:dyDescent="0.1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</row>
    <row r="1449" spans="1:20" ht="13" x14ac:dyDescent="0.1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</row>
    <row r="1450" spans="1:20" ht="13" x14ac:dyDescent="0.1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</row>
    <row r="1451" spans="1:20" ht="13" x14ac:dyDescent="0.1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</row>
    <row r="1452" spans="1:20" ht="13" x14ac:dyDescent="0.1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</row>
    <row r="1453" spans="1:20" ht="13" x14ac:dyDescent="0.1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</row>
    <row r="1454" spans="1:20" ht="13" x14ac:dyDescent="0.1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</row>
    <row r="1455" spans="1:20" ht="13" x14ac:dyDescent="0.1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</row>
    <row r="1456" spans="1:20" ht="13" x14ac:dyDescent="0.1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</row>
    <row r="1457" spans="1:20" ht="13" x14ac:dyDescent="0.1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</row>
    <row r="1458" spans="1:20" ht="13" x14ac:dyDescent="0.1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</row>
    <row r="1459" spans="1:20" ht="13" x14ac:dyDescent="0.1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</row>
    <row r="1460" spans="1:20" ht="13" x14ac:dyDescent="0.1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</row>
    <row r="1461" spans="1:20" ht="13" x14ac:dyDescent="0.1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</row>
    <row r="1462" spans="1:20" ht="13" x14ac:dyDescent="0.1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</row>
    <row r="1463" spans="1:20" ht="13" x14ac:dyDescent="0.1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</row>
    <row r="1464" spans="1:20" ht="13" x14ac:dyDescent="0.1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</row>
    <row r="1465" spans="1:20" ht="13" x14ac:dyDescent="0.1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</row>
    <row r="1466" spans="1:20" ht="13" x14ac:dyDescent="0.1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</row>
    <row r="1467" spans="1:20" ht="13" x14ac:dyDescent="0.1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</row>
    <row r="1468" spans="1:20" ht="13" x14ac:dyDescent="0.1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</row>
    <row r="1469" spans="1:20" ht="13" x14ac:dyDescent="0.1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</row>
    <row r="1470" spans="1:20" ht="13" x14ac:dyDescent="0.1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</row>
    <row r="1471" spans="1:20" ht="13" x14ac:dyDescent="0.1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</row>
    <row r="1472" spans="1:20" ht="13" x14ac:dyDescent="0.1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</row>
    <row r="1473" spans="1:20" ht="13" x14ac:dyDescent="0.1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</row>
    <row r="1474" spans="1:20" ht="13" x14ac:dyDescent="0.1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</row>
    <row r="1475" spans="1:20" ht="13" x14ac:dyDescent="0.1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</row>
    <row r="1476" spans="1:20" ht="13" x14ac:dyDescent="0.1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</row>
    <row r="1477" spans="1:20" ht="13" x14ac:dyDescent="0.1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</row>
    <row r="1478" spans="1:20" ht="13" x14ac:dyDescent="0.1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</row>
    <row r="1479" spans="1:20" ht="13" x14ac:dyDescent="0.1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</row>
    <row r="1480" spans="1:20" ht="13" x14ac:dyDescent="0.1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</row>
    <row r="1481" spans="1:20" ht="13" x14ac:dyDescent="0.1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</row>
    <row r="1482" spans="1:20" ht="13" x14ac:dyDescent="0.1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</row>
    <row r="1483" spans="1:20" ht="13" x14ac:dyDescent="0.1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</row>
    <row r="1484" spans="1:20" ht="13" x14ac:dyDescent="0.1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</row>
    <row r="1485" spans="1:20" ht="13" x14ac:dyDescent="0.1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</row>
    <row r="1486" spans="1:20" ht="13" x14ac:dyDescent="0.1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</row>
    <row r="1487" spans="1:20" ht="13" x14ac:dyDescent="0.1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</row>
    <row r="1488" spans="1:20" ht="13" x14ac:dyDescent="0.1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</row>
    <row r="1489" spans="1:20" ht="13" x14ac:dyDescent="0.1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</row>
    <row r="1490" spans="1:20" ht="13" x14ac:dyDescent="0.1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</row>
    <row r="1491" spans="1:20" ht="13" x14ac:dyDescent="0.1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</row>
    <row r="1492" spans="1:20" ht="13" x14ac:dyDescent="0.1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</row>
    <row r="1493" spans="1:20" ht="13" x14ac:dyDescent="0.1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</row>
    <row r="1494" spans="1:20" ht="13" x14ac:dyDescent="0.1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</row>
    <row r="1495" spans="1:20" ht="13" x14ac:dyDescent="0.1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</row>
    <row r="1496" spans="1:20" ht="13" x14ac:dyDescent="0.1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</row>
    <row r="1497" spans="1:20" ht="13" x14ac:dyDescent="0.1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</row>
    <row r="1498" spans="1:20" ht="13" x14ac:dyDescent="0.1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</row>
    <row r="1499" spans="1:20" ht="13" x14ac:dyDescent="0.1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</row>
    <row r="1500" spans="1:20" ht="13" x14ac:dyDescent="0.1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</row>
    <row r="1501" spans="1:20" ht="13" x14ac:dyDescent="0.1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</row>
    <row r="1502" spans="1:20" ht="13" x14ac:dyDescent="0.1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</row>
    <row r="1503" spans="1:20" ht="13" x14ac:dyDescent="0.1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</row>
    <row r="1504" spans="1:20" ht="13" x14ac:dyDescent="0.1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</row>
    <row r="1505" spans="1:20" ht="13" x14ac:dyDescent="0.1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</row>
    <row r="1506" spans="1:20" ht="13" x14ac:dyDescent="0.1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</row>
    <row r="1507" spans="1:20" ht="13" x14ac:dyDescent="0.1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</row>
    <row r="1508" spans="1:20" ht="13" x14ac:dyDescent="0.1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</row>
    <row r="1509" spans="1:20" ht="13" x14ac:dyDescent="0.1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</row>
    <row r="1510" spans="1:20" ht="13" x14ac:dyDescent="0.1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</row>
    <row r="1511" spans="1:20" ht="13" x14ac:dyDescent="0.1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</row>
    <row r="1512" spans="1:20" ht="13" x14ac:dyDescent="0.1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</row>
    <row r="1513" spans="1:20" ht="13" x14ac:dyDescent="0.1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</row>
    <row r="1514" spans="1:20" ht="13" x14ac:dyDescent="0.1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</row>
    <row r="1515" spans="1:20" ht="13" x14ac:dyDescent="0.1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</row>
    <row r="1516" spans="1:20" ht="13" x14ac:dyDescent="0.1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</row>
    <row r="1517" spans="1:20" ht="13" x14ac:dyDescent="0.1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</row>
    <row r="1518" spans="1:20" ht="13" x14ac:dyDescent="0.1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</row>
    <row r="1519" spans="1:20" ht="13" x14ac:dyDescent="0.1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</row>
    <row r="1520" spans="1:20" ht="13" x14ac:dyDescent="0.1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</row>
    <row r="1521" spans="1:20" ht="13" x14ac:dyDescent="0.1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</row>
    <row r="1522" spans="1:20" ht="13" x14ac:dyDescent="0.1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</row>
    <row r="1523" spans="1:20" ht="13" x14ac:dyDescent="0.1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</row>
    <row r="1524" spans="1:20" ht="13" x14ac:dyDescent="0.1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</row>
    <row r="1525" spans="1:20" ht="13" x14ac:dyDescent="0.1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</row>
    <row r="1526" spans="1:20" ht="13" x14ac:dyDescent="0.1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</row>
    <row r="1527" spans="1:20" ht="13" x14ac:dyDescent="0.1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</row>
    <row r="1528" spans="1:20" ht="13" x14ac:dyDescent="0.1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</row>
    <row r="1529" spans="1:20" ht="13" x14ac:dyDescent="0.1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</row>
    <row r="1530" spans="1:20" ht="13" x14ac:dyDescent="0.1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</row>
    <row r="1531" spans="1:20" ht="13" x14ac:dyDescent="0.1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</row>
    <row r="1532" spans="1:20" ht="13" x14ac:dyDescent="0.1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</row>
    <row r="1533" spans="1:20" ht="13" x14ac:dyDescent="0.1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</row>
    <row r="1534" spans="1:20" ht="13" x14ac:dyDescent="0.1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</row>
    <row r="1535" spans="1:20" ht="13" x14ac:dyDescent="0.1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</row>
    <row r="1536" spans="1:20" ht="13" x14ac:dyDescent="0.1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</row>
    <row r="1537" spans="1:20" ht="13" x14ac:dyDescent="0.1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</row>
    <row r="1538" spans="1:20" ht="13" x14ac:dyDescent="0.1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</row>
    <row r="1539" spans="1:20" ht="13" x14ac:dyDescent="0.1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</row>
    <row r="1540" spans="1:20" ht="13" x14ac:dyDescent="0.1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</row>
    <row r="1541" spans="1:20" ht="13" x14ac:dyDescent="0.1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</row>
    <row r="1542" spans="1:20" ht="13" x14ac:dyDescent="0.1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</row>
    <row r="1543" spans="1:20" ht="13" x14ac:dyDescent="0.1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</row>
    <row r="1544" spans="1:20" ht="13" x14ac:dyDescent="0.1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</row>
    <row r="1545" spans="1:20" ht="13" x14ac:dyDescent="0.1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</row>
    <row r="1546" spans="1:20" ht="13" x14ac:dyDescent="0.1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</row>
    <row r="1547" spans="1:20" ht="13" x14ac:dyDescent="0.1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</row>
    <row r="1548" spans="1:20" ht="13" x14ac:dyDescent="0.1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</row>
    <row r="1549" spans="1:20" ht="13" x14ac:dyDescent="0.1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</row>
    <row r="1550" spans="1:20" ht="13" x14ac:dyDescent="0.1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</row>
    <row r="1551" spans="1:20" ht="13" x14ac:dyDescent="0.1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</row>
    <row r="1552" spans="1:20" ht="13" x14ac:dyDescent="0.1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</row>
    <row r="1553" spans="1:20" ht="13" x14ac:dyDescent="0.1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</row>
    <row r="1554" spans="1:20" ht="13" x14ac:dyDescent="0.1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</row>
    <row r="1555" spans="1:20" ht="13" x14ac:dyDescent="0.1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</row>
    <row r="1556" spans="1:20" ht="13" x14ac:dyDescent="0.1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</row>
    <row r="1557" spans="1:20" ht="13" x14ac:dyDescent="0.1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</row>
    <row r="1558" spans="1:20" ht="13" x14ac:dyDescent="0.1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</row>
    <row r="1559" spans="1:20" ht="13" x14ac:dyDescent="0.1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</row>
    <row r="1560" spans="1:20" ht="13" x14ac:dyDescent="0.1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</row>
    <row r="1561" spans="1:20" ht="13" x14ac:dyDescent="0.1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</row>
    <row r="1562" spans="1:20" ht="13" x14ac:dyDescent="0.1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</row>
    <row r="1563" spans="1:20" ht="13" x14ac:dyDescent="0.1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</row>
    <row r="1564" spans="1:20" ht="13" x14ac:dyDescent="0.1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</row>
    <row r="1565" spans="1:20" ht="13" x14ac:dyDescent="0.1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</row>
    <row r="1566" spans="1:20" ht="13" x14ac:dyDescent="0.1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</row>
    <row r="1567" spans="1:20" ht="13" x14ac:dyDescent="0.1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</row>
    <row r="1568" spans="1:20" ht="13" x14ac:dyDescent="0.1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</row>
    <row r="1569" spans="1:20" ht="13" x14ac:dyDescent="0.1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</row>
    <row r="1570" spans="1:20" ht="13" x14ac:dyDescent="0.1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</row>
    <row r="1571" spans="1:20" ht="13" x14ac:dyDescent="0.1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</row>
    <row r="1572" spans="1:20" ht="13" x14ac:dyDescent="0.1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</row>
    <row r="1573" spans="1:20" ht="13" x14ac:dyDescent="0.1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</row>
    <row r="1574" spans="1:20" ht="13" x14ac:dyDescent="0.1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</row>
    <row r="1575" spans="1:20" ht="13" x14ac:dyDescent="0.1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</row>
    <row r="1576" spans="1:20" ht="13" x14ac:dyDescent="0.1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</row>
    <row r="1577" spans="1:20" ht="13" x14ac:dyDescent="0.1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</row>
    <row r="1578" spans="1:20" ht="13" x14ac:dyDescent="0.1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</row>
    <row r="1579" spans="1:20" ht="13" x14ac:dyDescent="0.1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</row>
    <row r="1580" spans="1:20" ht="13" x14ac:dyDescent="0.1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</row>
    <row r="1581" spans="1:20" ht="13" x14ac:dyDescent="0.1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</row>
    <row r="1582" spans="1:20" ht="13" x14ac:dyDescent="0.1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</row>
    <row r="1583" spans="1:20" ht="13" x14ac:dyDescent="0.1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</row>
    <row r="1584" spans="1:20" ht="13" x14ac:dyDescent="0.1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</row>
    <row r="1585" spans="1:20" ht="13" x14ac:dyDescent="0.1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</row>
    <row r="1586" spans="1:20" ht="13" x14ac:dyDescent="0.1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</row>
    <row r="1587" spans="1:20" ht="13" x14ac:dyDescent="0.1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</row>
    <row r="1588" spans="1:20" ht="13" x14ac:dyDescent="0.1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</row>
    <row r="1589" spans="1:20" ht="13" x14ac:dyDescent="0.1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</row>
    <row r="1590" spans="1:20" ht="13" x14ac:dyDescent="0.1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</row>
    <row r="1591" spans="1:20" ht="13" x14ac:dyDescent="0.1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</row>
    <row r="1592" spans="1:20" ht="13" x14ac:dyDescent="0.1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</row>
    <row r="1593" spans="1:20" ht="13" x14ac:dyDescent="0.1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</row>
    <row r="1594" spans="1:20" ht="13" x14ac:dyDescent="0.1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</row>
    <row r="1595" spans="1:20" ht="13" x14ac:dyDescent="0.1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</row>
    <row r="1596" spans="1:20" ht="13" x14ac:dyDescent="0.1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</row>
    <row r="1597" spans="1:20" ht="13" x14ac:dyDescent="0.1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</row>
    <row r="1598" spans="1:20" ht="13" x14ac:dyDescent="0.1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</row>
    <row r="1599" spans="1:20" ht="13" x14ac:dyDescent="0.1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</row>
    <row r="1600" spans="1:20" ht="13" x14ac:dyDescent="0.1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</row>
    <row r="1601" spans="1:20" ht="13" x14ac:dyDescent="0.1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</row>
    <row r="1602" spans="1:20" ht="13" x14ac:dyDescent="0.1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</row>
    <row r="1603" spans="1:20" ht="13" x14ac:dyDescent="0.1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</row>
    <row r="1604" spans="1:20" ht="13" x14ac:dyDescent="0.1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</row>
    <row r="1605" spans="1:20" ht="13" x14ac:dyDescent="0.1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</row>
    <row r="1606" spans="1:20" ht="13" x14ac:dyDescent="0.1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</row>
    <row r="1607" spans="1:20" ht="13" x14ac:dyDescent="0.1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</row>
    <row r="1608" spans="1:20" ht="13" x14ac:dyDescent="0.1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</row>
    <row r="1609" spans="1:20" ht="13" x14ac:dyDescent="0.1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</row>
    <row r="1610" spans="1:20" ht="13" x14ac:dyDescent="0.1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</row>
    <row r="1611" spans="1:20" ht="13" x14ac:dyDescent="0.1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</row>
    <row r="1612" spans="1:20" ht="13" x14ac:dyDescent="0.1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</row>
    <row r="1613" spans="1:20" ht="13" x14ac:dyDescent="0.1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</row>
    <row r="1614" spans="1:20" ht="13" x14ac:dyDescent="0.1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</row>
    <row r="1615" spans="1:20" ht="13" x14ac:dyDescent="0.1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</row>
    <row r="1616" spans="1:20" ht="13" x14ac:dyDescent="0.1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</row>
    <row r="1617" spans="1:20" ht="13" x14ac:dyDescent="0.1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</row>
    <row r="1618" spans="1:20" ht="13" x14ac:dyDescent="0.1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</row>
    <row r="1619" spans="1:20" ht="13" x14ac:dyDescent="0.1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</row>
    <row r="1620" spans="1:20" ht="13" x14ac:dyDescent="0.1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</row>
    <row r="1621" spans="1:20" ht="13" x14ac:dyDescent="0.1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</row>
    <row r="1622" spans="1:20" ht="13" x14ac:dyDescent="0.1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</row>
    <row r="1623" spans="1:20" ht="13" x14ac:dyDescent="0.1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</row>
    <row r="1624" spans="1:20" ht="13" x14ac:dyDescent="0.1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</row>
    <row r="1625" spans="1:20" ht="13" x14ac:dyDescent="0.1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</row>
    <row r="1626" spans="1:20" ht="13" x14ac:dyDescent="0.1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</row>
    <row r="1627" spans="1:20" ht="13" x14ac:dyDescent="0.1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</row>
    <row r="1628" spans="1:20" ht="13" x14ac:dyDescent="0.1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</row>
    <row r="1629" spans="1:20" ht="13" x14ac:dyDescent="0.1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</row>
    <row r="1630" spans="1:20" ht="13" x14ac:dyDescent="0.1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</row>
    <row r="1631" spans="1:20" ht="13" x14ac:dyDescent="0.1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</row>
    <row r="1632" spans="1:20" ht="13" x14ac:dyDescent="0.1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</row>
    <row r="1633" spans="1:20" ht="13" x14ac:dyDescent="0.1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</row>
    <row r="1634" spans="1:20" ht="13" x14ac:dyDescent="0.1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</row>
    <row r="1635" spans="1:20" ht="13" x14ac:dyDescent="0.1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</row>
    <row r="1636" spans="1:20" ht="13" x14ac:dyDescent="0.1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</row>
    <row r="1637" spans="1:20" ht="13" x14ac:dyDescent="0.1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</row>
    <row r="1638" spans="1:20" ht="13" x14ac:dyDescent="0.1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</row>
    <row r="1639" spans="1:20" ht="13" x14ac:dyDescent="0.1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</row>
    <row r="1640" spans="1:20" ht="13" x14ac:dyDescent="0.1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</row>
    <row r="1641" spans="1:20" ht="13" x14ac:dyDescent="0.1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</row>
    <row r="1642" spans="1:20" ht="13" x14ac:dyDescent="0.1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</row>
    <row r="1643" spans="1:20" ht="13" x14ac:dyDescent="0.1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</row>
    <row r="1644" spans="1:20" ht="13" x14ac:dyDescent="0.1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</row>
    <row r="1645" spans="1:20" ht="13" x14ac:dyDescent="0.1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</row>
    <row r="1646" spans="1:20" ht="13" x14ac:dyDescent="0.1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</row>
    <row r="1647" spans="1:20" ht="13" x14ac:dyDescent="0.1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</row>
    <row r="1648" spans="1:20" ht="13" x14ac:dyDescent="0.1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</row>
    <row r="1649" spans="1:20" ht="13" x14ac:dyDescent="0.1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</row>
    <row r="1650" spans="1:20" ht="13" x14ac:dyDescent="0.1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</row>
    <row r="1651" spans="1:20" ht="13" x14ac:dyDescent="0.1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</row>
    <row r="1652" spans="1:20" ht="13" x14ac:dyDescent="0.1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</row>
    <row r="1653" spans="1:20" ht="13" x14ac:dyDescent="0.1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</row>
    <row r="1654" spans="1:20" ht="13" x14ac:dyDescent="0.1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</row>
    <row r="1655" spans="1:20" ht="13" x14ac:dyDescent="0.1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</row>
    <row r="1656" spans="1:20" ht="13" x14ac:dyDescent="0.1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</row>
    <row r="1657" spans="1:20" ht="13" x14ac:dyDescent="0.1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</row>
    <row r="1658" spans="1:20" ht="13" x14ac:dyDescent="0.1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</row>
    <row r="1659" spans="1:20" ht="13" x14ac:dyDescent="0.1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</row>
    <row r="1660" spans="1:20" ht="13" x14ac:dyDescent="0.1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</row>
    <row r="1661" spans="1:20" ht="13" x14ac:dyDescent="0.1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</row>
    <row r="1662" spans="1:20" ht="13" x14ac:dyDescent="0.1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</row>
    <row r="1663" spans="1:20" ht="13" x14ac:dyDescent="0.1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</row>
    <row r="1664" spans="1:20" ht="13" x14ac:dyDescent="0.1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</row>
    <row r="1665" spans="1:20" ht="13" x14ac:dyDescent="0.1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</row>
    <row r="1666" spans="1:20" ht="13" x14ac:dyDescent="0.1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</row>
    <row r="1667" spans="1:20" ht="13" x14ac:dyDescent="0.1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</row>
    <row r="1668" spans="1:20" ht="13" x14ac:dyDescent="0.1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</row>
    <row r="1669" spans="1:20" ht="13" x14ac:dyDescent="0.1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</row>
    <row r="1670" spans="1:20" ht="13" x14ac:dyDescent="0.1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</row>
    <row r="1671" spans="1:20" ht="13" x14ac:dyDescent="0.1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</row>
    <row r="1672" spans="1:20" ht="13" x14ac:dyDescent="0.1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</row>
    <row r="1673" spans="1:20" ht="13" x14ac:dyDescent="0.1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</row>
    <row r="1674" spans="1:20" ht="13" x14ac:dyDescent="0.1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</row>
    <row r="1675" spans="1:20" ht="13" x14ac:dyDescent="0.1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</row>
    <row r="1676" spans="1:20" ht="13" x14ac:dyDescent="0.1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</row>
    <row r="1677" spans="1:20" ht="13" x14ac:dyDescent="0.1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</row>
    <row r="1678" spans="1:20" ht="13" x14ac:dyDescent="0.1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</row>
    <row r="1679" spans="1:20" ht="13" x14ac:dyDescent="0.1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</row>
    <row r="1680" spans="1:20" ht="13" x14ac:dyDescent="0.1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</row>
    <row r="1681" spans="1:20" ht="13" x14ac:dyDescent="0.1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</row>
    <row r="1682" spans="1:20" ht="13" x14ac:dyDescent="0.1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</row>
    <row r="1683" spans="1:20" ht="13" x14ac:dyDescent="0.1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</row>
    <row r="1684" spans="1:20" ht="13" x14ac:dyDescent="0.1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</row>
    <row r="1685" spans="1:20" ht="13" x14ac:dyDescent="0.1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</row>
    <row r="1686" spans="1:20" ht="13" x14ac:dyDescent="0.1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</row>
    <row r="1687" spans="1:20" ht="13" x14ac:dyDescent="0.1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</row>
    <row r="1688" spans="1:20" ht="13" x14ac:dyDescent="0.1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</row>
    <row r="1689" spans="1:20" ht="13" x14ac:dyDescent="0.1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</row>
    <row r="1690" spans="1:20" ht="13" x14ac:dyDescent="0.1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</row>
    <row r="1691" spans="1:20" ht="13" x14ac:dyDescent="0.1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</row>
    <row r="1692" spans="1:20" ht="13" x14ac:dyDescent="0.1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</row>
    <row r="1693" spans="1:20" ht="13" x14ac:dyDescent="0.1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</row>
    <row r="1694" spans="1:20" ht="13" x14ac:dyDescent="0.1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</row>
    <row r="1695" spans="1:20" ht="13" x14ac:dyDescent="0.1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</row>
    <row r="1696" spans="1:20" ht="13" x14ac:dyDescent="0.1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</row>
    <row r="1697" spans="1:20" ht="13" x14ac:dyDescent="0.1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</row>
    <row r="1698" spans="1:20" ht="13" x14ac:dyDescent="0.1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</row>
    <row r="1699" spans="1:20" ht="13" x14ac:dyDescent="0.1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</row>
    <row r="1700" spans="1:20" ht="13" x14ac:dyDescent="0.1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</row>
    <row r="1701" spans="1:20" ht="13" x14ac:dyDescent="0.1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</row>
    <row r="1702" spans="1:20" ht="13" x14ac:dyDescent="0.1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</row>
    <row r="1703" spans="1:20" ht="13" x14ac:dyDescent="0.1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</row>
    <row r="1704" spans="1:20" ht="13" x14ac:dyDescent="0.1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</row>
    <row r="1705" spans="1:20" ht="13" x14ac:dyDescent="0.1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</row>
    <row r="1706" spans="1:20" ht="13" x14ac:dyDescent="0.1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</row>
    <row r="1707" spans="1:20" ht="13" x14ac:dyDescent="0.1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</row>
    <row r="1708" spans="1:20" ht="13" x14ac:dyDescent="0.1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</row>
    <row r="1709" spans="1:20" ht="13" x14ac:dyDescent="0.1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</row>
    <row r="1710" spans="1:20" ht="13" x14ac:dyDescent="0.1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</row>
    <row r="1711" spans="1:20" ht="13" x14ac:dyDescent="0.1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</row>
    <row r="1712" spans="1:20" ht="13" x14ac:dyDescent="0.1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</row>
    <row r="1713" spans="1:20" ht="13" x14ac:dyDescent="0.1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</row>
    <row r="1714" spans="1:20" ht="13" x14ac:dyDescent="0.1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</row>
    <row r="1715" spans="1:20" ht="13" x14ac:dyDescent="0.1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</row>
    <row r="1716" spans="1:20" ht="13" x14ac:dyDescent="0.1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</row>
    <row r="1717" spans="1:20" ht="13" x14ac:dyDescent="0.1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</row>
    <row r="1718" spans="1:20" ht="13" x14ac:dyDescent="0.1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</row>
    <row r="1719" spans="1:20" ht="13" x14ac:dyDescent="0.1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</row>
    <row r="1720" spans="1:20" ht="13" x14ac:dyDescent="0.1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</row>
    <row r="1721" spans="1:20" ht="13" x14ac:dyDescent="0.1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</row>
    <row r="1722" spans="1:20" ht="13" x14ac:dyDescent="0.1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</row>
    <row r="1723" spans="1:20" ht="13" x14ac:dyDescent="0.1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</row>
    <row r="1724" spans="1:20" ht="13" x14ac:dyDescent="0.1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</row>
    <row r="1725" spans="1:20" ht="13" x14ac:dyDescent="0.1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</row>
    <row r="1726" spans="1:20" ht="13" x14ac:dyDescent="0.1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</row>
    <row r="1727" spans="1:20" ht="13" x14ac:dyDescent="0.1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</row>
    <row r="1728" spans="1:20" ht="13" x14ac:dyDescent="0.1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</row>
    <row r="1729" spans="1:20" ht="13" x14ac:dyDescent="0.1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</row>
    <row r="1730" spans="1:20" ht="13" x14ac:dyDescent="0.1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</row>
    <row r="1731" spans="1:20" ht="13" x14ac:dyDescent="0.1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</row>
    <row r="1732" spans="1:20" ht="13" x14ac:dyDescent="0.1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</row>
    <row r="1733" spans="1:20" ht="13" x14ac:dyDescent="0.1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</row>
    <row r="1734" spans="1:20" ht="13" x14ac:dyDescent="0.1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</row>
    <row r="1735" spans="1:20" ht="13" x14ac:dyDescent="0.1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</row>
    <row r="1736" spans="1:20" ht="13" x14ac:dyDescent="0.1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</row>
    <row r="1737" spans="1:20" ht="13" x14ac:dyDescent="0.1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</row>
    <row r="1738" spans="1:20" ht="13" x14ac:dyDescent="0.1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</row>
    <row r="1739" spans="1:20" ht="13" x14ac:dyDescent="0.1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</row>
    <row r="1740" spans="1:20" ht="13" x14ac:dyDescent="0.1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</row>
    <row r="1741" spans="1:20" ht="13" x14ac:dyDescent="0.1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</row>
    <row r="1742" spans="1:20" ht="13" x14ac:dyDescent="0.1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</row>
    <row r="1743" spans="1:20" ht="13" x14ac:dyDescent="0.1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</row>
    <row r="1744" spans="1:20" ht="13" x14ac:dyDescent="0.1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</row>
    <row r="1745" spans="1:20" ht="13" x14ac:dyDescent="0.1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</row>
    <row r="1746" spans="1:20" ht="13" x14ac:dyDescent="0.1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</row>
    <row r="1747" spans="1:20" ht="13" x14ac:dyDescent="0.1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</row>
    <row r="1748" spans="1:20" ht="13" x14ac:dyDescent="0.1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</row>
    <row r="1749" spans="1:20" ht="13" x14ac:dyDescent="0.1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</row>
    <row r="1750" spans="1:20" ht="13" x14ac:dyDescent="0.1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</row>
    <row r="1751" spans="1:20" ht="13" x14ac:dyDescent="0.1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</row>
    <row r="1752" spans="1:20" ht="13" x14ac:dyDescent="0.1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</row>
    <row r="1753" spans="1:20" ht="13" x14ac:dyDescent="0.1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</row>
    <row r="1754" spans="1:20" ht="13" x14ac:dyDescent="0.1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</row>
    <row r="1755" spans="1:20" ht="13" x14ac:dyDescent="0.1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</row>
    <row r="1756" spans="1:20" ht="13" x14ac:dyDescent="0.1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</row>
    <row r="1757" spans="1:20" ht="13" x14ac:dyDescent="0.1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</row>
    <row r="1758" spans="1:20" ht="13" x14ac:dyDescent="0.1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</row>
    <row r="1759" spans="1:20" ht="13" x14ac:dyDescent="0.1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</row>
    <row r="1760" spans="1:20" ht="13" x14ac:dyDescent="0.1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</row>
    <row r="1761" spans="1:20" ht="13" x14ac:dyDescent="0.1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</row>
    <row r="1762" spans="1:20" ht="13" x14ac:dyDescent="0.1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</row>
    <row r="1763" spans="1:20" ht="13" x14ac:dyDescent="0.1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</row>
    <row r="1764" spans="1:20" ht="13" x14ac:dyDescent="0.1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</row>
    <row r="1765" spans="1:20" ht="13" x14ac:dyDescent="0.1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</row>
    <row r="1766" spans="1:20" ht="13" x14ac:dyDescent="0.1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</row>
    <row r="1767" spans="1:20" ht="13" x14ac:dyDescent="0.1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</row>
    <row r="1768" spans="1:20" ht="13" x14ac:dyDescent="0.1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</row>
    <row r="1769" spans="1:20" ht="13" x14ac:dyDescent="0.1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</row>
    <row r="1770" spans="1:20" ht="13" x14ac:dyDescent="0.1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</row>
    <row r="1771" spans="1:20" ht="13" x14ac:dyDescent="0.1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</row>
    <row r="1772" spans="1:20" ht="13" x14ac:dyDescent="0.1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</row>
    <row r="1773" spans="1:20" ht="13" x14ac:dyDescent="0.1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</row>
    <row r="1774" spans="1:20" ht="13" x14ac:dyDescent="0.1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</row>
    <row r="1775" spans="1:20" ht="13" x14ac:dyDescent="0.1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</row>
    <row r="1776" spans="1:20" ht="13" x14ac:dyDescent="0.1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</row>
    <row r="1777" spans="1:20" ht="13" x14ac:dyDescent="0.1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</row>
    <row r="1778" spans="1:20" ht="13" x14ac:dyDescent="0.1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</row>
    <row r="1779" spans="1:20" ht="13" x14ac:dyDescent="0.1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</row>
    <row r="1780" spans="1:20" ht="13" x14ac:dyDescent="0.1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</row>
    <row r="1781" spans="1:20" ht="13" x14ac:dyDescent="0.1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</row>
    <row r="1782" spans="1:20" ht="13" x14ac:dyDescent="0.1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</row>
    <row r="1783" spans="1:20" ht="13" x14ac:dyDescent="0.1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</row>
    <row r="1784" spans="1:20" ht="13" x14ac:dyDescent="0.1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</row>
    <row r="1785" spans="1:20" ht="13" x14ac:dyDescent="0.1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</row>
    <row r="1786" spans="1:20" ht="13" x14ac:dyDescent="0.1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</row>
    <row r="1787" spans="1:20" ht="13" x14ac:dyDescent="0.1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</row>
    <row r="1788" spans="1:20" ht="13" x14ac:dyDescent="0.1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</row>
    <row r="1789" spans="1:20" ht="13" x14ac:dyDescent="0.1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</row>
    <row r="1790" spans="1:20" ht="13" x14ac:dyDescent="0.1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</row>
    <row r="1791" spans="1:20" ht="13" x14ac:dyDescent="0.1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</row>
    <row r="1792" spans="1:20" ht="13" x14ac:dyDescent="0.1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</row>
    <row r="1793" spans="1:20" ht="13" x14ac:dyDescent="0.1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</row>
    <row r="1794" spans="1:20" ht="13" x14ac:dyDescent="0.1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</row>
    <row r="1795" spans="1:20" ht="13" x14ac:dyDescent="0.1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</row>
    <row r="1796" spans="1:20" ht="13" x14ac:dyDescent="0.1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</row>
    <row r="1797" spans="1:20" ht="13" x14ac:dyDescent="0.1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</row>
    <row r="1798" spans="1:20" ht="13" x14ac:dyDescent="0.1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</row>
    <row r="1799" spans="1:20" ht="13" x14ac:dyDescent="0.1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</row>
    <row r="1800" spans="1:20" ht="13" x14ac:dyDescent="0.1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</row>
    <row r="1801" spans="1:20" ht="13" x14ac:dyDescent="0.1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</row>
    <row r="1802" spans="1:20" ht="13" x14ac:dyDescent="0.1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</row>
    <row r="1803" spans="1:20" ht="13" x14ac:dyDescent="0.1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</row>
    <row r="1804" spans="1:20" ht="13" x14ac:dyDescent="0.1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</row>
    <row r="1805" spans="1:20" ht="13" x14ac:dyDescent="0.1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</row>
    <row r="1806" spans="1:20" ht="13" x14ac:dyDescent="0.1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</row>
    <row r="1807" spans="1:20" ht="13" x14ac:dyDescent="0.1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</row>
    <row r="1808" spans="1:20" ht="13" x14ac:dyDescent="0.1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</row>
    <row r="1809" spans="1:20" ht="13" x14ac:dyDescent="0.1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</row>
    <row r="1810" spans="1:20" ht="13" x14ac:dyDescent="0.1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</row>
    <row r="1811" spans="1:20" ht="13" x14ac:dyDescent="0.1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</row>
    <row r="1812" spans="1:20" ht="13" x14ac:dyDescent="0.1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</row>
    <row r="1813" spans="1:20" ht="13" x14ac:dyDescent="0.1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</row>
    <row r="1814" spans="1:20" ht="13" x14ac:dyDescent="0.1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</row>
    <row r="1815" spans="1:20" ht="13" x14ac:dyDescent="0.1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</row>
    <row r="1816" spans="1:20" ht="13" x14ac:dyDescent="0.1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</row>
    <row r="1817" spans="1:20" ht="13" x14ac:dyDescent="0.1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</row>
    <row r="1818" spans="1:20" ht="13" x14ac:dyDescent="0.1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</row>
    <row r="1819" spans="1:20" ht="13" x14ac:dyDescent="0.1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</row>
    <row r="1820" spans="1:20" ht="13" x14ac:dyDescent="0.1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</row>
    <row r="1821" spans="1:20" ht="13" x14ac:dyDescent="0.1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</row>
    <row r="1822" spans="1:20" ht="13" x14ac:dyDescent="0.1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</row>
    <row r="1823" spans="1:20" ht="13" x14ac:dyDescent="0.1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</row>
    <row r="1824" spans="1:20" ht="13" x14ac:dyDescent="0.1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</row>
    <row r="1825" spans="1:20" ht="13" x14ac:dyDescent="0.1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</row>
    <row r="1826" spans="1:20" ht="13" x14ac:dyDescent="0.1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</row>
    <row r="1827" spans="1:20" ht="13" x14ac:dyDescent="0.1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</row>
    <row r="1828" spans="1:20" ht="13" x14ac:dyDescent="0.1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</row>
    <row r="1829" spans="1:20" ht="13" x14ac:dyDescent="0.1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</row>
    <row r="1830" spans="1:20" ht="13" x14ac:dyDescent="0.1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</row>
    <row r="1831" spans="1:20" ht="13" x14ac:dyDescent="0.1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</row>
    <row r="1832" spans="1:20" ht="13" x14ac:dyDescent="0.1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</row>
    <row r="1833" spans="1:20" ht="13" x14ac:dyDescent="0.1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</row>
    <row r="1834" spans="1:20" ht="13" x14ac:dyDescent="0.1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</row>
    <row r="1835" spans="1:20" ht="13" x14ac:dyDescent="0.1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</row>
    <row r="1836" spans="1:20" ht="13" x14ac:dyDescent="0.1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</row>
    <row r="1837" spans="1:20" ht="13" x14ac:dyDescent="0.1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</row>
    <row r="1838" spans="1:20" ht="13" x14ac:dyDescent="0.1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</row>
    <row r="1839" spans="1:20" ht="13" x14ac:dyDescent="0.1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</row>
    <row r="1840" spans="1:20" ht="13" x14ac:dyDescent="0.1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</row>
    <row r="1841" spans="1:20" ht="13" x14ac:dyDescent="0.1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</row>
    <row r="1842" spans="1:20" ht="13" x14ac:dyDescent="0.1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</row>
    <row r="1843" spans="1:20" ht="13" x14ac:dyDescent="0.1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</row>
    <row r="1844" spans="1:20" ht="13" x14ac:dyDescent="0.1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</row>
    <row r="1845" spans="1:20" ht="13" x14ac:dyDescent="0.1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</row>
    <row r="1846" spans="1:20" ht="13" x14ac:dyDescent="0.1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</row>
    <row r="1847" spans="1:20" ht="13" x14ac:dyDescent="0.1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</row>
    <row r="1848" spans="1:20" ht="13" x14ac:dyDescent="0.1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</row>
    <row r="1849" spans="1:20" ht="13" x14ac:dyDescent="0.1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</row>
    <row r="1850" spans="1:20" ht="13" x14ac:dyDescent="0.1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</row>
    <row r="1851" spans="1:20" ht="13" x14ac:dyDescent="0.1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</row>
    <row r="1852" spans="1:20" ht="13" x14ac:dyDescent="0.1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</row>
    <row r="1853" spans="1:20" ht="13" x14ac:dyDescent="0.1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</row>
    <row r="1854" spans="1:20" ht="13" x14ac:dyDescent="0.1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</row>
    <row r="1855" spans="1:20" ht="13" x14ac:dyDescent="0.1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</row>
    <row r="1856" spans="1:20" ht="13" x14ac:dyDescent="0.1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</row>
    <row r="1857" spans="1:20" ht="13" x14ac:dyDescent="0.1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</row>
    <row r="1858" spans="1:20" ht="13" x14ac:dyDescent="0.1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</row>
    <row r="1859" spans="1:20" ht="13" x14ac:dyDescent="0.1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</row>
    <row r="1860" spans="1:20" ht="13" x14ac:dyDescent="0.1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</row>
    <row r="1861" spans="1:20" ht="13" x14ac:dyDescent="0.1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</row>
    <row r="1862" spans="1:20" ht="13" x14ac:dyDescent="0.1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</row>
    <row r="1863" spans="1:20" ht="13" x14ac:dyDescent="0.1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</row>
    <row r="1864" spans="1:20" ht="13" x14ac:dyDescent="0.1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</row>
    <row r="1865" spans="1:20" ht="13" x14ac:dyDescent="0.1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</row>
    <row r="1866" spans="1:20" ht="13" x14ac:dyDescent="0.1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</row>
    <row r="1867" spans="1:20" ht="13" x14ac:dyDescent="0.1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</row>
    <row r="1868" spans="1:20" ht="13" x14ac:dyDescent="0.1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</row>
    <row r="1869" spans="1:20" ht="13" x14ac:dyDescent="0.1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</row>
    <row r="1870" spans="1:20" ht="13" x14ac:dyDescent="0.1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</row>
    <row r="1871" spans="1:20" ht="13" x14ac:dyDescent="0.1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</row>
    <row r="1872" spans="1:20" ht="13" x14ac:dyDescent="0.1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</row>
    <row r="1873" spans="1:20" ht="13" x14ac:dyDescent="0.1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</row>
    <row r="1874" spans="1:20" ht="13" x14ac:dyDescent="0.1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</row>
    <row r="1875" spans="1:20" ht="13" x14ac:dyDescent="0.1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</row>
    <row r="1876" spans="1:20" ht="13" x14ac:dyDescent="0.1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</row>
    <row r="1877" spans="1:20" ht="13" x14ac:dyDescent="0.1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</row>
    <row r="1878" spans="1:20" ht="13" x14ac:dyDescent="0.1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</row>
    <row r="1879" spans="1:20" ht="13" x14ac:dyDescent="0.1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</row>
    <row r="1880" spans="1:20" ht="13" x14ac:dyDescent="0.1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</row>
    <row r="1881" spans="1:20" ht="13" x14ac:dyDescent="0.1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</row>
    <row r="1882" spans="1:20" ht="13" x14ac:dyDescent="0.1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</row>
    <row r="1883" spans="1:20" ht="13" x14ac:dyDescent="0.1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</row>
    <row r="1884" spans="1:20" ht="13" x14ac:dyDescent="0.1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</row>
    <row r="1885" spans="1:20" ht="13" x14ac:dyDescent="0.1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</row>
    <row r="1886" spans="1:20" ht="13" x14ac:dyDescent="0.1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</row>
    <row r="1887" spans="1:20" ht="13" x14ac:dyDescent="0.1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</row>
    <row r="1888" spans="1:20" ht="13" x14ac:dyDescent="0.1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</row>
    <row r="1889" spans="1:20" ht="13" x14ac:dyDescent="0.1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</row>
    <row r="1890" spans="1:20" ht="13" x14ac:dyDescent="0.1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</row>
    <row r="1891" spans="1:20" ht="13" x14ac:dyDescent="0.1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</row>
    <row r="1892" spans="1:20" ht="13" x14ac:dyDescent="0.1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</row>
    <row r="1893" spans="1:20" ht="13" x14ac:dyDescent="0.1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</row>
    <row r="1894" spans="1:20" ht="13" x14ac:dyDescent="0.1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</row>
    <row r="1895" spans="1:20" ht="13" x14ac:dyDescent="0.1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</row>
    <row r="1896" spans="1:20" ht="13" x14ac:dyDescent="0.1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</row>
    <row r="1897" spans="1:20" ht="13" x14ac:dyDescent="0.1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</row>
    <row r="1898" spans="1:20" ht="13" x14ac:dyDescent="0.1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</row>
    <row r="1899" spans="1:20" ht="13" x14ac:dyDescent="0.1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</row>
    <row r="1900" spans="1:20" ht="13" x14ac:dyDescent="0.1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</row>
    <row r="1901" spans="1:20" ht="13" x14ac:dyDescent="0.1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</row>
    <row r="1902" spans="1:20" ht="13" x14ac:dyDescent="0.1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</row>
    <row r="1903" spans="1:20" ht="13" x14ac:dyDescent="0.1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</row>
    <row r="1904" spans="1:20" ht="13" x14ac:dyDescent="0.1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</row>
    <row r="1905" spans="1:20" ht="13" x14ac:dyDescent="0.1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</row>
    <row r="1906" spans="1:20" ht="13" x14ac:dyDescent="0.1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</row>
    <row r="1907" spans="1:20" ht="13" x14ac:dyDescent="0.1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</row>
    <row r="1908" spans="1:20" ht="13" x14ac:dyDescent="0.1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</row>
    <row r="1909" spans="1:20" ht="13" x14ac:dyDescent="0.1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</row>
    <row r="1910" spans="1:20" ht="13" x14ac:dyDescent="0.1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</row>
    <row r="1911" spans="1:20" ht="13" x14ac:dyDescent="0.1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</row>
    <row r="1912" spans="1:20" ht="13" x14ac:dyDescent="0.1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</row>
    <row r="1913" spans="1:20" ht="13" x14ac:dyDescent="0.1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</row>
    <row r="1914" spans="1:20" ht="13" x14ac:dyDescent="0.1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</row>
    <row r="1915" spans="1:20" ht="13" x14ac:dyDescent="0.1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</row>
    <row r="1916" spans="1:20" ht="13" x14ac:dyDescent="0.1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</row>
    <row r="1917" spans="1:20" ht="13" x14ac:dyDescent="0.1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</row>
    <row r="1918" spans="1:20" ht="13" x14ac:dyDescent="0.1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</row>
    <row r="1919" spans="1:20" ht="13" x14ac:dyDescent="0.1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</row>
    <row r="1920" spans="1:20" ht="13" x14ac:dyDescent="0.1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</row>
    <row r="1921" spans="1:20" ht="13" x14ac:dyDescent="0.1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</row>
    <row r="1922" spans="1:20" ht="13" x14ac:dyDescent="0.1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</row>
    <row r="1923" spans="1:20" ht="13" x14ac:dyDescent="0.1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</row>
    <row r="1924" spans="1:20" ht="13" x14ac:dyDescent="0.1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</row>
    <row r="1925" spans="1:20" ht="13" x14ac:dyDescent="0.1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</row>
    <row r="1926" spans="1:20" ht="13" x14ac:dyDescent="0.1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</row>
    <row r="1927" spans="1:20" ht="13" x14ac:dyDescent="0.1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</row>
    <row r="1928" spans="1:20" ht="13" x14ac:dyDescent="0.1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</row>
    <row r="1929" spans="1:20" ht="13" x14ac:dyDescent="0.1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</row>
    <row r="1930" spans="1:20" ht="13" x14ac:dyDescent="0.1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</row>
    <row r="1931" spans="1:20" ht="13" x14ac:dyDescent="0.1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</row>
    <row r="1932" spans="1:20" ht="13" x14ac:dyDescent="0.1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</row>
    <row r="1933" spans="1:20" ht="13" x14ac:dyDescent="0.1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</row>
    <row r="1934" spans="1:20" ht="13" x14ac:dyDescent="0.1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</row>
    <row r="1935" spans="1:20" ht="13" x14ac:dyDescent="0.1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</row>
    <row r="1936" spans="1:20" ht="13" x14ac:dyDescent="0.1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</row>
    <row r="1937" spans="1:20" ht="13" x14ac:dyDescent="0.1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</row>
    <row r="1938" spans="1:20" ht="13" x14ac:dyDescent="0.1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</row>
    <row r="1939" spans="1:20" ht="13" x14ac:dyDescent="0.1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</row>
    <row r="1940" spans="1:20" ht="13" x14ac:dyDescent="0.1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</row>
    <row r="1941" spans="1:20" ht="13" x14ac:dyDescent="0.1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</row>
    <row r="1942" spans="1:20" ht="13" x14ac:dyDescent="0.1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</row>
    <row r="1943" spans="1:20" ht="13" x14ac:dyDescent="0.1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</row>
    <row r="1944" spans="1:20" ht="13" x14ac:dyDescent="0.1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</row>
    <row r="1945" spans="1:20" ht="13" x14ac:dyDescent="0.1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</row>
    <row r="1946" spans="1:20" ht="13" x14ac:dyDescent="0.1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</row>
    <row r="1947" spans="1:20" ht="13" x14ac:dyDescent="0.1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</row>
    <row r="1948" spans="1:20" ht="13" x14ac:dyDescent="0.1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</row>
    <row r="1949" spans="1:20" ht="13" x14ac:dyDescent="0.1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</row>
    <row r="1950" spans="1:20" ht="13" x14ac:dyDescent="0.1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</row>
    <row r="1951" spans="1:20" ht="13" x14ac:dyDescent="0.1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</row>
    <row r="1952" spans="1:20" ht="13" x14ac:dyDescent="0.1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</row>
    <row r="1953" spans="1:20" ht="13" x14ac:dyDescent="0.1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</row>
    <row r="1954" spans="1:20" ht="13" x14ac:dyDescent="0.1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</row>
    <row r="1955" spans="1:20" ht="13" x14ac:dyDescent="0.1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</row>
    <row r="1956" spans="1:20" ht="13" x14ac:dyDescent="0.1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</row>
    <row r="1957" spans="1:20" ht="13" x14ac:dyDescent="0.1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</row>
    <row r="1958" spans="1:20" ht="13" x14ac:dyDescent="0.1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</row>
    <row r="1959" spans="1:20" ht="13" x14ac:dyDescent="0.1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</row>
    <row r="1960" spans="1:20" ht="13" x14ac:dyDescent="0.1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</row>
    <row r="1961" spans="1:20" ht="13" x14ac:dyDescent="0.1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</row>
    <row r="1962" spans="1:20" ht="13" x14ac:dyDescent="0.1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</row>
    <row r="1963" spans="1:20" ht="13" x14ac:dyDescent="0.1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</row>
    <row r="1964" spans="1:20" ht="13" x14ac:dyDescent="0.1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</row>
    <row r="1965" spans="1:20" ht="13" x14ac:dyDescent="0.1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</row>
    <row r="1966" spans="1:20" ht="13" x14ac:dyDescent="0.1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</row>
    <row r="1967" spans="1:20" ht="13" x14ac:dyDescent="0.1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</row>
    <row r="1968" spans="1:20" ht="13" x14ac:dyDescent="0.1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</row>
    <row r="1969" spans="1:20" ht="13" x14ac:dyDescent="0.1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</row>
    <row r="1970" spans="1:20" ht="13" x14ac:dyDescent="0.1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</row>
    <row r="1971" spans="1:20" ht="13" x14ac:dyDescent="0.1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</row>
    <row r="1972" spans="1:20" ht="13" x14ac:dyDescent="0.1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</row>
    <row r="1973" spans="1:20" ht="13" x14ac:dyDescent="0.1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</row>
    <row r="1974" spans="1:20" ht="13" x14ac:dyDescent="0.1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</row>
    <row r="1975" spans="1:20" ht="13" x14ac:dyDescent="0.1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</row>
    <row r="1976" spans="1:20" ht="13" x14ac:dyDescent="0.1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</row>
    <row r="1977" spans="1:20" ht="13" x14ac:dyDescent="0.1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</row>
    <row r="1978" spans="1:20" ht="13" x14ac:dyDescent="0.1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</row>
    <row r="1979" spans="1:20" ht="13" x14ac:dyDescent="0.1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</row>
    <row r="1980" spans="1:20" ht="13" x14ac:dyDescent="0.1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</row>
    <row r="1981" spans="1:20" ht="13" x14ac:dyDescent="0.1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</row>
    <row r="1982" spans="1:20" ht="13" x14ac:dyDescent="0.1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</row>
    <row r="1983" spans="1:20" ht="13" x14ac:dyDescent="0.1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</row>
    <row r="1984" spans="1:20" ht="13" x14ac:dyDescent="0.1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</row>
    <row r="1985" spans="1:20" ht="13" x14ac:dyDescent="0.1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</row>
    <row r="1986" spans="1:20" ht="13" x14ac:dyDescent="0.1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</row>
    <row r="1987" spans="1:20" ht="13" x14ac:dyDescent="0.1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</row>
    <row r="1988" spans="1:20" ht="13" x14ac:dyDescent="0.1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</row>
    <row r="1989" spans="1:20" ht="13" x14ac:dyDescent="0.1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</row>
    <row r="1990" spans="1:20" ht="13" x14ac:dyDescent="0.1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</row>
    <row r="1991" spans="1:20" ht="13" x14ac:dyDescent="0.1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</row>
    <row r="1992" spans="1:20" ht="13" x14ac:dyDescent="0.1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</row>
    <row r="1993" spans="1:20" ht="13" x14ac:dyDescent="0.1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</row>
    <row r="1994" spans="1:20" ht="13" x14ac:dyDescent="0.1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</row>
    <row r="1995" spans="1:20" ht="13" x14ac:dyDescent="0.1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</row>
    <row r="1996" spans="1:20" ht="13" x14ac:dyDescent="0.1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</row>
    <row r="1997" spans="1:20" ht="13" x14ac:dyDescent="0.1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</row>
    <row r="1998" spans="1:20" ht="13" x14ac:dyDescent="0.1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</row>
    <row r="1999" spans="1:20" ht="13" x14ac:dyDescent="0.1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</row>
    <row r="2000" spans="1:20" ht="13" x14ac:dyDescent="0.1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</row>
    <row r="2001" spans="1:20" ht="13" x14ac:dyDescent="0.1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</row>
    <row r="2002" spans="1:20" ht="13" x14ac:dyDescent="0.1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</row>
    <row r="2003" spans="1:20" ht="13" x14ac:dyDescent="0.1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</row>
    <row r="2004" spans="1:20" ht="13" x14ac:dyDescent="0.1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</row>
    <row r="2005" spans="1:20" ht="13" x14ac:dyDescent="0.1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</row>
    <row r="2006" spans="1:20" ht="13" x14ac:dyDescent="0.1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</row>
    <row r="2007" spans="1:20" ht="13" x14ac:dyDescent="0.1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</row>
    <row r="2008" spans="1:20" ht="13" x14ac:dyDescent="0.1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</row>
    <row r="2009" spans="1:20" ht="13" x14ac:dyDescent="0.1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</row>
    <row r="2010" spans="1:20" ht="13" x14ac:dyDescent="0.1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</row>
    <row r="2011" spans="1:20" ht="13" x14ac:dyDescent="0.1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</row>
    <row r="2012" spans="1:20" ht="13" x14ac:dyDescent="0.1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</row>
    <row r="2013" spans="1:20" ht="13" x14ac:dyDescent="0.1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</row>
    <row r="2014" spans="1:20" ht="13" x14ac:dyDescent="0.1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</row>
    <row r="2015" spans="1:20" ht="13" x14ac:dyDescent="0.1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</row>
    <row r="2016" spans="1:20" ht="13" x14ac:dyDescent="0.1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</row>
    <row r="2017" spans="1:20" ht="13" x14ac:dyDescent="0.1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</row>
    <row r="2018" spans="1:20" ht="13" x14ac:dyDescent="0.1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</row>
    <row r="2019" spans="1:20" ht="13" x14ac:dyDescent="0.1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</row>
    <row r="2020" spans="1:20" ht="13" x14ac:dyDescent="0.1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</row>
    <row r="2021" spans="1:20" ht="13" x14ac:dyDescent="0.1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</row>
    <row r="2022" spans="1:20" ht="13" x14ac:dyDescent="0.1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</row>
    <row r="2023" spans="1:20" ht="13" x14ac:dyDescent="0.1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</row>
    <row r="2024" spans="1:20" ht="13" x14ac:dyDescent="0.1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</row>
    <row r="2025" spans="1:20" ht="13" x14ac:dyDescent="0.1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</row>
    <row r="2026" spans="1:20" ht="13" x14ac:dyDescent="0.1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</row>
    <row r="2027" spans="1:20" ht="13" x14ac:dyDescent="0.1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</row>
    <row r="2028" spans="1:20" ht="13" x14ac:dyDescent="0.1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</row>
    <row r="2029" spans="1:20" ht="13" x14ac:dyDescent="0.1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</row>
    <row r="2030" spans="1:20" ht="13" x14ac:dyDescent="0.1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</row>
    <row r="2031" spans="1:20" ht="13" x14ac:dyDescent="0.1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</row>
    <row r="2032" spans="1:20" ht="13" x14ac:dyDescent="0.1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</row>
    <row r="2033" spans="1:20" ht="13" x14ac:dyDescent="0.1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</row>
    <row r="2034" spans="1:20" ht="13" x14ac:dyDescent="0.1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</row>
    <row r="2035" spans="1:20" ht="13" x14ac:dyDescent="0.1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</row>
    <row r="2036" spans="1:20" ht="13" x14ac:dyDescent="0.1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</row>
    <row r="2037" spans="1:20" ht="13" x14ac:dyDescent="0.1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</row>
    <row r="2038" spans="1:20" ht="13" x14ac:dyDescent="0.1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</row>
    <row r="2039" spans="1:20" ht="13" x14ac:dyDescent="0.1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</row>
    <row r="2040" spans="1:20" ht="13" x14ac:dyDescent="0.1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</row>
    <row r="2041" spans="1:20" ht="13" x14ac:dyDescent="0.1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</row>
    <row r="2042" spans="1:20" ht="13" x14ac:dyDescent="0.1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</row>
    <row r="2043" spans="1:20" ht="13" x14ac:dyDescent="0.1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</row>
    <row r="2044" spans="1:20" ht="13" x14ac:dyDescent="0.1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</row>
    <row r="2045" spans="1:20" ht="13" x14ac:dyDescent="0.1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</row>
    <row r="2046" spans="1:20" ht="13" x14ac:dyDescent="0.1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</row>
    <row r="2047" spans="1:20" ht="13" x14ac:dyDescent="0.1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</row>
    <row r="2048" spans="1:20" ht="13" x14ac:dyDescent="0.1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</row>
    <row r="2049" spans="1:20" ht="13" x14ac:dyDescent="0.1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</row>
    <row r="2050" spans="1:20" ht="13" x14ac:dyDescent="0.1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</row>
    <row r="2051" spans="1:20" ht="13" x14ac:dyDescent="0.1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</row>
    <row r="2052" spans="1:20" ht="13" x14ac:dyDescent="0.1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</row>
    <row r="2053" spans="1:20" ht="13" x14ac:dyDescent="0.1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</row>
    <row r="2054" spans="1:20" ht="13" x14ac:dyDescent="0.1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</row>
    <row r="2055" spans="1:20" ht="13" x14ac:dyDescent="0.1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</row>
    <row r="2056" spans="1:20" ht="13" x14ac:dyDescent="0.1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</row>
    <row r="2057" spans="1:20" ht="13" x14ac:dyDescent="0.1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</row>
    <row r="2058" spans="1:20" ht="13" x14ac:dyDescent="0.1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</row>
    <row r="2059" spans="1:20" ht="13" x14ac:dyDescent="0.1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</row>
    <row r="2060" spans="1:20" ht="13" x14ac:dyDescent="0.1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</row>
    <row r="2061" spans="1:20" ht="13" x14ac:dyDescent="0.1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</row>
    <row r="2062" spans="1:20" ht="13" x14ac:dyDescent="0.1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</row>
    <row r="2063" spans="1:20" ht="13" x14ac:dyDescent="0.1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</row>
    <row r="2064" spans="1:20" ht="13" x14ac:dyDescent="0.1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</row>
    <row r="2065" spans="1:20" ht="13" x14ac:dyDescent="0.1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</row>
    <row r="2066" spans="1:20" ht="13" x14ac:dyDescent="0.1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</row>
    <row r="2067" spans="1:20" ht="13" x14ac:dyDescent="0.1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</row>
    <row r="2068" spans="1:20" ht="13" x14ac:dyDescent="0.1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</row>
    <row r="2069" spans="1:20" ht="13" x14ac:dyDescent="0.1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</row>
    <row r="2070" spans="1:20" ht="13" x14ac:dyDescent="0.1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</row>
    <row r="2071" spans="1:20" ht="13" x14ac:dyDescent="0.1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</row>
    <row r="2072" spans="1:20" ht="13" x14ac:dyDescent="0.1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</row>
    <row r="2073" spans="1:20" ht="13" x14ac:dyDescent="0.1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</row>
    <row r="2074" spans="1:20" ht="13" x14ac:dyDescent="0.1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</row>
    <row r="2075" spans="1:20" ht="13" x14ac:dyDescent="0.1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</row>
    <row r="2076" spans="1:20" ht="13" x14ac:dyDescent="0.1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</row>
    <row r="2077" spans="1:20" ht="13" x14ac:dyDescent="0.1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</row>
    <row r="2078" spans="1:20" ht="13" x14ac:dyDescent="0.1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</row>
    <row r="2079" spans="1:20" ht="13" x14ac:dyDescent="0.1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</row>
    <row r="2080" spans="1:20" ht="13" x14ac:dyDescent="0.1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</row>
    <row r="2081" spans="1:20" ht="13" x14ac:dyDescent="0.1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</row>
    <row r="2082" spans="1:20" ht="13" x14ac:dyDescent="0.1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</row>
    <row r="2083" spans="1:20" ht="13" x14ac:dyDescent="0.1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</row>
    <row r="2084" spans="1:20" ht="13" x14ac:dyDescent="0.1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</row>
    <row r="2085" spans="1:20" ht="13" x14ac:dyDescent="0.1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</row>
    <row r="2086" spans="1:20" ht="13" x14ac:dyDescent="0.1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</row>
    <row r="2087" spans="1:20" ht="13" x14ac:dyDescent="0.1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</row>
    <row r="2088" spans="1:20" ht="13" x14ac:dyDescent="0.1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</row>
    <row r="2089" spans="1:20" ht="13" x14ac:dyDescent="0.1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</row>
    <row r="2090" spans="1:20" ht="13" x14ac:dyDescent="0.1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</row>
    <row r="2091" spans="1:20" ht="13" x14ac:dyDescent="0.1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</row>
    <row r="2092" spans="1:20" ht="13" x14ac:dyDescent="0.1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</row>
    <row r="2093" spans="1:20" ht="13" x14ac:dyDescent="0.1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</row>
    <row r="2094" spans="1:20" ht="13" x14ac:dyDescent="0.1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</row>
    <row r="2095" spans="1:20" ht="13" x14ac:dyDescent="0.1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</row>
    <row r="2096" spans="1:20" ht="13" x14ac:dyDescent="0.1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</row>
    <row r="2097" spans="1:20" ht="13" x14ac:dyDescent="0.1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</row>
    <row r="2098" spans="1:20" ht="13" x14ac:dyDescent="0.1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</row>
    <row r="2099" spans="1:20" ht="13" x14ac:dyDescent="0.1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</row>
    <row r="2100" spans="1:20" ht="13" x14ac:dyDescent="0.1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</row>
    <row r="2101" spans="1:20" ht="13" x14ac:dyDescent="0.1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</row>
    <row r="2102" spans="1:20" ht="13" x14ac:dyDescent="0.1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</row>
    <row r="2103" spans="1:20" ht="13" x14ac:dyDescent="0.1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</row>
    <row r="2104" spans="1:20" ht="13" x14ac:dyDescent="0.1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</row>
    <row r="2105" spans="1:20" ht="13" x14ac:dyDescent="0.1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</row>
    <row r="2106" spans="1:20" ht="13" x14ac:dyDescent="0.1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</row>
    <row r="2107" spans="1:20" ht="13" x14ac:dyDescent="0.1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</row>
    <row r="2108" spans="1:20" ht="13" x14ac:dyDescent="0.1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</row>
    <row r="2109" spans="1:20" ht="13" x14ac:dyDescent="0.1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</row>
    <row r="2110" spans="1:20" ht="13" x14ac:dyDescent="0.1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</row>
    <row r="2111" spans="1:20" ht="13" x14ac:dyDescent="0.1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</row>
    <row r="2112" spans="1:20" ht="13" x14ac:dyDescent="0.1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</row>
    <row r="2113" spans="1:20" ht="13" x14ac:dyDescent="0.1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</row>
    <row r="2114" spans="1:20" ht="13" x14ac:dyDescent="0.1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</row>
    <row r="2115" spans="1:20" ht="13" x14ac:dyDescent="0.1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</row>
    <row r="2116" spans="1:20" ht="13" x14ac:dyDescent="0.1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</row>
    <row r="2117" spans="1:20" ht="13" x14ac:dyDescent="0.1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</row>
    <row r="2118" spans="1:20" ht="13" x14ac:dyDescent="0.1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</row>
    <row r="2119" spans="1:20" ht="13" x14ac:dyDescent="0.1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</row>
    <row r="2120" spans="1:20" ht="13" x14ac:dyDescent="0.1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</row>
    <row r="2121" spans="1:20" ht="13" x14ac:dyDescent="0.1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</row>
    <row r="2122" spans="1:20" ht="13" x14ac:dyDescent="0.1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</row>
    <row r="2123" spans="1:20" ht="13" x14ac:dyDescent="0.1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</row>
    <row r="2124" spans="1:20" ht="13" x14ac:dyDescent="0.1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</row>
    <row r="2125" spans="1:20" ht="13" x14ac:dyDescent="0.1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</row>
    <row r="2126" spans="1:20" ht="13" x14ac:dyDescent="0.1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</row>
    <row r="2127" spans="1:20" ht="13" x14ac:dyDescent="0.1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</row>
    <row r="2128" spans="1:20" ht="13" x14ac:dyDescent="0.1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</row>
    <row r="2129" spans="1:20" ht="13" x14ac:dyDescent="0.1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</row>
    <row r="2130" spans="1:20" ht="13" x14ac:dyDescent="0.1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</row>
    <row r="2131" spans="1:20" ht="13" x14ac:dyDescent="0.1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</row>
    <row r="2132" spans="1:20" ht="13" x14ac:dyDescent="0.1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</row>
    <row r="2133" spans="1:20" ht="13" x14ac:dyDescent="0.1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</row>
    <row r="2134" spans="1:20" ht="13" x14ac:dyDescent="0.1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</row>
    <row r="2135" spans="1:20" ht="13" x14ac:dyDescent="0.1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</row>
    <row r="2136" spans="1:20" ht="13" x14ac:dyDescent="0.1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</row>
    <row r="2137" spans="1:20" ht="13" x14ac:dyDescent="0.1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</row>
    <row r="2138" spans="1:20" ht="13" x14ac:dyDescent="0.1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</row>
    <row r="2139" spans="1:20" ht="13" x14ac:dyDescent="0.1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</row>
    <row r="2140" spans="1:20" ht="13" x14ac:dyDescent="0.1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</row>
    <row r="2141" spans="1:20" ht="13" x14ac:dyDescent="0.1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</row>
    <row r="2142" spans="1:20" ht="13" x14ac:dyDescent="0.1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</row>
    <row r="2143" spans="1:20" ht="13" x14ac:dyDescent="0.1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</row>
    <row r="2144" spans="1:20" ht="13" x14ac:dyDescent="0.1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</row>
    <row r="2145" spans="1:20" ht="13" x14ac:dyDescent="0.1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</row>
    <row r="2146" spans="1:20" ht="13" x14ac:dyDescent="0.1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</row>
    <row r="2147" spans="1:20" ht="13" x14ac:dyDescent="0.1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</row>
    <row r="2148" spans="1:20" ht="13" x14ac:dyDescent="0.1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</row>
    <row r="2149" spans="1:20" ht="13" x14ac:dyDescent="0.1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</row>
    <row r="2150" spans="1:20" ht="13" x14ac:dyDescent="0.1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</row>
    <row r="2151" spans="1:20" ht="13" x14ac:dyDescent="0.1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</row>
    <row r="2152" spans="1:20" ht="13" x14ac:dyDescent="0.1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</row>
    <row r="2153" spans="1:20" ht="13" x14ac:dyDescent="0.1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</row>
    <row r="2154" spans="1:20" ht="13" x14ac:dyDescent="0.1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</row>
    <row r="2155" spans="1:20" ht="13" x14ac:dyDescent="0.1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</row>
    <row r="2156" spans="1:20" ht="13" x14ac:dyDescent="0.1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</row>
    <row r="2157" spans="1:20" ht="13" x14ac:dyDescent="0.1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</row>
    <row r="2158" spans="1:20" ht="13" x14ac:dyDescent="0.1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</row>
    <row r="2159" spans="1:20" ht="13" x14ac:dyDescent="0.1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</row>
    <row r="2160" spans="1:20" ht="13" x14ac:dyDescent="0.1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</row>
    <row r="2161" spans="1:20" ht="13" x14ac:dyDescent="0.1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</row>
    <row r="2162" spans="1:20" ht="13" x14ac:dyDescent="0.1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</row>
    <row r="2163" spans="1:20" ht="13" x14ac:dyDescent="0.1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</row>
    <row r="2164" spans="1:20" ht="13" x14ac:dyDescent="0.1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</row>
    <row r="2165" spans="1:20" ht="13" x14ac:dyDescent="0.1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</row>
    <row r="2166" spans="1:20" ht="13" x14ac:dyDescent="0.1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</row>
    <row r="2167" spans="1:20" ht="13" x14ac:dyDescent="0.1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</row>
    <row r="2168" spans="1:20" ht="13" x14ac:dyDescent="0.1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</row>
    <row r="2169" spans="1:20" ht="13" x14ac:dyDescent="0.1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</row>
    <row r="2170" spans="1:20" ht="13" x14ac:dyDescent="0.1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</row>
    <row r="2171" spans="1:20" ht="13" x14ac:dyDescent="0.1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</row>
    <row r="2172" spans="1:20" ht="13" x14ac:dyDescent="0.1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</row>
    <row r="2173" spans="1:20" ht="13" x14ac:dyDescent="0.1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</row>
    <row r="2174" spans="1:20" ht="13" x14ac:dyDescent="0.1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</row>
    <row r="2175" spans="1:20" ht="13" x14ac:dyDescent="0.1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</row>
    <row r="2176" spans="1:20" ht="13" x14ac:dyDescent="0.1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</row>
    <row r="2177" spans="1:20" ht="13" x14ac:dyDescent="0.1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</row>
    <row r="2178" spans="1:20" ht="13" x14ac:dyDescent="0.1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</row>
    <row r="2179" spans="1:20" ht="13" x14ac:dyDescent="0.1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</row>
    <row r="2180" spans="1:20" ht="13" x14ac:dyDescent="0.1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</row>
    <row r="2181" spans="1:20" ht="13" x14ac:dyDescent="0.1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</row>
    <row r="2182" spans="1:20" ht="13" x14ac:dyDescent="0.1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</row>
    <row r="2183" spans="1:20" ht="13" x14ac:dyDescent="0.1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</row>
    <row r="2184" spans="1:20" ht="13" x14ac:dyDescent="0.1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</row>
    <row r="2185" spans="1:20" ht="13" x14ac:dyDescent="0.1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</row>
    <row r="2186" spans="1:20" ht="13" x14ac:dyDescent="0.1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</row>
    <row r="2187" spans="1:20" ht="13" x14ac:dyDescent="0.1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</row>
    <row r="2188" spans="1:20" ht="13" x14ac:dyDescent="0.1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</row>
    <row r="2189" spans="1:20" ht="13" x14ac:dyDescent="0.1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</row>
    <row r="2190" spans="1:20" ht="13" x14ac:dyDescent="0.1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</row>
    <row r="2191" spans="1:20" ht="13" x14ac:dyDescent="0.1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</row>
    <row r="2192" spans="1:20" ht="13" x14ac:dyDescent="0.1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</row>
    <row r="2193" spans="1:20" ht="13" x14ac:dyDescent="0.1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</row>
    <row r="2194" spans="1:20" ht="13" x14ac:dyDescent="0.1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</row>
    <row r="2195" spans="1:20" ht="13" x14ac:dyDescent="0.1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</row>
    <row r="2196" spans="1:20" ht="13" x14ac:dyDescent="0.1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</row>
    <row r="2197" spans="1:20" ht="13" x14ac:dyDescent="0.1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</row>
    <row r="2198" spans="1:20" ht="13" x14ac:dyDescent="0.1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</row>
    <row r="2199" spans="1:20" ht="13" x14ac:dyDescent="0.1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</row>
    <row r="2200" spans="1:20" ht="13" x14ac:dyDescent="0.1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</row>
    <row r="2201" spans="1:20" ht="13" x14ac:dyDescent="0.1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</row>
    <row r="2202" spans="1:20" ht="13" x14ac:dyDescent="0.1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</row>
    <row r="2203" spans="1:20" ht="13" x14ac:dyDescent="0.1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</row>
    <row r="2204" spans="1:20" ht="13" x14ac:dyDescent="0.1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</row>
    <row r="2205" spans="1:20" ht="13" x14ac:dyDescent="0.1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</row>
    <row r="2206" spans="1:20" ht="13" x14ac:dyDescent="0.1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</row>
    <row r="2207" spans="1:20" ht="13" x14ac:dyDescent="0.1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</row>
    <row r="2208" spans="1:20" ht="13" x14ac:dyDescent="0.1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</row>
    <row r="2209" spans="1:20" ht="13" x14ac:dyDescent="0.1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</row>
    <row r="2210" spans="1:20" ht="13" x14ac:dyDescent="0.1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</row>
    <row r="2211" spans="1:20" ht="13" x14ac:dyDescent="0.1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</row>
    <row r="2212" spans="1:20" ht="13" x14ac:dyDescent="0.1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</row>
    <row r="2213" spans="1:20" ht="13" x14ac:dyDescent="0.1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</row>
    <row r="2214" spans="1:20" ht="13" x14ac:dyDescent="0.1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</row>
    <row r="2215" spans="1:20" ht="13" x14ac:dyDescent="0.1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</row>
    <row r="2216" spans="1:20" ht="13" x14ac:dyDescent="0.1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</row>
    <row r="2217" spans="1:20" ht="13" x14ac:dyDescent="0.1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</row>
    <row r="2218" spans="1:20" ht="13" x14ac:dyDescent="0.1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</row>
    <row r="2219" spans="1:20" ht="13" x14ac:dyDescent="0.1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</row>
    <row r="2220" spans="1:20" ht="13" x14ac:dyDescent="0.1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</row>
    <row r="2221" spans="1:20" ht="13" x14ac:dyDescent="0.1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</row>
    <row r="2222" spans="1:20" ht="13" x14ac:dyDescent="0.1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</row>
    <row r="2223" spans="1:20" ht="13" x14ac:dyDescent="0.1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</row>
    <row r="2224" spans="1:20" ht="13" x14ac:dyDescent="0.1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</row>
    <row r="2225" spans="1:20" ht="13" x14ac:dyDescent="0.1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</row>
    <row r="2226" spans="1:20" ht="13" x14ac:dyDescent="0.1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</row>
    <row r="2227" spans="1:20" ht="13" x14ac:dyDescent="0.1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</row>
    <row r="2228" spans="1:20" ht="13" x14ac:dyDescent="0.1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</row>
    <row r="2229" spans="1:20" ht="13" x14ac:dyDescent="0.1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</row>
    <row r="2230" spans="1:20" ht="13" x14ac:dyDescent="0.1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</row>
    <row r="2231" spans="1:20" ht="13" x14ac:dyDescent="0.1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</row>
    <row r="2232" spans="1:20" ht="13" x14ac:dyDescent="0.1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</row>
    <row r="2233" spans="1:20" ht="13" x14ac:dyDescent="0.1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</row>
    <row r="2234" spans="1:20" ht="13" x14ac:dyDescent="0.1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</row>
    <row r="2235" spans="1:20" ht="13" x14ac:dyDescent="0.1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</row>
    <row r="2236" spans="1:20" ht="13" x14ac:dyDescent="0.1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</row>
    <row r="2237" spans="1:20" ht="13" x14ac:dyDescent="0.1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</row>
    <row r="2238" spans="1:20" ht="13" x14ac:dyDescent="0.1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</row>
    <row r="2239" spans="1:20" ht="13" x14ac:dyDescent="0.1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</row>
    <row r="2240" spans="1:20" ht="13" x14ac:dyDescent="0.1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</row>
    <row r="2241" spans="1:20" ht="13" x14ac:dyDescent="0.1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</row>
    <row r="2242" spans="1:20" ht="13" x14ac:dyDescent="0.1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</row>
    <row r="2243" spans="1:20" ht="13" x14ac:dyDescent="0.1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</row>
    <row r="2244" spans="1:20" ht="13" x14ac:dyDescent="0.1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</row>
    <row r="2245" spans="1:20" ht="13" x14ac:dyDescent="0.1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</row>
    <row r="2246" spans="1:20" ht="13" x14ac:dyDescent="0.1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</row>
    <row r="2247" spans="1:20" ht="13" x14ac:dyDescent="0.1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</row>
    <row r="2248" spans="1:20" ht="13" x14ac:dyDescent="0.1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</row>
    <row r="2249" spans="1:20" ht="13" x14ac:dyDescent="0.1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</row>
    <row r="2250" spans="1:20" ht="13" x14ac:dyDescent="0.1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</row>
    <row r="2251" spans="1:20" ht="13" x14ac:dyDescent="0.1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</row>
    <row r="2252" spans="1:20" ht="13" x14ac:dyDescent="0.1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</row>
    <row r="2253" spans="1:20" ht="13" x14ac:dyDescent="0.1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</row>
    <row r="2254" spans="1:20" ht="13" x14ac:dyDescent="0.1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</row>
    <row r="2255" spans="1:20" ht="13" x14ac:dyDescent="0.1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</row>
    <row r="2256" spans="1:20" ht="13" x14ac:dyDescent="0.1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</row>
    <row r="2257" spans="1:20" ht="13" x14ac:dyDescent="0.1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</row>
    <row r="2258" spans="1:20" ht="13" x14ac:dyDescent="0.1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</row>
    <row r="2259" spans="1:20" ht="13" x14ac:dyDescent="0.1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</row>
    <row r="2260" spans="1:20" ht="13" x14ac:dyDescent="0.1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</row>
    <row r="2261" spans="1:20" ht="13" x14ac:dyDescent="0.1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</row>
    <row r="2262" spans="1:20" ht="13" x14ac:dyDescent="0.1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</row>
    <row r="2263" spans="1:20" ht="13" x14ac:dyDescent="0.1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</row>
    <row r="2264" spans="1:20" ht="13" x14ac:dyDescent="0.1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</row>
    <row r="2265" spans="1:20" ht="13" x14ac:dyDescent="0.1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</row>
    <row r="2266" spans="1:20" ht="13" x14ac:dyDescent="0.1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</row>
    <row r="2267" spans="1:20" ht="13" x14ac:dyDescent="0.1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</row>
    <row r="2268" spans="1:20" ht="13" x14ac:dyDescent="0.1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</row>
    <row r="2269" spans="1:20" ht="13" x14ac:dyDescent="0.1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</row>
    <row r="2270" spans="1:20" ht="13" x14ac:dyDescent="0.1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</row>
    <row r="2271" spans="1:20" ht="13" x14ac:dyDescent="0.1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</row>
    <row r="2272" spans="1:20" ht="13" x14ac:dyDescent="0.1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</row>
    <row r="2273" spans="1:20" ht="13" x14ac:dyDescent="0.1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</row>
    <row r="2274" spans="1:20" ht="13" x14ac:dyDescent="0.1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</row>
    <row r="2275" spans="1:20" ht="13" x14ac:dyDescent="0.1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</row>
    <row r="2276" spans="1:20" ht="13" x14ac:dyDescent="0.1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</row>
    <row r="2277" spans="1:20" ht="13" x14ac:dyDescent="0.1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</row>
    <row r="2278" spans="1:20" ht="13" x14ac:dyDescent="0.1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</row>
    <row r="2279" spans="1:20" ht="13" x14ac:dyDescent="0.1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</row>
    <row r="2280" spans="1:20" ht="13" x14ac:dyDescent="0.1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</row>
    <row r="2281" spans="1:20" ht="13" x14ac:dyDescent="0.1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</row>
    <row r="2282" spans="1:20" ht="13" x14ac:dyDescent="0.1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</row>
    <row r="2283" spans="1:20" ht="13" x14ac:dyDescent="0.1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</row>
    <row r="2284" spans="1:20" ht="13" x14ac:dyDescent="0.1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</row>
    <row r="2285" spans="1:20" ht="13" x14ac:dyDescent="0.1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</row>
    <row r="2286" spans="1:20" ht="13" x14ac:dyDescent="0.1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</row>
    <row r="2287" spans="1:20" ht="13" x14ac:dyDescent="0.1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</row>
    <row r="2288" spans="1:20" ht="13" x14ac:dyDescent="0.1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</row>
    <row r="2289" spans="1:20" ht="13" x14ac:dyDescent="0.1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</row>
    <row r="2290" spans="1:20" ht="13" x14ac:dyDescent="0.1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</row>
    <row r="2291" spans="1:20" ht="13" x14ac:dyDescent="0.1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</row>
    <row r="2292" spans="1:20" ht="13" x14ac:dyDescent="0.1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</row>
    <row r="2293" spans="1:20" ht="13" x14ac:dyDescent="0.1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</row>
    <row r="2294" spans="1:20" ht="13" x14ac:dyDescent="0.1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</row>
    <row r="2295" spans="1:20" ht="13" x14ac:dyDescent="0.1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</row>
    <row r="2296" spans="1:20" ht="13" x14ac:dyDescent="0.1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</row>
    <row r="2297" spans="1:20" ht="13" x14ac:dyDescent="0.1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</row>
    <row r="2298" spans="1:20" ht="13" x14ac:dyDescent="0.1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</row>
    <row r="2299" spans="1:20" ht="13" x14ac:dyDescent="0.1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</row>
    <row r="2300" spans="1:20" ht="13" x14ac:dyDescent="0.1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</row>
    <row r="2301" spans="1:20" ht="13" x14ac:dyDescent="0.1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</row>
    <row r="2302" spans="1:20" ht="13" x14ac:dyDescent="0.1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</row>
    <row r="2303" spans="1:20" ht="13" x14ac:dyDescent="0.1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</row>
    <row r="2304" spans="1:20" ht="13" x14ac:dyDescent="0.1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</row>
    <row r="2305" spans="1:20" ht="13" x14ac:dyDescent="0.1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</row>
    <row r="2306" spans="1:20" ht="13" x14ac:dyDescent="0.1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</row>
    <row r="2307" spans="1:20" ht="13" x14ac:dyDescent="0.1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</row>
    <row r="2308" spans="1:20" ht="13" x14ac:dyDescent="0.1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</row>
    <row r="2309" spans="1:20" ht="13" x14ac:dyDescent="0.1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</row>
    <row r="2310" spans="1:20" ht="13" x14ac:dyDescent="0.1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</row>
    <row r="2311" spans="1:20" ht="13" x14ac:dyDescent="0.1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</row>
    <row r="2312" spans="1:20" ht="13" x14ac:dyDescent="0.1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</row>
    <row r="2313" spans="1:20" ht="13" x14ac:dyDescent="0.1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</row>
    <row r="2314" spans="1:20" ht="13" x14ac:dyDescent="0.1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</row>
    <row r="2315" spans="1:20" ht="13" x14ac:dyDescent="0.1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</row>
    <row r="2316" spans="1:20" ht="13" x14ac:dyDescent="0.1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</row>
    <row r="2317" spans="1:20" ht="13" x14ac:dyDescent="0.1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</row>
    <row r="2318" spans="1:20" ht="13" x14ac:dyDescent="0.1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</row>
    <row r="2319" spans="1:20" ht="13" x14ac:dyDescent="0.1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</row>
    <row r="2320" spans="1:20" ht="13" x14ac:dyDescent="0.1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</row>
    <row r="2321" spans="1:20" ht="13" x14ac:dyDescent="0.1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</row>
    <row r="2322" spans="1:20" ht="13" x14ac:dyDescent="0.1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</row>
    <row r="2323" spans="1:20" ht="13" x14ac:dyDescent="0.1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</row>
    <row r="2324" spans="1:20" ht="13" x14ac:dyDescent="0.1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</row>
    <row r="2325" spans="1:20" ht="13" x14ac:dyDescent="0.1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</row>
    <row r="2326" spans="1:20" ht="13" x14ac:dyDescent="0.1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</row>
    <row r="2327" spans="1:20" ht="13" x14ac:dyDescent="0.1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</row>
    <row r="2328" spans="1:20" ht="13" x14ac:dyDescent="0.1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</row>
    <row r="2329" spans="1:20" ht="13" x14ac:dyDescent="0.1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</row>
    <row r="2330" spans="1:20" ht="13" x14ac:dyDescent="0.1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</row>
    <row r="2331" spans="1:20" ht="13" x14ac:dyDescent="0.1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</row>
    <row r="2332" spans="1:20" ht="13" x14ac:dyDescent="0.1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</row>
    <row r="2333" spans="1:20" ht="13" x14ac:dyDescent="0.1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</row>
    <row r="2334" spans="1:20" ht="13" x14ac:dyDescent="0.1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</row>
    <row r="2335" spans="1:20" ht="13" x14ac:dyDescent="0.1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</row>
    <row r="2336" spans="1:20" ht="13" x14ac:dyDescent="0.1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</row>
    <row r="2337" spans="1:20" ht="13" x14ac:dyDescent="0.1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</row>
    <row r="2338" spans="1:20" ht="13" x14ac:dyDescent="0.1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</row>
    <row r="2339" spans="1:20" ht="13" x14ac:dyDescent="0.1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</row>
    <row r="2340" spans="1:20" ht="13" x14ac:dyDescent="0.1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</row>
    <row r="2341" spans="1:20" ht="13" x14ac:dyDescent="0.1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</row>
    <row r="2342" spans="1:20" ht="13" x14ac:dyDescent="0.1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</row>
    <row r="2343" spans="1:20" ht="13" x14ac:dyDescent="0.1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</row>
    <row r="2344" spans="1:20" ht="13" x14ac:dyDescent="0.1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</row>
    <row r="2345" spans="1:20" ht="13" x14ac:dyDescent="0.1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</row>
    <row r="2346" spans="1:20" ht="13" x14ac:dyDescent="0.1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</row>
    <row r="2347" spans="1:20" ht="13" x14ac:dyDescent="0.1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</row>
    <row r="2348" spans="1:20" ht="13" x14ac:dyDescent="0.1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</row>
    <row r="2349" spans="1:20" ht="13" x14ac:dyDescent="0.1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</row>
    <row r="2350" spans="1:20" ht="13" x14ac:dyDescent="0.1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</row>
    <row r="2351" spans="1:20" ht="13" x14ac:dyDescent="0.1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</row>
    <row r="2352" spans="1:20" ht="13" x14ac:dyDescent="0.1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</row>
    <row r="2353" spans="1:20" ht="13" x14ac:dyDescent="0.1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</row>
    <row r="2354" spans="1:20" ht="13" x14ac:dyDescent="0.1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</row>
    <row r="2355" spans="1:20" ht="13" x14ac:dyDescent="0.1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</row>
    <row r="2356" spans="1:20" ht="13" x14ac:dyDescent="0.1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</row>
    <row r="2357" spans="1:20" ht="13" x14ac:dyDescent="0.1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</row>
    <row r="2358" spans="1:20" ht="13" x14ac:dyDescent="0.1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</row>
    <row r="2359" spans="1:20" ht="13" x14ac:dyDescent="0.1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</row>
    <row r="2360" spans="1:20" ht="13" x14ac:dyDescent="0.1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</row>
    <row r="2361" spans="1:20" ht="13" x14ac:dyDescent="0.1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</row>
    <row r="2362" spans="1:20" ht="13" x14ac:dyDescent="0.1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</row>
    <row r="2363" spans="1:20" ht="13" x14ac:dyDescent="0.1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</row>
    <row r="2364" spans="1:20" ht="13" x14ac:dyDescent="0.1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</row>
    <row r="2365" spans="1:20" ht="13" x14ac:dyDescent="0.1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</row>
    <row r="2366" spans="1:20" ht="13" x14ac:dyDescent="0.1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</row>
    <row r="2367" spans="1:20" ht="13" x14ac:dyDescent="0.1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</row>
    <row r="2368" spans="1:20" ht="13" x14ac:dyDescent="0.1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</row>
    <row r="2369" spans="1:20" ht="13" x14ac:dyDescent="0.1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</row>
    <row r="2370" spans="1:20" ht="13" x14ac:dyDescent="0.1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</row>
    <row r="2371" spans="1:20" ht="13" x14ac:dyDescent="0.1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</row>
    <row r="2372" spans="1:20" ht="13" x14ac:dyDescent="0.1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</row>
    <row r="2373" spans="1:20" ht="13" x14ac:dyDescent="0.1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</row>
    <row r="2374" spans="1:20" ht="13" x14ac:dyDescent="0.1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</row>
    <row r="2375" spans="1:20" ht="13" x14ac:dyDescent="0.1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</row>
    <row r="2376" spans="1:20" ht="13" x14ac:dyDescent="0.1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</row>
    <row r="2377" spans="1:20" ht="13" x14ac:dyDescent="0.1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</row>
    <row r="2378" spans="1:20" ht="13" x14ac:dyDescent="0.1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</row>
    <row r="2379" spans="1:20" ht="13" x14ac:dyDescent="0.1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</row>
    <row r="2380" spans="1:20" ht="13" x14ac:dyDescent="0.1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</row>
    <row r="2381" spans="1:20" ht="13" x14ac:dyDescent="0.1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</row>
    <row r="2382" spans="1:20" ht="13" x14ac:dyDescent="0.1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</row>
    <row r="2383" spans="1:20" ht="13" x14ac:dyDescent="0.1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</row>
    <row r="2384" spans="1:20" ht="13" x14ac:dyDescent="0.1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</row>
    <row r="2385" spans="1:20" ht="13" x14ac:dyDescent="0.1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</row>
    <row r="2386" spans="1:20" ht="13" x14ac:dyDescent="0.1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</row>
    <row r="2387" spans="1:20" ht="13" x14ac:dyDescent="0.1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</row>
    <row r="2388" spans="1:20" ht="13" x14ac:dyDescent="0.1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</row>
    <row r="2389" spans="1:20" ht="13" x14ac:dyDescent="0.1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</row>
    <row r="2390" spans="1:20" ht="13" x14ac:dyDescent="0.1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</row>
    <row r="2391" spans="1:20" ht="13" x14ac:dyDescent="0.1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</row>
    <row r="2392" spans="1:20" ht="13" x14ac:dyDescent="0.1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</row>
    <row r="2393" spans="1:20" ht="13" x14ac:dyDescent="0.1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</row>
    <row r="2394" spans="1:20" ht="13" x14ac:dyDescent="0.1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</row>
    <row r="2395" spans="1:20" ht="13" x14ac:dyDescent="0.1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</row>
    <row r="2396" spans="1:20" ht="13" x14ac:dyDescent="0.1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</row>
    <row r="2397" spans="1:20" ht="13" x14ac:dyDescent="0.1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</row>
    <row r="2398" spans="1:20" ht="13" x14ac:dyDescent="0.1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</row>
    <row r="2399" spans="1:20" ht="13" x14ac:dyDescent="0.1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</row>
    <row r="2400" spans="1:20" ht="13" x14ac:dyDescent="0.1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</row>
    <row r="2401" spans="1:20" ht="13" x14ac:dyDescent="0.1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</row>
    <row r="2402" spans="1:20" ht="13" x14ac:dyDescent="0.1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</row>
    <row r="2403" spans="1:20" ht="13" x14ac:dyDescent="0.1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</row>
    <row r="2404" spans="1:20" ht="13" x14ac:dyDescent="0.1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</row>
    <row r="2405" spans="1:20" ht="13" x14ac:dyDescent="0.1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</row>
    <row r="2406" spans="1:20" ht="13" x14ac:dyDescent="0.1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</row>
    <row r="2407" spans="1:20" ht="13" x14ac:dyDescent="0.1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</row>
    <row r="2408" spans="1:20" ht="13" x14ac:dyDescent="0.1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</row>
    <row r="2409" spans="1:20" ht="13" x14ac:dyDescent="0.1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</row>
    <row r="2410" spans="1:20" ht="13" x14ac:dyDescent="0.1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</row>
    <row r="2411" spans="1:20" ht="13" x14ac:dyDescent="0.1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</row>
    <row r="2412" spans="1:20" ht="13" x14ac:dyDescent="0.1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</row>
    <row r="2413" spans="1:20" ht="13" x14ac:dyDescent="0.1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</row>
    <row r="2414" spans="1:20" ht="13" x14ac:dyDescent="0.1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</row>
    <row r="2415" spans="1:20" ht="13" x14ac:dyDescent="0.1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</row>
    <row r="2416" spans="1:20" ht="13" x14ac:dyDescent="0.1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</row>
    <row r="2417" spans="1:20" ht="13" x14ac:dyDescent="0.1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</row>
    <row r="2418" spans="1:20" ht="13" x14ac:dyDescent="0.1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</row>
    <row r="2419" spans="1:20" ht="13" x14ac:dyDescent="0.1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</row>
    <row r="2420" spans="1:20" ht="13" x14ac:dyDescent="0.1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</row>
    <row r="2421" spans="1:20" ht="13" x14ac:dyDescent="0.1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</row>
    <row r="2422" spans="1:20" ht="13" x14ac:dyDescent="0.1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</row>
    <row r="2423" spans="1:20" ht="13" x14ac:dyDescent="0.1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</row>
    <row r="2424" spans="1:20" ht="13" x14ac:dyDescent="0.1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</row>
    <row r="2425" spans="1:20" ht="13" x14ac:dyDescent="0.1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</row>
    <row r="2426" spans="1:20" ht="13" x14ac:dyDescent="0.1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</row>
    <row r="2427" spans="1:20" ht="13" x14ac:dyDescent="0.1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</row>
    <row r="2428" spans="1:20" ht="13" x14ac:dyDescent="0.1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</row>
    <row r="2429" spans="1:20" ht="13" x14ac:dyDescent="0.1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</row>
    <row r="2430" spans="1:20" ht="13" x14ac:dyDescent="0.1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</row>
    <row r="2431" spans="1:20" ht="13" x14ac:dyDescent="0.1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</row>
    <row r="2432" spans="1:20" ht="13" x14ac:dyDescent="0.1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</row>
    <row r="2433" spans="1:20" ht="13" x14ac:dyDescent="0.1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</row>
    <row r="2434" spans="1:20" ht="13" x14ac:dyDescent="0.1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</row>
    <row r="2435" spans="1:20" ht="13" x14ac:dyDescent="0.1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</row>
    <row r="2436" spans="1:20" ht="13" x14ac:dyDescent="0.1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</row>
    <row r="2437" spans="1:20" ht="13" x14ac:dyDescent="0.1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</row>
    <row r="2438" spans="1:20" ht="13" x14ac:dyDescent="0.1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</row>
    <row r="2439" spans="1:20" ht="13" x14ac:dyDescent="0.1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</row>
    <row r="2440" spans="1:20" ht="13" x14ac:dyDescent="0.1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</row>
    <row r="2441" spans="1:20" ht="13" x14ac:dyDescent="0.1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</row>
    <row r="2442" spans="1:20" ht="13" x14ac:dyDescent="0.1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</row>
    <row r="2443" spans="1:20" ht="13" x14ac:dyDescent="0.1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</row>
    <row r="2444" spans="1:20" ht="13" x14ac:dyDescent="0.1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</row>
    <row r="2445" spans="1:20" ht="13" x14ac:dyDescent="0.1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</row>
    <row r="2446" spans="1:20" ht="13" x14ac:dyDescent="0.1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</row>
    <row r="2447" spans="1:20" ht="13" x14ac:dyDescent="0.1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</row>
    <row r="2448" spans="1:20" ht="13" x14ac:dyDescent="0.1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</row>
    <row r="2449" spans="1:20" ht="13" x14ac:dyDescent="0.1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</row>
    <row r="2450" spans="1:20" ht="13" x14ac:dyDescent="0.1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</row>
    <row r="2451" spans="1:20" ht="13" x14ac:dyDescent="0.1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</row>
    <row r="2452" spans="1:20" ht="13" x14ac:dyDescent="0.1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</row>
    <row r="2453" spans="1:20" ht="13" x14ac:dyDescent="0.1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</row>
    <row r="2454" spans="1:20" ht="13" x14ac:dyDescent="0.1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</row>
    <row r="2455" spans="1:20" ht="13" x14ac:dyDescent="0.1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</row>
    <row r="2456" spans="1:20" ht="13" x14ac:dyDescent="0.1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</row>
    <row r="2457" spans="1:20" ht="13" x14ac:dyDescent="0.1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</row>
    <row r="2458" spans="1:20" ht="13" x14ac:dyDescent="0.1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</row>
    <row r="2459" spans="1:20" ht="13" x14ac:dyDescent="0.1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</row>
    <row r="2460" spans="1:20" ht="13" x14ac:dyDescent="0.1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</row>
    <row r="2461" spans="1:20" ht="13" x14ac:dyDescent="0.1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</row>
    <row r="2462" spans="1:20" ht="13" x14ac:dyDescent="0.1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</row>
    <row r="2463" spans="1:20" ht="13" x14ac:dyDescent="0.1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</row>
    <row r="2464" spans="1:20" ht="13" x14ac:dyDescent="0.1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</row>
    <row r="2465" spans="1:20" ht="13" x14ac:dyDescent="0.1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</row>
    <row r="2466" spans="1:20" ht="13" x14ac:dyDescent="0.1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</row>
    <row r="2467" spans="1:20" ht="13" x14ac:dyDescent="0.1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</row>
    <row r="2468" spans="1:20" ht="13" x14ac:dyDescent="0.1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</row>
    <row r="2469" spans="1:20" ht="13" x14ac:dyDescent="0.1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</row>
    <row r="2470" spans="1:20" ht="13" x14ac:dyDescent="0.1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</row>
    <row r="2471" spans="1:20" ht="13" x14ac:dyDescent="0.1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</row>
    <row r="2472" spans="1:20" ht="13" x14ac:dyDescent="0.1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</row>
    <row r="2473" spans="1:20" ht="13" x14ac:dyDescent="0.1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</row>
    <row r="2474" spans="1:20" ht="13" x14ac:dyDescent="0.1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</row>
    <row r="2475" spans="1:20" ht="13" x14ac:dyDescent="0.1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</row>
    <row r="2476" spans="1:20" ht="13" x14ac:dyDescent="0.1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</row>
    <row r="2477" spans="1:20" ht="13" x14ac:dyDescent="0.1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</row>
    <row r="2478" spans="1:20" ht="13" x14ac:dyDescent="0.1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</row>
    <row r="2479" spans="1:20" ht="13" x14ac:dyDescent="0.1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</row>
    <row r="2480" spans="1:20" ht="13" x14ac:dyDescent="0.1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</row>
    <row r="2481" spans="1:20" ht="13" x14ac:dyDescent="0.1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</row>
    <row r="2482" spans="1:20" ht="13" x14ac:dyDescent="0.1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</row>
    <row r="2483" spans="1:20" ht="13" x14ac:dyDescent="0.1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</row>
    <row r="2484" spans="1:20" ht="13" x14ac:dyDescent="0.1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</row>
    <row r="2485" spans="1:20" ht="13" x14ac:dyDescent="0.1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</row>
    <row r="2486" spans="1:20" ht="13" x14ac:dyDescent="0.1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</row>
    <row r="2487" spans="1:20" ht="13" x14ac:dyDescent="0.1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</row>
    <row r="2488" spans="1:20" ht="13" x14ac:dyDescent="0.1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</row>
    <row r="2489" spans="1:20" ht="13" x14ac:dyDescent="0.1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</row>
    <row r="2490" spans="1:20" ht="13" x14ac:dyDescent="0.1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</row>
    <row r="2491" spans="1:20" ht="13" x14ac:dyDescent="0.1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</row>
    <row r="2492" spans="1:20" ht="13" x14ac:dyDescent="0.1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</row>
    <row r="2493" spans="1:20" ht="13" x14ac:dyDescent="0.1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</row>
    <row r="2494" spans="1:20" ht="13" x14ac:dyDescent="0.1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</row>
    <row r="2495" spans="1:20" ht="13" x14ac:dyDescent="0.1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</row>
    <row r="2496" spans="1:20" ht="13" x14ac:dyDescent="0.1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</row>
    <row r="2497" spans="1:20" ht="13" x14ac:dyDescent="0.1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</row>
    <row r="2498" spans="1:20" ht="13" x14ac:dyDescent="0.1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</row>
    <row r="2499" spans="1:20" ht="13" x14ac:dyDescent="0.1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</row>
    <row r="2500" spans="1:20" ht="13" x14ac:dyDescent="0.1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</row>
    <row r="2501" spans="1:20" ht="13" x14ac:dyDescent="0.1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</row>
    <row r="2502" spans="1:20" ht="13" x14ac:dyDescent="0.1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</row>
    <row r="2503" spans="1:20" ht="13" x14ac:dyDescent="0.1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</row>
    <row r="2504" spans="1:20" ht="13" x14ac:dyDescent="0.1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</row>
    <row r="2505" spans="1:20" ht="13" x14ac:dyDescent="0.1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</row>
    <row r="2506" spans="1:20" ht="13" x14ac:dyDescent="0.1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</row>
    <row r="2507" spans="1:20" ht="13" x14ac:dyDescent="0.1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</row>
    <row r="2508" spans="1:20" ht="13" x14ac:dyDescent="0.1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</row>
    <row r="2509" spans="1:20" ht="13" x14ac:dyDescent="0.1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</row>
    <row r="2510" spans="1:20" ht="13" x14ac:dyDescent="0.1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</row>
    <row r="2511" spans="1:20" ht="13" x14ac:dyDescent="0.1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</row>
    <row r="2512" spans="1:20" ht="13" x14ac:dyDescent="0.1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</row>
    <row r="2513" spans="1:20" ht="13" x14ac:dyDescent="0.1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</row>
    <row r="2514" spans="1:20" ht="13" x14ac:dyDescent="0.1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</row>
    <row r="2515" spans="1:20" ht="13" x14ac:dyDescent="0.1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</row>
    <row r="2516" spans="1:20" ht="13" x14ac:dyDescent="0.1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</row>
    <row r="2517" spans="1:20" ht="13" x14ac:dyDescent="0.1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</row>
    <row r="2518" spans="1:20" ht="13" x14ac:dyDescent="0.1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</row>
    <row r="2519" spans="1:20" ht="13" x14ac:dyDescent="0.1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</row>
    <row r="2520" spans="1:20" ht="13" x14ac:dyDescent="0.1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</row>
    <row r="2521" spans="1:20" ht="13" x14ac:dyDescent="0.1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</row>
    <row r="2522" spans="1:20" ht="13" x14ac:dyDescent="0.1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</row>
    <row r="2523" spans="1:20" ht="13" x14ac:dyDescent="0.1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</row>
    <row r="2524" spans="1:20" ht="13" x14ac:dyDescent="0.1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</row>
    <row r="2525" spans="1:20" ht="13" x14ac:dyDescent="0.1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</row>
    <row r="2526" spans="1:20" ht="13" x14ac:dyDescent="0.1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</row>
    <row r="2527" spans="1:20" ht="13" x14ac:dyDescent="0.1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</row>
    <row r="2528" spans="1:20" ht="13" x14ac:dyDescent="0.1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</row>
    <row r="2529" spans="1:20" ht="13" x14ac:dyDescent="0.1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</row>
    <row r="2530" spans="1:20" ht="13" x14ac:dyDescent="0.1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</row>
    <row r="2531" spans="1:20" ht="13" x14ac:dyDescent="0.1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</row>
    <row r="2532" spans="1:20" ht="13" x14ac:dyDescent="0.1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</row>
    <row r="2533" spans="1:20" ht="13" x14ac:dyDescent="0.1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</row>
    <row r="2534" spans="1:20" ht="13" x14ac:dyDescent="0.1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</row>
    <row r="2535" spans="1:20" ht="13" x14ac:dyDescent="0.1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</row>
    <row r="2536" spans="1:20" ht="13" x14ac:dyDescent="0.1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</row>
    <row r="2537" spans="1:20" ht="13" x14ac:dyDescent="0.1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</row>
    <row r="2538" spans="1:20" ht="13" x14ac:dyDescent="0.1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</row>
    <row r="2539" spans="1:20" ht="13" x14ac:dyDescent="0.1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</row>
    <row r="2540" spans="1:20" ht="13" x14ac:dyDescent="0.1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</row>
    <row r="2541" spans="1:20" ht="13" x14ac:dyDescent="0.1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</row>
    <row r="2542" spans="1:20" ht="13" x14ac:dyDescent="0.1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</row>
    <row r="2543" spans="1:20" ht="13" x14ac:dyDescent="0.1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</row>
    <row r="2544" spans="1:20" ht="13" x14ac:dyDescent="0.1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</row>
    <row r="2545" spans="1:20" ht="13" x14ac:dyDescent="0.1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</row>
    <row r="2546" spans="1:20" ht="13" x14ac:dyDescent="0.1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</row>
    <row r="2547" spans="1:20" ht="13" x14ac:dyDescent="0.1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</row>
    <row r="2548" spans="1:20" ht="13" x14ac:dyDescent="0.1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</row>
    <row r="2549" spans="1:20" ht="13" x14ac:dyDescent="0.1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</row>
    <row r="2550" spans="1:20" ht="13" x14ac:dyDescent="0.1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</row>
    <row r="2551" spans="1:20" ht="13" x14ac:dyDescent="0.1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</row>
    <row r="2552" spans="1:20" ht="13" x14ac:dyDescent="0.1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</row>
    <row r="2553" spans="1:20" ht="13" x14ac:dyDescent="0.1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</row>
    <row r="2554" spans="1:20" ht="13" x14ac:dyDescent="0.1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</row>
    <row r="2555" spans="1:20" ht="13" x14ac:dyDescent="0.1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</row>
    <row r="2556" spans="1:20" ht="13" x14ac:dyDescent="0.1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</row>
    <row r="2557" spans="1:20" ht="13" x14ac:dyDescent="0.1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</row>
    <row r="2558" spans="1:20" ht="13" x14ac:dyDescent="0.1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</row>
    <row r="2559" spans="1:20" ht="13" x14ac:dyDescent="0.1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</row>
    <row r="2560" spans="1:20" ht="13" x14ac:dyDescent="0.1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</row>
    <row r="2561" spans="1:20" ht="13" x14ac:dyDescent="0.1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</row>
    <row r="2562" spans="1:20" ht="13" x14ac:dyDescent="0.1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</row>
    <row r="2563" spans="1:20" ht="13" x14ac:dyDescent="0.1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</row>
    <row r="2564" spans="1:20" ht="13" x14ac:dyDescent="0.1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</row>
    <row r="2565" spans="1:20" ht="13" x14ac:dyDescent="0.1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</row>
    <row r="2566" spans="1:20" ht="13" x14ac:dyDescent="0.1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</row>
    <row r="2567" spans="1:20" ht="13" x14ac:dyDescent="0.1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</row>
    <row r="2568" spans="1:20" ht="13" x14ac:dyDescent="0.1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</row>
    <row r="2569" spans="1:20" ht="13" x14ac:dyDescent="0.1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</row>
    <row r="2570" spans="1:20" ht="13" x14ac:dyDescent="0.1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</row>
    <row r="2571" spans="1:20" ht="13" x14ac:dyDescent="0.1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</row>
    <row r="2572" spans="1:20" ht="13" x14ac:dyDescent="0.1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</row>
    <row r="2573" spans="1:20" ht="13" x14ac:dyDescent="0.1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</row>
    <row r="2574" spans="1:20" ht="13" x14ac:dyDescent="0.1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</row>
    <row r="2575" spans="1:20" ht="13" x14ac:dyDescent="0.1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</row>
    <row r="2576" spans="1:20" ht="13" x14ac:dyDescent="0.1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</row>
    <row r="2577" spans="1:20" ht="13" x14ac:dyDescent="0.1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</row>
    <row r="2578" spans="1:20" ht="13" x14ac:dyDescent="0.1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</row>
    <row r="2579" spans="1:20" ht="13" x14ac:dyDescent="0.1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</row>
    <row r="2580" spans="1:20" ht="13" x14ac:dyDescent="0.1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</row>
    <row r="2581" spans="1:20" ht="13" x14ac:dyDescent="0.1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</row>
    <row r="2582" spans="1:20" ht="13" x14ac:dyDescent="0.1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</row>
    <row r="2583" spans="1:20" ht="13" x14ac:dyDescent="0.1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</row>
    <row r="2584" spans="1:20" ht="13" x14ac:dyDescent="0.1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</row>
    <row r="2585" spans="1:20" ht="13" x14ac:dyDescent="0.1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</row>
    <row r="2586" spans="1:20" ht="13" x14ac:dyDescent="0.1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</row>
    <row r="2587" spans="1:20" ht="13" x14ac:dyDescent="0.1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</row>
    <row r="2588" spans="1:20" ht="13" x14ac:dyDescent="0.1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</row>
    <row r="2589" spans="1:20" ht="13" x14ac:dyDescent="0.1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</row>
    <row r="2590" spans="1:20" ht="13" x14ac:dyDescent="0.1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</row>
    <row r="2591" spans="1:20" ht="13" x14ac:dyDescent="0.1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</row>
    <row r="2592" spans="1:20" ht="13" x14ac:dyDescent="0.1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</row>
    <row r="2593" spans="1:20" ht="13" x14ac:dyDescent="0.1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</row>
    <row r="2594" spans="1:20" ht="13" x14ac:dyDescent="0.1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</row>
    <row r="2595" spans="1:20" ht="13" x14ac:dyDescent="0.1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</row>
    <row r="2596" spans="1:20" ht="13" x14ac:dyDescent="0.1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</row>
    <row r="2597" spans="1:20" ht="13" x14ac:dyDescent="0.1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</row>
    <row r="2598" spans="1:20" ht="13" x14ac:dyDescent="0.1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</row>
    <row r="2599" spans="1:20" ht="13" x14ac:dyDescent="0.1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</row>
    <row r="2600" spans="1:20" ht="13" x14ac:dyDescent="0.1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</row>
    <row r="2601" spans="1:20" ht="13" x14ac:dyDescent="0.1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</row>
    <row r="2602" spans="1:20" ht="13" x14ac:dyDescent="0.1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</row>
    <row r="2603" spans="1:20" ht="13" x14ac:dyDescent="0.1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</row>
    <row r="2604" spans="1:20" ht="13" x14ac:dyDescent="0.1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</row>
    <row r="2605" spans="1:20" ht="13" x14ac:dyDescent="0.1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</row>
    <row r="2606" spans="1:20" ht="13" x14ac:dyDescent="0.1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</row>
    <row r="2607" spans="1:20" ht="13" x14ac:dyDescent="0.1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</row>
    <row r="2608" spans="1:20" ht="13" x14ac:dyDescent="0.1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</row>
    <row r="2609" spans="1:20" ht="13" x14ac:dyDescent="0.1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</row>
    <row r="2610" spans="1:20" ht="13" x14ac:dyDescent="0.1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</row>
    <row r="2611" spans="1:20" ht="13" x14ac:dyDescent="0.1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</row>
    <row r="2612" spans="1:20" ht="13" x14ac:dyDescent="0.1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</row>
    <row r="2613" spans="1:20" ht="13" x14ac:dyDescent="0.1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</row>
    <row r="2614" spans="1:20" ht="13" x14ac:dyDescent="0.1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</row>
    <row r="2615" spans="1:20" ht="13" x14ac:dyDescent="0.1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</row>
    <row r="2616" spans="1:20" ht="13" x14ac:dyDescent="0.1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</row>
    <row r="2617" spans="1:20" ht="13" x14ac:dyDescent="0.1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</row>
    <row r="2618" spans="1:20" ht="13" x14ac:dyDescent="0.1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</row>
    <row r="2619" spans="1:20" ht="13" x14ac:dyDescent="0.1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</row>
    <row r="2620" spans="1:20" ht="13" x14ac:dyDescent="0.1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</row>
    <row r="2621" spans="1:20" ht="13" x14ac:dyDescent="0.1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</row>
    <row r="2622" spans="1:20" ht="13" x14ac:dyDescent="0.1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</row>
    <row r="2623" spans="1:20" ht="13" x14ac:dyDescent="0.1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</row>
    <row r="2624" spans="1:20" ht="13" x14ac:dyDescent="0.1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</row>
    <row r="2625" spans="1:20" ht="13" x14ac:dyDescent="0.1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</row>
    <row r="2626" spans="1:20" ht="13" x14ac:dyDescent="0.1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</row>
    <row r="2627" spans="1:20" ht="13" x14ac:dyDescent="0.1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</row>
    <row r="2628" spans="1:20" ht="13" x14ac:dyDescent="0.1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</row>
    <row r="2629" spans="1:20" ht="13" x14ac:dyDescent="0.1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</row>
    <row r="2630" spans="1:20" ht="13" x14ac:dyDescent="0.1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</row>
    <row r="2631" spans="1:20" ht="13" x14ac:dyDescent="0.1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</row>
    <row r="2632" spans="1:20" ht="13" x14ac:dyDescent="0.1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</row>
    <row r="2633" spans="1:20" ht="13" x14ac:dyDescent="0.1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</row>
    <row r="2634" spans="1:20" ht="13" x14ac:dyDescent="0.1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</row>
    <row r="2635" spans="1:20" ht="13" x14ac:dyDescent="0.1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</row>
    <row r="2636" spans="1:20" ht="13" x14ac:dyDescent="0.1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</row>
    <row r="2637" spans="1:20" ht="13" x14ac:dyDescent="0.1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</row>
    <row r="2638" spans="1:20" ht="13" x14ac:dyDescent="0.1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</row>
    <row r="2639" spans="1:20" ht="13" x14ac:dyDescent="0.1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</row>
    <row r="2640" spans="1:20" ht="13" x14ac:dyDescent="0.1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</row>
    <row r="2641" spans="1:20" ht="13" x14ac:dyDescent="0.1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</row>
    <row r="2642" spans="1:20" ht="13" x14ac:dyDescent="0.1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</row>
    <row r="2643" spans="1:20" ht="13" x14ac:dyDescent="0.1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</row>
    <row r="2644" spans="1:20" ht="13" x14ac:dyDescent="0.1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</row>
    <row r="2645" spans="1:20" ht="13" x14ac:dyDescent="0.1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</row>
    <row r="2646" spans="1:20" ht="13" x14ac:dyDescent="0.1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</row>
    <row r="2647" spans="1:20" ht="13" x14ac:dyDescent="0.1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</row>
    <row r="2648" spans="1:20" ht="13" x14ac:dyDescent="0.1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</row>
    <row r="2649" spans="1:20" ht="13" x14ac:dyDescent="0.1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</row>
    <row r="2650" spans="1:20" ht="13" x14ac:dyDescent="0.1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</row>
    <row r="2651" spans="1:20" ht="13" x14ac:dyDescent="0.1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</row>
    <row r="2652" spans="1:20" ht="13" x14ac:dyDescent="0.1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</row>
    <row r="2653" spans="1:20" ht="13" x14ac:dyDescent="0.1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</row>
    <row r="2654" spans="1:20" ht="13" x14ac:dyDescent="0.1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</row>
    <row r="2655" spans="1:20" ht="13" x14ac:dyDescent="0.1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</row>
    <row r="2656" spans="1:20" ht="13" x14ac:dyDescent="0.1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</row>
    <row r="2657" spans="1:20" ht="13" x14ac:dyDescent="0.1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</row>
    <row r="2658" spans="1:20" ht="13" x14ac:dyDescent="0.1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</row>
    <row r="2659" spans="1:20" ht="13" x14ac:dyDescent="0.1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</row>
    <row r="2660" spans="1:20" ht="13" x14ac:dyDescent="0.1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</row>
    <row r="2661" spans="1:20" ht="13" x14ac:dyDescent="0.1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</row>
    <row r="2662" spans="1:20" ht="13" x14ac:dyDescent="0.1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</row>
    <row r="2663" spans="1:20" ht="13" x14ac:dyDescent="0.1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</row>
    <row r="2664" spans="1:20" ht="13" x14ac:dyDescent="0.1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</row>
    <row r="2665" spans="1:20" ht="13" x14ac:dyDescent="0.1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</row>
    <row r="2666" spans="1:20" ht="13" x14ac:dyDescent="0.1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</row>
    <row r="2667" spans="1:20" ht="13" x14ac:dyDescent="0.1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</row>
    <row r="2668" spans="1:20" ht="13" x14ac:dyDescent="0.1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</row>
    <row r="2669" spans="1:20" ht="13" x14ac:dyDescent="0.1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</row>
    <row r="2670" spans="1:20" ht="13" x14ac:dyDescent="0.1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</row>
    <row r="2671" spans="1:20" ht="13" x14ac:dyDescent="0.1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</row>
    <row r="2672" spans="1:20" ht="13" x14ac:dyDescent="0.1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</row>
    <row r="2673" spans="1:20" ht="13" x14ac:dyDescent="0.1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</row>
    <row r="2674" spans="1:20" ht="13" x14ac:dyDescent="0.1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</row>
    <row r="2675" spans="1:20" ht="13" x14ac:dyDescent="0.1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</row>
    <row r="2676" spans="1:20" ht="13" x14ac:dyDescent="0.1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</row>
    <row r="2677" spans="1:20" ht="13" x14ac:dyDescent="0.1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</row>
    <row r="2678" spans="1:20" ht="13" x14ac:dyDescent="0.1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</row>
    <row r="2679" spans="1:20" ht="13" x14ac:dyDescent="0.1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</row>
    <row r="2680" spans="1:20" ht="13" x14ac:dyDescent="0.1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</row>
    <row r="2681" spans="1:20" ht="13" x14ac:dyDescent="0.1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</row>
    <row r="2682" spans="1:20" ht="13" x14ac:dyDescent="0.1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</row>
    <row r="2683" spans="1:20" ht="13" x14ac:dyDescent="0.1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</row>
    <row r="2684" spans="1:20" ht="13" x14ac:dyDescent="0.1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</row>
    <row r="2685" spans="1:20" ht="13" x14ac:dyDescent="0.1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</row>
    <row r="2686" spans="1:20" ht="13" x14ac:dyDescent="0.1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</row>
    <row r="2687" spans="1:20" ht="13" x14ac:dyDescent="0.1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</row>
    <row r="2688" spans="1:20" ht="13" x14ac:dyDescent="0.1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</row>
    <row r="2689" spans="1:20" ht="13" x14ac:dyDescent="0.1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</row>
    <row r="2690" spans="1:20" ht="13" x14ac:dyDescent="0.1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</row>
    <row r="2691" spans="1:20" ht="13" x14ac:dyDescent="0.1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</row>
    <row r="2692" spans="1:20" ht="13" x14ac:dyDescent="0.1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</row>
    <row r="2693" spans="1:20" ht="13" x14ac:dyDescent="0.1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</row>
    <row r="2694" spans="1:20" ht="13" x14ac:dyDescent="0.1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</row>
    <row r="2695" spans="1:20" ht="13" x14ac:dyDescent="0.1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</row>
    <row r="2696" spans="1:20" ht="13" x14ac:dyDescent="0.1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</row>
    <row r="2697" spans="1:20" ht="13" x14ac:dyDescent="0.1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</row>
    <row r="2698" spans="1:20" ht="13" x14ac:dyDescent="0.1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</row>
    <row r="2699" spans="1:20" ht="13" x14ac:dyDescent="0.1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</row>
    <row r="2700" spans="1:20" ht="13" x14ac:dyDescent="0.1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</row>
    <row r="2701" spans="1:20" ht="13" x14ac:dyDescent="0.1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</row>
    <row r="2702" spans="1:20" ht="13" x14ac:dyDescent="0.1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</row>
    <row r="2703" spans="1:20" ht="13" x14ac:dyDescent="0.1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</row>
    <row r="2704" spans="1:20" ht="13" x14ac:dyDescent="0.1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</row>
    <row r="2705" spans="1:20" ht="13" x14ac:dyDescent="0.1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</row>
    <row r="2706" spans="1:20" ht="13" x14ac:dyDescent="0.1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</row>
    <row r="2707" spans="1:20" ht="13" x14ac:dyDescent="0.1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</row>
    <row r="2708" spans="1:20" ht="13" x14ac:dyDescent="0.1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</row>
    <row r="2709" spans="1:20" ht="13" x14ac:dyDescent="0.1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</row>
    <row r="2710" spans="1:20" ht="13" x14ac:dyDescent="0.1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</row>
    <row r="2711" spans="1:20" ht="13" x14ac:dyDescent="0.1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</row>
    <row r="2712" spans="1:20" ht="13" x14ac:dyDescent="0.1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</row>
    <row r="2713" spans="1:20" ht="13" x14ac:dyDescent="0.1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</row>
    <row r="2714" spans="1:20" ht="13" x14ac:dyDescent="0.1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</row>
    <row r="2715" spans="1:20" ht="13" x14ac:dyDescent="0.1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</row>
    <row r="2716" spans="1:20" ht="13" x14ac:dyDescent="0.1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</row>
    <row r="2717" spans="1:20" ht="13" x14ac:dyDescent="0.1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</row>
    <row r="2718" spans="1:20" ht="13" x14ac:dyDescent="0.1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</row>
    <row r="2719" spans="1:20" ht="13" x14ac:dyDescent="0.1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</row>
    <row r="2720" spans="1:20" ht="13" x14ac:dyDescent="0.1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</row>
    <row r="2721" spans="1:20" ht="13" x14ac:dyDescent="0.1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</row>
    <row r="2722" spans="1:20" ht="13" x14ac:dyDescent="0.1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</row>
    <row r="2723" spans="1:20" ht="13" x14ac:dyDescent="0.1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</row>
    <row r="2724" spans="1:20" ht="13" x14ac:dyDescent="0.1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</row>
    <row r="2725" spans="1:20" ht="13" x14ac:dyDescent="0.1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</row>
    <row r="2726" spans="1:20" ht="13" x14ac:dyDescent="0.1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</row>
    <row r="2727" spans="1:20" ht="13" x14ac:dyDescent="0.1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</row>
    <row r="2728" spans="1:20" ht="13" x14ac:dyDescent="0.1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</row>
    <row r="2729" spans="1:20" ht="13" x14ac:dyDescent="0.1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</row>
    <row r="2730" spans="1:20" ht="13" x14ac:dyDescent="0.1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</row>
    <row r="2731" spans="1:20" ht="13" x14ac:dyDescent="0.1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</row>
    <row r="2732" spans="1:20" ht="13" x14ac:dyDescent="0.1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</row>
    <row r="2733" spans="1:20" ht="13" x14ac:dyDescent="0.1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</row>
    <row r="2734" spans="1:20" ht="13" x14ac:dyDescent="0.1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</row>
    <row r="2735" spans="1:20" ht="13" x14ac:dyDescent="0.1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</row>
    <row r="2736" spans="1:20" ht="13" x14ac:dyDescent="0.1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</row>
    <row r="2737" spans="1:20" ht="13" x14ac:dyDescent="0.1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</row>
    <row r="2738" spans="1:20" ht="13" x14ac:dyDescent="0.1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</row>
    <row r="2739" spans="1:20" ht="13" x14ac:dyDescent="0.1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</row>
    <row r="2740" spans="1:20" ht="13" x14ac:dyDescent="0.1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</row>
    <row r="2741" spans="1:20" ht="13" x14ac:dyDescent="0.1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</row>
    <row r="2742" spans="1:20" ht="13" x14ac:dyDescent="0.1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</row>
    <row r="2743" spans="1:20" ht="13" x14ac:dyDescent="0.1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</row>
    <row r="2744" spans="1:20" ht="13" x14ac:dyDescent="0.1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</row>
    <row r="2745" spans="1:20" ht="13" x14ac:dyDescent="0.1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</row>
    <row r="2746" spans="1:20" ht="13" x14ac:dyDescent="0.1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</row>
    <row r="2747" spans="1:20" ht="13" x14ac:dyDescent="0.1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</row>
    <row r="2748" spans="1:20" ht="13" x14ac:dyDescent="0.1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</row>
    <row r="2749" spans="1:20" ht="13" x14ac:dyDescent="0.1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</row>
    <row r="2750" spans="1:20" ht="13" x14ac:dyDescent="0.1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</row>
    <row r="2751" spans="1:20" ht="13" x14ac:dyDescent="0.1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</row>
    <row r="2752" spans="1:20" ht="13" x14ac:dyDescent="0.1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</row>
    <row r="2753" spans="1:20" ht="13" x14ac:dyDescent="0.1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</row>
    <row r="2754" spans="1:20" ht="13" x14ac:dyDescent="0.1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</row>
    <row r="2755" spans="1:20" ht="13" x14ac:dyDescent="0.1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</row>
    <row r="2756" spans="1:20" ht="13" x14ac:dyDescent="0.1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</row>
    <row r="2757" spans="1:20" ht="13" x14ac:dyDescent="0.1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</row>
    <row r="2758" spans="1:20" ht="13" x14ac:dyDescent="0.1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</row>
    <row r="2759" spans="1:20" ht="13" x14ac:dyDescent="0.1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</row>
    <row r="2760" spans="1:20" ht="13" x14ac:dyDescent="0.1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</row>
    <row r="2761" spans="1:20" ht="13" x14ac:dyDescent="0.1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</row>
    <row r="2762" spans="1:20" ht="13" x14ac:dyDescent="0.1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</row>
    <row r="2763" spans="1:20" ht="13" x14ac:dyDescent="0.1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</row>
    <row r="2764" spans="1:20" ht="13" x14ac:dyDescent="0.1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</row>
    <row r="2765" spans="1:20" ht="13" x14ac:dyDescent="0.1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</row>
    <row r="2766" spans="1:20" ht="13" x14ac:dyDescent="0.1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</row>
    <row r="2767" spans="1:20" ht="13" x14ac:dyDescent="0.1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</row>
    <row r="2768" spans="1:20" ht="13" x14ac:dyDescent="0.1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</row>
    <row r="2769" spans="1:20" ht="13" x14ac:dyDescent="0.1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</row>
    <row r="2770" spans="1:20" ht="13" x14ac:dyDescent="0.1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</row>
    <row r="2771" spans="1:20" ht="13" x14ac:dyDescent="0.1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</row>
    <row r="2772" spans="1:20" ht="13" x14ac:dyDescent="0.1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</row>
    <row r="2773" spans="1:20" ht="13" x14ac:dyDescent="0.1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</row>
    <row r="2774" spans="1:20" ht="13" x14ac:dyDescent="0.1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</row>
    <row r="2775" spans="1:20" ht="13" x14ac:dyDescent="0.1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</row>
    <row r="2776" spans="1:20" ht="13" x14ac:dyDescent="0.1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</row>
    <row r="2777" spans="1:20" ht="13" x14ac:dyDescent="0.1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</row>
    <row r="2778" spans="1:20" ht="13" x14ac:dyDescent="0.1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</row>
    <row r="2779" spans="1:20" ht="13" x14ac:dyDescent="0.1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</row>
    <row r="2780" spans="1:20" ht="13" x14ac:dyDescent="0.1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</row>
    <row r="2781" spans="1:20" ht="13" x14ac:dyDescent="0.1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</row>
    <row r="2782" spans="1:20" ht="13" x14ac:dyDescent="0.1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</row>
    <row r="2783" spans="1:20" ht="13" x14ac:dyDescent="0.1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</row>
    <row r="2784" spans="1:20" ht="13" x14ac:dyDescent="0.1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</row>
    <row r="2785" spans="1:20" ht="13" x14ac:dyDescent="0.1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</row>
    <row r="2786" spans="1:20" ht="13" x14ac:dyDescent="0.1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</row>
    <row r="2787" spans="1:20" ht="13" x14ac:dyDescent="0.1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</row>
    <row r="2788" spans="1:20" ht="13" x14ac:dyDescent="0.1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</row>
    <row r="2789" spans="1:20" ht="13" x14ac:dyDescent="0.1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</row>
    <row r="2790" spans="1:20" ht="13" x14ac:dyDescent="0.1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</row>
    <row r="2791" spans="1:20" ht="13" x14ac:dyDescent="0.1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</row>
    <row r="2792" spans="1:20" ht="13" x14ac:dyDescent="0.1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</row>
    <row r="2793" spans="1:20" ht="13" x14ac:dyDescent="0.1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</row>
    <row r="2794" spans="1:20" ht="13" x14ac:dyDescent="0.1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</row>
    <row r="2795" spans="1:20" ht="13" x14ac:dyDescent="0.1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</row>
    <row r="2796" spans="1:20" ht="13" x14ac:dyDescent="0.1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</row>
    <row r="2797" spans="1:20" ht="13" x14ac:dyDescent="0.1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</row>
    <row r="2798" spans="1:20" ht="13" x14ac:dyDescent="0.1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</row>
    <row r="2799" spans="1:20" ht="13" x14ac:dyDescent="0.1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</row>
    <row r="2800" spans="1:20" ht="13" x14ac:dyDescent="0.1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</row>
    <row r="2801" spans="1:20" ht="13" x14ac:dyDescent="0.1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</row>
    <row r="2802" spans="1:20" ht="13" x14ac:dyDescent="0.1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</row>
    <row r="2803" spans="1:20" ht="13" x14ac:dyDescent="0.1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</row>
    <row r="2804" spans="1:20" ht="13" x14ac:dyDescent="0.1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</row>
    <row r="2805" spans="1:20" ht="13" x14ac:dyDescent="0.1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</row>
    <row r="2806" spans="1:20" ht="13" x14ac:dyDescent="0.1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</row>
    <row r="2807" spans="1:20" ht="13" x14ac:dyDescent="0.1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</row>
    <row r="2808" spans="1:20" ht="13" x14ac:dyDescent="0.1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</row>
    <row r="2809" spans="1:20" ht="13" x14ac:dyDescent="0.1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</row>
    <row r="2810" spans="1:20" ht="13" x14ac:dyDescent="0.1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</row>
    <row r="2811" spans="1:20" ht="13" x14ac:dyDescent="0.1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</row>
    <row r="2812" spans="1:20" ht="13" x14ac:dyDescent="0.1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</row>
    <row r="2813" spans="1:20" ht="13" x14ac:dyDescent="0.1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</row>
    <row r="2814" spans="1:20" ht="13" x14ac:dyDescent="0.1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</row>
    <row r="2815" spans="1:20" ht="13" x14ac:dyDescent="0.1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</row>
    <row r="2816" spans="1:20" ht="13" x14ac:dyDescent="0.1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</row>
    <row r="2817" spans="1:20" ht="13" x14ac:dyDescent="0.1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</row>
    <row r="2818" spans="1:20" ht="13" x14ac:dyDescent="0.1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</row>
    <row r="2819" spans="1:20" ht="13" x14ac:dyDescent="0.1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</row>
    <row r="2820" spans="1:20" ht="13" x14ac:dyDescent="0.1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</row>
    <row r="2821" spans="1:20" ht="13" x14ac:dyDescent="0.1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</row>
    <row r="2822" spans="1:20" ht="13" x14ac:dyDescent="0.1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</row>
    <row r="2823" spans="1:20" ht="13" x14ac:dyDescent="0.1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</row>
    <row r="2824" spans="1:20" ht="13" x14ac:dyDescent="0.1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</row>
    <row r="2825" spans="1:20" ht="13" x14ac:dyDescent="0.1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</row>
    <row r="2826" spans="1:20" ht="13" x14ac:dyDescent="0.1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</row>
    <row r="2827" spans="1:20" ht="13" x14ac:dyDescent="0.1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</row>
    <row r="2828" spans="1:20" ht="13" x14ac:dyDescent="0.1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</row>
    <row r="2829" spans="1:20" ht="13" x14ac:dyDescent="0.1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</row>
    <row r="2830" spans="1:20" ht="13" x14ac:dyDescent="0.1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</row>
    <row r="2831" spans="1:20" ht="13" x14ac:dyDescent="0.1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</row>
    <row r="2832" spans="1:20" ht="13" x14ac:dyDescent="0.1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</row>
    <row r="2833" spans="1:20" ht="13" x14ac:dyDescent="0.1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</row>
    <row r="2834" spans="1:20" ht="13" x14ac:dyDescent="0.1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</row>
    <row r="2835" spans="1:20" ht="13" x14ac:dyDescent="0.1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</row>
    <row r="2836" spans="1:20" ht="13" x14ac:dyDescent="0.1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</row>
    <row r="2837" spans="1:20" ht="13" x14ac:dyDescent="0.1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</row>
    <row r="2838" spans="1:20" ht="13" x14ac:dyDescent="0.1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</row>
    <row r="2839" spans="1:20" ht="13" x14ac:dyDescent="0.1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</row>
    <row r="2840" spans="1:20" ht="13" x14ac:dyDescent="0.1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</row>
    <row r="2841" spans="1:20" ht="13" x14ac:dyDescent="0.1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</row>
    <row r="2842" spans="1:20" ht="13" x14ac:dyDescent="0.1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</row>
    <row r="2843" spans="1:20" ht="13" x14ac:dyDescent="0.1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</row>
    <row r="2844" spans="1:20" ht="13" x14ac:dyDescent="0.1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</row>
    <row r="2845" spans="1:20" ht="13" x14ac:dyDescent="0.1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</row>
    <row r="2846" spans="1:20" ht="13" x14ac:dyDescent="0.1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</row>
    <row r="2847" spans="1:20" ht="13" x14ac:dyDescent="0.1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</row>
    <row r="2848" spans="1:20" ht="13" x14ac:dyDescent="0.1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</row>
    <row r="2849" spans="1:20" ht="13" x14ac:dyDescent="0.1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</row>
    <row r="2850" spans="1:20" ht="13" x14ac:dyDescent="0.1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</row>
    <row r="2851" spans="1:20" ht="13" x14ac:dyDescent="0.1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</row>
    <row r="2852" spans="1:20" ht="13" x14ac:dyDescent="0.1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</row>
    <row r="2853" spans="1:20" ht="13" x14ac:dyDescent="0.1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</row>
    <row r="2854" spans="1:20" ht="13" x14ac:dyDescent="0.1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</row>
    <row r="2855" spans="1:20" ht="13" x14ac:dyDescent="0.1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</row>
    <row r="2856" spans="1:20" ht="13" x14ac:dyDescent="0.1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</row>
    <row r="2857" spans="1:20" ht="13" x14ac:dyDescent="0.1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</row>
    <row r="2858" spans="1:20" ht="13" x14ac:dyDescent="0.1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</row>
    <row r="2859" spans="1:20" ht="13" x14ac:dyDescent="0.1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</row>
    <row r="2860" spans="1:20" ht="13" x14ac:dyDescent="0.1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</row>
    <row r="2861" spans="1:20" ht="13" x14ac:dyDescent="0.1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</row>
    <row r="2862" spans="1:20" ht="13" x14ac:dyDescent="0.1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</row>
    <row r="2863" spans="1:20" ht="13" x14ac:dyDescent="0.1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</row>
    <row r="2864" spans="1:20" ht="13" x14ac:dyDescent="0.1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</row>
    <row r="2865" spans="1:20" ht="13" x14ac:dyDescent="0.1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</row>
    <row r="2866" spans="1:20" ht="13" x14ac:dyDescent="0.1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</row>
    <row r="2867" spans="1:20" ht="13" x14ac:dyDescent="0.1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</row>
    <row r="2868" spans="1:20" ht="13" x14ac:dyDescent="0.1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</row>
    <row r="2869" spans="1:20" ht="13" x14ac:dyDescent="0.1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</row>
    <row r="2870" spans="1:20" ht="13" x14ac:dyDescent="0.1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</row>
    <row r="2871" spans="1:20" ht="13" x14ac:dyDescent="0.1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</row>
    <row r="2872" spans="1:20" ht="13" x14ac:dyDescent="0.1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</row>
    <row r="2873" spans="1:20" ht="13" x14ac:dyDescent="0.1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</row>
    <row r="2874" spans="1:20" ht="13" x14ac:dyDescent="0.1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</row>
    <row r="2875" spans="1:20" ht="13" x14ac:dyDescent="0.1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</row>
    <row r="2876" spans="1:20" ht="13" x14ac:dyDescent="0.1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</row>
    <row r="2877" spans="1:20" ht="13" x14ac:dyDescent="0.1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</row>
    <row r="2878" spans="1:20" ht="13" x14ac:dyDescent="0.1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</row>
    <row r="2879" spans="1:20" ht="13" x14ac:dyDescent="0.1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</row>
    <row r="2880" spans="1:20" ht="13" x14ac:dyDescent="0.1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</row>
    <row r="2881" spans="1:20" ht="13" x14ac:dyDescent="0.1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</row>
    <row r="2882" spans="1:20" ht="13" x14ac:dyDescent="0.1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</row>
    <row r="2883" spans="1:20" ht="13" x14ac:dyDescent="0.1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</row>
    <row r="2884" spans="1:20" ht="13" x14ac:dyDescent="0.1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</row>
    <row r="2885" spans="1:20" ht="13" x14ac:dyDescent="0.1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</row>
    <row r="2886" spans="1:20" ht="13" x14ac:dyDescent="0.1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</row>
    <row r="2887" spans="1:20" ht="13" x14ac:dyDescent="0.1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</row>
    <row r="2888" spans="1:20" ht="13" x14ac:dyDescent="0.1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</row>
    <row r="2889" spans="1:20" ht="13" x14ac:dyDescent="0.1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</row>
    <row r="2890" spans="1:20" ht="13" x14ac:dyDescent="0.1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</row>
    <row r="2891" spans="1:20" ht="13" x14ac:dyDescent="0.1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</row>
    <row r="2892" spans="1:20" ht="13" x14ac:dyDescent="0.1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</row>
    <row r="2893" spans="1:20" ht="13" x14ac:dyDescent="0.1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</row>
    <row r="2894" spans="1:20" ht="13" x14ac:dyDescent="0.1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</row>
    <row r="2895" spans="1:20" ht="13" x14ac:dyDescent="0.1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</row>
    <row r="2896" spans="1:20" ht="13" x14ac:dyDescent="0.1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</row>
    <row r="2897" spans="1:20" ht="13" x14ac:dyDescent="0.1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</row>
    <row r="2898" spans="1:20" ht="13" x14ac:dyDescent="0.1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</row>
    <row r="2899" spans="1:20" ht="13" x14ac:dyDescent="0.1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</row>
    <row r="2900" spans="1:20" ht="13" x14ac:dyDescent="0.1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</row>
    <row r="2901" spans="1:20" ht="13" x14ac:dyDescent="0.1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</row>
    <row r="2902" spans="1:20" ht="13" x14ac:dyDescent="0.1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</row>
    <row r="2903" spans="1:20" ht="13" x14ac:dyDescent="0.1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</row>
    <row r="2904" spans="1:20" ht="13" x14ac:dyDescent="0.1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</row>
    <row r="2905" spans="1:20" ht="13" x14ac:dyDescent="0.1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</row>
    <row r="2906" spans="1:20" ht="13" x14ac:dyDescent="0.1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</row>
    <row r="2907" spans="1:20" ht="13" x14ac:dyDescent="0.1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</row>
    <row r="2908" spans="1:20" ht="13" x14ac:dyDescent="0.1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</row>
    <row r="2909" spans="1:20" ht="13" x14ac:dyDescent="0.1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</row>
    <row r="2910" spans="1:20" ht="13" x14ac:dyDescent="0.1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</row>
    <row r="2911" spans="1:20" ht="13" x14ac:dyDescent="0.1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</row>
    <row r="2912" spans="1:20" ht="13" x14ac:dyDescent="0.1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</row>
    <row r="2913" spans="1:20" ht="13" x14ac:dyDescent="0.1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</row>
    <row r="2914" spans="1:20" ht="13" x14ac:dyDescent="0.1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</row>
    <row r="2915" spans="1:20" ht="13" x14ac:dyDescent="0.1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</row>
    <row r="2916" spans="1:20" ht="13" x14ac:dyDescent="0.1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</row>
    <row r="2917" spans="1:20" ht="13" x14ac:dyDescent="0.1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</row>
    <row r="2918" spans="1:20" ht="13" x14ac:dyDescent="0.1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</row>
    <row r="2919" spans="1:20" ht="13" x14ac:dyDescent="0.1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</row>
    <row r="2920" spans="1:20" ht="13" x14ac:dyDescent="0.1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</row>
    <row r="2921" spans="1:20" ht="13" x14ac:dyDescent="0.1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</row>
    <row r="2922" spans="1:20" ht="13" x14ac:dyDescent="0.1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</row>
    <row r="2923" spans="1:20" ht="13" x14ac:dyDescent="0.1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</row>
    <row r="2924" spans="1:20" ht="13" x14ac:dyDescent="0.1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</row>
    <row r="2925" spans="1:20" ht="13" x14ac:dyDescent="0.1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</row>
    <row r="2926" spans="1:20" ht="13" x14ac:dyDescent="0.1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</row>
    <row r="2927" spans="1:20" ht="13" x14ac:dyDescent="0.1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</row>
    <row r="2928" spans="1:20" ht="13" x14ac:dyDescent="0.1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</row>
    <row r="2929" spans="1:20" ht="13" x14ac:dyDescent="0.1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</row>
    <row r="2930" spans="1:20" ht="13" x14ac:dyDescent="0.1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</row>
    <row r="2931" spans="1:20" ht="13" x14ac:dyDescent="0.1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</row>
    <row r="2932" spans="1:20" ht="13" x14ac:dyDescent="0.1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</row>
    <row r="2933" spans="1:20" ht="13" x14ac:dyDescent="0.1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</row>
    <row r="2934" spans="1:20" ht="13" x14ac:dyDescent="0.1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</row>
    <row r="2935" spans="1:20" ht="13" x14ac:dyDescent="0.1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</row>
    <row r="2936" spans="1:20" ht="13" x14ac:dyDescent="0.1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</row>
    <row r="2937" spans="1:20" ht="13" x14ac:dyDescent="0.1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</row>
    <row r="2938" spans="1:20" ht="13" x14ac:dyDescent="0.1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</row>
    <row r="2939" spans="1:20" ht="13" x14ac:dyDescent="0.1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</row>
    <row r="2940" spans="1:20" ht="13" x14ac:dyDescent="0.1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</row>
    <row r="2941" spans="1:20" ht="13" x14ac:dyDescent="0.1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</row>
    <row r="2942" spans="1:20" ht="13" x14ac:dyDescent="0.1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</row>
    <row r="2943" spans="1:20" ht="13" x14ac:dyDescent="0.1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</row>
    <row r="2944" spans="1:20" ht="13" x14ac:dyDescent="0.1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</row>
    <row r="2945" spans="1:20" ht="13" x14ac:dyDescent="0.1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</row>
    <row r="2946" spans="1:20" ht="13" x14ac:dyDescent="0.1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</row>
    <row r="2947" spans="1:20" ht="13" x14ac:dyDescent="0.1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</row>
    <row r="2948" spans="1:20" ht="13" x14ac:dyDescent="0.1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</row>
    <row r="2949" spans="1:20" ht="13" x14ac:dyDescent="0.1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</row>
    <row r="2950" spans="1:20" ht="13" x14ac:dyDescent="0.1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</row>
    <row r="2951" spans="1:20" ht="13" x14ac:dyDescent="0.1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</row>
    <row r="2952" spans="1:20" ht="13" x14ac:dyDescent="0.1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</row>
    <row r="2953" spans="1:20" ht="13" x14ac:dyDescent="0.1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</row>
    <row r="2954" spans="1:20" ht="13" x14ac:dyDescent="0.1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</row>
    <row r="2955" spans="1:20" ht="13" x14ac:dyDescent="0.1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</row>
    <row r="2956" spans="1:20" ht="13" x14ac:dyDescent="0.1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</row>
    <row r="2957" spans="1:20" ht="13" x14ac:dyDescent="0.1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</row>
    <row r="2958" spans="1:20" ht="13" x14ac:dyDescent="0.1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</row>
    <row r="2959" spans="1:20" ht="13" x14ac:dyDescent="0.1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</row>
    <row r="2960" spans="1:20" ht="13" x14ac:dyDescent="0.1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</row>
    <row r="2961" spans="1:20" ht="13" x14ac:dyDescent="0.1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</row>
    <row r="2962" spans="1:20" ht="13" x14ac:dyDescent="0.1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</row>
    <row r="2963" spans="1:20" ht="13" x14ac:dyDescent="0.1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</row>
    <row r="2964" spans="1:20" ht="13" x14ac:dyDescent="0.1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</row>
    <row r="2965" spans="1:20" ht="13" x14ac:dyDescent="0.1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</row>
    <row r="2966" spans="1:20" ht="13" x14ac:dyDescent="0.1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</row>
    <row r="2967" spans="1:20" ht="13" x14ac:dyDescent="0.1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</row>
    <row r="2968" spans="1:20" ht="13" x14ac:dyDescent="0.1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</row>
    <row r="2969" spans="1:20" ht="13" x14ac:dyDescent="0.1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</row>
    <row r="2970" spans="1:20" ht="13" x14ac:dyDescent="0.1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</row>
    <row r="2971" spans="1:20" ht="13" x14ac:dyDescent="0.1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</row>
    <row r="2972" spans="1:20" ht="13" x14ac:dyDescent="0.1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</row>
    <row r="2973" spans="1:20" ht="13" x14ac:dyDescent="0.1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</row>
    <row r="2974" spans="1:20" ht="13" x14ac:dyDescent="0.1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</row>
    <row r="2975" spans="1:20" ht="13" x14ac:dyDescent="0.1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</row>
    <row r="2976" spans="1:20" ht="13" x14ac:dyDescent="0.1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</row>
    <row r="2977" spans="1:20" ht="13" x14ac:dyDescent="0.1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</row>
    <row r="2978" spans="1:20" ht="13" x14ac:dyDescent="0.1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</row>
    <row r="2979" spans="1:20" ht="13" x14ac:dyDescent="0.1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</row>
    <row r="2980" spans="1:20" ht="13" x14ac:dyDescent="0.1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</row>
    <row r="2981" spans="1:20" ht="13" x14ac:dyDescent="0.1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</row>
    <row r="2982" spans="1:20" ht="13" x14ac:dyDescent="0.1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</row>
    <row r="2983" spans="1:20" ht="13" x14ac:dyDescent="0.1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</row>
    <row r="2984" spans="1:20" ht="13" x14ac:dyDescent="0.1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</row>
    <row r="2985" spans="1:20" ht="13" x14ac:dyDescent="0.1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</row>
    <row r="2986" spans="1:20" ht="13" x14ac:dyDescent="0.1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</row>
    <row r="2987" spans="1:20" ht="13" x14ac:dyDescent="0.1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</row>
    <row r="2988" spans="1:20" ht="13" x14ac:dyDescent="0.1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</row>
    <row r="2989" spans="1:20" ht="13" x14ac:dyDescent="0.1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</row>
    <row r="2990" spans="1:20" ht="13" x14ac:dyDescent="0.1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</row>
    <row r="2991" spans="1:20" ht="13" x14ac:dyDescent="0.1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</row>
    <row r="2992" spans="1:20" ht="13" x14ac:dyDescent="0.1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</row>
    <row r="2993" spans="1:20" ht="13" x14ac:dyDescent="0.1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</row>
    <row r="2994" spans="1:20" ht="13" x14ac:dyDescent="0.1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</row>
    <row r="2995" spans="1:20" ht="13" x14ac:dyDescent="0.1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</row>
    <row r="2996" spans="1:20" ht="13" x14ac:dyDescent="0.1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</row>
    <row r="2997" spans="1:20" ht="13" x14ac:dyDescent="0.1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</row>
    <row r="2998" spans="1:20" ht="13" x14ac:dyDescent="0.1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</row>
    <row r="2999" spans="1:20" ht="13" x14ac:dyDescent="0.1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</row>
    <row r="3000" spans="1:20" ht="13" x14ac:dyDescent="0.1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</row>
    <row r="3001" spans="1:20" ht="13" x14ac:dyDescent="0.1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</row>
    <row r="3002" spans="1:20" ht="13" x14ac:dyDescent="0.1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</row>
    <row r="3003" spans="1:20" ht="13" x14ac:dyDescent="0.1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</row>
    <row r="3004" spans="1:20" ht="13" x14ac:dyDescent="0.1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</row>
    <row r="3005" spans="1:20" ht="13" x14ac:dyDescent="0.1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</row>
    <row r="3006" spans="1:20" ht="13" x14ac:dyDescent="0.1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</row>
    <row r="3007" spans="1:20" ht="13" x14ac:dyDescent="0.1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</row>
    <row r="3008" spans="1:20" ht="13" x14ac:dyDescent="0.1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</row>
    <row r="3009" spans="1:20" ht="13" x14ac:dyDescent="0.1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</row>
    <row r="3010" spans="1:20" ht="13" x14ac:dyDescent="0.1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</row>
    <row r="3011" spans="1:20" ht="13" x14ac:dyDescent="0.1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</row>
    <row r="3012" spans="1:20" ht="13" x14ac:dyDescent="0.1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</row>
    <row r="3013" spans="1:20" ht="13" x14ac:dyDescent="0.1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</row>
    <row r="3014" spans="1:20" ht="13" x14ac:dyDescent="0.1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</row>
    <row r="3015" spans="1:20" ht="13" x14ac:dyDescent="0.1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</row>
    <row r="3016" spans="1:20" ht="13" x14ac:dyDescent="0.1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</row>
    <row r="3017" spans="1:20" ht="13" x14ac:dyDescent="0.1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</row>
    <row r="3018" spans="1:20" ht="13" x14ac:dyDescent="0.1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</row>
    <row r="3019" spans="1:20" ht="13" x14ac:dyDescent="0.1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</row>
    <row r="3020" spans="1:20" ht="13" x14ac:dyDescent="0.1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</row>
    <row r="3021" spans="1:20" ht="13" x14ac:dyDescent="0.1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</row>
    <row r="3022" spans="1:20" ht="13" x14ac:dyDescent="0.1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</row>
    <row r="3023" spans="1:20" ht="13" x14ac:dyDescent="0.1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</row>
    <row r="3024" spans="1:20" ht="13" x14ac:dyDescent="0.1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</row>
    <row r="3025" spans="1:20" ht="13" x14ac:dyDescent="0.1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</row>
    <row r="3026" spans="1:20" ht="13" x14ac:dyDescent="0.1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</row>
    <row r="3027" spans="1:20" ht="13" x14ac:dyDescent="0.1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</row>
    <row r="3028" spans="1:20" ht="13" x14ac:dyDescent="0.1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</row>
    <row r="3029" spans="1:20" ht="13" x14ac:dyDescent="0.1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</row>
    <row r="3030" spans="1:20" ht="13" x14ac:dyDescent="0.1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</row>
    <row r="3031" spans="1:20" ht="13" x14ac:dyDescent="0.1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</row>
    <row r="3032" spans="1:20" ht="13" x14ac:dyDescent="0.1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</row>
    <row r="3033" spans="1:20" ht="13" x14ac:dyDescent="0.1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</row>
    <row r="3034" spans="1:20" ht="13" x14ac:dyDescent="0.1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</row>
    <row r="3035" spans="1:20" ht="13" x14ac:dyDescent="0.1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</row>
    <row r="3036" spans="1:20" ht="13" x14ac:dyDescent="0.1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</row>
    <row r="3037" spans="1:20" ht="13" x14ac:dyDescent="0.1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</row>
    <row r="3038" spans="1:20" ht="13" x14ac:dyDescent="0.1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</row>
    <row r="3039" spans="1:20" ht="13" x14ac:dyDescent="0.1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</row>
    <row r="3040" spans="1:20" ht="13" x14ac:dyDescent="0.1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</row>
    <row r="3041" spans="1:20" ht="13" x14ac:dyDescent="0.1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</row>
    <row r="3042" spans="1:20" ht="13" x14ac:dyDescent="0.1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</row>
    <row r="3043" spans="1:20" ht="13" x14ac:dyDescent="0.1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</row>
    <row r="3044" spans="1:20" ht="13" x14ac:dyDescent="0.1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</row>
    <row r="3045" spans="1:20" ht="13" x14ac:dyDescent="0.1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</row>
    <row r="3046" spans="1:20" ht="13" x14ac:dyDescent="0.1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</row>
    <row r="3047" spans="1:20" ht="13" x14ac:dyDescent="0.1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</row>
    <row r="3048" spans="1:20" ht="13" x14ac:dyDescent="0.1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</row>
    <row r="3049" spans="1:20" ht="13" x14ac:dyDescent="0.1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</row>
    <row r="3050" spans="1:20" ht="13" x14ac:dyDescent="0.1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</row>
    <row r="3051" spans="1:20" ht="13" x14ac:dyDescent="0.1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</row>
    <row r="3052" spans="1:20" ht="13" x14ac:dyDescent="0.1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</row>
    <row r="3053" spans="1:20" ht="13" x14ac:dyDescent="0.1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</row>
    <row r="3054" spans="1:20" ht="13" x14ac:dyDescent="0.1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</row>
    <row r="3055" spans="1:20" ht="13" x14ac:dyDescent="0.1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</row>
    <row r="3056" spans="1:20" ht="13" x14ac:dyDescent="0.1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</row>
    <row r="3057" spans="1:20" ht="13" x14ac:dyDescent="0.1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</row>
    <row r="3058" spans="1:20" ht="13" x14ac:dyDescent="0.1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</row>
    <row r="3059" spans="1:20" ht="13" x14ac:dyDescent="0.1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</row>
    <row r="3060" spans="1:20" ht="13" x14ac:dyDescent="0.1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</row>
    <row r="3061" spans="1:20" ht="13" x14ac:dyDescent="0.1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</row>
    <row r="3062" spans="1:20" ht="13" x14ac:dyDescent="0.1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</row>
    <row r="3063" spans="1:20" ht="13" x14ac:dyDescent="0.1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</row>
    <row r="3064" spans="1:20" ht="13" x14ac:dyDescent="0.1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</row>
    <row r="3065" spans="1:20" ht="13" x14ac:dyDescent="0.1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</row>
    <row r="3066" spans="1:20" ht="13" x14ac:dyDescent="0.1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</row>
    <row r="3067" spans="1:20" ht="13" x14ac:dyDescent="0.1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</row>
    <row r="3068" spans="1:20" ht="13" x14ac:dyDescent="0.1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</row>
    <row r="3069" spans="1:20" ht="13" x14ac:dyDescent="0.1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</row>
    <row r="3070" spans="1:20" ht="13" x14ac:dyDescent="0.1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</row>
    <row r="3071" spans="1:20" ht="13" x14ac:dyDescent="0.1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</row>
    <row r="3072" spans="1:20" ht="13" x14ac:dyDescent="0.1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</row>
    <row r="3073" spans="1:20" ht="13" x14ac:dyDescent="0.1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</row>
    <row r="3074" spans="1:20" ht="13" x14ac:dyDescent="0.1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</row>
    <row r="3075" spans="1:20" ht="13" x14ac:dyDescent="0.1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</row>
    <row r="3076" spans="1:20" ht="13" x14ac:dyDescent="0.1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</row>
    <row r="3077" spans="1:20" ht="13" x14ac:dyDescent="0.1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</row>
    <row r="3078" spans="1:20" ht="13" x14ac:dyDescent="0.1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</row>
    <row r="3079" spans="1:20" ht="13" x14ac:dyDescent="0.1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</row>
    <row r="3080" spans="1:20" ht="13" x14ac:dyDescent="0.1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</row>
    <row r="3081" spans="1:20" ht="13" x14ac:dyDescent="0.1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</row>
    <row r="3082" spans="1:20" ht="13" x14ac:dyDescent="0.1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</row>
    <row r="3083" spans="1:20" ht="13" x14ac:dyDescent="0.1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</row>
    <row r="3084" spans="1:20" ht="13" x14ac:dyDescent="0.1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</row>
    <row r="3085" spans="1:20" ht="13" x14ac:dyDescent="0.1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</row>
    <row r="3086" spans="1:20" ht="13" x14ac:dyDescent="0.1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</row>
    <row r="3087" spans="1:20" ht="13" x14ac:dyDescent="0.1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</row>
    <row r="3088" spans="1:20" ht="13" x14ac:dyDescent="0.1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</row>
    <row r="3089" spans="1:20" ht="13" x14ac:dyDescent="0.1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</row>
    <row r="3090" spans="1:20" ht="13" x14ac:dyDescent="0.1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</row>
    <row r="3091" spans="1:20" ht="13" x14ac:dyDescent="0.1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</row>
    <row r="3092" spans="1:20" ht="13" x14ac:dyDescent="0.1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</row>
    <row r="3093" spans="1:20" ht="13" x14ac:dyDescent="0.1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</row>
    <row r="3094" spans="1:20" ht="13" x14ac:dyDescent="0.1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</row>
    <row r="3095" spans="1:20" ht="13" x14ac:dyDescent="0.1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</row>
    <row r="3096" spans="1:20" ht="13" x14ac:dyDescent="0.1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</row>
    <row r="3097" spans="1:20" ht="13" x14ac:dyDescent="0.1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</row>
    <row r="3098" spans="1:20" ht="13" x14ac:dyDescent="0.1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</row>
    <row r="3099" spans="1:20" ht="13" x14ac:dyDescent="0.1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</row>
    <row r="3100" spans="1:20" ht="13" x14ac:dyDescent="0.1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</row>
    <row r="3101" spans="1:20" ht="13" x14ac:dyDescent="0.1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</row>
    <row r="3102" spans="1:20" ht="13" x14ac:dyDescent="0.1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</row>
    <row r="3103" spans="1:20" ht="13" x14ac:dyDescent="0.1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</row>
    <row r="3104" spans="1:20" ht="13" x14ac:dyDescent="0.1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</row>
    <row r="3105" spans="1:20" ht="13" x14ac:dyDescent="0.1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</row>
    <row r="3106" spans="1:20" ht="13" x14ac:dyDescent="0.1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</row>
    <row r="3107" spans="1:20" ht="13" x14ac:dyDescent="0.1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</row>
    <row r="3108" spans="1:20" ht="13" x14ac:dyDescent="0.1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</row>
    <row r="3109" spans="1:20" ht="13" x14ac:dyDescent="0.1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</row>
    <row r="3110" spans="1:20" ht="13" x14ac:dyDescent="0.1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</row>
    <row r="3111" spans="1:20" ht="13" x14ac:dyDescent="0.1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</row>
    <row r="3112" spans="1:20" ht="13" x14ac:dyDescent="0.1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</row>
    <row r="3113" spans="1:20" ht="13" x14ac:dyDescent="0.1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</row>
    <row r="3114" spans="1:20" ht="13" x14ac:dyDescent="0.1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</row>
    <row r="3115" spans="1:20" ht="13" x14ac:dyDescent="0.1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</row>
    <row r="3116" spans="1:20" ht="13" x14ac:dyDescent="0.1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</row>
    <row r="3117" spans="1:20" ht="13" x14ac:dyDescent="0.1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</row>
    <row r="3118" spans="1:20" ht="13" x14ac:dyDescent="0.1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</row>
    <row r="3119" spans="1:20" ht="13" x14ac:dyDescent="0.1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</row>
    <row r="3120" spans="1:20" ht="13" x14ac:dyDescent="0.1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</row>
    <row r="3121" spans="1:20" ht="13" x14ac:dyDescent="0.1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</row>
    <row r="3122" spans="1:20" ht="13" x14ac:dyDescent="0.1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</row>
    <row r="3123" spans="1:20" ht="13" x14ac:dyDescent="0.1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</row>
    <row r="3124" spans="1:20" ht="13" x14ac:dyDescent="0.1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</row>
    <row r="3125" spans="1:20" ht="13" x14ac:dyDescent="0.1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</row>
    <row r="3126" spans="1:20" ht="13" x14ac:dyDescent="0.1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</row>
    <row r="3127" spans="1:20" ht="13" x14ac:dyDescent="0.1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</row>
    <row r="3128" spans="1:20" ht="13" x14ac:dyDescent="0.1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</row>
    <row r="3129" spans="1:20" ht="13" x14ac:dyDescent="0.1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</row>
    <row r="3130" spans="1:20" ht="13" x14ac:dyDescent="0.1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</row>
    <row r="3131" spans="1:20" ht="13" x14ac:dyDescent="0.1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</row>
    <row r="3132" spans="1:20" ht="13" x14ac:dyDescent="0.1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</row>
    <row r="3133" spans="1:20" ht="13" x14ac:dyDescent="0.1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</row>
    <row r="3134" spans="1:20" ht="13" x14ac:dyDescent="0.1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</row>
    <row r="3135" spans="1:20" ht="13" x14ac:dyDescent="0.1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</row>
    <row r="3136" spans="1:20" ht="13" x14ac:dyDescent="0.1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</row>
    <row r="3137" spans="1:20" ht="13" x14ac:dyDescent="0.1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</row>
    <row r="3138" spans="1:20" ht="13" x14ac:dyDescent="0.1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</row>
    <row r="3139" spans="1:20" ht="13" x14ac:dyDescent="0.1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</row>
    <row r="3140" spans="1:20" ht="13" x14ac:dyDescent="0.1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</row>
    <row r="3141" spans="1:20" ht="13" x14ac:dyDescent="0.1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</row>
    <row r="3142" spans="1:20" ht="13" x14ac:dyDescent="0.1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</row>
    <row r="3143" spans="1:20" ht="13" x14ac:dyDescent="0.1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</row>
    <row r="3144" spans="1:20" ht="13" x14ac:dyDescent="0.1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</row>
    <row r="3145" spans="1:20" ht="13" x14ac:dyDescent="0.1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</row>
    <row r="3146" spans="1:20" ht="13" x14ac:dyDescent="0.1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</row>
    <row r="3147" spans="1:20" ht="13" x14ac:dyDescent="0.1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</row>
    <row r="3148" spans="1:20" ht="13" x14ac:dyDescent="0.1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</row>
    <row r="3149" spans="1:20" ht="13" x14ac:dyDescent="0.1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</row>
    <row r="3150" spans="1:20" ht="13" x14ac:dyDescent="0.1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</row>
    <row r="3151" spans="1:20" ht="13" x14ac:dyDescent="0.1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</row>
    <row r="3152" spans="1:20" ht="13" x14ac:dyDescent="0.1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</row>
    <row r="3153" spans="1:20" ht="13" x14ac:dyDescent="0.1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</row>
    <row r="3154" spans="1:20" ht="13" x14ac:dyDescent="0.1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</row>
    <row r="3155" spans="1:20" ht="13" x14ac:dyDescent="0.1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</row>
    <row r="3156" spans="1:20" ht="13" x14ac:dyDescent="0.1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</row>
    <row r="3157" spans="1:20" ht="13" x14ac:dyDescent="0.1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</row>
    <row r="3158" spans="1:20" ht="13" x14ac:dyDescent="0.1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</row>
    <row r="3159" spans="1:20" ht="13" x14ac:dyDescent="0.1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</row>
    <row r="3160" spans="1:20" ht="13" x14ac:dyDescent="0.1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</row>
    <row r="3161" spans="1:20" ht="13" x14ac:dyDescent="0.1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</row>
    <row r="3162" spans="1:20" ht="13" x14ac:dyDescent="0.1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</row>
    <row r="3163" spans="1:20" ht="13" x14ac:dyDescent="0.1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</row>
    <row r="3164" spans="1:20" ht="13" x14ac:dyDescent="0.1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</row>
    <row r="3165" spans="1:20" ht="13" x14ac:dyDescent="0.1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</row>
    <row r="3166" spans="1:20" ht="13" x14ac:dyDescent="0.1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</row>
    <row r="3167" spans="1:20" ht="13" x14ac:dyDescent="0.1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</row>
    <row r="3168" spans="1:20" ht="13" x14ac:dyDescent="0.1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</row>
    <row r="3169" spans="1:20" ht="13" x14ac:dyDescent="0.1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</row>
    <row r="3170" spans="1:20" ht="13" x14ac:dyDescent="0.1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</row>
    <row r="3171" spans="1:20" ht="13" x14ac:dyDescent="0.1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</row>
    <row r="3172" spans="1:20" ht="13" x14ac:dyDescent="0.1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</row>
    <row r="3173" spans="1:20" ht="13" x14ac:dyDescent="0.1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</row>
    <row r="3174" spans="1:20" ht="13" x14ac:dyDescent="0.1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</row>
    <row r="3175" spans="1:20" ht="13" x14ac:dyDescent="0.1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</row>
    <row r="3176" spans="1:20" ht="13" x14ac:dyDescent="0.1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</row>
    <row r="3177" spans="1:20" ht="13" x14ac:dyDescent="0.1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</row>
    <row r="3178" spans="1:20" ht="13" x14ac:dyDescent="0.1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</row>
    <row r="3179" spans="1:20" ht="13" x14ac:dyDescent="0.1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</row>
    <row r="3180" spans="1:20" ht="13" x14ac:dyDescent="0.1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</row>
    <row r="3181" spans="1:20" ht="13" x14ac:dyDescent="0.1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</row>
    <row r="3182" spans="1:20" ht="13" x14ac:dyDescent="0.1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</row>
    <row r="3183" spans="1:20" ht="13" x14ac:dyDescent="0.1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</row>
    <row r="3184" spans="1:20" ht="13" x14ac:dyDescent="0.1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</row>
    <row r="3185" spans="1:20" ht="13" x14ac:dyDescent="0.1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</row>
    <row r="3186" spans="1:20" ht="13" x14ac:dyDescent="0.1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</row>
    <row r="3187" spans="1:20" ht="13" x14ac:dyDescent="0.1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</row>
    <row r="3188" spans="1:20" ht="13" x14ac:dyDescent="0.1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</row>
    <row r="3189" spans="1:20" ht="13" x14ac:dyDescent="0.1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</row>
    <row r="3190" spans="1:20" ht="13" x14ac:dyDescent="0.1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</row>
    <row r="3191" spans="1:20" ht="13" x14ac:dyDescent="0.1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</row>
    <row r="3192" spans="1:20" ht="13" x14ac:dyDescent="0.1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</row>
    <row r="3193" spans="1:20" ht="13" x14ac:dyDescent="0.1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</row>
    <row r="3194" spans="1:20" ht="13" x14ac:dyDescent="0.1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</row>
    <row r="3195" spans="1:20" ht="13" x14ac:dyDescent="0.1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</row>
    <row r="3196" spans="1:20" ht="13" x14ac:dyDescent="0.1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</row>
    <row r="3197" spans="1:20" ht="13" x14ac:dyDescent="0.1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</row>
    <row r="3198" spans="1:20" ht="13" x14ac:dyDescent="0.1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</row>
    <row r="3199" spans="1:20" ht="13" x14ac:dyDescent="0.1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</row>
    <row r="3200" spans="1:20" ht="13" x14ac:dyDescent="0.1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</row>
    <row r="3201" spans="1:20" ht="13" x14ac:dyDescent="0.1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</row>
    <row r="3202" spans="1:20" ht="13" x14ac:dyDescent="0.1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</row>
    <row r="3203" spans="1:20" ht="13" x14ac:dyDescent="0.1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</row>
    <row r="3204" spans="1:20" ht="13" x14ac:dyDescent="0.1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</row>
    <row r="3205" spans="1:20" ht="13" x14ac:dyDescent="0.1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</row>
    <row r="3206" spans="1:20" ht="13" x14ac:dyDescent="0.1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</row>
    <row r="3207" spans="1:20" ht="13" x14ac:dyDescent="0.1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</row>
    <row r="3208" spans="1:20" ht="13" x14ac:dyDescent="0.1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</row>
    <row r="3209" spans="1:20" ht="13" x14ac:dyDescent="0.1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</row>
    <row r="3210" spans="1:20" ht="13" x14ac:dyDescent="0.1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</row>
    <row r="3211" spans="1:20" ht="13" x14ac:dyDescent="0.1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</row>
    <row r="3212" spans="1:20" ht="13" x14ac:dyDescent="0.1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</row>
    <row r="3213" spans="1:20" ht="13" x14ac:dyDescent="0.1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</row>
    <row r="3214" spans="1:20" ht="13" x14ac:dyDescent="0.1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</row>
    <row r="3215" spans="1:20" ht="13" x14ac:dyDescent="0.1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</row>
    <row r="3216" spans="1:20" ht="13" x14ac:dyDescent="0.1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</row>
    <row r="3217" spans="1:20" ht="13" x14ac:dyDescent="0.1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</row>
    <row r="3218" spans="1:20" ht="13" x14ac:dyDescent="0.1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</row>
    <row r="3219" spans="1:20" ht="13" x14ac:dyDescent="0.1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</row>
    <row r="3220" spans="1:20" ht="13" x14ac:dyDescent="0.1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</row>
    <row r="3221" spans="1:20" ht="13" x14ac:dyDescent="0.1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</row>
    <row r="3222" spans="1:20" ht="13" x14ac:dyDescent="0.1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</row>
    <row r="3223" spans="1:20" ht="13" x14ac:dyDescent="0.1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</row>
    <row r="3224" spans="1:20" ht="13" x14ac:dyDescent="0.1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</row>
    <row r="3225" spans="1:20" ht="13" x14ac:dyDescent="0.1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</row>
    <row r="3226" spans="1:20" ht="13" x14ac:dyDescent="0.1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</row>
    <row r="3227" spans="1:20" ht="13" x14ac:dyDescent="0.1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</row>
    <row r="3228" spans="1:20" ht="13" x14ac:dyDescent="0.1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</row>
    <row r="3229" spans="1:20" ht="13" x14ac:dyDescent="0.1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</row>
    <row r="3230" spans="1:20" ht="13" x14ac:dyDescent="0.1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</row>
    <row r="3231" spans="1:20" ht="13" x14ac:dyDescent="0.1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</row>
    <row r="3232" spans="1:20" ht="13" x14ac:dyDescent="0.1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</row>
    <row r="3233" spans="1:20" ht="13" x14ac:dyDescent="0.1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</row>
    <row r="3234" spans="1:20" ht="13" x14ac:dyDescent="0.1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</row>
    <row r="3235" spans="1:20" ht="13" x14ac:dyDescent="0.1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</row>
    <row r="3236" spans="1:20" ht="13" x14ac:dyDescent="0.1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</row>
    <row r="3237" spans="1:20" ht="13" x14ac:dyDescent="0.1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</row>
    <row r="3238" spans="1:20" ht="13" x14ac:dyDescent="0.1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</row>
    <row r="3239" spans="1:20" ht="13" x14ac:dyDescent="0.1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</row>
    <row r="3240" spans="1:20" ht="13" x14ac:dyDescent="0.1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</row>
    <row r="3241" spans="1:20" ht="13" x14ac:dyDescent="0.1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</row>
    <row r="3242" spans="1:20" ht="13" x14ac:dyDescent="0.1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</row>
    <row r="3243" spans="1:20" ht="13" x14ac:dyDescent="0.1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</row>
    <row r="3244" spans="1:20" ht="13" x14ac:dyDescent="0.1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</row>
    <row r="3245" spans="1:20" ht="13" x14ac:dyDescent="0.1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</row>
    <row r="3246" spans="1:20" ht="13" x14ac:dyDescent="0.1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</row>
    <row r="3247" spans="1:20" ht="13" x14ac:dyDescent="0.1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</row>
    <row r="3248" spans="1:20" ht="13" x14ac:dyDescent="0.1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</row>
    <row r="3249" spans="1:20" ht="13" x14ac:dyDescent="0.1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</row>
    <row r="3250" spans="1:20" ht="13" x14ac:dyDescent="0.1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</row>
    <row r="3251" spans="1:20" ht="13" x14ac:dyDescent="0.1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</row>
    <row r="3252" spans="1:20" ht="13" x14ac:dyDescent="0.1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</row>
    <row r="3253" spans="1:20" ht="13" x14ac:dyDescent="0.1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</row>
    <row r="3254" spans="1:20" ht="13" x14ac:dyDescent="0.1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</row>
    <row r="3255" spans="1:20" ht="13" x14ac:dyDescent="0.1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</row>
    <row r="3256" spans="1:20" ht="13" x14ac:dyDescent="0.1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</row>
    <row r="3257" spans="1:20" ht="13" x14ac:dyDescent="0.1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</row>
    <row r="3258" spans="1:20" ht="13" x14ac:dyDescent="0.1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</row>
    <row r="3259" spans="1:20" ht="13" x14ac:dyDescent="0.1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</row>
    <row r="3260" spans="1:20" ht="13" x14ac:dyDescent="0.1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</row>
    <row r="3261" spans="1:20" ht="13" x14ac:dyDescent="0.1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</row>
    <row r="3262" spans="1:20" ht="13" x14ac:dyDescent="0.1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</row>
    <row r="3263" spans="1:20" ht="13" x14ac:dyDescent="0.1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</row>
    <row r="3264" spans="1:20" ht="13" x14ac:dyDescent="0.1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</row>
    <row r="3265" spans="1:20" ht="13" x14ac:dyDescent="0.1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</row>
    <row r="3266" spans="1:20" ht="13" x14ac:dyDescent="0.1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</row>
    <row r="3267" spans="1:20" ht="13" x14ac:dyDescent="0.1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</row>
    <row r="3268" spans="1:20" ht="13" x14ac:dyDescent="0.1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</row>
    <row r="3269" spans="1:20" ht="13" x14ac:dyDescent="0.1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</row>
    <row r="3270" spans="1:20" ht="13" x14ac:dyDescent="0.1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</row>
    <row r="3271" spans="1:20" ht="13" x14ac:dyDescent="0.1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</row>
    <row r="3272" spans="1:20" ht="13" x14ac:dyDescent="0.1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</row>
    <row r="3273" spans="1:20" ht="13" x14ac:dyDescent="0.1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</row>
    <row r="3274" spans="1:20" ht="13" x14ac:dyDescent="0.1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</row>
    <row r="3275" spans="1:20" ht="13" x14ac:dyDescent="0.1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</row>
    <row r="3276" spans="1:20" ht="13" x14ac:dyDescent="0.1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</row>
    <row r="3277" spans="1:20" ht="13" x14ac:dyDescent="0.1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</row>
    <row r="3278" spans="1:20" ht="13" x14ac:dyDescent="0.1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</row>
    <row r="3279" spans="1:20" ht="13" x14ac:dyDescent="0.1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</row>
    <row r="3280" spans="1:20" ht="13" x14ac:dyDescent="0.1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</row>
    <row r="3281" spans="1:20" ht="13" x14ac:dyDescent="0.1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</row>
    <row r="3282" spans="1:20" ht="13" x14ac:dyDescent="0.1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</row>
    <row r="3283" spans="1:20" ht="13" x14ac:dyDescent="0.1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</row>
    <row r="3284" spans="1:20" ht="13" x14ac:dyDescent="0.1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</row>
    <row r="3285" spans="1:20" ht="13" x14ac:dyDescent="0.1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</row>
    <row r="3286" spans="1:20" ht="13" x14ac:dyDescent="0.1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</row>
    <row r="3287" spans="1:20" ht="13" x14ac:dyDescent="0.1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</row>
    <row r="3288" spans="1:20" ht="13" x14ac:dyDescent="0.1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</row>
    <row r="3289" spans="1:20" ht="13" x14ac:dyDescent="0.1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</row>
    <row r="3290" spans="1:20" ht="13" x14ac:dyDescent="0.1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</row>
    <row r="3291" spans="1:20" ht="13" x14ac:dyDescent="0.1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</row>
    <row r="3292" spans="1:20" ht="13" x14ac:dyDescent="0.1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</row>
    <row r="3293" spans="1:20" ht="13" x14ac:dyDescent="0.1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</row>
    <row r="3294" spans="1:20" ht="13" x14ac:dyDescent="0.1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</row>
    <row r="3295" spans="1:20" ht="13" x14ac:dyDescent="0.1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</row>
    <row r="3296" spans="1:20" ht="13" x14ac:dyDescent="0.1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</row>
    <row r="3297" spans="1:20" ht="13" x14ac:dyDescent="0.1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</row>
    <row r="3298" spans="1:20" ht="13" x14ac:dyDescent="0.1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</row>
    <row r="3299" spans="1:20" ht="13" x14ac:dyDescent="0.1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</row>
    <row r="3300" spans="1:20" ht="13" x14ac:dyDescent="0.1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</row>
    <row r="3301" spans="1:20" ht="13" x14ac:dyDescent="0.1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</row>
    <row r="3302" spans="1:20" ht="13" x14ac:dyDescent="0.1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</row>
    <row r="3303" spans="1:20" ht="13" x14ac:dyDescent="0.1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</row>
    <row r="3304" spans="1:20" ht="13" x14ac:dyDescent="0.1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</row>
    <row r="3305" spans="1:20" ht="13" x14ac:dyDescent="0.1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</row>
    <row r="3306" spans="1:20" ht="13" x14ac:dyDescent="0.1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</row>
    <row r="3307" spans="1:20" ht="13" x14ac:dyDescent="0.1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</row>
    <row r="3308" spans="1:20" ht="13" x14ac:dyDescent="0.1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</row>
    <row r="3309" spans="1:20" ht="13" x14ac:dyDescent="0.1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</row>
    <row r="3310" spans="1:20" ht="13" x14ac:dyDescent="0.1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</row>
    <row r="3311" spans="1:20" ht="13" x14ac:dyDescent="0.1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</row>
    <row r="3312" spans="1:20" ht="13" x14ac:dyDescent="0.1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</row>
    <row r="3313" spans="1:20" ht="13" x14ac:dyDescent="0.1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</row>
    <row r="3314" spans="1:20" ht="13" x14ac:dyDescent="0.1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</row>
    <row r="3315" spans="1:20" ht="13" x14ac:dyDescent="0.1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</row>
    <row r="3316" spans="1:20" ht="13" x14ac:dyDescent="0.1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</row>
    <row r="3317" spans="1:20" ht="13" x14ac:dyDescent="0.1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</row>
    <row r="3318" spans="1:20" ht="13" x14ac:dyDescent="0.1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</row>
    <row r="3319" spans="1:20" ht="13" x14ac:dyDescent="0.1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</row>
    <row r="3320" spans="1:20" ht="13" x14ac:dyDescent="0.1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</row>
    <row r="3321" spans="1:20" ht="13" x14ac:dyDescent="0.1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</row>
    <row r="3322" spans="1:20" ht="13" x14ac:dyDescent="0.1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</row>
    <row r="3323" spans="1:20" ht="13" x14ac:dyDescent="0.1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</row>
    <row r="3324" spans="1:20" ht="13" x14ac:dyDescent="0.1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</row>
    <row r="3325" spans="1:20" ht="13" x14ac:dyDescent="0.1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</row>
    <row r="3326" spans="1:20" ht="13" x14ac:dyDescent="0.1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</row>
    <row r="3327" spans="1:20" ht="13" x14ac:dyDescent="0.1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</row>
    <row r="3328" spans="1:20" ht="13" x14ac:dyDescent="0.1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</row>
    <row r="3329" spans="1:20" ht="13" x14ac:dyDescent="0.1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</row>
    <row r="3330" spans="1:20" ht="13" x14ac:dyDescent="0.1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</row>
    <row r="3331" spans="1:20" ht="13" x14ac:dyDescent="0.1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</row>
    <row r="3332" spans="1:20" ht="13" x14ac:dyDescent="0.1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</row>
    <row r="3333" spans="1:20" ht="13" x14ac:dyDescent="0.1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</row>
    <row r="3334" spans="1:20" ht="13" x14ac:dyDescent="0.1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</row>
    <row r="3335" spans="1:20" ht="13" x14ac:dyDescent="0.1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</row>
    <row r="3336" spans="1:20" ht="13" x14ac:dyDescent="0.1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</row>
    <row r="3337" spans="1:20" ht="13" x14ac:dyDescent="0.1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</row>
    <row r="3338" spans="1:20" ht="13" x14ac:dyDescent="0.1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</row>
    <row r="3339" spans="1:20" ht="13" x14ac:dyDescent="0.1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</row>
    <row r="3340" spans="1:20" ht="13" x14ac:dyDescent="0.1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</row>
    <row r="3341" spans="1:20" ht="13" x14ac:dyDescent="0.1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</row>
    <row r="3342" spans="1:20" ht="13" x14ac:dyDescent="0.1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</row>
    <row r="3343" spans="1:20" ht="13" x14ac:dyDescent="0.1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</row>
    <row r="3344" spans="1:20" ht="13" x14ac:dyDescent="0.1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</row>
    <row r="3345" spans="1:20" ht="13" x14ac:dyDescent="0.1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</row>
    <row r="3346" spans="1:20" ht="13" x14ac:dyDescent="0.1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</row>
    <row r="3347" spans="1:20" ht="13" x14ac:dyDescent="0.1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</row>
    <row r="3348" spans="1:20" ht="13" x14ac:dyDescent="0.1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</row>
    <row r="3349" spans="1:20" ht="13" x14ac:dyDescent="0.1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</row>
    <row r="3350" spans="1:20" ht="13" x14ac:dyDescent="0.1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</row>
    <row r="3351" spans="1:20" ht="13" x14ac:dyDescent="0.1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</row>
    <row r="3352" spans="1:20" ht="13" x14ac:dyDescent="0.1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</row>
    <row r="3353" spans="1:20" ht="13" x14ac:dyDescent="0.1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</row>
    <row r="3354" spans="1:20" ht="13" x14ac:dyDescent="0.1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</row>
    <row r="3355" spans="1:20" ht="13" x14ac:dyDescent="0.1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</row>
    <row r="3356" spans="1:20" ht="13" x14ac:dyDescent="0.1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</row>
    <row r="3357" spans="1:20" ht="13" x14ac:dyDescent="0.1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</row>
    <row r="3358" spans="1:20" ht="13" x14ac:dyDescent="0.1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</row>
    <row r="3359" spans="1:20" ht="13" x14ac:dyDescent="0.1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</row>
    <row r="3360" spans="1:20" ht="13" x14ac:dyDescent="0.1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</row>
    <row r="3361" spans="1:20" ht="13" x14ac:dyDescent="0.1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</row>
    <row r="3362" spans="1:20" ht="13" x14ac:dyDescent="0.1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</row>
    <row r="3363" spans="1:20" ht="13" x14ac:dyDescent="0.1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</row>
    <row r="3364" spans="1:20" ht="13" x14ac:dyDescent="0.1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</row>
    <row r="3365" spans="1:20" ht="13" x14ac:dyDescent="0.1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</row>
    <row r="3366" spans="1:20" ht="13" x14ac:dyDescent="0.1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</row>
    <row r="3367" spans="1:20" ht="13" x14ac:dyDescent="0.1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</row>
    <row r="3368" spans="1:20" ht="13" x14ac:dyDescent="0.1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</row>
    <row r="3369" spans="1:20" ht="13" x14ac:dyDescent="0.1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</row>
    <row r="3370" spans="1:20" ht="13" x14ac:dyDescent="0.1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</row>
    <row r="3371" spans="1:20" ht="13" x14ac:dyDescent="0.1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</row>
    <row r="3372" spans="1:20" ht="13" x14ac:dyDescent="0.1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</row>
    <row r="3373" spans="1:20" ht="13" x14ac:dyDescent="0.1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</row>
    <row r="3374" spans="1:20" ht="13" x14ac:dyDescent="0.1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</row>
    <row r="3375" spans="1:20" ht="13" x14ac:dyDescent="0.1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</row>
    <row r="3376" spans="1:20" ht="13" x14ac:dyDescent="0.1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</row>
    <row r="3377" spans="1:20" ht="13" x14ac:dyDescent="0.1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</row>
    <row r="3378" spans="1:20" ht="13" x14ac:dyDescent="0.1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</row>
    <row r="3379" spans="1:20" ht="13" x14ac:dyDescent="0.1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</row>
    <row r="3380" spans="1:20" ht="13" x14ac:dyDescent="0.1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</row>
    <row r="3381" spans="1:20" ht="13" x14ac:dyDescent="0.1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</row>
    <row r="3382" spans="1:20" ht="13" x14ac:dyDescent="0.1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</row>
    <row r="3383" spans="1:20" ht="13" x14ac:dyDescent="0.1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</row>
    <row r="3384" spans="1:20" ht="13" x14ac:dyDescent="0.1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</row>
    <row r="3385" spans="1:20" ht="13" x14ac:dyDescent="0.1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</row>
    <row r="3386" spans="1:20" ht="13" x14ac:dyDescent="0.1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</row>
    <row r="3387" spans="1:20" ht="13" x14ac:dyDescent="0.1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</row>
    <row r="3388" spans="1:20" ht="13" x14ac:dyDescent="0.1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</row>
    <row r="3389" spans="1:20" ht="13" x14ac:dyDescent="0.1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</row>
    <row r="3390" spans="1:20" ht="13" x14ac:dyDescent="0.1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</row>
    <row r="3391" spans="1:20" ht="13" x14ac:dyDescent="0.1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</row>
    <row r="3392" spans="1:20" ht="13" x14ac:dyDescent="0.1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</row>
    <row r="3393" spans="1:20" ht="13" x14ac:dyDescent="0.1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</row>
    <row r="3394" spans="1:20" ht="13" x14ac:dyDescent="0.1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</row>
    <row r="3395" spans="1:20" ht="13" x14ac:dyDescent="0.1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</row>
    <row r="3396" spans="1:20" ht="13" x14ac:dyDescent="0.1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</row>
    <row r="3397" spans="1:20" ht="13" x14ac:dyDescent="0.1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</row>
    <row r="3398" spans="1:20" ht="13" x14ac:dyDescent="0.1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</row>
    <row r="3399" spans="1:20" ht="13" x14ac:dyDescent="0.1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</row>
    <row r="3400" spans="1:20" ht="13" x14ac:dyDescent="0.1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</row>
    <row r="3401" spans="1:20" ht="13" x14ac:dyDescent="0.1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</row>
    <row r="3402" spans="1:20" ht="13" x14ac:dyDescent="0.1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</row>
    <row r="3403" spans="1:20" ht="13" x14ac:dyDescent="0.1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</row>
    <row r="3404" spans="1:20" ht="13" x14ac:dyDescent="0.1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</row>
    <row r="3405" spans="1:20" ht="13" x14ac:dyDescent="0.1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</row>
    <row r="3406" spans="1:20" ht="13" x14ac:dyDescent="0.1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</row>
    <row r="3407" spans="1:20" ht="13" x14ac:dyDescent="0.1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</row>
    <row r="3408" spans="1:20" ht="13" x14ac:dyDescent="0.1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</row>
    <row r="3409" spans="1:20" ht="13" x14ac:dyDescent="0.1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</row>
    <row r="3410" spans="1:20" ht="13" x14ac:dyDescent="0.1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</row>
    <row r="3411" spans="1:20" ht="13" x14ac:dyDescent="0.1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</row>
    <row r="3412" spans="1:20" ht="13" x14ac:dyDescent="0.1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</row>
    <row r="3413" spans="1:20" ht="13" x14ac:dyDescent="0.1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</row>
    <row r="3414" spans="1:20" ht="13" x14ac:dyDescent="0.1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</row>
    <row r="3415" spans="1:20" ht="13" x14ac:dyDescent="0.1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</row>
    <row r="3416" spans="1:20" ht="13" x14ac:dyDescent="0.1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</row>
    <row r="3417" spans="1:20" ht="13" x14ac:dyDescent="0.1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</row>
    <row r="3418" spans="1:20" ht="13" x14ac:dyDescent="0.1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</row>
    <row r="3419" spans="1:20" ht="13" x14ac:dyDescent="0.1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</row>
    <row r="3420" spans="1:20" ht="13" x14ac:dyDescent="0.1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</row>
    <row r="3421" spans="1:20" ht="13" x14ac:dyDescent="0.1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</row>
    <row r="3422" spans="1:20" ht="13" x14ac:dyDescent="0.1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</row>
    <row r="3423" spans="1:20" ht="13" x14ac:dyDescent="0.1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</row>
    <row r="3424" spans="1:20" ht="13" x14ac:dyDescent="0.1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</row>
    <row r="3425" spans="1:20" ht="13" x14ac:dyDescent="0.1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</row>
    <row r="3426" spans="1:20" ht="13" x14ac:dyDescent="0.1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</row>
    <row r="3427" spans="1:20" ht="13" x14ac:dyDescent="0.1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</row>
    <row r="3428" spans="1:20" ht="13" x14ac:dyDescent="0.1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</row>
    <row r="3429" spans="1:20" ht="13" x14ac:dyDescent="0.1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</row>
    <row r="3430" spans="1:20" ht="13" x14ac:dyDescent="0.1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</row>
    <row r="3431" spans="1:20" ht="13" x14ac:dyDescent="0.1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</row>
    <row r="3432" spans="1:20" ht="13" x14ac:dyDescent="0.1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</row>
    <row r="3433" spans="1:20" ht="13" x14ac:dyDescent="0.1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</row>
    <row r="3434" spans="1:20" ht="13" x14ac:dyDescent="0.1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</row>
    <row r="3435" spans="1:20" ht="13" x14ac:dyDescent="0.1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</row>
    <row r="3436" spans="1:20" ht="13" x14ac:dyDescent="0.1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</row>
    <row r="3437" spans="1:20" ht="13" x14ac:dyDescent="0.1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</row>
    <row r="3438" spans="1:20" ht="13" x14ac:dyDescent="0.1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</row>
    <row r="3439" spans="1:20" ht="13" x14ac:dyDescent="0.1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</row>
    <row r="3440" spans="1:20" ht="13" x14ac:dyDescent="0.1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</row>
    <row r="3441" spans="1:20" ht="13" x14ac:dyDescent="0.1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</row>
    <row r="3442" spans="1:20" ht="13" x14ac:dyDescent="0.1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</row>
    <row r="3443" spans="1:20" ht="13" x14ac:dyDescent="0.1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</row>
    <row r="3444" spans="1:20" ht="13" x14ac:dyDescent="0.1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</row>
    <row r="3445" spans="1:20" ht="13" x14ac:dyDescent="0.1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</row>
    <row r="3446" spans="1:20" ht="13" x14ac:dyDescent="0.1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</row>
    <row r="3447" spans="1:20" ht="13" x14ac:dyDescent="0.1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</row>
    <row r="3448" spans="1:20" ht="13" x14ac:dyDescent="0.1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</row>
    <row r="3449" spans="1:20" ht="13" x14ac:dyDescent="0.1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</row>
    <row r="3450" spans="1:20" ht="13" x14ac:dyDescent="0.1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</row>
    <row r="3451" spans="1:20" ht="13" x14ac:dyDescent="0.1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</row>
    <row r="3452" spans="1:20" ht="13" x14ac:dyDescent="0.1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</row>
    <row r="3453" spans="1:20" ht="13" x14ac:dyDescent="0.1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</row>
    <row r="3454" spans="1:20" ht="13" x14ac:dyDescent="0.1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</row>
    <row r="3455" spans="1:20" ht="13" x14ac:dyDescent="0.1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</row>
    <row r="3456" spans="1:20" ht="13" x14ac:dyDescent="0.1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</row>
    <row r="3457" spans="1:20" ht="13" x14ac:dyDescent="0.1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</row>
    <row r="3458" spans="1:20" ht="13" x14ac:dyDescent="0.1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</row>
    <row r="3459" spans="1:20" ht="13" x14ac:dyDescent="0.1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</row>
    <row r="3460" spans="1:20" ht="13" x14ac:dyDescent="0.1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</row>
    <row r="3461" spans="1:20" ht="13" x14ac:dyDescent="0.1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</row>
    <row r="3462" spans="1:20" ht="13" x14ac:dyDescent="0.1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</row>
    <row r="3463" spans="1:20" ht="13" x14ac:dyDescent="0.1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</row>
    <row r="3464" spans="1:20" ht="13" x14ac:dyDescent="0.1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</row>
    <row r="3465" spans="1:20" ht="13" x14ac:dyDescent="0.1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</row>
    <row r="3466" spans="1:20" ht="13" x14ac:dyDescent="0.1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</row>
    <row r="3467" spans="1:20" ht="13" x14ac:dyDescent="0.1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</row>
    <row r="3468" spans="1:20" ht="13" x14ac:dyDescent="0.1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</row>
    <row r="3469" spans="1:20" ht="13" x14ac:dyDescent="0.1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</row>
    <row r="3470" spans="1:20" ht="13" x14ac:dyDescent="0.1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</row>
    <row r="3471" spans="1:20" ht="13" x14ac:dyDescent="0.1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</row>
    <row r="3472" spans="1:20" ht="13" x14ac:dyDescent="0.1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</row>
    <row r="3473" spans="1:20" ht="13" x14ac:dyDescent="0.1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</row>
    <row r="3474" spans="1:20" ht="13" x14ac:dyDescent="0.1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</row>
    <row r="3475" spans="1:20" ht="13" x14ac:dyDescent="0.1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</row>
    <row r="3476" spans="1:20" ht="13" x14ac:dyDescent="0.1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</row>
    <row r="3477" spans="1:20" ht="13" x14ac:dyDescent="0.1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</row>
    <row r="3478" spans="1:20" ht="13" x14ac:dyDescent="0.1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</row>
    <row r="3479" spans="1:20" ht="13" x14ac:dyDescent="0.1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</row>
    <row r="3480" spans="1:20" ht="13" x14ac:dyDescent="0.1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</row>
    <row r="3481" spans="1:20" ht="13" x14ac:dyDescent="0.1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</row>
    <row r="3482" spans="1:20" ht="13" x14ac:dyDescent="0.1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</row>
    <row r="3483" spans="1:20" ht="13" x14ac:dyDescent="0.1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</row>
    <row r="3484" spans="1:20" ht="13" x14ac:dyDescent="0.1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</row>
    <row r="3485" spans="1:20" ht="13" x14ac:dyDescent="0.1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</row>
    <row r="3486" spans="1:20" ht="13" x14ac:dyDescent="0.1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</row>
    <row r="3487" spans="1:20" ht="13" x14ac:dyDescent="0.1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</row>
    <row r="3488" spans="1:20" ht="13" x14ac:dyDescent="0.1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</row>
    <row r="3489" spans="1:20" ht="13" x14ac:dyDescent="0.1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</row>
    <row r="3490" spans="1:20" ht="13" x14ac:dyDescent="0.1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</row>
    <row r="3491" spans="1:20" ht="13" x14ac:dyDescent="0.1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</row>
    <row r="3492" spans="1:20" ht="13" x14ac:dyDescent="0.1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</row>
    <row r="3493" spans="1:20" ht="13" x14ac:dyDescent="0.1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</row>
    <row r="3494" spans="1:20" ht="13" x14ac:dyDescent="0.1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</row>
    <row r="3495" spans="1:20" ht="13" x14ac:dyDescent="0.1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</row>
    <row r="3496" spans="1:20" ht="13" x14ac:dyDescent="0.1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</row>
    <row r="3497" spans="1:20" ht="13" x14ac:dyDescent="0.1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</row>
    <row r="3498" spans="1:20" ht="13" x14ac:dyDescent="0.1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</row>
    <row r="3499" spans="1:20" ht="13" x14ac:dyDescent="0.1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</row>
    <row r="3500" spans="1:20" ht="13" x14ac:dyDescent="0.1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</row>
    <row r="3501" spans="1:20" ht="13" x14ac:dyDescent="0.1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</row>
    <row r="3502" spans="1:20" ht="13" x14ac:dyDescent="0.1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</row>
    <row r="3503" spans="1:20" ht="13" x14ac:dyDescent="0.1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</row>
    <row r="3504" spans="1:20" ht="13" x14ac:dyDescent="0.1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</row>
    <row r="3505" spans="1:20" ht="13" x14ac:dyDescent="0.1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</row>
    <row r="3506" spans="1:20" ht="13" x14ac:dyDescent="0.1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</row>
    <row r="3507" spans="1:20" ht="13" x14ac:dyDescent="0.1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</row>
    <row r="3508" spans="1:20" ht="13" x14ac:dyDescent="0.1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</row>
    <row r="3509" spans="1:20" ht="13" x14ac:dyDescent="0.1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</row>
    <row r="3510" spans="1:20" ht="13" x14ac:dyDescent="0.1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</row>
    <row r="3511" spans="1:20" ht="13" x14ac:dyDescent="0.1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</row>
    <row r="3512" spans="1:20" ht="13" x14ac:dyDescent="0.1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</row>
    <row r="3513" spans="1:20" ht="13" x14ac:dyDescent="0.1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</row>
    <row r="3514" spans="1:20" ht="13" x14ac:dyDescent="0.1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</row>
    <row r="3515" spans="1:20" ht="13" x14ac:dyDescent="0.1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</row>
    <row r="3516" spans="1:20" ht="13" x14ac:dyDescent="0.1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</row>
    <row r="3517" spans="1:20" ht="13" x14ac:dyDescent="0.1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</row>
    <row r="3518" spans="1:20" ht="13" x14ac:dyDescent="0.1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</row>
    <row r="3519" spans="1:20" ht="13" x14ac:dyDescent="0.1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</row>
    <row r="3520" spans="1:20" ht="13" x14ac:dyDescent="0.1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</row>
    <row r="3521" spans="1:20" ht="13" x14ac:dyDescent="0.1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</row>
    <row r="3522" spans="1:20" ht="13" x14ac:dyDescent="0.1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</row>
    <row r="3523" spans="1:20" ht="13" x14ac:dyDescent="0.1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</row>
    <row r="3524" spans="1:20" ht="13" x14ac:dyDescent="0.1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</row>
    <row r="3525" spans="1:20" ht="13" x14ac:dyDescent="0.1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</row>
    <row r="3526" spans="1:20" ht="13" x14ac:dyDescent="0.1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</row>
    <row r="3527" spans="1:20" ht="13" x14ac:dyDescent="0.1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</row>
    <row r="3528" spans="1:20" ht="13" x14ac:dyDescent="0.1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</row>
    <row r="3529" spans="1:20" ht="13" x14ac:dyDescent="0.1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</row>
    <row r="3530" spans="1:20" ht="13" x14ac:dyDescent="0.1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</row>
    <row r="3531" spans="1:20" ht="13" x14ac:dyDescent="0.1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</row>
    <row r="3532" spans="1:20" ht="13" x14ac:dyDescent="0.1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</row>
    <row r="3533" spans="1:20" ht="13" x14ac:dyDescent="0.1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</row>
    <row r="3534" spans="1:20" ht="13" x14ac:dyDescent="0.1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</row>
    <row r="3535" spans="1:20" ht="13" x14ac:dyDescent="0.1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</row>
    <row r="3536" spans="1:20" ht="13" x14ac:dyDescent="0.1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</row>
    <row r="3537" spans="1:20" ht="13" x14ac:dyDescent="0.1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</row>
    <row r="3538" spans="1:20" ht="13" x14ac:dyDescent="0.1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</row>
    <row r="3539" spans="1:20" ht="13" x14ac:dyDescent="0.1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</row>
    <row r="3540" spans="1:20" ht="13" x14ac:dyDescent="0.1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</row>
    <row r="3541" spans="1:20" ht="13" x14ac:dyDescent="0.1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</row>
    <row r="3542" spans="1:20" ht="13" x14ac:dyDescent="0.1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</row>
    <row r="3543" spans="1:20" ht="13" x14ac:dyDescent="0.1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</row>
    <row r="3544" spans="1:20" ht="13" x14ac:dyDescent="0.1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</row>
    <row r="3545" spans="1:20" ht="13" x14ac:dyDescent="0.1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</row>
    <row r="3546" spans="1:20" ht="13" x14ac:dyDescent="0.1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</row>
    <row r="3547" spans="1:20" ht="13" x14ac:dyDescent="0.1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</row>
    <row r="3548" spans="1:20" ht="13" x14ac:dyDescent="0.1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</row>
    <row r="3549" spans="1:20" ht="13" x14ac:dyDescent="0.1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</row>
    <row r="3550" spans="1:20" ht="13" x14ac:dyDescent="0.1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</row>
    <row r="3551" spans="1:20" ht="13" x14ac:dyDescent="0.1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</row>
    <row r="3552" spans="1:20" ht="13" x14ac:dyDescent="0.1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</row>
    <row r="3553" spans="1:20" ht="13" x14ac:dyDescent="0.1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</row>
    <row r="3554" spans="1:20" ht="13" x14ac:dyDescent="0.1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</row>
    <row r="3555" spans="1:20" ht="13" x14ac:dyDescent="0.1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</row>
    <row r="3556" spans="1:20" ht="13" x14ac:dyDescent="0.1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</row>
    <row r="3557" spans="1:20" ht="13" x14ac:dyDescent="0.1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</row>
    <row r="3558" spans="1:20" ht="13" x14ac:dyDescent="0.1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</row>
    <row r="3559" spans="1:20" ht="13" x14ac:dyDescent="0.1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</row>
    <row r="3560" spans="1:20" ht="13" x14ac:dyDescent="0.1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</row>
    <row r="3561" spans="1:20" ht="13" x14ac:dyDescent="0.1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</row>
    <row r="3562" spans="1:20" ht="13" x14ac:dyDescent="0.1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</row>
    <row r="3563" spans="1:20" ht="13" x14ac:dyDescent="0.1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</row>
    <row r="3564" spans="1:20" ht="13" x14ac:dyDescent="0.1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</row>
    <row r="3565" spans="1:20" ht="13" x14ac:dyDescent="0.1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</row>
    <row r="3566" spans="1:20" ht="13" x14ac:dyDescent="0.1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</row>
    <row r="3567" spans="1:20" ht="13" x14ac:dyDescent="0.1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</row>
    <row r="3568" spans="1:20" ht="13" x14ac:dyDescent="0.1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</row>
    <row r="3569" spans="1:20" ht="13" x14ac:dyDescent="0.1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</row>
    <row r="3570" spans="1:20" ht="13" x14ac:dyDescent="0.1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</row>
    <row r="3571" spans="1:20" ht="13" x14ac:dyDescent="0.1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</row>
    <row r="3572" spans="1:20" ht="13" x14ac:dyDescent="0.1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</row>
    <row r="3573" spans="1:20" ht="13" x14ac:dyDescent="0.1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</row>
    <row r="3574" spans="1:20" ht="13" x14ac:dyDescent="0.1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</row>
    <row r="3575" spans="1:20" ht="13" x14ac:dyDescent="0.1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</row>
    <row r="3576" spans="1:20" ht="13" x14ac:dyDescent="0.1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</row>
    <row r="3577" spans="1:20" ht="13" x14ac:dyDescent="0.1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</row>
    <row r="3578" spans="1:20" ht="13" x14ac:dyDescent="0.1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</row>
    <row r="3579" spans="1:20" ht="13" x14ac:dyDescent="0.1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</row>
    <row r="3580" spans="1:20" ht="13" x14ac:dyDescent="0.1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</row>
    <row r="3581" spans="1:20" ht="13" x14ac:dyDescent="0.1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</row>
    <row r="3582" spans="1:20" ht="13" x14ac:dyDescent="0.1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</row>
    <row r="3583" spans="1:20" ht="13" x14ac:dyDescent="0.1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</row>
    <row r="3584" spans="1:20" ht="13" x14ac:dyDescent="0.1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</row>
    <row r="3585" spans="1:20" ht="13" x14ac:dyDescent="0.1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</row>
    <row r="3586" spans="1:20" ht="13" x14ac:dyDescent="0.1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</row>
    <row r="3587" spans="1:20" ht="13" x14ac:dyDescent="0.1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</row>
    <row r="3588" spans="1:20" ht="13" x14ac:dyDescent="0.1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</row>
    <row r="3589" spans="1:20" ht="13" x14ac:dyDescent="0.1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</row>
    <row r="3590" spans="1:20" ht="13" x14ac:dyDescent="0.1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</row>
    <row r="3591" spans="1:20" ht="13" x14ac:dyDescent="0.1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</row>
    <row r="3592" spans="1:20" ht="13" x14ac:dyDescent="0.1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</row>
    <row r="3593" spans="1:20" ht="13" x14ac:dyDescent="0.1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</row>
    <row r="3594" spans="1:20" ht="13" x14ac:dyDescent="0.1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</row>
    <row r="3595" spans="1:20" ht="13" x14ac:dyDescent="0.1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</row>
    <row r="3596" spans="1:20" ht="13" x14ac:dyDescent="0.1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</row>
    <row r="3597" spans="1:20" ht="13" x14ac:dyDescent="0.1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</row>
    <row r="3598" spans="1:20" ht="13" x14ac:dyDescent="0.1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</row>
    <row r="3599" spans="1:20" ht="13" x14ac:dyDescent="0.1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</row>
    <row r="3600" spans="1:20" ht="13" x14ac:dyDescent="0.1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</row>
    <row r="3601" spans="1:20" ht="13" x14ac:dyDescent="0.1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</row>
    <row r="3602" spans="1:20" ht="13" x14ac:dyDescent="0.1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</row>
    <row r="3603" spans="1:20" ht="13" x14ac:dyDescent="0.1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</row>
    <row r="3604" spans="1:20" ht="13" x14ac:dyDescent="0.1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</row>
    <row r="3605" spans="1:20" ht="13" x14ac:dyDescent="0.1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</row>
    <row r="3606" spans="1:20" ht="13" x14ac:dyDescent="0.1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</row>
    <row r="3607" spans="1:20" ht="13" x14ac:dyDescent="0.1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</row>
    <row r="3608" spans="1:20" ht="13" x14ac:dyDescent="0.1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</row>
    <row r="3609" spans="1:20" ht="13" x14ac:dyDescent="0.1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</row>
    <row r="3610" spans="1:20" ht="13" x14ac:dyDescent="0.1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</row>
    <row r="3611" spans="1:20" ht="13" x14ac:dyDescent="0.1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</row>
    <row r="3612" spans="1:20" ht="13" x14ac:dyDescent="0.1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</row>
    <row r="3613" spans="1:20" ht="13" x14ac:dyDescent="0.1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</row>
    <row r="3614" spans="1:20" ht="13" x14ac:dyDescent="0.1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</row>
    <row r="3615" spans="1:20" ht="13" x14ac:dyDescent="0.1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</row>
    <row r="3616" spans="1:20" ht="13" x14ac:dyDescent="0.1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</row>
    <row r="3617" spans="1:20" ht="13" x14ac:dyDescent="0.1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</row>
    <row r="3618" spans="1:20" ht="13" x14ac:dyDescent="0.1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</row>
    <row r="3619" spans="1:20" ht="13" x14ac:dyDescent="0.1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</row>
    <row r="3620" spans="1:20" ht="13" x14ac:dyDescent="0.1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</row>
    <row r="3621" spans="1:20" ht="13" x14ac:dyDescent="0.1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</row>
    <row r="3622" spans="1:20" ht="13" x14ac:dyDescent="0.1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</row>
    <row r="3623" spans="1:20" ht="13" x14ac:dyDescent="0.1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</row>
    <row r="3624" spans="1:20" ht="13" x14ac:dyDescent="0.1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</row>
    <row r="3625" spans="1:20" ht="13" x14ac:dyDescent="0.1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</row>
    <row r="3626" spans="1:20" ht="13" x14ac:dyDescent="0.1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</row>
    <row r="3627" spans="1:20" ht="13" x14ac:dyDescent="0.1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</row>
    <row r="3628" spans="1:20" ht="13" x14ac:dyDescent="0.1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</row>
    <row r="3629" spans="1:20" ht="13" x14ac:dyDescent="0.1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</row>
    <row r="3630" spans="1:20" ht="13" x14ac:dyDescent="0.1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</row>
    <row r="3631" spans="1:20" ht="13" x14ac:dyDescent="0.1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</row>
    <row r="3632" spans="1:20" ht="13" x14ac:dyDescent="0.1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</row>
    <row r="3633" spans="1:20" ht="13" x14ac:dyDescent="0.1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</row>
    <row r="3634" spans="1:20" ht="13" x14ac:dyDescent="0.1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</row>
    <row r="3635" spans="1:20" ht="13" x14ac:dyDescent="0.1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</row>
    <row r="3636" spans="1:20" ht="13" x14ac:dyDescent="0.1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</row>
    <row r="3637" spans="1:20" ht="13" x14ac:dyDescent="0.1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</row>
    <row r="3638" spans="1:20" ht="13" x14ac:dyDescent="0.1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</row>
    <row r="3639" spans="1:20" ht="13" x14ac:dyDescent="0.1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</row>
    <row r="3640" spans="1:20" ht="13" x14ac:dyDescent="0.1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</row>
    <row r="3641" spans="1:20" ht="13" x14ac:dyDescent="0.1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</row>
    <row r="3642" spans="1:20" ht="13" x14ac:dyDescent="0.1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</row>
    <row r="3643" spans="1:20" ht="13" x14ac:dyDescent="0.1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</row>
    <row r="3644" spans="1:20" ht="13" x14ac:dyDescent="0.1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</row>
    <row r="3645" spans="1:20" ht="13" x14ac:dyDescent="0.1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</row>
    <row r="3646" spans="1:20" ht="13" x14ac:dyDescent="0.1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</row>
    <row r="3647" spans="1:20" ht="13" x14ac:dyDescent="0.1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</row>
    <row r="3648" spans="1:20" ht="13" x14ac:dyDescent="0.1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</row>
    <row r="3649" spans="1:20" ht="13" x14ac:dyDescent="0.1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</row>
    <row r="3650" spans="1:20" ht="13" x14ac:dyDescent="0.1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</row>
    <row r="3651" spans="1:20" ht="13" x14ac:dyDescent="0.1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</row>
    <row r="3652" spans="1:20" ht="13" x14ac:dyDescent="0.1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</row>
    <row r="3653" spans="1:20" ht="13" x14ac:dyDescent="0.1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</row>
    <row r="3654" spans="1:20" ht="13" x14ac:dyDescent="0.1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</row>
    <row r="3655" spans="1:20" ht="13" x14ac:dyDescent="0.1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</row>
    <row r="3656" spans="1:20" ht="13" x14ac:dyDescent="0.1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</row>
    <row r="3657" spans="1:20" ht="13" x14ac:dyDescent="0.1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</row>
    <row r="3658" spans="1:20" ht="13" x14ac:dyDescent="0.1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</row>
    <row r="3659" spans="1:20" ht="13" x14ac:dyDescent="0.1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</row>
    <row r="3660" spans="1:20" ht="13" x14ac:dyDescent="0.1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</row>
    <row r="3661" spans="1:20" ht="13" x14ac:dyDescent="0.1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</row>
    <row r="3662" spans="1:20" ht="13" x14ac:dyDescent="0.1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</row>
    <row r="3663" spans="1:20" ht="13" x14ac:dyDescent="0.1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</row>
    <row r="3664" spans="1:20" ht="13" x14ac:dyDescent="0.1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</row>
    <row r="3665" spans="1:20" ht="13" x14ac:dyDescent="0.1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</row>
    <row r="3666" spans="1:20" ht="13" x14ac:dyDescent="0.1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</row>
    <row r="3667" spans="1:20" ht="13" x14ac:dyDescent="0.1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</row>
    <row r="3668" spans="1:20" ht="13" x14ac:dyDescent="0.1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</row>
    <row r="3669" spans="1:20" ht="13" x14ac:dyDescent="0.1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</row>
    <row r="3670" spans="1:20" ht="13" x14ac:dyDescent="0.1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</row>
    <row r="3671" spans="1:20" ht="13" x14ac:dyDescent="0.1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</row>
    <row r="3672" spans="1:20" ht="13" x14ac:dyDescent="0.1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</row>
    <row r="3673" spans="1:20" ht="13" x14ac:dyDescent="0.1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</row>
    <row r="3674" spans="1:20" ht="13" x14ac:dyDescent="0.1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</row>
    <row r="3675" spans="1:20" ht="13" x14ac:dyDescent="0.1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</row>
    <row r="3676" spans="1:20" ht="13" x14ac:dyDescent="0.1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</row>
    <row r="3677" spans="1:20" ht="13" x14ac:dyDescent="0.1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</row>
    <row r="3678" spans="1:20" ht="13" x14ac:dyDescent="0.1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</row>
    <row r="3679" spans="1:20" ht="13" x14ac:dyDescent="0.1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</row>
    <row r="3680" spans="1:20" ht="13" x14ac:dyDescent="0.1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</row>
    <row r="3681" spans="1:20" ht="13" x14ac:dyDescent="0.1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</row>
    <row r="3682" spans="1:20" ht="13" x14ac:dyDescent="0.1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</row>
    <row r="3683" spans="1:20" ht="13" x14ac:dyDescent="0.1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</row>
    <row r="3684" spans="1:20" ht="13" x14ac:dyDescent="0.1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</row>
    <row r="3685" spans="1:20" ht="13" x14ac:dyDescent="0.1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</row>
    <row r="3686" spans="1:20" ht="13" x14ac:dyDescent="0.1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</row>
    <row r="3687" spans="1:20" ht="13" x14ac:dyDescent="0.1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</row>
    <row r="3688" spans="1:20" ht="13" x14ac:dyDescent="0.1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</row>
    <row r="3689" spans="1:20" ht="13" x14ac:dyDescent="0.1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</row>
    <row r="3690" spans="1:20" ht="13" x14ac:dyDescent="0.1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</row>
    <row r="3691" spans="1:20" ht="13" x14ac:dyDescent="0.1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</row>
    <row r="3692" spans="1:20" ht="13" x14ac:dyDescent="0.1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</row>
    <row r="3693" spans="1:20" ht="13" x14ac:dyDescent="0.1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</row>
    <row r="3694" spans="1:20" ht="13" x14ac:dyDescent="0.1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</row>
    <row r="3695" spans="1:20" ht="13" x14ac:dyDescent="0.1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</row>
    <row r="3696" spans="1:20" ht="13" x14ac:dyDescent="0.1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</row>
    <row r="3697" spans="1:20" ht="13" x14ac:dyDescent="0.1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</row>
    <row r="3698" spans="1:20" ht="13" x14ac:dyDescent="0.1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</row>
    <row r="3699" spans="1:20" ht="13" x14ac:dyDescent="0.1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</row>
    <row r="3700" spans="1:20" ht="13" x14ac:dyDescent="0.1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</row>
    <row r="3701" spans="1:20" ht="13" x14ac:dyDescent="0.1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</row>
    <row r="3702" spans="1:20" ht="13" x14ac:dyDescent="0.1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</row>
    <row r="3703" spans="1:20" ht="13" x14ac:dyDescent="0.1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</row>
    <row r="3704" spans="1:20" ht="13" x14ac:dyDescent="0.1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</row>
    <row r="3705" spans="1:20" ht="13" x14ac:dyDescent="0.1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</row>
    <row r="3706" spans="1:20" ht="13" x14ac:dyDescent="0.1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</row>
    <row r="3707" spans="1:20" ht="13" x14ac:dyDescent="0.1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</row>
    <row r="3708" spans="1:20" ht="13" x14ac:dyDescent="0.1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</row>
    <row r="3709" spans="1:20" ht="13" x14ac:dyDescent="0.1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</row>
    <row r="3710" spans="1:20" ht="13" x14ac:dyDescent="0.1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</row>
    <row r="3711" spans="1:20" ht="13" x14ac:dyDescent="0.1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</row>
    <row r="3712" spans="1:20" ht="13" x14ac:dyDescent="0.1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</row>
    <row r="3713" spans="1:20" ht="13" x14ac:dyDescent="0.1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</row>
    <row r="3714" spans="1:20" ht="13" x14ac:dyDescent="0.1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</row>
    <row r="3715" spans="1:20" ht="13" x14ac:dyDescent="0.1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</row>
    <row r="3716" spans="1:20" ht="13" x14ac:dyDescent="0.1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</row>
    <row r="3717" spans="1:20" ht="13" x14ac:dyDescent="0.1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</row>
    <row r="3718" spans="1:20" ht="13" x14ac:dyDescent="0.1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</row>
    <row r="3719" spans="1:20" ht="13" x14ac:dyDescent="0.1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</row>
    <row r="3720" spans="1:20" ht="13" x14ac:dyDescent="0.1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</row>
    <row r="3721" spans="1:20" ht="13" x14ac:dyDescent="0.1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</row>
    <row r="3722" spans="1:20" ht="13" x14ac:dyDescent="0.1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</row>
    <row r="3723" spans="1:20" ht="13" x14ac:dyDescent="0.1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</row>
    <row r="3724" spans="1:20" ht="13" x14ac:dyDescent="0.1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</row>
    <row r="3725" spans="1:20" ht="13" x14ac:dyDescent="0.1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</row>
    <row r="3726" spans="1:20" ht="13" x14ac:dyDescent="0.1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</row>
    <row r="3727" spans="1:20" ht="13" x14ac:dyDescent="0.1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</row>
    <row r="3728" spans="1:20" ht="13" x14ac:dyDescent="0.1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</row>
    <row r="3729" spans="1:20" ht="13" x14ac:dyDescent="0.1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</row>
    <row r="3730" spans="1:20" ht="13" x14ac:dyDescent="0.1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</row>
    <row r="3731" spans="1:20" ht="13" x14ac:dyDescent="0.1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</row>
    <row r="3732" spans="1:20" ht="13" x14ac:dyDescent="0.1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</row>
    <row r="3733" spans="1:20" ht="13" x14ac:dyDescent="0.1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</row>
    <row r="3734" spans="1:20" ht="13" x14ac:dyDescent="0.1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</row>
    <row r="3735" spans="1:20" ht="13" x14ac:dyDescent="0.1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</row>
    <row r="3736" spans="1:20" ht="13" x14ac:dyDescent="0.1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</row>
    <row r="3737" spans="1:20" ht="13" x14ac:dyDescent="0.1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</row>
    <row r="3738" spans="1:20" ht="13" x14ac:dyDescent="0.1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</row>
    <row r="3739" spans="1:20" ht="13" x14ac:dyDescent="0.1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</row>
    <row r="3740" spans="1:20" ht="13" x14ac:dyDescent="0.1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</row>
    <row r="3741" spans="1:20" ht="13" x14ac:dyDescent="0.1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</row>
    <row r="3742" spans="1:20" ht="13" x14ac:dyDescent="0.1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</row>
    <row r="3743" spans="1:20" ht="13" x14ac:dyDescent="0.1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</row>
    <row r="3744" spans="1:20" ht="13" x14ac:dyDescent="0.1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</row>
    <row r="3745" spans="1:20" ht="13" x14ac:dyDescent="0.1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</row>
    <row r="3746" spans="1:20" ht="13" x14ac:dyDescent="0.1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</row>
    <row r="3747" spans="1:20" ht="13" x14ac:dyDescent="0.1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</row>
    <row r="3748" spans="1:20" ht="13" x14ac:dyDescent="0.1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</row>
    <row r="3749" spans="1:20" ht="13" x14ac:dyDescent="0.1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</row>
    <row r="3750" spans="1:20" ht="13" x14ac:dyDescent="0.1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</row>
    <row r="3751" spans="1:20" ht="13" x14ac:dyDescent="0.1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</row>
    <row r="3752" spans="1:20" ht="13" x14ac:dyDescent="0.1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</row>
    <row r="3753" spans="1:20" ht="13" x14ac:dyDescent="0.1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</row>
    <row r="3754" spans="1:20" ht="13" x14ac:dyDescent="0.1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</row>
    <row r="3755" spans="1:20" ht="13" x14ac:dyDescent="0.1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</row>
    <row r="3756" spans="1:20" ht="13" x14ac:dyDescent="0.1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</row>
    <row r="3757" spans="1:20" ht="13" x14ac:dyDescent="0.1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</row>
    <row r="3758" spans="1:20" ht="13" x14ac:dyDescent="0.1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</row>
    <row r="3759" spans="1:20" ht="13" x14ac:dyDescent="0.1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</row>
    <row r="3760" spans="1:20" ht="13" x14ac:dyDescent="0.1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</row>
    <row r="3761" spans="1:20" ht="13" x14ac:dyDescent="0.1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</row>
    <row r="3762" spans="1:20" ht="13" x14ac:dyDescent="0.1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</row>
    <row r="3763" spans="1:20" ht="13" x14ac:dyDescent="0.1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</row>
    <row r="3764" spans="1:20" ht="13" x14ac:dyDescent="0.1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</row>
    <row r="3765" spans="1:20" ht="13" x14ac:dyDescent="0.1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</row>
    <row r="3766" spans="1:20" ht="13" x14ac:dyDescent="0.1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</row>
    <row r="3767" spans="1:20" ht="13" x14ac:dyDescent="0.1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</row>
    <row r="3768" spans="1:20" ht="13" x14ac:dyDescent="0.1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</row>
    <row r="3769" spans="1:20" ht="13" x14ac:dyDescent="0.1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</row>
    <row r="3770" spans="1:20" ht="13" x14ac:dyDescent="0.1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</row>
    <row r="3771" spans="1:20" ht="13" x14ac:dyDescent="0.1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</row>
    <row r="3772" spans="1:20" ht="13" x14ac:dyDescent="0.1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</row>
    <row r="3773" spans="1:20" ht="13" x14ac:dyDescent="0.1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</row>
    <row r="3774" spans="1:20" ht="13" x14ac:dyDescent="0.1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</row>
    <row r="3775" spans="1:20" ht="13" x14ac:dyDescent="0.1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</row>
    <row r="3776" spans="1:20" ht="13" x14ac:dyDescent="0.1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</row>
    <row r="3777" spans="1:20" ht="13" x14ac:dyDescent="0.1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</row>
    <row r="3778" spans="1:20" ht="13" x14ac:dyDescent="0.1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</row>
    <row r="3779" spans="1:20" ht="13" x14ac:dyDescent="0.1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</row>
    <row r="3780" spans="1:20" ht="13" x14ac:dyDescent="0.1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</row>
    <row r="3781" spans="1:20" ht="13" x14ac:dyDescent="0.1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</row>
    <row r="3782" spans="1:20" ht="13" x14ac:dyDescent="0.1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</row>
    <row r="3783" spans="1:20" ht="13" x14ac:dyDescent="0.1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</row>
    <row r="3784" spans="1:20" ht="13" x14ac:dyDescent="0.1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</row>
    <row r="3785" spans="1:20" ht="13" x14ac:dyDescent="0.1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</row>
    <row r="3786" spans="1:20" ht="13" x14ac:dyDescent="0.1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</row>
    <row r="3787" spans="1:20" ht="13" x14ac:dyDescent="0.1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</row>
    <row r="3788" spans="1:20" ht="13" x14ac:dyDescent="0.1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</row>
    <row r="3789" spans="1:20" ht="13" x14ac:dyDescent="0.1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</row>
    <row r="3790" spans="1:20" ht="13" x14ac:dyDescent="0.1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</row>
    <row r="3791" spans="1:20" ht="13" x14ac:dyDescent="0.1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</row>
    <row r="3792" spans="1:20" ht="13" x14ac:dyDescent="0.1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</row>
    <row r="3793" spans="1:20" ht="13" x14ac:dyDescent="0.1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</row>
    <row r="3794" spans="1:20" ht="13" x14ac:dyDescent="0.1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</row>
    <row r="3795" spans="1:20" ht="13" x14ac:dyDescent="0.1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</row>
    <row r="3796" spans="1:20" ht="13" x14ac:dyDescent="0.1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</row>
    <row r="3797" spans="1:20" ht="13" x14ac:dyDescent="0.1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</row>
    <row r="3798" spans="1:20" ht="13" x14ac:dyDescent="0.1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</row>
    <row r="3799" spans="1:20" ht="13" x14ac:dyDescent="0.1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</row>
    <row r="3800" spans="1:20" ht="13" x14ac:dyDescent="0.1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</row>
    <row r="3801" spans="1:20" ht="13" x14ac:dyDescent="0.1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</row>
    <row r="3802" spans="1:20" ht="13" x14ac:dyDescent="0.1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</row>
    <row r="3803" spans="1:20" ht="13" x14ac:dyDescent="0.1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</row>
    <row r="3804" spans="1:20" ht="13" x14ac:dyDescent="0.1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</row>
    <row r="3805" spans="1:20" ht="13" x14ac:dyDescent="0.1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</row>
    <row r="3806" spans="1:20" ht="13" x14ac:dyDescent="0.1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</row>
    <row r="3807" spans="1:20" ht="13" x14ac:dyDescent="0.1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</row>
    <row r="3808" spans="1:20" ht="13" x14ac:dyDescent="0.1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</row>
    <row r="3809" spans="1:20" ht="13" x14ac:dyDescent="0.1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</row>
    <row r="3810" spans="1:20" ht="13" x14ac:dyDescent="0.1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</row>
    <row r="3811" spans="1:20" ht="13" x14ac:dyDescent="0.1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</row>
    <row r="3812" spans="1:20" ht="13" x14ac:dyDescent="0.1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</row>
    <row r="3813" spans="1:20" ht="13" x14ac:dyDescent="0.1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</row>
    <row r="3814" spans="1:20" ht="13" x14ac:dyDescent="0.1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</row>
    <row r="3815" spans="1:20" ht="13" x14ac:dyDescent="0.1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</row>
    <row r="3816" spans="1:20" ht="13" x14ac:dyDescent="0.1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</row>
    <row r="3817" spans="1:20" ht="13" x14ac:dyDescent="0.1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</row>
    <row r="3818" spans="1:20" ht="13" x14ac:dyDescent="0.1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</row>
    <row r="3819" spans="1:20" ht="13" x14ac:dyDescent="0.1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</row>
    <row r="3820" spans="1:20" ht="13" x14ac:dyDescent="0.1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</row>
    <row r="3821" spans="1:20" ht="13" x14ac:dyDescent="0.1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</row>
    <row r="3822" spans="1:20" ht="13" x14ac:dyDescent="0.1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</row>
    <row r="3823" spans="1:20" ht="13" x14ac:dyDescent="0.1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</row>
    <row r="3824" spans="1:20" ht="13" x14ac:dyDescent="0.1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</row>
    <row r="3825" spans="1:20" ht="13" x14ac:dyDescent="0.1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</row>
    <row r="3826" spans="1:20" ht="13" x14ac:dyDescent="0.1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</row>
    <row r="3827" spans="1:20" ht="13" x14ac:dyDescent="0.1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</row>
    <row r="3828" spans="1:20" ht="13" x14ac:dyDescent="0.1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</row>
    <row r="3829" spans="1:20" ht="13" x14ac:dyDescent="0.1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</row>
    <row r="3830" spans="1:20" ht="13" x14ac:dyDescent="0.1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</row>
    <row r="3831" spans="1:20" ht="13" x14ac:dyDescent="0.1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</row>
    <row r="3832" spans="1:20" ht="13" x14ac:dyDescent="0.1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</row>
    <row r="3833" spans="1:20" ht="13" x14ac:dyDescent="0.1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</row>
    <row r="3834" spans="1:20" ht="13" x14ac:dyDescent="0.1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</row>
    <row r="3835" spans="1:20" ht="13" x14ac:dyDescent="0.1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</row>
    <row r="3836" spans="1:20" ht="13" x14ac:dyDescent="0.1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</row>
    <row r="3837" spans="1:20" ht="13" x14ac:dyDescent="0.1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</row>
    <row r="3838" spans="1:20" ht="13" x14ac:dyDescent="0.1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</row>
    <row r="3839" spans="1:20" ht="13" x14ac:dyDescent="0.1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</row>
    <row r="3840" spans="1:20" ht="13" x14ac:dyDescent="0.1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</row>
    <row r="3841" spans="1:20" ht="13" x14ac:dyDescent="0.1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</row>
    <row r="3842" spans="1:20" ht="13" x14ac:dyDescent="0.1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</row>
    <row r="3843" spans="1:20" ht="13" x14ac:dyDescent="0.1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</row>
    <row r="3844" spans="1:20" ht="13" x14ac:dyDescent="0.1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</row>
    <row r="3845" spans="1:20" ht="13" x14ac:dyDescent="0.1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</row>
    <row r="3846" spans="1:20" ht="13" x14ac:dyDescent="0.1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</row>
    <row r="3847" spans="1:20" ht="13" x14ac:dyDescent="0.1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</row>
    <row r="3848" spans="1:20" ht="13" x14ac:dyDescent="0.1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</row>
    <row r="3849" spans="1:20" ht="13" x14ac:dyDescent="0.1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</row>
    <row r="3850" spans="1:20" ht="13" x14ac:dyDescent="0.1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</row>
    <row r="3851" spans="1:20" ht="13" x14ac:dyDescent="0.1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</row>
    <row r="3852" spans="1:20" ht="13" x14ac:dyDescent="0.1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</row>
    <row r="3853" spans="1:20" ht="13" x14ac:dyDescent="0.1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</row>
    <row r="3854" spans="1:20" ht="13" x14ac:dyDescent="0.1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</row>
    <row r="3855" spans="1:20" ht="13" x14ac:dyDescent="0.1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</row>
    <row r="3856" spans="1:20" ht="13" x14ac:dyDescent="0.1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</row>
    <row r="3857" spans="1:20" ht="13" x14ac:dyDescent="0.1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</row>
    <row r="3858" spans="1:20" ht="13" x14ac:dyDescent="0.1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</row>
    <row r="3859" spans="1:20" ht="13" x14ac:dyDescent="0.1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</row>
    <row r="3860" spans="1:20" ht="13" x14ac:dyDescent="0.1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</row>
    <row r="3861" spans="1:20" ht="13" x14ac:dyDescent="0.1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</row>
    <row r="3862" spans="1:20" ht="13" x14ac:dyDescent="0.1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</row>
    <row r="3863" spans="1:20" ht="13" x14ac:dyDescent="0.1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</row>
    <row r="3864" spans="1:20" ht="13" x14ac:dyDescent="0.1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</row>
    <row r="3865" spans="1:20" ht="13" x14ac:dyDescent="0.1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</row>
    <row r="3866" spans="1:20" ht="13" x14ac:dyDescent="0.1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</row>
    <row r="3867" spans="1:20" ht="13" x14ac:dyDescent="0.1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</row>
    <row r="3868" spans="1:20" ht="13" x14ac:dyDescent="0.1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</row>
    <row r="3869" spans="1:20" ht="13" x14ac:dyDescent="0.1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</row>
    <row r="3870" spans="1:20" ht="13" x14ac:dyDescent="0.1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</row>
    <row r="3871" spans="1:20" ht="13" x14ac:dyDescent="0.1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</row>
    <row r="3872" spans="1:20" ht="13" x14ac:dyDescent="0.1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</row>
    <row r="3873" spans="1:20" ht="13" x14ac:dyDescent="0.1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</row>
    <row r="3874" spans="1:20" ht="13" x14ac:dyDescent="0.1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</row>
    <row r="3875" spans="1:20" ht="13" x14ac:dyDescent="0.1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</row>
    <row r="3876" spans="1:20" ht="13" x14ac:dyDescent="0.1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</row>
    <row r="3877" spans="1:20" ht="13" x14ac:dyDescent="0.1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</row>
    <row r="3878" spans="1:20" ht="13" x14ac:dyDescent="0.1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</row>
    <row r="3879" spans="1:20" ht="13" x14ac:dyDescent="0.1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</row>
    <row r="3880" spans="1:20" ht="13" x14ac:dyDescent="0.1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</row>
    <row r="3881" spans="1:20" ht="13" x14ac:dyDescent="0.1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</row>
    <row r="3882" spans="1:20" ht="13" x14ac:dyDescent="0.1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</row>
    <row r="3883" spans="1:20" ht="13" x14ac:dyDescent="0.1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</row>
    <row r="3884" spans="1:20" ht="13" x14ac:dyDescent="0.1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</row>
    <row r="3885" spans="1:20" ht="13" x14ac:dyDescent="0.1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</row>
    <row r="3886" spans="1:20" ht="13" x14ac:dyDescent="0.1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</row>
    <row r="3887" spans="1:20" ht="13" x14ac:dyDescent="0.1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</row>
    <row r="3888" spans="1:20" ht="13" x14ac:dyDescent="0.1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</row>
    <row r="3889" spans="1:20" ht="13" x14ac:dyDescent="0.1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</row>
    <row r="3890" spans="1:20" ht="13" x14ac:dyDescent="0.1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</row>
    <row r="3891" spans="1:20" ht="13" x14ac:dyDescent="0.1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</row>
    <row r="3892" spans="1:20" ht="13" x14ac:dyDescent="0.1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</row>
    <row r="3893" spans="1:20" ht="13" x14ac:dyDescent="0.1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</row>
    <row r="3894" spans="1:20" ht="13" x14ac:dyDescent="0.1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</row>
    <row r="3895" spans="1:20" ht="13" x14ac:dyDescent="0.1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</row>
    <row r="3896" spans="1:20" ht="13" x14ac:dyDescent="0.1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</row>
    <row r="3897" spans="1:20" ht="13" x14ac:dyDescent="0.1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</row>
    <row r="3898" spans="1:20" ht="13" x14ac:dyDescent="0.1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</row>
    <row r="3899" spans="1:20" ht="13" x14ac:dyDescent="0.1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</row>
    <row r="3900" spans="1:20" ht="13" x14ac:dyDescent="0.1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</row>
    <row r="3901" spans="1:20" ht="13" x14ac:dyDescent="0.1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</row>
    <row r="3902" spans="1:20" ht="13" x14ac:dyDescent="0.1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</row>
    <row r="3903" spans="1:20" ht="13" x14ac:dyDescent="0.1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</row>
    <row r="3904" spans="1:20" ht="13" x14ac:dyDescent="0.1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</row>
    <row r="3905" spans="1:20" ht="13" x14ac:dyDescent="0.1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</row>
    <row r="3906" spans="1:20" ht="13" x14ac:dyDescent="0.1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</row>
    <row r="3907" spans="1:20" ht="13" x14ac:dyDescent="0.1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</row>
    <row r="3908" spans="1:20" ht="13" x14ac:dyDescent="0.1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</row>
    <row r="3909" spans="1:20" ht="13" x14ac:dyDescent="0.1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</row>
    <row r="3910" spans="1:20" ht="13" x14ac:dyDescent="0.1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</row>
    <row r="3911" spans="1:20" ht="13" x14ac:dyDescent="0.1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</row>
    <row r="3912" spans="1:20" ht="13" x14ac:dyDescent="0.1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</row>
    <row r="3913" spans="1:20" ht="13" x14ac:dyDescent="0.1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</row>
    <row r="3914" spans="1:20" ht="13" x14ac:dyDescent="0.1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</row>
    <row r="3915" spans="1:20" ht="13" x14ac:dyDescent="0.1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</row>
    <row r="3916" spans="1:20" ht="13" x14ac:dyDescent="0.1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</row>
    <row r="3917" spans="1:20" ht="13" x14ac:dyDescent="0.1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</row>
    <row r="3918" spans="1:20" ht="13" x14ac:dyDescent="0.1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</row>
    <row r="3919" spans="1:20" ht="13" x14ac:dyDescent="0.1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</row>
    <row r="3920" spans="1:20" ht="13" x14ac:dyDescent="0.1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</row>
    <row r="3921" spans="1:20" ht="13" x14ac:dyDescent="0.1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</row>
    <row r="3922" spans="1:20" ht="13" x14ac:dyDescent="0.1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</row>
    <row r="3923" spans="1:20" ht="13" x14ac:dyDescent="0.1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</row>
    <row r="3924" spans="1:20" ht="13" x14ac:dyDescent="0.1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</row>
    <row r="3925" spans="1:20" ht="13" x14ac:dyDescent="0.1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</row>
    <row r="3926" spans="1:20" ht="13" x14ac:dyDescent="0.1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</row>
    <row r="3927" spans="1:20" ht="13" x14ac:dyDescent="0.1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</row>
    <row r="3928" spans="1:20" ht="13" x14ac:dyDescent="0.1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</row>
    <row r="3929" spans="1:20" ht="13" x14ac:dyDescent="0.1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</row>
    <row r="3930" spans="1:20" ht="13" x14ac:dyDescent="0.1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</row>
    <row r="3931" spans="1:20" ht="13" x14ac:dyDescent="0.1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</row>
    <row r="3932" spans="1:20" ht="13" x14ac:dyDescent="0.1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</row>
    <row r="3933" spans="1:20" ht="13" x14ac:dyDescent="0.1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</row>
    <row r="3934" spans="1:20" ht="13" x14ac:dyDescent="0.1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</row>
    <row r="3935" spans="1:20" ht="13" x14ac:dyDescent="0.1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</row>
    <row r="3936" spans="1:20" ht="13" x14ac:dyDescent="0.1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</row>
    <row r="3937" spans="1:20" ht="13" x14ac:dyDescent="0.1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</row>
    <row r="3938" spans="1:20" ht="13" x14ac:dyDescent="0.1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</row>
    <row r="3939" spans="1:20" ht="13" x14ac:dyDescent="0.1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</row>
    <row r="3940" spans="1:20" ht="13" x14ac:dyDescent="0.1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</row>
    <row r="3941" spans="1:20" ht="13" x14ac:dyDescent="0.1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</row>
    <row r="3942" spans="1:20" ht="13" x14ac:dyDescent="0.1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</row>
    <row r="3943" spans="1:20" ht="13" x14ac:dyDescent="0.1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</row>
    <row r="3944" spans="1:20" ht="13" x14ac:dyDescent="0.1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</row>
    <row r="3945" spans="1:20" ht="13" x14ac:dyDescent="0.1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</row>
    <row r="3946" spans="1:20" ht="13" x14ac:dyDescent="0.1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</row>
    <row r="3947" spans="1:20" ht="13" x14ac:dyDescent="0.1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</row>
    <row r="3948" spans="1:20" ht="13" x14ac:dyDescent="0.1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</row>
    <row r="3949" spans="1:20" ht="13" x14ac:dyDescent="0.1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</row>
    <row r="3950" spans="1:20" ht="13" x14ac:dyDescent="0.1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</row>
    <row r="3951" spans="1:20" ht="13" x14ac:dyDescent="0.1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</row>
    <row r="3952" spans="1:20" ht="13" x14ac:dyDescent="0.1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</row>
    <row r="3953" spans="1:20" ht="13" x14ac:dyDescent="0.1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</row>
    <row r="3954" spans="1:20" ht="13" x14ac:dyDescent="0.1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</row>
    <row r="3955" spans="1:20" ht="13" x14ac:dyDescent="0.1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</row>
    <row r="3956" spans="1:20" ht="13" x14ac:dyDescent="0.1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</row>
    <row r="3957" spans="1:20" ht="13" x14ac:dyDescent="0.1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</row>
    <row r="3958" spans="1:20" ht="13" x14ac:dyDescent="0.1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</row>
    <row r="3959" spans="1:20" ht="13" x14ac:dyDescent="0.1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</row>
    <row r="3960" spans="1:20" ht="13" x14ac:dyDescent="0.1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</row>
    <row r="3961" spans="1:20" ht="13" x14ac:dyDescent="0.1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</row>
    <row r="3962" spans="1:20" ht="13" x14ac:dyDescent="0.1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</row>
    <row r="3963" spans="1:20" ht="13" x14ac:dyDescent="0.1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</row>
    <row r="3964" spans="1:20" ht="13" x14ac:dyDescent="0.1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</row>
    <row r="3965" spans="1:20" ht="13" x14ac:dyDescent="0.1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</row>
    <row r="3966" spans="1:20" ht="13" x14ac:dyDescent="0.1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</row>
    <row r="3967" spans="1:20" ht="13" x14ac:dyDescent="0.1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</row>
    <row r="3968" spans="1:20" ht="13" x14ac:dyDescent="0.1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</row>
    <row r="3969" spans="1:20" ht="13" x14ac:dyDescent="0.1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</row>
    <row r="3970" spans="1:20" ht="13" x14ac:dyDescent="0.1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</row>
    <row r="3971" spans="1:20" ht="13" x14ac:dyDescent="0.1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</row>
    <row r="3972" spans="1:20" ht="13" x14ac:dyDescent="0.1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</row>
    <row r="3973" spans="1:20" ht="13" x14ac:dyDescent="0.1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</row>
    <row r="3974" spans="1:20" ht="13" x14ac:dyDescent="0.1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</row>
    <row r="3975" spans="1:20" ht="13" x14ac:dyDescent="0.1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</row>
    <row r="3976" spans="1:20" ht="13" x14ac:dyDescent="0.1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</row>
    <row r="3977" spans="1:20" ht="13" x14ac:dyDescent="0.1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</row>
    <row r="3978" spans="1:20" ht="13" x14ac:dyDescent="0.1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</row>
    <row r="3979" spans="1:20" ht="13" x14ac:dyDescent="0.1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</row>
    <row r="3980" spans="1:20" ht="13" x14ac:dyDescent="0.1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</row>
    <row r="3981" spans="1:20" ht="13" x14ac:dyDescent="0.1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</row>
    <row r="3982" spans="1:20" ht="13" x14ac:dyDescent="0.1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</row>
    <row r="3983" spans="1:20" ht="13" x14ac:dyDescent="0.1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</row>
    <row r="3984" spans="1:20" ht="13" x14ac:dyDescent="0.1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</row>
    <row r="3985" spans="1:20" ht="13" x14ac:dyDescent="0.1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</row>
    <row r="3986" spans="1:20" ht="13" x14ac:dyDescent="0.1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</row>
    <row r="3987" spans="1:20" ht="13" x14ac:dyDescent="0.1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</row>
    <row r="3988" spans="1:20" ht="13" x14ac:dyDescent="0.1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</row>
    <row r="3989" spans="1:20" ht="13" x14ac:dyDescent="0.1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</row>
    <row r="3990" spans="1:20" ht="13" x14ac:dyDescent="0.1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</row>
    <row r="3991" spans="1:20" ht="13" x14ac:dyDescent="0.1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</row>
    <row r="3992" spans="1:20" ht="13" x14ac:dyDescent="0.1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</row>
    <row r="3993" spans="1:20" ht="13" x14ac:dyDescent="0.1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</row>
    <row r="3994" spans="1:20" ht="13" x14ac:dyDescent="0.1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</row>
    <row r="3995" spans="1:20" ht="13" x14ac:dyDescent="0.1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</row>
    <row r="3996" spans="1:20" ht="13" x14ac:dyDescent="0.1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</row>
    <row r="3997" spans="1:20" ht="13" x14ac:dyDescent="0.1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</row>
    <row r="3998" spans="1:20" ht="13" x14ac:dyDescent="0.1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</row>
    <row r="3999" spans="1:20" ht="13" x14ac:dyDescent="0.1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</row>
    <row r="4000" spans="1:20" ht="13" x14ac:dyDescent="0.1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</row>
    <row r="4001" spans="1:20" ht="13" x14ac:dyDescent="0.1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</row>
    <row r="4002" spans="1:20" ht="13" x14ac:dyDescent="0.1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</row>
    <row r="4003" spans="1:20" ht="13" x14ac:dyDescent="0.1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</row>
    <row r="4004" spans="1:20" ht="13" x14ac:dyDescent="0.1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</row>
    <row r="4005" spans="1:20" ht="13" x14ac:dyDescent="0.1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</row>
    <row r="4006" spans="1:20" ht="13" x14ac:dyDescent="0.1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</row>
    <row r="4007" spans="1:20" ht="13" x14ac:dyDescent="0.1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</row>
    <row r="4008" spans="1:20" ht="13" x14ac:dyDescent="0.1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</row>
    <row r="4009" spans="1:20" ht="13" x14ac:dyDescent="0.1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</row>
    <row r="4010" spans="1:20" ht="13" x14ac:dyDescent="0.1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</row>
    <row r="4011" spans="1:20" ht="13" x14ac:dyDescent="0.1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</row>
    <row r="4012" spans="1:20" ht="13" x14ac:dyDescent="0.1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</row>
    <row r="4013" spans="1:20" ht="13" x14ac:dyDescent="0.1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</row>
    <row r="4014" spans="1:20" ht="13" x14ac:dyDescent="0.1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</row>
    <row r="4015" spans="1:20" ht="13" x14ac:dyDescent="0.1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</row>
    <row r="4016" spans="1:20" ht="13" x14ac:dyDescent="0.1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</row>
    <row r="4017" spans="1:20" ht="13" x14ac:dyDescent="0.1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</row>
    <row r="4018" spans="1:20" ht="13" x14ac:dyDescent="0.1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</row>
    <row r="4019" spans="1:20" ht="13" x14ac:dyDescent="0.1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</row>
    <row r="4020" spans="1:20" ht="13" x14ac:dyDescent="0.1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</row>
    <row r="4021" spans="1:20" ht="13" x14ac:dyDescent="0.1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</row>
    <row r="4022" spans="1:20" ht="13" x14ac:dyDescent="0.1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</row>
    <row r="4023" spans="1:20" ht="13" x14ac:dyDescent="0.1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</row>
    <row r="4024" spans="1:20" ht="13" x14ac:dyDescent="0.1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</row>
    <row r="4025" spans="1:20" ht="13" x14ac:dyDescent="0.1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</row>
    <row r="4026" spans="1:20" ht="13" x14ac:dyDescent="0.1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</row>
    <row r="4027" spans="1:20" ht="13" x14ac:dyDescent="0.1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</row>
    <row r="4028" spans="1:20" ht="13" x14ac:dyDescent="0.1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</row>
    <row r="4029" spans="1:20" ht="13" x14ac:dyDescent="0.1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</row>
    <row r="4030" spans="1:20" ht="13" x14ac:dyDescent="0.1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</row>
    <row r="4031" spans="1:20" ht="13" x14ac:dyDescent="0.1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</row>
    <row r="4032" spans="1:20" ht="13" x14ac:dyDescent="0.1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</row>
    <row r="4033" spans="1:20" ht="13" x14ac:dyDescent="0.1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</row>
    <row r="4034" spans="1:20" ht="13" x14ac:dyDescent="0.1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</row>
    <row r="4035" spans="1:20" ht="13" x14ac:dyDescent="0.1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</row>
    <row r="4036" spans="1:20" ht="13" x14ac:dyDescent="0.1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</row>
    <row r="4037" spans="1:20" ht="13" x14ac:dyDescent="0.1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</row>
    <row r="4038" spans="1:20" ht="13" x14ac:dyDescent="0.1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</row>
    <row r="4039" spans="1:20" ht="13" x14ac:dyDescent="0.1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</row>
    <row r="4040" spans="1:20" ht="13" x14ac:dyDescent="0.1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</row>
    <row r="4041" spans="1:20" ht="13" x14ac:dyDescent="0.1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</row>
    <row r="4042" spans="1:20" ht="13" x14ac:dyDescent="0.1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</row>
    <row r="4043" spans="1:20" ht="13" x14ac:dyDescent="0.1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</row>
    <row r="4044" spans="1:20" ht="13" x14ac:dyDescent="0.1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</row>
    <row r="4045" spans="1:20" ht="13" x14ac:dyDescent="0.1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</row>
    <row r="4046" spans="1:20" ht="13" x14ac:dyDescent="0.1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</row>
    <row r="4047" spans="1:20" ht="13" x14ac:dyDescent="0.1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</row>
    <row r="4048" spans="1:20" ht="13" x14ac:dyDescent="0.1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</row>
    <row r="4049" spans="1:20" ht="13" x14ac:dyDescent="0.1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</row>
    <row r="4050" spans="1:20" ht="13" x14ac:dyDescent="0.1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</row>
    <row r="4051" spans="1:20" ht="13" x14ac:dyDescent="0.1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</row>
    <row r="4052" spans="1:20" ht="13" x14ac:dyDescent="0.1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</row>
    <row r="4053" spans="1:20" ht="13" x14ac:dyDescent="0.1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</row>
    <row r="4054" spans="1:20" ht="13" x14ac:dyDescent="0.1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</row>
    <row r="4055" spans="1:20" ht="13" x14ac:dyDescent="0.1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</row>
    <row r="4056" spans="1:20" ht="13" x14ac:dyDescent="0.1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</row>
    <row r="4057" spans="1:20" ht="13" x14ac:dyDescent="0.1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</row>
    <row r="4058" spans="1:20" ht="13" x14ac:dyDescent="0.1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</row>
    <row r="4059" spans="1:20" ht="13" x14ac:dyDescent="0.1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</row>
    <row r="4060" spans="1:20" ht="13" x14ac:dyDescent="0.1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</row>
    <row r="4061" spans="1:20" ht="13" x14ac:dyDescent="0.1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</row>
    <row r="4062" spans="1:20" ht="13" x14ac:dyDescent="0.1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</row>
    <row r="4063" spans="1:20" ht="13" x14ac:dyDescent="0.1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</row>
    <row r="4064" spans="1:20" ht="13" x14ac:dyDescent="0.1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</row>
    <row r="4065" spans="1:20" ht="13" x14ac:dyDescent="0.1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</row>
    <row r="4066" spans="1:20" ht="13" x14ac:dyDescent="0.1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</row>
    <row r="4067" spans="1:20" ht="13" x14ac:dyDescent="0.1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</row>
    <row r="4068" spans="1:20" ht="13" x14ac:dyDescent="0.1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</row>
    <row r="4069" spans="1:20" ht="13" x14ac:dyDescent="0.1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</row>
    <row r="4070" spans="1:20" ht="13" x14ac:dyDescent="0.1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</row>
    <row r="4071" spans="1:20" ht="13" x14ac:dyDescent="0.1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</row>
    <row r="4072" spans="1:20" ht="13" x14ac:dyDescent="0.1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</row>
    <row r="4073" spans="1:20" ht="13" x14ac:dyDescent="0.1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</row>
    <row r="4074" spans="1:20" ht="13" x14ac:dyDescent="0.1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</row>
    <row r="4075" spans="1:20" ht="13" x14ac:dyDescent="0.1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</row>
    <row r="4076" spans="1:20" ht="13" x14ac:dyDescent="0.1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</row>
    <row r="4077" spans="1:20" ht="13" x14ac:dyDescent="0.1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</row>
    <row r="4078" spans="1:20" ht="13" x14ac:dyDescent="0.1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</row>
    <row r="4079" spans="1:20" ht="13" x14ac:dyDescent="0.1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</row>
    <row r="4080" spans="1:20" ht="13" x14ac:dyDescent="0.1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</row>
    <row r="4081" spans="1:20" ht="13" x14ac:dyDescent="0.1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</row>
    <row r="4082" spans="1:20" ht="13" x14ac:dyDescent="0.1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</row>
    <row r="4083" spans="1:20" ht="13" x14ac:dyDescent="0.1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</row>
    <row r="4084" spans="1:20" ht="13" x14ac:dyDescent="0.1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</row>
    <row r="4085" spans="1:20" ht="13" x14ac:dyDescent="0.1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</row>
    <row r="4086" spans="1:20" ht="13" x14ac:dyDescent="0.1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</row>
    <row r="4087" spans="1:20" ht="13" x14ac:dyDescent="0.1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</row>
    <row r="4088" spans="1:20" ht="13" x14ac:dyDescent="0.1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</row>
    <row r="4089" spans="1:20" ht="13" x14ac:dyDescent="0.1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</row>
    <row r="4090" spans="1:20" ht="13" x14ac:dyDescent="0.1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</row>
    <row r="4091" spans="1:20" ht="13" x14ac:dyDescent="0.1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</row>
    <row r="4092" spans="1:20" ht="13" x14ac:dyDescent="0.1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</row>
    <row r="4093" spans="1:20" ht="13" x14ac:dyDescent="0.1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</row>
    <row r="4094" spans="1:20" ht="13" x14ac:dyDescent="0.1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</row>
    <row r="4095" spans="1:20" ht="13" x14ac:dyDescent="0.1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</row>
    <row r="4096" spans="1:20" ht="13" x14ac:dyDescent="0.1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</row>
    <row r="4097" spans="1:20" ht="13" x14ac:dyDescent="0.1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</row>
    <row r="4098" spans="1:20" ht="13" x14ac:dyDescent="0.1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</row>
    <row r="4099" spans="1:20" ht="13" x14ac:dyDescent="0.1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</row>
    <row r="4100" spans="1:20" ht="13" x14ac:dyDescent="0.1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</row>
    <row r="4101" spans="1:20" ht="13" x14ac:dyDescent="0.1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</row>
    <row r="4102" spans="1:20" ht="13" x14ac:dyDescent="0.1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</row>
    <row r="4103" spans="1:20" ht="13" x14ac:dyDescent="0.1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</row>
    <row r="4104" spans="1:20" ht="13" x14ac:dyDescent="0.1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</row>
    <row r="4105" spans="1:20" ht="13" x14ac:dyDescent="0.1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</row>
    <row r="4106" spans="1:20" ht="13" x14ac:dyDescent="0.1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</row>
    <row r="4107" spans="1:20" ht="13" x14ac:dyDescent="0.1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</row>
    <row r="4108" spans="1:20" ht="13" x14ac:dyDescent="0.1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</row>
    <row r="4109" spans="1:20" ht="13" x14ac:dyDescent="0.1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</row>
    <row r="4110" spans="1:20" ht="13" x14ac:dyDescent="0.1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</row>
    <row r="4111" spans="1:20" ht="13" x14ac:dyDescent="0.1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</row>
    <row r="4112" spans="1:20" ht="13" x14ac:dyDescent="0.1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</row>
    <row r="4113" spans="1:20" ht="13" x14ac:dyDescent="0.1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</row>
    <row r="4114" spans="1:20" ht="13" x14ac:dyDescent="0.1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</row>
    <row r="4115" spans="1:20" ht="13" x14ac:dyDescent="0.1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</row>
    <row r="4116" spans="1:20" ht="13" x14ac:dyDescent="0.1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</row>
    <row r="4117" spans="1:20" ht="13" x14ac:dyDescent="0.1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</row>
    <row r="4118" spans="1:20" ht="13" x14ac:dyDescent="0.1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</row>
    <row r="4119" spans="1:20" ht="13" x14ac:dyDescent="0.1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</row>
    <row r="4120" spans="1:20" ht="13" x14ac:dyDescent="0.1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</row>
    <row r="4121" spans="1:20" ht="13" x14ac:dyDescent="0.1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</row>
    <row r="4122" spans="1:20" ht="13" x14ac:dyDescent="0.1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</row>
    <row r="4123" spans="1:20" ht="13" x14ac:dyDescent="0.1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</row>
    <row r="4124" spans="1:20" ht="13" x14ac:dyDescent="0.1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</row>
    <row r="4125" spans="1:20" ht="13" x14ac:dyDescent="0.1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</row>
    <row r="4126" spans="1:20" ht="13" x14ac:dyDescent="0.1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</row>
    <row r="4127" spans="1:20" ht="13" x14ac:dyDescent="0.1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</row>
    <row r="4128" spans="1:20" ht="13" x14ac:dyDescent="0.1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</row>
    <row r="4129" spans="1:20" ht="13" x14ac:dyDescent="0.1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</row>
    <row r="4130" spans="1:20" ht="13" x14ac:dyDescent="0.1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</row>
    <row r="4131" spans="1:20" ht="13" x14ac:dyDescent="0.1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</row>
    <row r="4132" spans="1:20" ht="13" x14ac:dyDescent="0.1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</row>
    <row r="4133" spans="1:20" ht="13" x14ac:dyDescent="0.1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</row>
    <row r="4134" spans="1:20" ht="13" x14ac:dyDescent="0.1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</row>
    <row r="4135" spans="1:20" ht="13" x14ac:dyDescent="0.1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</row>
    <row r="4136" spans="1:20" ht="13" x14ac:dyDescent="0.1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</row>
    <row r="4137" spans="1:20" ht="13" x14ac:dyDescent="0.1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</row>
    <row r="4138" spans="1:20" ht="13" x14ac:dyDescent="0.1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</row>
    <row r="4139" spans="1:20" ht="13" x14ac:dyDescent="0.1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</row>
    <row r="4140" spans="1:20" ht="13" x14ac:dyDescent="0.1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</row>
    <row r="4141" spans="1:20" ht="13" x14ac:dyDescent="0.1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</row>
    <row r="4142" spans="1:20" ht="13" x14ac:dyDescent="0.1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</row>
    <row r="4143" spans="1:20" ht="13" x14ac:dyDescent="0.1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</row>
    <row r="4144" spans="1:20" ht="13" x14ac:dyDescent="0.1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</row>
    <row r="4145" spans="1:20" ht="13" x14ac:dyDescent="0.1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</row>
    <row r="4146" spans="1:20" ht="13" x14ac:dyDescent="0.1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</row>
    <row r="4147" spans="1:20" ht="13" x14ac:dyDescent="0.1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</row>
    <row r="4148" spans="1:20" ht="13" x14ac:dyDescent="0.1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</row>
    <row r="4149" spans="1:20" ht="13" x14ac:dyDescent="0.1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</row>
    <row r="4150" spans="1:20" ht="13" x14ac:dyDescent="0.1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</row>
    <row r="4151" spans="1:20" ht="13" x14ac:dyDescent="0.1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</row>
    <row r="4152" spans="1:20" ht="13" x14ac:dyDescent="0.1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</row>
    <row r="4153" spans="1:20" ht="13" x14ac:dyDescent="0.1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</row>
    <row r="4154" spans="1:20" ht="13" x14ac:dyDescent="0.1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</row>
    <row r="4155" spans="1:20" ht="13" x14ac:dyDescent="0.1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</row>
    <row r="4156" spans="1:20" ht="13" x14ac:dyDescent="0.1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</row>
    <row r="4157" spans="1:20" ht="13" x14ac:dyDescent="0.1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</row>
    <row r="4158" spans="1:20" ht="13" x14ac:dyDescent="0.1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</row>
    <row r="4159" spans="1:20" ht="13" x14ac:dyDescent="0.1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</row>
    <row r="4160" spans="1:20" ht="13" x14ac:dyDescent="0.1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</row>
    <row r="4161" spans="1:20" ht="13" x14ac:dyDescent="0.1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</row>
    <row r="4162" spans="1:20" ht="13" x14ac:dyDescent="0.1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</row>
    <row r="4163" spans="1:20" ht="13" x14ac:dyDescent="0.1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</row>
    <row r="4164" spans="1:20" ht="13" x14ac:dyDescent="0.1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</row>
    <row r="4165" spans="1:20" ht="13" x14ac:dyDescent="0.1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</row>
    <row r="4166" spans="1:20" ht="13" x14ac:dyDescent="0.1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</row>
    <row r="4167" spans="1:20" ht="13" x14ac:dyDescent="0.1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</row>
    <row r="4168" spans="1:20" ht="13" x14ac:dyDescent="0.1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</row>
    <row r="4169" spans="1:20" ht="13" x14ac:dyDescent="0.1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</row>
    <row r="4170" spans="1:20" ht="13" x14ac:dyDescent="0.1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</row>
    <row r="4171" spans="1:20" ht="13" x14ac:dyDescent="0.1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</row>
    <row r="4172" spans="1:20" ht="13" x14ac:dyDescent="0.1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</row>
    <row r="4173" spans="1:20" ht="13" x14ac:dyDescent="0.1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</row>
    <row r="4174" spans="1:20" ht="13" x14ac:dyDescent="0.1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</row>
    <row r="4175" spans="1:20" ht="13" x14ac:dyDescent="0.1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</row>
    <row r="4176" spans="1:20" ht="13" x14ac:dyDescent="0.1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</row>
    <row r="4177" spans="1:20" ht="13" x14ac:dyDescent="0.1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</row>
    <row r="4178" spans="1:20" ht="13" x14ac:dyDescent="0.1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</row>
    <row r="4179" spans="1:20" ht="13" x14ac:dyDescent="0.1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</row>
    <row r="4180" spans="1:20" ht="13" x14ac:dyDescent="0.1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</row>
    <row r="4181" spans="1:20" ht="13" x14ac:dyDescent="0.1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</row>
    <row r="4182" spans="1:20" ht="13" x14ac:dyDescent="0.1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</row>
    <row r="4183" spans="1:20" ht="13" x14ac:dyDescent="0.1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</row>
    <row r="4184" spans="1:20" ht="13" x14ac:dyDescent="0.1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</row>
    <row r="4185" spans="1:20" ht="13" x14ac:dyDescent="0.1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</row>
    <row r="4186" spans="1:20" ht="13" x14ac:dyDescent="0.1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</row>
    <row r="4187" spans="1:20" ht="13" x14ac:dyDescent="0.1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</row>
    <row r="4188" spans="1:20" ht="13" x14ac:dyDescent="0.1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</row>
    <row r="4189" spans="1:20" ht="13" x14ac:dyDescent="0.1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</row>
    <row r="4190" spans="1:20" ht="13" x14ac:dyDescent="0.1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</row>
    <row r="4191" spans="1:20" ht="13" x14ac:dyDescent="0.1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</row>
    <row r="4192" spans="1:20" ht="13" x14ac:dyDescent="0.1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</row>
    <row r="4193" spans="1:20" ht="13" x14ac:dyDescent="0.1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</row>
    <row r="4194" spans="1:20" ht="13" x14ac:dyDescent="0.1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</row>
    <row r="4195" spans="1:20" ht="13" x14ac:dyDescent="0.1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</row>
    <row r="4196" spans="1:20" ht="13" x14ac:dyDescent="0.1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</row>
    <row r="4197" spans="1:20" ht="13" x14ac:dyDescent="0.1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</row>
    <row r="4198" spans="1:20" ht="13" x14ac:dyDescent="0.1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</row>
    <row r="4199" spans="1:20" ht="13" x14ac:dyDescent="0.1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</row>
    <row r="4200" spans="1:20" ht="13" x14ac:dyDescent="0.1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</row>
    <row r="4201" spans="1:20" ht="13" x14ac:dyDescent="0.1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</row>
    <row r="4202" spans="1:20" ht="13" x14ac:dyDescent="0.1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</row>
    <row r="4203" spans="1:20" ht="13" x14ac:dyDescent="0.1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</row>
    <row r="4204" spans="1:20" ht="13" x14ac:dyDescent="0.1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</row>
    <row r="4205" spans="1:20" ht="13" x14ac:dyDescent="0.1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</row>
    <row r="4206" spans="1:20" ht="13" x14ac:dyDescent="0.1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</row>
    <row r="4207" spans="1:20" ht="13" x14ac:dyDescent="0.1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</row>
    <row r="4208" spans="1:20" ht="13" x14ac:dyDescent="0.1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</row>
    <row r="4209" spans="1:20" ht="13" x14ac:dyDescent="0.1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</row>
    <row r="4210" spans="1:20" ht="13" x14ac:dyDescent="0.1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</row>
    <row r="4211" spans="1:20" ht="13" x14ac:dyDescent="0.1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</row>
    <row r="4212" spans="1:20" ht="13" x14ac:dyDescent="0.1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</row>
    <row r="4213" spans="1:20" ht="13" x14ac:dyDescent="0.1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</row>
    <row r="4214" spans="1:20" ht="13" x14ac:dyDescent="0.1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</row>
    <row r="4215" spans="1:20" ht="13" x14ac:dyDescent="0.1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</row>
    <row r="4216" spans="1:20" ht="13" x14ac:dyDescent="0.1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</row>
    <row r="4217" spans="1:20" ht="13" x14ac:dyDescent="0.1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</row>
    <row r="4218" spans="1:20" ht="13" x14ac:dyDescent="0.1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</row>
    <row r="4219" spans="1:20" ht="13" x14ac:dyDescent="0.1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</row>
    <row r="4220" spans="1:20" ht="13" x14ac:dyDescent="0.1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</row>
    <row r="4221" spans="1:20" ht="13" x14ac:dyDescent="0.1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</row>
    <row r="4222" spans="1:20" ht="13" x14ac:dyDescent="0.1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</row>
    <row r="4223" spans="1:20" ht="13" x14ac:dyDescent="0.1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</row>
    <row r="4224" spans="1:20" ht="13" x14ac:dyDescent="0.1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</row>
    <row r="4225" spans="1:20" ht="13" x14ac:dyDescent="0.1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</row>
    <row r="4226" spans="1:20" ht="13" x14ac:dyDescent="0.1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</row>
    <row r="4227" spans="1:20" ht="13" x14ac:dyDescent="0.1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</row>
    <row r="4228" spans="1:20" ht="13" x14ac:dyDescent="0.1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</row>
    <row r="4229" spans="1:20" ht="13" x14ac:dyDescent="0.1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</row>
    <row r="4230" spans="1:20" ht="13" x14ac:dyDescent="0.1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</row>
    <row r="4231" spans="1:20" ht="13" x14ac:dyDescent="0.1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</row>
    <row r="4232" spans="1:20" ht="13" x14ac:dyDescent="0.1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</row>
    <row r="4233" spans="1:20" ht="13" x14ac:dyDescent="0.1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</row>
    <row r="4234" spans="1:20" ht="13" x14ac:dyDescent="0.1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</row>
    <row r="4235" spans="1:20" ht="13" x14ac:dyDescent="0.1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</row>
    <row r="4236" spans="1:20" ht="13" x14ac:dyDescent="0.1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</row>
    <row r="4237" spans="1:20" ht="13" x14ac:dyDescent="0.1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</row>
    <row r="4238" spans="1:20" ht="13" x14ac:dyDescent="0.1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</row>
    <row r="4239" spans="1:20" ht="13" x14ac:dyDescent="0.1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</row>
    <row r="4240" spans="1:20" ht="13" x14ac:dyDescent="0.1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</row>
    <row r="4241" spans="1:20" ht="13" x14ac:dyDescent="0.1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</row>
    <row r="4242" spans="1:20" ht="13" x14ac:dyDescent="0.1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</row>
    <row r="4243" spans="1:20" ht="13" x14ac:dyDescent="0.1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</row>
    <row r="4244" spans="1:20" ht="13" x14ac:dyDescent="0.1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</row>
    <row r="4245" spans="1:20" ht="13" x14ac:dyDescent="0.1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</row>
    <row r="4246" spans="1:20" ht="13" x14ac:dyDescent="0.1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</row>
    <row r="4247" spans="1:20" ht="13" x14ac:dyDescent="0.1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</row>
    <row r="4248" spans="1:20" ht="13" x14ac:dyDescent="0.1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</row>
    <row r="4249" spans="1:20" ht="13" x14ac:dyDescent="0.1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</row>
    <row r="4250" spans="1:20" ht="13" x14ac:dyDescent="0.1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</row>
    <row r="4251" spans="1:20" ht="13" x14ac:dyDescent="0.1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</row>
    <row r="4252" spans="1:20" ht="13" x14ac:dyDescent="0.1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</row>
    <row r="4253" spans="1:20" ht="13" x14ac:dyDescent="0.1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</row>
    <row r="4254" spans="1:20" ht="13" x14ac:dyDescent="0.1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</row>
    <row r="4255" spans="1:20" ht="13" x14ac:dyDescent="0.1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</row>
    <row r="4256" spans="1:20" ht="13" x14ac:dyDescent="0.1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</row>
    <row r="4257" spans="1:20" ht="13" x14ac:dyDescent="0.1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</row>
    <row r="4258" spans="1:20" ht="13" x14ac:dyDescent="0.1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</row>
    <row r="4259" spans="1:20" ht="13" x14ac:dyDescent="0.1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</row>
    <row r="4260" spans="1:20" ht="13" x14ac:dyDescent="0.1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</row>
    <row r="4261" spans="1:20" ht="13" x14ac:dyDescent="0.1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</row>
    <row r="4262" spans="1:20" ht="13" x14ac:dyDescent="0.1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</row>
    <row r="4263" spans="1:20" ht="13" x14ac:dyDescent="0.1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</row>
    <row r="4264" spans="1:20" ht="13" x14ac:dyDescent="0.1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</row>
    <row r="4265" spans="1:20" ht="13" x14ac:dyDescent="0.1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</row>
    <row r="4266" spans="1:20" ht="13" x14ac:dyDescent="0.1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</row>
    <row r="4267" spans="1:20" ht="13" x14ac:dyDescent="0.1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</row>
    <row r="4268" spans="1:20" ht="13" x14ac:dyDescent="0.1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</row>
    <row r="4269" spans="1:20" ht="13" x14ac:dyDescent="0.1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</row>
    <row r="4270" spans="1:20" ht="13" x14ac:dyDescent="0.1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</row>
    <row r="4271" spans="1:20" ht="13" x14ac:dyDescent="0.1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</row>
    <row r="4272" spans="1:20" ht="13" x14ac:dyDescent="0.1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</row>
    <row r="4273" spans="1:20" ht="13" x14ac:dyDescent="0.1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</row>
    <row r="4274" spans="1:20" ht="13" x14ac:dyDescent="0.1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</row>
    <row r="4275" spans="1:20" ht="13" x14ac:dyDescent="0.1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</row>
    <row r="4276" spans="1:20" ht="13" x14ac:dyDescent="0.1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</row>
    <row r="4277" spans="1:20" ht="13" x14ac:dyDescent="0.1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</row>
    <row r="4278" spans="1:20" ht="13" x14ac:dyDescent="0.1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</row>
    <row r="4279" spans="1:20" ht="13" x14ac:dyDescent="0.1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</row>
    <row r="4280" spans="1:20" ht="13" x14ac:dyDescent="0.1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</row>
    <row r="4281" spans="1:20" ht="13" x14ac:dyDescent="0.1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</row>
    <row r="4282" spans="1:20" ht="13" x14ac:dyDescent="0.1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</row>
    <row r="4283" spans="1:20" ht="13" x14ac:dyDescent="0.1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</row>
    <row r="4284" spans="1:20" ht="13" x14ac:dyDescent="0.1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</row>
    <row r="4285" spans="1:20" ht="13" x14ac:dyDescent="0.1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</row>
    <row r="4286" spans="1:20" ht="13" x14ac:dyDescent="0.1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</row>
    <row r="4287" spans="1:20" ht="13" x14ac:dyDescent="0.1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</row>
    <row r="4288" spans="1:20" ht="13" x14ac:dyDescent="0.1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</row>
    <row r="4289" spans="1:20" ht="13" x14ac:dyDescent="0.1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</row>
    <row r="4290" spans="1:20" ht="13" x14ac:dyDescent="0.1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</row>
    <row r="4291" spans="1:20" ht="13" x14ac:dyDescent="0.1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</row>
    <row r="4292" spans="1:20" ht="13" x14ac:dyDescent="0.1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</row>
    <row r="4293" spans="1:20" ht="13" x14ac:dyDescent="0.1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</row>
    <row r="4294" spans="1:20" ht="13" x14ac:dyDescent="0.1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</row>
    <row r="4295" spans="1:20" ht="13" x14ac:dyDescent="0.1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</row>
    <row r="4296" spans="1:20" ht="13" x14ac:dyDescent="0.1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</row>
    <row r="4297" spans="1:20" ht="13" x14ac:dyDescent="0.1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</row>
    <row r="4298" spans="1:20" ht="13" x14ac:dyDescent="0.1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</row>
    <row r="4299" spans="1:20" ht="13" x14ac:dyDescent="0.1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</row>
    <row r="4300" spans="1:20" ht="13" x14ac:dyDescent="0.1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</row>
    <row r="4301" spans="1:20" ht="13" x14ac:dyDescent="0.1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</row>
    <row r="4302" spans="1:20" ht="13" x14ac:dyDescent="0.1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</row>
    <row r="4303" spans="1:20" ht="13" x14ac:dyDescent="0.1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</row>
    <row r="4304" spans="1:20" ht="13" x14ac:dyDescent="0.1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</row>
    <row r="4305" spans="1:20" ht="13" x14ac:dyDescent="0.1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</row>
    <row r="4306" spans="1:20" ht="13" x14ac:dyDescent="0.1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</row>
    <row r="4307" spans="1:20" ht="13" x14ac:dyDescent="0.1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</row>
    <row r="4308" spans="1:20" ht="13" x14ac:dyDescent="0.1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</row>
    <row r="4309" spans="1:20" ht="13" x14ac:dyDescent="0.1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</row>
    <row r="4310" spans="1:20" ht="13" x14ac:dyDescent="0.1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</row>
    <row r="4311" spans="1:20" ht="13" x14ac:dyDescent="0.1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</row>
    <row r="4312" spans="1:20" ht="13" x14ac:dyDescent="0.1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</row>
    <row r="4313" spans="1:20" ht="13" x14ac:dyDescent="0.1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</row>
    <row r="4314" spans="1:20" ht="13" x14ac:dyDescent="0.1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</row>
    <row r="4315" spans="1:20" ht="13" x14ac:dyDescent="0.1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</row>
    <row r="4316" spans="1:20" ht="13" x14ac:dyDescent="0.1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</row>
    <row r="4317" spans="1:20" ht="13" x14ac:dyDescent="0.1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</row>
    <row r="4318" spans="1:20" ht="13" x14ac:dyDescent="0.1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</row>
    <row r="4319" spans="1:20" ht="13" x14ac:dyDescent="0.1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</row>
    <row r="4320" spans="1:20" ht="13" x14ac:dyDescent="0.1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</row>
    <row r="4321" spans="1:20" ht="13" x14ac:dyDescent="0.1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</row>
    <row r="4322" spans="1:20" ht="13" x14ac:dyDescent="0.1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</row>
    <row r="4323" spans="1:20" ht="13" x14ac:dyDescent="0.1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</row>
    <row r="4324" spans="1:20" ht="13" x14ac:dyDescent="0.1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</row>
    <row r="4325" spans="1:20" ht="13" x14ac:dyDescent="0.1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</row>
    <row r="4326" spans="1:20" ht="13" x14ac:dyDescent="0.1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</row>
    <row r="4327" spans="1:20" ht="13" x14ac:dyDescent="0.1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</row>
    <row r="4328" spans="1:20" ht="13" x14ac:dyDescent="0.1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</row>
    <row r="4329" spans="1:20" ht="13" x14ac:dyDescent="0.1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</row>
    <row r="4330" spans="1:20" ht="13" x14ac:dyDescent="0.1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</row>
    <row r="4331" spans="1:20" ht="13" x14ac:dyDescent="0.1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</row>
    <row r="4332" spans="1:20" ht="13" x14ac:dyDescent="0.1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</row>
    <row r="4333" spans="1:20" ht="13" x14ac:dyDescent="0.1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</row>
    <row r="4334" spans="1:20" ht="13" x14ac:dyDescent="0.1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</row>
    <row r="4335" spans="1:20" ht="13" x14ac:dyDescent="0.1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</row>
    <row r="4336" spans="1:20" ht="13" x14ac:dyDescent="0.1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</row>
    <row r="4337" spans="1:20" ht="13" x14ac:dyDescent="0.1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</row>
    <row r="4338" spans="1:20" ht="13" x14ac:dyDescent="0.1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</row>
    <row r="4339" spans="1:20" ht="13" x14ac:dyDescent="0.1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</row>
    <row r="4340" spans="1:20" ht="13" x14ac:dyDescent="0.1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</row>
    <row r="4341" spans="1:20" ht="13" x14ac:dyDescent="0.1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</row>
    <row r="4342" spans="1:20" ht="13" x14ac:dyDescent="0.1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</row>
    <row r="4343" spans="1:20" ht="13" x14ac:dyDescent="0.1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</row>
    <row r="4344" spans="1:20" ht="13" x14ac:dyDescent="0.1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</row>
    <row r="4345" spans="1:20" ht="13" x14ac:dyDescent="0.1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</row>
    <row r="4346" spans="1:20" ht="13" x14ac:dyDescent="0.1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</row>
    <row r="4347" spans="1:20" ht="13" x14ac:dyDescent="0.1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</row>
    <row r="4348" spans="1:20" ht="13" x14ac:dyDescent="0.1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</row>
    <row r="4349" spans="1:20" ht="13" x14ac:dyDescent="0.1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</row>
    <row r="4350" spans="1:20" ht="13" x14ac:dyDescent="0.1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</row>
    <row r="4351" spans="1:20" ht="13" x14ac:dyDescent="0.1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</row>
    <row r="4352" spans="1:20" ht="13" x14ac:dyDescent="0.1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</row>
    <row r="4353" spans="1:20" ht="13" x14ac:dyDescent="0.1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</row>
    <row r="4354" spans="1:20" ht="13" x14ac:dyDescent="0.1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</row>
    <row r="4355" spans="1:20" ht="13" x14ac:dyDescent="0.1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</row>
    <row r="4356" spans="1:20" ht="13" x14ac:dyDescent="0.1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</row>
    <row r="4357" spans="1:20" ht="13" x14ac:dyDescent="0.1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</row>
    <row r="4358" spans="1:20" ht="13" x14ac:dyDescent="0.1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</row>
    <row r="4359" spans="1:20" ht="13" x14ac:dyDescent="0.1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</row>
    <row r="4360" spans="1:20" ht="13" x14ac:dyDescent="0.1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</row>
    <row r="4361" spans="1:20" ht="13" x14ac:dyDescent="0.1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</row>
    <row r="4362" spans="1:20" ht="13" x14ac:dyDescent="0.1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</row>
    <row r="4363" spans="1:20" ht="13" x14ac:dyDescent="0.1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</row>
    <row r="4364" spans="1:20" ht="13" x14ac:dyDescent="0.1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</row>
    <row r="4365" spans="1:20" ht="13" x14ac:dyDescent="0.1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</row>
    <row r="4366" spans="1:20" ht="13" x14ac:dyDescent="0.1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</row>
    <row r="4367" spans="1:20" ht="13" x14ac:dyDescent="0.1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</row>
    <row r="4368" spans="1:20" ht="13" x14ac:dyDescent="0.1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</row>
    <row r="4369" spans="1:20" ht="13" x14ac:dyDescent="0.1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</row>
    <row r="4370" spans="1:20" ht="13" x14ac:dyDescent="0.1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</row>
    <row r="4371" spans="1:20" ht="13" x14ac:dyDescent="0.1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</row>
    <row r="4372" spans="1:20" ht="13" x14ac:dyDescent="0.1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</row>
    <row r="4373" spans="1:20" ht="13" x14ac:dyDescent="0.1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</row>
    <row r="4374" spans="1:20" ht="13" x14ac:dyDescent="0.1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</row>
    <row r="4375" spans="1:20" ht="13" x14ac:dyDescent="0.1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</row>
    <row r="4376" spans="1:20" ht="13" x14ac:dyDescent="0.1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</row>
    <row r="4377" spans="1:20" ht="13" x14ac:dyDescent="0.1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</row>
    <row r="4378" spans="1:20" ht="13" x14ac:dyDescent="0.1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</row>
    <row r="4379" spans="1:20" ht="13" x14ac:dyDescent="0.1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</row>
    <row r="4380" spans="1:20" ht="13" x14ac:dyDescent="0.1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</row>
    <row r="4381" spans="1:20" ht="13" x14ac:dyDescent="0.1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</row>
    <row r="4382" spans="1:20" ht="13" x14ac:dyDescent="0.1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</row>
    <row r="4383" spans="1:20" ht="13" x14ac:dyDescent="0.1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</row>
    <row r="4384" spans="1:20" ht="13" x14ac:dyDescent="0.1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</row>
    <row r="4385" spans="1:20" ht="13" x14ac:dyDescent="0.1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</row>
    <row r="4386" spans="1:20" ht="13" x14ac:dyDescent="0.1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</row>
    <row r="4387" spans="1:20" ht="13" x14ac:dyDescent="0.1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</row>
    <row r="4388" spans="1:20" ht="13" x14ac:dyDescent="0.1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</row>
    <row r="4389" spans="1:20" ht="13" x14ac:dyDescent="0.1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</row>
    <row r="4390" spans="1:20" ht="13" x14ac:dyDescent="0.1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</row>
    <row r="4391" spans="1:20" ht="13" x14ac:dyDescent="0.1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</row>
    <row r="4392" spans="1:20" ht="13" x14ac:dyDescent="0.1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</row>
    <row r="4393" spans="1:20" ht="13" x14ac:dyDescent="0.1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</row>
    <row r="4394" spans="1:20" ht="13" x14ac:dyDescent="0.1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</row>
    <row r="4395" spans="1:20" ht="13" x14ac:dyDescent="0.1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</row>
    <row r="4396" spans="1:20" ht="13" x14ac:dyDescent="0.1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</row>
    <row r="4397" spans="1:20" ht="13" x14ac:dyDescent="0.1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</row>
    <row r="4398" spans="1:20" ht="13" x14ac:dyDescent="0.1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</row>
    <row r="4399" spans="1:20" ht="13" x14ac:dyDescent="0.1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</row>
    <row r="4400" spans="1:20" ht="13" x14ac:dyDescent="0.1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</row>
    <row r="4401" spans="1:20" ht="13" x14ac:dyDescent="0.1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</row>
    <row r="4402" spans="1:20" ht="13" x14ac:dyDescent="0.1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</row>
    <row r="4403" spans="1:20" ht="13" x14ac:dyDescent="0.1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</row>
    <row r="4404" spans="1:20" ht="13" x14ac:dyDescent="0.1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</row>
    <row r="4405" spans="1:20" ht="13" x14ac:dyDescent="0.1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</row>
    <row r="4406" spans="1:20" ht="13" x14ac:dyDescent="0.1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</row>
    <row r="4407" spans="1:20" ht="13" x14ac:dyDescent="0.1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</row>
    <row r="4408" spans="1:20" ht="13" x14ac:dyDescent="0.1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</row>
    <row r="4409" spans="1:20" ht="13" x14ac:dyDescent="0.1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</row>
    <row r="4410" spans="1:20" ht="13" x14ac:dyDescent="0.1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</row>
    <row r="4411" spans="1:20" ht="13" x14ac:dyDescent="0.1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</row>
    <row r="4412" spans="1:20" ht="13" x14ac:dyDescent="0.1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</row>
    <row r="4413" spans="1:20" ht="13" x14ac:dyDescent="0.1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</row>
    <row r="4414" spans="1:20" ht="13" x14ac:dyDescent="0.1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</row>
    <row r="4415" spans="1:20" ht="13" x14ac:dyDescent="0.1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</row>
    <row r="4416" spans="1:20" ht="13" x14ac:dyDescent="0.1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</row>
    <row r="4417" spans="1:20" ht="13" x14ac:dyDescent="0.1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</row>
    <row r="4418" spans="1:20" ht="13" x14ac:dyDescent="0.1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</row>
    <row r="4419" spans="1:20" ht="13" x14ac:dyDescent="0.1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</row>
    <row r="4420" spans="1:20" ht="13" x14ac:dyDescent="0.1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</row>
    <row r="4421" spans="1:20" ht="13" x14ac:dyDescent="0.1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</row>
    <row r="4422" spans="1:20" ht="13" x14ac:dyDescent="0.1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</row>
    <row r="4423" spans="1:20" ht="13" x14ac:dyDescent="0.1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</row>
    <row r="4424" spans="1:20" ht="13" x14ac:dyDescent="0.1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</row>
    <row r="4425" spans="1:20" ht="13" x14ac:dyDescent="0.1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</row>
    <row r="4426" spans="1:20" ht="13" x14ac:dyDescent="0.1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</row>
    <row r="4427" spans="1:20" ht="13" x14ac:dyDescent="0.1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</row>
    <row r="4428" spans="1:20" ht="13" x14ac:dyDescent="0.1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</row>
    <row r="4429" spans="1:20" ht="13" x14ac:dyDescent="0.1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</row>
    <row r="4430" spans="1:20" ht="13" x14ac:dyDescent="0.1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</row>
    <row r="4431" spans="1:20" ht="13" x14ac:dyDescent="0.1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</row>
    <row r="4432" spans="1:20" ht="13" x14ac:dyDescent="0.1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</row>
    <row r="4433" spans="1:20" ht="13" x14ac:dyDescent="0.1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</row>
    <row r="4434" spans="1:20" ht="13" x14ac:dyDescent="0.1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</row>
    <row r="4435" spans="1:20" ht="13" x14ac:dyDescent="0.1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</row>
    <row r="4436" spans="1:20" ht="13" x14ac:dyDescent="0.1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</row>
    <row r="4437" spans="1:20" ht="13" x14ac:dyDescent="0.1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</row>
    <row r="4438" spans="1:20" ht="13" x14ac:dyDescent="0.1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</row>
    <row r="4439" spans="1:20" ht="13" x14ac:dyDescent="0.1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</row>
    <row r="4440" spans="1:20" ht="13" x14ac:dyDescent="0.1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</row>
    <row r="4441" spans="1:20" ht="13" x14ac:dyDescent="0.1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</row>
    <row r="4442" spans="1:20" ht="13" x14ac:dyDescent="0.1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</row>
    <row r="4443" spans="1:20" ht="13" x14ac:dyDescent="0.1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</row>
    <row r="4444" spans="1:20" ht="13" x14ac:dyDescent="0.1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</row>
    <row r="4445" spans="1:20" ht="13" x14ac:dyDescent="0.1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</row>
    <row r="4446" spans="1:20" ht="13" x14ac:dyDescent="0.1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</row>
    <row r="4447" spans="1:20" ht="13" x14ac:dyDescent="0.1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</row>
    <row r="4448" spans="1:20" ht="13" x14ac:dyDescent="0.1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</row>
    <row r="4449" spans="1:20" ht="13" x14ac:dyDescent="0.1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</row>
    <row r="4450" spans="1:20" ht="13" x14ac:dyDescent="0.1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</row>
    <row r="4451" spans="1:20" ht="13" x14ac:dyDescent="0.1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</row>
    <row r="4452" spans="1:20" ht="13" x14ac:dyDescent="0.1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</row>
    <row r="4453" spans="1:20" ht="13" x14ac:dyDescent="0.1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</row>
    <row r="4454" spans="1:20" ht="13" x14ac:dyDescent="0.1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</row>
    <row r="4455" spans="1:20" ht="13" x14ac:dyDescent="0.1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</row>
    <row r="4456" spans="1:20" ht="13" x14ac:dyDescent="0.1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</row>
    <row r="4457" spans="1:20" ht="13" x14ac:dyDescent="0.1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</row>
    <row r="4458" spans="1:20" ht="13" x14ac:dyDescent="0.1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</row>
    <row r="4459" spans="1:20" ht="13" x14ac:dyDescent="0.1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</row>
    <row r="4460" spans="1:20" ht="13" x14ac:dyDescent="0.1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</row>
    <row r="4461" spans="1:20" ht="13" x14ac:dyDescent="0.1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</row>
    <row r="4462" spans="1:20" ht="13" x14ac:dyDescent="0.1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</row>
    <row r="4463" spans="1:20" ht="13" x14ac:dyDescent="0.1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</row>
    <row r="4464" spans="1:20" ht="13" x14ac:dyDescent="0.1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</row>
    <row r="4465" spans="1:20" ht="13" x14ac:dyDescent="0.1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</row>
    <row r="4466" spans="1:20" ht="13" x14ac:dyDescent="0.1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</row>
    <row r="4467" spans="1:20" ht="13" x14ac:dyDescent="0.1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</row>
    <row r="4468" spans="1:20" ht="13" x14ac:dyDescent="0.1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</row>
    <row r="4469" spans="1:20" ht="13" x14ac:dyDescent="0.1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</row>
    <row r="4470" spans="1:20" ht="13" x14ac:dyDescent="0.1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</row>
    <row r="4471" spans="1:20" ht="13" x14ac:dyDescent="0.1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</row>
    <row r="4472" spans="1:20" ht="13" x14ac:dyDescent="0.1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</row>
    <row r="4473" spans="1:20" ht="13" x14ac:dyDescent="0.1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</row>
    <row r="4474" spans="1:20" ht="13" x14ac:dyDescent="0.1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</row>
    <row r="4475" spans="1:20" ht="13" x14ac:dyDescent="0.1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</row>
    <row r="4476" spans="1:20" ht="13" x14ac:dyDescent="0.1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</row>
    <row r="4477" spans="1:20" ht="13" x14ac:dyDescent="0.1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</row>
    <row r="4478" spans="1:20" ht="13" x14ac:dyDescent="0.1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</row>
    <row r="4479" spans="1:20" ht="13" x14ac:dyDescent="0.1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</row>
    <row r="4480" spans="1:20" ht="13" x14ac:dyDescent="0.1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</row>
    <row r="4481" spans="1:20" ht="13" x14ac:dyDescent="0.1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</row>
    <row r="4482" spans="1:20" ht="13" x14ac:dyDescent="0.1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</row>
    <row r="4483" spans="1:20" ht="13" x14ac:dyDescent="0.1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</row>
    <row r="4484" spans="1:20" ht="13" x14ac:dyDescent="0.1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</row>
    <row r="4485" spans="1:20" ht="13" x14ac:dyDescent="0.1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</row>
    <row r="4486" spans="1:20" ht="13" x14ac:dyDescent="0.1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</row>
    <row r="4487" spans="1:20" ht="13" x14ac:dyDescent="0.1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</row>
    <row r="4488" spans="1:20" ht="13" x14ac:dyDescent="0.1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</row>
    <row r="4489" spans="1:20" ht="13" x14ac:dyDescent="0.1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</row>
    <row r="4490" spans="1:20" ht="13" x14ac:dyDescent="0.1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</row>
    <row r="4491" spans="1:20" ht="13" x14ac:dyDescent="0.1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</row>
    <row r="4492" spans="1:20" ht="13" x14ac:dyDescent="0.1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</row>
    <row r="4493" spans="1:20" ht="13" x14ac:dyDescent="0.1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</row>
    <row r="4494" spans="1:20" ht="13" x14ac:dyDescent="0.1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</row>
    <row r="4495" spans="1:20" ht="13" x14ac:dyDescent="0.1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</row>
    <row r="4496" spans="1:20" ht="13" x14ac:dyDescent="0.1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</row>
    <row r="4497" spans="1:20" ht="13" x14ac:dyDescent="0.1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</row>
    <row r="4498" spans="1:20" ht="13" x14ac:dyDescent="0.1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</row>
    <row r="4499" spans="1:20" ht="13" x14ac:dyDescent="0.1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</row>
    <row r="4500" spans="1:20" ht="13" x14ac:dyDescent="0.1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</row>
    <row r="4501" spans="1:20" ht="13" x14ac:dyDescent="0.1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</row>
    <row r="4502" spans="1:20" ht="13" x14ac:dyDescent="0.1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</row>
    <row r="4503" spans="1:20" ht="13" x14ac:dyDescent="0.1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</row>
    <row r="4504" spans="1:20" ht="13" x14ac:dyDescent="0.1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</row>
    <row r="4505" spans="1:20" ht="13" x14ac:dyDescent="0.1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</row>
    <row r="4506" spans="1:20" ht="13" x14ac:dyDescent="0.1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</row>
    <row r="4507" spans="1:20" ht="13" x14ac:dyDescent="0.1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</row>
    <row r="4508" spans="1:20" ht="13" x14ac:dyDescent="0.1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</row>
    <row r="4509" spans="1:20" ht="13" x14ac:dyDescent="0.1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</row>
    <row r="4510" spans="1:20" ht="13" x14ac:dyDescent="0.1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</row>
    <row r="4511" spans="1:20" ht="13" x14ac:dyDescent="0.1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</row>
    <row r="4512" spans="1:20" ht="13" x14ac:dyDescent="0.1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</row>
    <row r="4513" spans="1:20" ht="13" x14ac:dyDescent="0.1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</row>
    <row r="4514" spans="1:20" ht="13" x14ac:dyDescent="0.1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</row>
    <row r="4515" spans="1:20" ht="13" x14ac:dyDescent="0.1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</row>
    <row r="4516" spans="1:20" ht="13" x14ac:dyDescent="0.1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</row>
    <row r="4517" spans="1:20" ht="13" x14ac:dyDescent="0.1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</row>
    <row r="4518" spans="1:20" ht="13" x14ac:dyDescent="0.1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</row>
    <row r="4519" spans="1:20" ht="13" x14ac:dyDescent="0.1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</row>
    <row r="4520" spans="1:20" ht="13" x14ac:dyDescent="0.1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</row>
    <row r="4521" spans="1:20" ht="13" x14ac:dyDescent="0.1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</row>
    <row r="4522" spans="1:20" ht="13" x14ac:dyDescent="0.1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</row>
    <row r="4523" spans="1:20" ht="13" x14ac:dyDescent="0.1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</row>
    <row r="4524" spans="1:20" ht="13" x14ac:dyDescent="0.1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</row>
    <row r="4525" spans="1:20" ht="13" x14ac:dyDescent="0.1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</row>
    <row r="4526" spans="1:20" ht="13" x14ac:dyDescent="0.1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</row>
    <row r="4527" spans="1:20" ht="13" x14ac:dyDescent="0.1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</row>
    <row r="4528" spans="1:20" ht="13" x14ac:dyDescent="0.1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</row>
    <row r="4529" spans="1:20" ht="13" x14ac:dyDescent="0.1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</row>
    <row r="4530" spans="1:20" ht="13" x14ac:dyDescent="0.1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</row>
    <row r="4531" spans="1:20" ht="13" x14ac:dyDescent="0.1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</row>
    <row r="4532" spans="1:20" ht="13" x14ac:dyDescent="0.1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</row>
    <row r="4533" spans="1:20" ht="13" x14ac:dyDescent="0.1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</row>
    <row r="4534" spans="1:20" ht="13" x14ac:dyDescent="0.1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</row>
    <row r="4535" spans="1:20" ht="13" x14ac:dyDescent="0.1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</row>
    <row r="4536" spans="1:20" ht="13" x14ac:dyDescent="0.1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</row>
    <row r="4537" spans="1:20" ht="13" x14ac:dyDescent="0.1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</row>
    <row r="4538" spans="1:20" ht="13" x14ac:dyDescent="0.1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</row>
    <row r="4539" spans="1:20" ht="13" x14ac:dyDescent="0.1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</row>
    <row r="4540" spans="1:20" ht="13" x14ac:dyDescent="0.1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</row>
    <row r="4541" spans="1:20" ht="13" x14ac:dyDescent="0.1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</row>
    <row r="4542" spans="1:20" ht="13" x14ac:dyDescent="0.1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</row>
    <row r="4543" spans="1:20" ht="13" x14ac:dyDescent="0.1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</row>
    <row r="4544" spans="1:20" ht="13" x14ac:dyDescent="0.1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</row>
    <row r="4545" spans="1:20" ht="13" x14ac:dyDescent="0.1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</row>
    <row r="4546" spans="1:20" ht="13" x14ac:dyDescent="0.1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</row>
    <row r="4547" spans="1:20" ht="13" x14ac:dyDescent="0.1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</row>
    <row r="4548" spans="1:20" ht="13" x14ac:dyDescent="0.1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</row>
    <row r="4549" spans="1:20" ht="13" x14ac:dyDescent="0.1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</row>
    <row r="4550" spans="1:20" ht="13" x14ac:dyDescent="0.1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</row>
    <row r="4551" spans="1:20" ht="13" x14ac:dyDescent="0.1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</row>
    <row r="4552" spans="1:20" ht="13" x14ac:dyDescent="0.1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</row>
    <row r="4553" spans="1:20" ht="13" x14ac:dyDescent="0.1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</row>
    <row r="4554" spans="1:20" ht="13" x14ac:dyDescent="0.1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</row>
    <row r="4555" spans="1:20" ht="13" x14ac:dyDescent="0.1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</row>
    <row r="4556" spans="1:20" ht="13" x14ac:dyDescent="0.1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</row>
    <row r="4557" spans="1:20" ht="13" x14ac:dyDescent="0.1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</row>
    <row r="4558" spans="1:20" ht="13" x14ac:dyDescent="0.1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</row>
    <row r="4559" spans="1:20" ht="13" x14ac:dyDescent="0.1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</row>
    <row r="4560" spans="1:20" ht="13" x14ac:dyDescent="0.1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</row>
    <row r="4561" spans="1:20" ht="13" x14ac:dyDescent="0.1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</row>
    <row r="4562" spans="1:20" ht="13" x14ac:dyDescent="0.1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</row>
    <row r="4563" spans="1:20" ht="13" x14ac:dyDescent="0.1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</row>
    <row r="4564" spans="1:20" ht="13" x14ac:dyDescent="0.1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</row>
    <row r="4565" spans="1:20" ht="13" x14ac:dyDescent="0.1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</row>
    <row r="4566" spans="1:20" ht="13" x14ac:dyDescent="0.1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</row>
    <row r="4567" spans="1:20" ht="13" x14ac:dyDescent="0.1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</row>
    <row r="4568" spans="1:20" ht="13" x14ac:dyDescent="0.1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</row>
    <row r="4569" spans="1:20" ht="13" x14ac:dyDescent="0.1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</row>
    <row r="4570" spans="1:20" ht="13" x14ac:dyDescent="0.1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</row>
    <row r="4571" spans="1:20" ht="13" x14ac:dyDescent="0.1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</row>
    <row r="4572" spans="1:20" ht="13" x14ac:dyDescent="0.1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</row>
    <row r="4573" spans="1:20" ht="13" x14ac:dyDescent="0.1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</row>
    <row r="4574" spans="1:20" ht="13" x14ac:dyDescent="0.1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</row>
    <row r="4575" spans="1:20" ht="13" x14ac:dyDescent="0.1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</row>
    <row r="4576" spans="1:20" ht="13" x14ac:dyDescent="0.1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</row>
    <row r="4577" spans="1:20" ht="13" x14ac:dyDescent="0.1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</row>
    <row r="4578" spans="1:20" ht="13" x14ac:dyDescent="0.1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</row>
    <row r="4579" spans="1:20" ht="13" x14ac:dyDescent="0.1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</row>
    <row r="4580" spans="1:20" ht="13" x14ac:dyDescent="0.1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</row>
    <row r="4581" spans="1:20" ht="13" x14ac:dyDescent="0.1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</row>
    <row r="4582" spans="1:20" ht="13" x14ac:dyDescent="0.1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</row>
    <row r="4583" spans="1:20" ht="13" x14ac:dyDescent="0.1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</row>
    <row r="4584" spans="1:20" ht="13" x14ac:dyDescent="0.1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</row>
    <row r="4585" spans="1:20" ht="13" x14ac:dyDescent="0.1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</row>
    <row r="4586" spans="1:20" ht="13" x14ac:dyDescent="0.1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</row>
    <row r="4587" spans="1:20" ht="13" x14ac:dyDescent="0.1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</row>
    <row r="4588" spans="1:20" ht="13" x14ac:dyDescent="0.1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</row>
    <row r="4589" spans="1:20" ht="13" x14ac:dyDescent="0.1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</row>
    <row r="4590" spans="1:20" ht="13" x14ac:dyDescent="0.1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</row>
    <row r="4591" spans="1:20" ht="13" x14ac:dyDescent="0.1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</row>
    <row r="4592" spans="1:20" ht="13" x14ac:dyDescent="0.1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</row>
    <row r="4593" spans="1:20" ht="13" x14ac:dyDescent="0.1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</row>
    <row r="4594" spans="1:20" ht="13" x14ac:dyDescent="0.1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</row>
    <row r="4595" spans="1:20" ht="13" x14ac:dyDescent="0.1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</row>
    <row r="4596" spans="1:20" ht="13" x14ac:dyDescent="0.1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</row>
    <row r="4597" spans="1:20" ht="13" x14ac:dyDescent="0.1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</row>
    <row r="4598" spans="1:20" ht="13" x14ac:dyDescent="0.1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</row>
    <row r="4599" spans="1:20" ht="13" x14ac:dyDescent="0.1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</row>
    <row r="4600" spans="1:20" ht="13" x14ac:dyDescent="0.1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</row>
    <row r="4601" spans="1:20" ht="13" x14ac:dyDescent="0.1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</row>
    <row r="4602" spans="1:20" ht="13" x14ac:dyDescent="0.1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</row>
    <row r="4603" spans="1:20" ht="13" x14ac:dyDescent="0.1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</row>
    <row r="4604" spans="1:20" ht="13" x14ac:dyDescent="0.1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</row>
    <row r="4605" spans="1:20" ht="13" x14ac:dyDescent="0.1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</row>
    <row r="4606" spans="1:20" ht="13" x14ac:dyDescent="0.1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</row>
    <row r="4607" spans="1:20" ht="13" x14ac:dyDescent="0.1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</row>
    <row r="4608" spans="1:20" ht="13" x14ac:dyDescent="0.1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</row>
    <row r="4609" spans="1:20" ht="13" x14ac:dyDescent="0.1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</row>
    <row r="4610" spans="1:20" ht="13" x14ac:dyDescent="0.1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</row>
    <row r="4611" spans="1:20" ht="13" x14ac:dyDescent="0.1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</row>
    <row r="4612" spans="1:20" ht="13" x14ac:dyDescent="0.1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</row>
    <row r="4613" spans="1:20" ht="13" x14ac:dyDescent="0.1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</row>
    <row r="4614" spans="1:20" ht="13" x14ac:dyDescent="0.1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</row>
    <row r="4615" spans="1:20" ht="13" x14ac:dyDescent="0.1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</row>
    <row r="4616" spans="1:20" ht="13" x14ac:dyDescent="0.1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</row>
    <row r="4617" spans="1:20" ht="13" x14ac:dyDescent="0.1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</row>
    <row r="4618" spans="1:20" ht="13" x14ac:dyDescent="0.1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</row>
    <row r="4619" spans="1:20" ht="13" x14ac:dyDescent="0.1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</row>
    <row r="4620" spans="1:20" ht="13" x14ac:dyDescent="0.1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</row>
    <row r="4621" spans="1:20" ht="13" x14ac:dyDescent="0.1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</row>
    <row r="4622" spans="1:20" ht="13" x14ac:dyDescent="0.1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</row>
    <row r="4623" spans="1:20" ht="13" x14ac:dyDescent="0.1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</row>
    <row r="4624" spans="1:20" ht="13" x14ac:dyDescent="0.1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</row>
    <row r="4625" spans="1:20" ht="13" x14ac:dyDescent="0.1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</row>
    <row r="4626" spans="1:20" ht="13" x14ac:dyDescent="0.1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</row>
    <row r="4627" spans="1:20" ht="13" x14ac:dyDescent="0.1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</row>
    <row r="4628" spans="1:20" ht="13" x14ac:dyDescent="0.1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</row>
    <row r="4629" spans="1:20" ht="13" x14ac:dyDescent="0.1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</row>
    <row r="4630" spans="1:20" ht="13" x14ac:dyDescent="0.1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</row>
    <row r="4631" spans="1:20" ht="13" x14ac:dyDescent="0.1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</row>
    <row r="4632" spans="1:20" ht="13" x14ac:dyDescent="0.1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</row>
    <row r="4633" spans="1:20" ht="13" x14ac:dyDescent="0.1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</row>
    <row r="4634" spans="1:20" ht="13" x14ac:dyDescent="0.1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</row>
    <row r="4635" spans="1:20" ht="13" x14ac:dyDescent="0.1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</row>
    <row r="4636" spans="1:20" ht="13" x14ac:dyDescent="0.1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</row>
    <row r="4637" spans="1:20" ht="13" x14ac:dyDescent="0.1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</row>
    <row r="4638" spans="1:20" ht="13" x14ac:dyDescent="0.1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</row>
    <row r="4639" spans="1:20" ht="13" x14ac:dyDescent="0.1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</row>
    <row r="4640" spans="1:20" ht="13" x14ac:dyDescent="0.1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</row>
    <row r="4641" spans="1:20" ht="13" x14ac:dyDescent="0.1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</row>
    <row r="4642" spans="1:20" ht="13" x14ac:dyDescent="0.1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</row>
    <row r="4643" spans="1:20" ht="13" x14ac:dyDescent="0.1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</row>
    <row r="4644" spans="1:20" ht="13" x14ac:dyDescent="0.1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</row>
    <row r="4645" spans="1:20" ht="13" x14ac:dyDescent="0.1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</row>
    <row r="4646" spans="1:20" ht="13" x14ac:dyDescent="0.1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</row>
    <row r="4647" spans="1:20" ht="13" x14ac:dyDescent="0.1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</row>
    <row r="4648" spans="1:20" ht="13" x14ac:dyDescent="0.1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</row>
    <row r="4649" spans="1:20" ht="13" x14ac:dyDescent="0.1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</row>
    <row r="4650" spans="1:20" ht="13" x14ac:dyDescent="0.1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</row>
    <row r="4651" spans="1:20" ht="13" x14ac:dyDescent="0.1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</row>
    <row r="4652" spans="1:20" ht="13" x14ac:dyDescent="0.1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</row>
    <row r="4653" spans="1:20" ht="13" x14ac:dyDescent="0.1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</row>
    <row r="4654" spans="1:20" ht="13" x14ac:dyDescent="0.1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</row>
    <row r="4655" spans="1:20" ht="13" x14ac:dyDescent="0.1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</row>
    <row r="4656" spans="1:20" ht="13" x14ac:dyDescent="0.1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</row>
    <row r="4657" spans="1:20" ht="13" x14ac:dyDescent="0.1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</row>
    <row r="4658" spans="1:20" ht="13" x14ac:dyDescent="0.1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</row>
    <row r="4659" spans="1:20" ht="13" x14ac:dyDescent="0.1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</row>
    <row r="4660" spans="1:20" ht="13" x14ac:dyDescent="0.1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</row>
    <row r="4661" spans="1:20" ht="13" x14ac:dyDescent="0.1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</row>
    <row r="4662" spans="1:20" ht="13" x14ac:dyDescent="0.1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</row>
    <row r="4663" spans="1:20" ht="13" x14ac:dyDescent="0.1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</row>
    <row r="4664" spans="1:20" ht="13" x14ac:dyDescent="0.1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</row>
    <row r="4665" spans="1:20" ht="13" x14ac:dyDescent="0.1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</row>
    <row r="4666" spans="1:20" ht="13" x14ac:dyDescent="0.1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</row>
    <row r="4667" spans="1:20" ht="13" x14ac:dyDescent="0.1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</row>
    <row r="4668" spans="1:20" ht="13" x14ac:dyDescent="0.1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</row>
    <row r="4669" spans="1:20" ht="13" x14ac:dyDescent="0.1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</row>
    <row r="4670" spans="1:20" ht="13" x14ac:dyDescent="0.1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</row>
    <row r="4671" spans="1:20" ht="13" x14ac:dyDescent="0.1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</row>
    <row r="4672" spans="1:20" ht="13" x14ac:dyDescent="0.1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</row>
    <row r="4673" spans="1:20" ht="13" x14ac:dyDescent="0.1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</row>
    <row r="4674" spans="1:20" ht="13" x14ac:dyDescent="0.1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</row>
    <row r="4675" spans="1:20" ht="13" x14ac:dyDescent="0.1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</row>
    <row r="4676" spans="1:20" ht="13" x14ac:dyDescent="0.1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</row>
    <row r="4677" spans="1:20" ht="13" x14ac:dyDescent="0.1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</row>
    <row r="4678" spans="1:20" ht="13" x14ac:dyDescent="0.1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</row>
    <row r="4679" spans="1:20" ht="13" x14ac:dyDescent="0.1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</row>
    <row r="4680" spans="1:20" ht="13" x14ac:dyDescent="0.1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</row>
    <row r="4681" spans="1:20" ht="13" x14ac:dyDescent="0.1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</row>
    <row r="4682" spans="1:20" ht="13" x14ac:dyDescent="0.1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</row>
    <row r="4683" spans="1:20" ht="13" x14ac:dyDescent="0.1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</row>
    <row r="4684" spans="1:20" ht="13" x14ac:dyDescent="0.1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</row>
    <row r="4685" spans="1:20" ht="13" x14ac:dyDescent="0.1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</row>
    <row r="4686" spans="1:20" ht="13" x14ac:dyDescent="0.1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</row>
    <row r="4687" spans="1:20" ht="13" x14ac:dyDescent="0.1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</row>
    <row r="4688" spans="1:20" ht="13" x14ac:dyDescent="0.1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</row>
    <row r="4689" spans="1:20" ht="13" x14ac:dyDescent="0.1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</row>
    <row r="4690" spans="1:20" ht="13" x14ac:dyDescent="0.1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</row>
    <row r="4691" spans="1:20" ht="13" x14ac:dyDescent="0.1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</row>
    <row r="4692" spans="1:20" ht="13" x14ac:dyDescent="0.1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</row>
    <row r="4693" spans="1:20" ht="13" x14ac:dyDescent="0.1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</row>
    <row r="4694" spans="1:20" ht="13" x14ac:dyDescent="0.1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</row>
    <row r="4695" spans="1:20" ht="13" x14ac:dyDescent="0.1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</row>
    <row r="4696" spans="1:20" ht="13" x14ac:dyDescent="0.1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</row>
    <row r="4697" spans="1:20" ht="13" x14ac:dyDescent="0.1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</row>
    <row r="4698" spans="1:20" ht="13" x14ac:dyDescent="0.1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</row>
    <row r="4699" spans="1:20" ht="13" x14ac:dyDescent="0.1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</row>
    <row r="4700" spans="1:20" ht="13" x14ac:dyDescent="0.1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</row>
    <row r="4701" spans="1:20" ht="13" x14ac:dyDescent="0.1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</row>
    <row r="4702" spans="1:20" ht="13" x14ac:dyDescent="0.1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</row>
    <row r="4703" spans="1:20" ht="13" x14ac:dyDescent="0.1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</row>
    <row r="4704" spans="1:20" ht="13" x14ac:dyDescent="0.1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</row>
    <row r="4705" spans="1:20" ht="13" x14ac:dyDescent="0.1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</row>
    <row r="4706" spans="1:20" ht="13" x14ac:dyDescent="0.1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</row>
    <row r="4707" spans="1:20" ht="13" x14ac:dyDescent="0.1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</row>
    <row r="4708" spans="1:20" ht="13" x14ac:dyDescent="0.1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</row>
    <row r="4709" spans="1:20" ht="13" x14ac:dyDescent="0.1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</row>
    <row r="4710" spans="1:20" ht="13" x14ac:dyDescent="0.1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</row>
    <row r="4711" spans="1:20" ht="13" x14ac:dyDescent="0.1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</row>
    <row r="4712" spans="1:20" ht="13" x14ac:dyDescent="0.1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</row>
    <row r="4713" spans="1:20" ht="13" x14ac:dyDescent="0.1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</row>
    <row r="4714" spans="1:20" ht="13" x14ac:dyDescent="0.1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</row>
    <row r="4715" spans="1:20" ht="13" x14ac:dyDescent="0.1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</row>
    <row r="4716" spans="1:20" ht="13" x14ac:dyDescent="0.1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</row>
    <row r="4717" spans="1:20" ht="13" x14ac:dyDescent="0.1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</row>
    <row r="4718" spans="1:20" ht="13" x14ac:dyDescent="0.1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</row>
    <row r="4719" spans="1:20" ht="13" x14ac:dyDescent="0.1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</row>
    <row r="4720" spans="1:20" ht="13" x14ac:dyDescent="0.1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</row>
    <row r="4721" spans="1:20" ht="13" x14ac:dyDescent="0.1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</row>
    <row r="4722" spans="1:20" ht="13" x14ac:dyDescent="0.1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</row>
    <row r="4723" spans="1:20" ht="13" x14ac:dyDescent="0.1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</row>
    <row r="4724" spans="1:20" ht="13" x14ac:dyDescent="0.1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</row>
    <row r="4725" spans="1:20" ht="13" x14ac:dyDescent="0.1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</row>
    <row r="4726" spans="1:20" ht="13" x14ac:dyDescent="0.1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</row>
    <row r="4727" spans="1:20" ht="13" x14ac:dyDescent="0.1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</row>
    <row r="4728" spans="1:20" ht="13" x14ac:dyDescent="0.1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</row>
    <row r="4729" spans="1:20" ht="13" x14ac:dyDescent="0.1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</row>
    <row r="4730" spans="1:20" ht="13" x14ac:dyDescent="0.1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</row>
    <row r="4731" spans="1:20" ht="13" x14ac:dyDescent="0.1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</row>
    <row r="4732" spans="1:20" ht="13" x14ac:dyDescent="0.1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</row>
    <row r="4733" spans="1:20" ht="13" x14ac:dyDescent="0.1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</row>
    <row r="4734" spans="1:20" ht="13" x14ac:dyDescent="0.1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</row>
    <row r="4735" spans="1:20" ht="13" x14ac:dyDescent="0.1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</row>
    <row r="4736" spans="1:20" ht="13" x14ac:dyDescent="0.1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</row>
    <row r="4737" spans="1:20" ht="13" x14ac:dyDescent="0.1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</row>
    <row r="4738" spans="1:20" ht="13" x14ac:dyDescent="0.1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</row>
    <row r="4739" spans="1:20" ht="13" x14ac:dyDescent="0.1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</row>
    <row r="4740" spans="1:20" ht="13" x14ac:dyDescent="0.1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</row>
    <row r="4741" spans="1:20" ht="13" x14ac:dyDescent="0.1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</row>
    <row r="4742" spans="1:20" ht="13" x14ac:dyDescent="0.1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</row>
    <row r="4743" spans="1:20" ht="13" x14ac:dyDescent="0.1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</row>
    <row r="4744" spans="1:20" ht="13" x14ac:dyDescent="0.1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</row>
    <row r="4745" spans="1:20" ht="13" x14ac:dyDescent="0.1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</row>
    <row r="4746" spans="1:20" ht="13" x14ac:dyDescent="0.1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</row>
    <row r="4747" spans="1:20" ht="13" x14ac:dyDescent="0.1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</row>
    <row r="4748" spans="1:20" ht="13" x14ac:dyDescent="0.1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</row>
    <row r="4749" spans="1:20" ht="13" x14ac:dyDescent="0.1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</row>
    <row r="4750" spans="1:20" ht="13" x14ac:dyDescent="0.1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</row>
    <row r="4751" spans="1:20" ht="13" x14ac:dyDescent="0.1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</row>
    <row r="4752" spans="1:20" ht="13" x14ac:dyDescent="0.1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</row>
    <row r="4753" spans="1:20" ht="13" x14ac:dyDescent="0.1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</row>
    <row r="4754" spans="1:20" ht="13" x14ac:dyDescent="0.1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</row>
    <row r="4755" spans="1:20" ht="13" x14ac:dyDescent="0.1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</row>
    <row r="4756" spans="1:20" ht="13" x14ac:dyDescent="0.1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</row>
    <row r="4757" spans="1:20" ht="13" x14ac:dyDescent="0.1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</row>
    <row r="4758" spans="1:20" ht="13" x14ac:dyDescent="0.1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</row>
    <row r="4759" spans="1:20" ht="13" x14ac:dyDescent="0.1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</row>
    <row r="4760" spans="1:20" ht="13" x14ac:dyDescent="0.1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</row>
    <row r="4761" spans="1:20" ht="13" x14ac:dyDescent="0.1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</row>
    <row r="4762" spans="1:20" ht="13" x14ac:dyDescent="0.1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</row>
    <row r="4763" spans="1:20" ht="13" x14ac:dyDescent="0.1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</row>
    <row r="4764" spans="1:20" ht="13" x14ac:dyDescent="0.1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</row>
    <row r="4765" spans="1:20" ht="13" x14ac:dyDescent="0.1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</row>
    <row r="4766" spans="1:20" ht="13" x14ac:dyDescent="0.1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</row>
    <row r="4767" spans="1:20" ht="13" x14ac:dyDescent="0.1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</row>
    <row r="4768" spans="1:20" ht="13" x14ac:dyDescent="0.1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</row>
    <row r="4769" spans="1:20" ht="13" x14ac:dyDescent="0.1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</row>
    <row r="4770" spans="1:20" ht="13" x14ac:dyDescent="0.1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</row>
    <row r="4771" spans="1:20" ht="13" x14ac:dyDescent="0.1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</row>
    <row r="4772" spans="1:20" ht="13" x14ac:dyDescent="0.1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</row>
    <row r="4773" spans="1:20" ht="13" x14ac:dyDescent="0.1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</row>
    <row r="4774" spans="1:20" ht="13" x14ac:dyDescent="0.1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</row>
    <row r="4775" spans="1:20" ht="13" x14ac:dyDescent="0.1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</row>
    <row r="4776" spans="1:20" ht="13" x14ac:dyDescent="0.1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</row>
    <row r="4777" spans="1:20" ht="13" x14ac:dyDescent="0.1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</row>
    <row r="4778" spans="1:20" ht="13" x14ac:dyDescent="0.1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</row>
    <row r="4779" spans="1:20" ht="13" x14ac:dyDescent="0.1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</row>
    <row r="4780" spans="1:20" ht="13" x14ac:dyDescent="0.1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</row>
    <row r="4781" spans="1:20" ht="13" x14ac:dyDescent="0.1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</row>
    <row r="4782" spans="1:20" ht="13" x14ac:dyDescent="0.1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</row>
    <row r="4783" spans="1:20" ht="13" x14ac:dyDescent="0.1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</row>
    <row r="4784" spans="1:20" ht="13" x14ac:dyDescent="0.1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</row>
    <row r="4785" spans="1:20" ht="13" x14ac:dyDescent="0.1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</row>
    <row r="4786" spans="1:20" ht="13" x14ac:dyDescent="0.1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</row>
    <row r="4787" spans="1:20" ht="13" x14ac:dyDescent="0.1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</row>
    <row r="4788" spans="1:20" ht="13" x14ac:dyDescent="0.1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</row>
    <row r="4789" spans="1:20" ht="13" x14ac:dyDescent="0.1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</row>
    <row r="4790" spans="1:20" ht="13" x14ac:dyDescent="0.1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</row>
    <row r="4791" spans="1:20" ht="13" x14ac:dyDescent="0.1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</row>
    <row r="4792" spans="1:20" ht="13" x14ac:dyDescent="0.1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</row>
    <row r="4793" spans="1:20" ht="13" x14ac:dyDescent="0.1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</row>
    <row r="4794" spans="1:20" ht="13" x14ac:dyDescent="0.1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</row>
    <row r="4795" spans="1:20" ht="13" x14ac:dyDescent="0.1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</row>
    <row r="4796" spans="1:20" ht="13" x14ac:dyDescent="0.1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</row>
    <row r="4797" spans="1:20" ht="13" x14ac:dyDescent="0.1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</row>
    <row r="4798" spans="1:20" ht="13" x14ac:dyDescent="0.1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</row>
    <row r="4799" spans="1:20" ht="13" x14ac:dyDescent="0.1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</row>
    <row r="4800" spans="1:20" ht="13" x14ac:dyDescent="0.1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</row>
    <row r="4801" spans="1:20" ht="13" x14ac:dyDescent="0.1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</row>
    <row r="4802" spans="1:20" ht="13" x14ac:dyDescent="0.1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</row>
    <row r="4803" spans="1:20" ht="13" x14ac:dyDescent="0.1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</row>
    <row r="4804" spans="1:20" ht="13" x14ac:dyDescent="0.1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</row>
    <row r="4805" spans="1:20" ht="13" x14ac:dyDescent="0.1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</row>
    <row r="4806" spans="1:20" ht="13" x14ac:dyDescent="0.1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</row>
    <row r="4807" spans="1:20" ht="13" x14ac:dyDescent="0.1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</row>
    <row r="4808" spans="1:20" ht="13" x14ac:dyDescent="0.1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</row>
    <row r="4809" spans="1:20" ht="13" x14ac:dyDescent="0.1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</row>
    <row r="4810" spans="1:20" ht="13" x14ac:dyDescent="0.1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</row>
    <row r="4811" spans="1:20" ht="13" x14ac:dyDescent="0.1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</row>
    <row r="4812" spans="1:20" ht="13" x14ac:dyDescent="0.1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</row>
    <row r="4813" spans="1:20" ht="13" x14ac:dyDescent="0.1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</row>
    <row r="4814" spans="1:20" ht="13" x14ac:dyDescent="0.1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</row>
    <row r="4815" spans="1:20" ht="13" x14ac:dyDescent="0.1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</row>
    <row r="4816" spans="1:20" ht="13" x14ac:dyDescent="0.1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</row>
    <row r="4817" spans="1:20" ht="13" x14ac:dyDescent="0.1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</row>
    <row r="4818" spans="1:20" ht="13" x14ac:dyDescent="0.1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</row>
    <row r="4819" spans="1:20" ht="13" x14ac:dyDescent="0.1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</row>
    <row r="4820" spans="1:20" ht="13" x14ac:dyDescent="0.1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</row>
    <row r="4821" spans="1:20" ht="13" x14ac:dyDescent="0.1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</row>
    <row r="4822" spans="1:20" ht="13" x14ac:dyDescent="0.1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</row>
    <row r="4823" spans="1:20" ht="13" x14ac:dyDescent="0.1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</row>
    <row r="4824" spans="1:20" ht="13" x14ac:dyDescent="0.1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</row>
    <row r="4825" spans="1:20" ht="13" x14ac:dyDescent="0.1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</row>
    <row r="4826" spans="1:20" ht="13" x14ac:dyDescent="0.1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</row>
    <row r="4827" spans="1:20" ht="13" x14ac:dyDescent="0.1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</row>
    <row r="4828" spans="1:20" ht="13" x14ac:dyDescent="0.1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</row>
    <row r="4829" spans="1:20" ht="13" x14ac:dyDescent="0.1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</row>
    <row r="4830" spans="1:20" ht="13" x14ac:dyDescent="0.1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</row>
    <row r="4831" spans="1:20" ht="13" x14ac:dyDescent="0.1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</row>
    <row r="4832" spans="1:20" ht="13" x14ac:dyDescent="0.1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</row>
    <row r="4833" spans="1:20" ht="13" x14ac:dyDescent="0.1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</row>
    <row r="4834" spans="1:20" ht="13" x14ac:dyDescent="0.1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</row>
    <row r="4835" spans="1:20" ht="13" x14ac:dyDescent="0.1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</row>
    <row r="4836" spans="1:20" ht="13" x14ac:dyDescent="0.1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</row>
    <row r="4837" spans="1:20" ht="13" x14ac:dyDescent="0.1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</row>
    <row r="4838" spans="1:20" ht="13" x14ac:dyDescent="0.1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</row>
    <row r="4839" spans="1:20" ht="13" x14ac:dyDescent="0.1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</row>
    <row r="4840" spans="1:20" ht="13" x14ac:dyDescent="0.1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</row>
    <row r="4841" spans="1:20" ht="13" x14ac:dyDescent="0.1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</row>
    <row r="4842" spans="1:20" ht="13" x14ac:dyDescent="0.1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</row>
    <row r="4843" spans="1:20" ht="13" x14ac:dyDescent="0.1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</row>
    <row r="4844" spans="1:20" ht="13" x14ac:dyDescent="0.1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</row>
    <row r="4845" spans="1:20" ht="13" x14ac:dyDescent="0.1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</row>
    <row r="4846" spans="1:20" ht="13" x14ac:dyDescent="0.1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</row>
    <row r="4847" spans="1:20" ht="13" x14ac:dyDescent="0.1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</row>
    <row r="4848" spans="1:20" ht="13" x14ac:dyDescent="0.1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</row>
    <row r="4849" spans="1:20" ht="13" x14ac:dyDescent="0.1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</row>
    <row r="4850" spans="1:20" ht="13" x14ac:dyDescent="0.1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</row>
    <row r="4851" spans="1:20" ht="13" x14ac:dyDescent="0.1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</row>
    <row r="4852" spans="1:20" ht="13" x14ac:dyDescent="0.1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</row>
    <row r="4853" spans="1:20" ht="13" x14ac:dyDescent="0.1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</row>
    <row r="4854" spans="1:20" ht="13" x14ac:dyDescent="0.1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</row>
    <row r="4855" spans="1:20" ht="13" x14ac:dyDescent="0.1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</row>
    <row r="4856" spans="1:20" ht="13" x14ac:dyDescent="0.1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</row>
    <row r="4857" spans="1:20" ht="13" x14ac:dyDescent="0.1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</row>
    <row r="4858" spans="1:20" ht="13" x14ac:dyDescent="0.1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</row>
    <row r="4859" spans="1:20" ht="13" x14ac:dyDescent="0.1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</row>
    <row r="4860" spans="1:20" ht="13" x14ac:dyDescent="0.1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</row>
    <row r="4861" spans="1:20" ht="13" x14ac:dyDescent="0.1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</row>
    <row r="4862" spans="1:20" ht="13" x14ac:dyDescent="0.1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</row>
    <row r="4863" spans="1:20" ht="13" x14ac:dyDescent="0.1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</row>
    <row r="4864" spans="1:20" ht="13" x14ac:dyDescent="0.1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</row>
    <row r="4865" spans="1:20" ht="13" x14ac:dyDescent="0.1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</row>
    <row r="4866" spans="1:20" ht="13" x14ac:dyDescent="0.1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</row>
    <row r="4867" spans="1:20" ht="13" x14ac:dyDescent="0.1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</row>
    <row r="4868" spans="1:20" ht="13" x14ac:dyDescent="0.1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</row>
    <row r="4869" spans="1:20" ht="13" x14ac:dyDescent="0.1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</row>
    <row r="4870" spans="1:20" ht="13" x14ac:dyDescent="0.1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</row>
    <row r="4871" spans="1:20" ht="13" x14ac:dyDescent="0.1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</row>
    <row r="4872" spans="1:20" ht="13" x14ac:dyDescent="0.1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</row>
    <row r="4873" spans="1:20" ht="13" x14ac:dyDescent="0.1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</row>
    <row r="4874" spans="1:20" ht="13" x14ac:dyDescent="0.1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</row>
    <row r="4875" spans="1:20" ht="13" x14ac:dyDescent="0.1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</row>
    <row r="4876" spans="1:20" ht="13" x14ac:dyDescent="0.1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</row>
    <row r="4877" spans="1:20" ht="13" x14ac:dyDescent="0.1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</row>
    <row r="4878" spans="1:20" ht="13" x14ac:dyDescent="0.1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</row>
    <row r="4879" spans="1:20" ht="13" x14ac:dyDescent="0.1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</row>
    <row r="4880" spans="1:20" ht="13" x14ac:dyDescent="0.1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</row>
    <row r="4881" spans="1:20" ht="13" x14ac:dyDescent="0.1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</row>
  </sheetData>
  <autoFilter ref="A1:I41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8"/>
  <sheetViews>
    <sheetView showGridLines="0" workbookViewId="0"/>
  </sheetViews>
  <sheetFormatPr baseColWidth="10" defaultColWidth="12.6640625" defaultRowHeight="15.75" customHeight="1" x14ac:dyDescent="0.15"/>
  <sheetData>
    <row r="1" spans="1:8" ht="15.75" customHeight="1" x14ac:dyDescent="0.15">
      <c r="B1" s="13" t="s">
        <v>7</v>
      </c>
    </row>
    <row r="2" spans="1:8" ht="15.75" customHeight="1" x14ac:dyDescent="0.15">
      <c r="A2" s="13" t="s">
        <v>1</v>
      </c>
      <c r="B2">
        <v>1</v>
      </c>
      <c r="C2">
        <v>2</v>
      </c>
      <c r="D2" t="s">
        <v>67</v>
      </c>
      <c r="E2" t="s">
        <v>68</v>
      </c>
    </row>
    <row r="3" spans="1:8" ht="15.75" customHeight="1" x14ac:dyDescent="0.15">
      <c r="A3">
        <v>1</v>
      </c>
    </row>
    <row r="4" spans="1:8" ht="15.75" customHeight="1" x14ac:dyDescent="0.15">
      <c r="A4">
        <v>2</v>
      </c>
      <c r="G4" s="4"/>
      <c r="H4" s="4"/>
    </row>
    <row r="5" spans="1:8" ht="15.75" customHeight="1" x14ac:dyDescent="0.15">
      <c r="A5">
        <v>3</v>
      </c>
      <c r="G5" s="4"/>
      <c r="H5" s="4"/>
    </row>
    <row r="6" spans="1:8" ht="15.75" customHeight="1" x14ac:dyDescent="0.15">
      <c r="A6">
        <v>4</v>
      </c>
      <c r="G6" s="4"/>
      <c r="H6" s="4"/>
    </row>
    <row r="7" spans="1:8" ht="15.75" customHeight="1" x14ac:dyDescent="0.15">
      <c r="A7">
        <v>5</v>
      </c>
      <c r="G7" s="4"/>
      <c r="H7" s="4"/>
    </row>
    <row r="8" spans="1:8" ht="15.75" customHeight="1" x14ac:dyDescent="0.15">
      <c r="A8">
        <v>6</v>
      </c>
      <c r="G8" s="4"/>
      <c r="H8" s="4"/>
    </row>
    <row r="9" spans="1:8" ht="15.75" customHeight="1" x14ac:dyDescent="0.15">
      <c r="A9">
        <v>7</v>
      </c>
      <c r="G9" s="4"/>
      <c r="H9" s="4"/>
    </row>
    <row r="10" spans="1:8" ht="15.75" customHeight="1" x14ac:dyDescent="0.15">
      <c r="A10">
        <v>8</v>
      </c>
      <c r="G10" s="4"/>
      <c r="H10" s="4"/>
    </row>
    <row r="11" spans="1:8" ht="15.75" customHeight="1" x14ac:dyDescent="0.15">
      <c r="A11">
        <v>9</v>
      </c>
      <c r="G11" s="4"/>
      <c r="H11" s="4"/>
    </row>
    <row r="12" spans="1:8" ht="15.75" customHeight="1" x14ac:dyDescent="0.15">
      <c r="A12">
        <v>10</v>
      </c>
      <c r="G12" s="4"/>
      <c r="H12" s="4"/>
    </row>
    <row r="13" spans="1:8" ht="15.75" customHeight="1" x14ac:dyDescent="0.15">
      <c r="A13">
        <v>11</v>
      </c>
      <c r="G13" s="4"/>
      <c r="H13" s="4"/>
    </row>
    <row r="14" spans="1:8" ht="15.75" customHeight="1" x14ac:dyDescent="0.15">
      <c r="A14">
        <v>12</v>
      </c>
      <c r="G14" s="4"/>
      <c r="H14" s="4"/>
    </row>
    <row r="15" spans="1:8" ht="15.75" customHeight="1" x14ac:dyDescent="0.15">
      <c r="A15">
        <v>13</v>
      </c>
      <c r="G15" s="4"/>
      <c r="H15" s="4"/>
    </row>
    <row r="16" spans="1:8" ht="15.75" customHeight="1" x14ac:dyDescent="0.15">
      <c r="A16" t="s">
        <v>67</v>
      </c>
      <c r="G16" s="4"/>
      <c r="H16" s="4"/>
    </row>
    <row r="17" spans="1:8" ht="15.75" customHeight="1" x14ac:dyDescent="0.15">
      <c r="A17" t="s">
        <v>68</v>
      </c>
      <c r="G17" s="4"/>
      <c r="H17" s="4"/>
    </row>
    <row r="18" spans="1:8" ht="15.75" customHeight="1" x14ac:dyDescent="0.15">
      <c r="G18" s="4"/>
      <c r="H18" s="4"/>
    </row>
    <row r="19" spans="1:8" ht="15.75" customHeight="1" x14ac:dyDescent="0.15">
      <c r="G19" s="4"/>
      <c r="H19" s="4"/>
    </row>
    <row r="20" spans="1:8" ht="15.75" customHeight="1" x14ac:dyDescent="0.15">
      <c r="G20" s="4"/>
      <c r="H20" s="4"/>
    </row>
    <row r="21" spans="1:8" ht="15.75" customHeight="1" x14ac:dyDescent="0.15">
      <c r="G21" s="4"/>
      <c r="H21" s="4"/>
    </row>
    <row r="22" spans="1:8" ht="15.75" customHeight="1" x14ac:dyDescent="0.15">
      <c r="G22" s="4"/>
      <c r="H22" s="4"/>
    </row>
    <row r="23" spans="1:8" ht="15.75" customHeight="1" x14ac:dyDescent="0.15">
      <c r="G23" s="4"/>
      <c r="H23" s="4"/>
    </row>
    <row r="24" spans="1:8" ht="15.75" customHeight="1" x14ac:dyDescent="0.15">
      <c r="G24" s="4"/>
      <c r="H24" s="4"/>
    </row>
    <row r="25" spans="1:8" ht="15.75" customHeight="1" x14ac:dyDescent="0.15">
      <c r="G25" s="4"/>
      <c r="H25" s="4"/>
    </row>
    <row r="26" spans="1:8" ht="15.75" customHeight="1" x14ac:dyDescent="0.15">
      <c r="G26" s="4"/>
      <c r="H26" s="4"/>
    </row>
    <row r="27" spans="1:8" ht="15.75" customHeight="1" x14ac:dyDescent="0.15">
      <c r="G27" s="4"/>
      <c r="H27" s="4"/>
    </row>
    <row r="28" spans="1:8" ht="15.75" customHeight="1" x14ac:dyDescent="0.15">
      <c r="G28" s="4"/>
      <c r="H28" s="4"/>
    </row>
    <row r="29" spans="1:8" ht="15.75" customHeight="1" x14ac:dyDescent="0.15">
      <c r="G29" s="4"/>
      <c r="H29" s="4"/>
    </row>
    <row r="30" spans="1:8" ht="15.75" customHeight="1" x14ac:dyDescent="0.15">
      <c r="G30" s="4"/>
      <c r="H30" s="4"/>
    </row>
    <row r="31" spans="1:8" ht="15.75" customHeight="1" x14ac:dyDescent="0.15">
      <c r="G31" s="4"/>
      <c r="H31" s="4"/>
    </row>
    <row r="32" spans="1:8" ht="15.75" customHeight="1" x14ac:dyDescent="0.15">
      <c r="G32" s="4"/>
      <c r="H32" s="4"/>
    </row>
    <row r="33" spans="7:8" ht="15.75" customHeight="1" x14ac:dyDescent="0.15">
      <c r="G33" s="4"/>
      <c r="H33" s="4"/>
    </row>
    <row r="34" spans="7:8" ht="15.75" customHeight="1" x14ac:dyDescent="0.15">
      <c r="G34" s="4"/>
      <c r="H34" s="4"/>
    </row>
    <row r="35" spans="7:8" ht="15.75" customHeight="1" x14ac:dyDescent="0.15">
      <c r="G35" s="4"/>
      <c r="H35" s="4"/>
    </row>
    <row r="36" spans="7:8" ht="15.75" customHeight="1" x14ac:dyDescent="0.15">
      <c r="G36" s="4"/>
      <c r="H36" s="4"/>
    </row>
    <row r="37" spans="7:8" ht="15.75" customHeight="1" x14ac:dyDescent="0.15">
      <c r="G37" s="4"/>
      <c r="H37" s="4"/>
    </row>
    <row r="38" spans="7:8" ht="15.75" customHeight="1" x14ac:dyDescent="0.15">
      <c r="G38" s="4"/>
      <c r="H38" s="4"/>
    </row>
    <row r="39" spans="7:8" ht="15.75" customHeight="1" x14ac:dyDescent="0.15">
      <c r="G39" s="4"/>
      <c r="H39" s="4"/>
    </row>
    <row r="40" spans="7:8" ht="15.75" customHeight="1" x14ac:dyDescent="0.15">
      <c r="G40" s="4"/>
      <c r="H40" s="4"/>
    </row>
    <row r="41" spans="7:8" ht="15.75" customHeight="1" x14ac:dyDescent="0.15">
      <c r="G41" s="4"/>
      <c r="H41" s="4"/>
    </row>
    <row r="42" spans="7:8" ht="15.75" customHeight="1" x14ac:dyDescent="0.15">
      <c r="G42" s="4"/>
      <c r="H42" s="4"/>
    </row>
    <row r="43" spans="7:8" ht="15.75" customHeight="1" x14ac:dyDescent="0.15">
      <c r="G43" s="4"/>
      <c r="H43" s="4"/>
    </row>
    <row r="44" spans="7:8" ht="15.75" customHeight="1" x14ac:dyDescent="0.15">
      <c r="G44" s="4"/>
      <c r="H44" s="4"/>
    </row>
    <row r="45" spans="7:8" ht="15.75" customHeight="1" x14ac:dyDescent="0.15">
      <c r="G45" s="4"/>
      <c r="H45" s="4"/>
    </row>
    <row r="46" spans="7:8" ht="15.75" customHeight="1" x14ac:dyDescent="0.15">
      <c r="G46" s="4"/>
      <c r="H46" s="4"/>
    </row>
    <row r="47" spans="7:8" ht="15.75" customHeight="1" x14ac:dyDescent="0.15">
      <c r="G47" s="4"/>
      <c r="H47" s="4"/>
    </row>
    <row r="48" spans="7:8" ht="15.75" customHeight="1" x14ac:dyDescent="0.15">
      <c r="G48" s="4"/>
      <c r="H48" s="4"/>
    </row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spans="4:6" ht="13" x14ac:dyDescent="0.15"/>
    <row r="114" spans="4:6" ht="13" x14ac:dyDescent="0.15"/>
    <row r="115" spans="4:6" ht="13" x14ac:dyDescent="0.15">
      <c r="D115" s="4"/>
      <c r="E115" s="4"/>
      <c r="F115" s="4"/>
    </row>
    <row r="116" spans="4:6" ht="13" x14ac:dyDescent="0.15">
      <c r="D116" s="4"/>
      <c r="E116" s="4"/>
      <c r="F116" s="4"/>
    </row>
    <row r="117" spans="4:6" ht="13" x14ac:dyDescent="0.15">
      <c r="D117" s="4"/>
      <c r="E117" s="4"/>
      <c r="F117" s="4"/>
    </row>
    <row r="118" spans="4:6" ht="13" x14ac:dyDescent="0.15">
      <c r="D118" s="4"/>
      <c r="E118" s="4"/>
      <c r="F118" s="4"/>
    </row>
    <row r="119" spans="4:6" ht="13" x14ac:dyDescent="0.15">
      <c r="D119" s="4"/>
      <c r="E119" s="4"/>
      <c r="F119" s="4"/>
    </row>
    <row r="120" spans="4:6" ht="13" x14ac:dyDescent="0.15">
      <c r="D120" s="4"/>
      <c r="E120" s="4"/>
      <c r="F120" s="4"/>
    </row>
    <row r="121" spans="4:6" ht="13" x14ac:dyDescent="0.15">
      <c r="D121" s="4"/>
      <c r="E121" s="4"/>
      <c r="F121" s="4"/>
    </row>
    <row r="122" spans="4:6" ht="13" x14ac:dyDescent="0.15">
      <c r="D122" s="4"/>
      <c r="E122" s="4"/>
      <c r="F122" s="4"/>
    </row>
    <row r="123" spans="4:6" ht="13" x14ac:dyDescent="0.15">
      <c r="D123" s="4"/>
      <c r="E123" s="4"/>
      <c r="F123" s="4"/>
    </row>
    <row r="124" spans="4:6" ht="13" x14ac:dyDescent="0.15">
      <c r="D124" s="4"/>
      <c r="E124" s="4"/>
      <c r="F124" s="4"/>
    </row>
    <row r="125" spans="4:6" ht="13" x14ac:dyDescent="0.15">
      <c r="D125" s="4"/>
      <c r="E125" s="4"/>
      <c r="F125" s="4"/>
    </row>
    <row r="126" spans="4:6" ht="13" x14ac:dyDescent="0.15">
      <c r="D126" s="4"/>
      <c r="E126" s="4"/>
      <c r="F126" s="4"/>
    </row>
    <row r="127" spans="4:6" ht="13" x14ac:dyDescent="0.15">
      <c r="D127" s="4"/>
      <c r="E127" s="4"/>
      <c r="F127" s="4"/>
    </row>
    <row r="128" spans="4:6" ht="13" x14ac:dyDescent="0.15">
      <c r="D128" s="4"/>
      <c r="E128" s="4"/>
      <c r="F128" s="4"/>
    </row>
    <row r="129" spans="4:6" ht="13" x14ac:dyDescent="0.15">
      <c r="D129" s="4"/>
      <c r="E129" s="4"/>
      <c r="F129" s="4"/>
    </row>
    <row r="130" spans="4:6" ht="13" x14ac:dyDescent="0.15">
      <c r="D130" s="4"/>
      <c r="E130" s="4"/>
      <c r="F130" s="4"/>
    </row>
    <row r="131" spans="4:6" ht="13" x14ac:dyDescent="0.15">
      <c r="D131" s="4"/>
      <c r="E131" s="4"/>
      <c r="F131" s="4"/>
    </row>
    <row r="132" spans="4:6" ht="13" x14ac:dyDescent="0.15">
      <c r="D132" s="4"/>
      <c r="E132" s="4"/>
      <c r="F132" s="4"/>
    </row>
    <row r="133" spans="4:6" ht="13" x14ac:dyDescent="0.15">
      <c r="D133" s="4"/>
      <c r="E133" s="4"/>
      <c r="F133" s="4"/>
    </row>
    <row r="134" spans="4:6" ht="13" x14ac:dyDescent="0.15">
      <c r="D134" s="4"/>
      <c r="E134" s="4"/>
      <c r="F134" s="4"/>
    </row>
    <row r="135" spans="4:6" ht="13" x14ac:dyDescent="0.15">
      <c r="D135" s="4"/>
      <c r="E135" s="4"/>
      <c r="F135" s="4"/>
    </row>
    <row r="136" spans="4:6" ht="13" x14ac:dyDescent="0.15">
      <c r="D136" s="4"/>
      <c r="E136" s="4"/>
      <c r="F136" s="4"/>
    </row>
    <row r="137" spans="4:6" ht="13" x14ac:dyDescent="0.15">
      <c r="D137" s="4"/>
      <c r="E137" s="4"/>
      <c r="F137" s="4"/>
    </row>
    <row r="138" spans="4:6" ht="13" x14ac:dyDescent="0.15">
      <c r="D138" s="4"/>
      <c r="E138" s="4"/>
      <c r="F138" s="4"/>
    </row>
    <row r="139" spans="4:6" ht="13" x14ac:dyDescent="0.15">
      <c r="D139" s="4"/>
      <c r="E139" s="4"/>
      <c r="F139" s="4"/>
    </row>
    <row r="140" spans="4:6" ht="13" x14ac:dyDescent="0.15">
      <c r="D140" s="4"/>
      <c r="E140" s="4"/>
      <c r="F140" s="4"/>
    </row>
    <row r="141" spans="4:6" ht="13" x14ac:dyDescent="0.15">
      <c r="D141" s="4"/>
      <c r="E141" s="4"/>
      <c r="F141" s="4"/>
    </row>
    <row r="142" spans="4:6" ht="13" x14ac:dyDescent="0.15">
      <c r="D142" s="4"/>
      <c r="E142" s="4"/>
      <c r="F142" s="4"/>
    </row>
    <row r="143" spans="4:6" ht="13" x14ac:dyDescent="0.15">
      <c r="D143" s="4"/>
      <c r="E143" s="4"/>
      <c r="F143" s="4"/>
    </row>
    <row r="144" spans="4:6" ht="13" x14ac:dyDescent="0.15">
      <c r="D144" s="4"/>
      <c r="E144" s="4"/>
      <c r="F144" s="4"/>
    </row>
    <row r="145" spans="4:6" ht="13" x14ac:dyDescent="0.15">
      <c r="D145" s="4"/>
      <c r="E145" s="4"/>
      <c r="F145" s="4"/>
    </row>
    <row r="146" spans="4:6" ht="13" x14ac:dyDescent="0.15">
      <c r="D146" s="4"/>
      <c r="E146" s="4"/>
      <c r="F146" s="4"/>
    </row>
    <row r="147" spans="4:6" ht="13" x14ac:dyDescent="0.15">
      <c r="D147" s="4"/>
      <c r="E147" s="4"/>
      <c r="F147" s="4"/>
    </row>
    <row r="148" spans="4:6" ht="13" x14ac:dyDescent="0.15">
      <c r="D148" s="4"/>
      <c r="E148" s="4"/>
      <c r="F14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50"/>
  <sheetViews>
    <sheetView workbookViewId="0"/>
  </sheetViews>
  <sheetFormatPr baseColWidth="10" defaultColWidth="12.6640625" defaultRowHeight="15.75" customHeight="1" x14ac:dyDescent="0.15"/>
  <cols>
    <col min="1" max="1" width="12" customWidth="1"/>
    <col min="2" max="2" width="15.1640625" customWidth="1"/>
    <col min="3" max="4" width="12" customWidth="1"/>
    <col min="5" max="5" width="13.83203125" customWidth="1"/>
    <col min="6" max="6" width="15.1640625" customWidth="1"/>
    <col min="7" max="9" width="12" customWidth="1"/>
    <col min="10" max="10" width="12.1640625" customWidth="1"/>
    <col min="13" max="13" width="5.83203125" customWidth="1"/>
    <col min="14" max="14" width="7.1640625" customWidth="1"/>
    <col min="15" max="15" width="5.5" customWidth="1"/>
    <col min="16" max="16" width="11.6640625" customWidth="1"/>
    <col min="17" max="17" width="11.33203125" customWidth="1"/>
    <col min="18" max="18" width="12.1640625" customWidth="1"/>
    <col min="19" max="19" width="10.83203125" customWidth="1"/>
  </cols>
  <sheetData>
    <row r="1" spans="1:19" ht="15.75" customHeight="1" x14ac:dyDescent="0.15"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7</v>
      </c>
    </row>
    <row r="2" spans="1:19" ht="15.75" customHeight="1" x14ac:dyDescent="0.15">
      <c r="A2" s="16" t="s">
        <v>11</v>
      </c>
      <c r="B2" s="15"/>
      <c r="C2" s="15"/>
      <c r="D2" s="1"/>
      <c r="E2" s="16" t="s">
        <v>12</v>
      </c>
      <c r="F2" s="15"/>
      <c r="G2" s="15"/>
      <c r="H2" s="1"/>
      <c r="I2" s="16" t="s">
        <v>3</v>
      </c>
      <c r="J2" s="15"/>
      <c r="K2" s="15"/>
    </row>
    <row r="3" spans="1:19" ht="15.75" customHeight="1" x14ac:dyDescent="0.15">
      <c r="A3" s="14" t="s">
        <v>13</v>
      </c>
      <c r="B3" s="5" t="s">
        <v>0</v>
      </c>
      <c r="C3" s="14" t="s">
        <v>7</v>
      </c>
      <c r="D3" s="5"/>
      <c r="E3" s="14" t="s">
        <v>14</v>
      </c>
      <c r="F3" s="5" t="s">
        <v>1</v>
      </c>
      <c r="G3" s="14" t="s">
        <v>7</v>
      </c>
      <c r="H3" s="5"/>
      <c r="I3" s="14" t="s">
        <v>15</v>
      </c>
      <c r="J3" s="5" t="s">
        <v>0</v>
      </c>
      <c r="K3" s="14" t="s">
        <v>7</v>
      </c>
      <c r="P3" s="3" t="s">
        <v>16</v>
      </c>
    </row>
    <row r="4" spans="1:19" ht="15.75" customHeight="1" x14ac:dyDescent="0.15">
      <c r="A4" s="15"/>
      <c r="B4" s="3" t="s">
        <v>1</v>
      </c>
      <c r="C4" s="15"/>
      <c r="D4" s="5"/>
      <c r="E4" s="15"/>
      <c r="F4" s="5" t="s">
        <v>17</v>
      </c>
      <c r="G4" s="15"/>
      <c r="H4" s="5"/>
      <c r="I4" s="15"/>
      <c r="J4" s="5" t="s">
        <v>1</v>
      </c>
      <c r="K4" s="15"/>
      <c r="P4" s="3" t="s">
        <v>18</v>
      </c>
    </row>
    <row r="5" spans="1:19" ht="15.75" customHeight="1" x14ac:dyDescent="0.15">
      <c r="A5" s="15"/>
      <c r="B5" s="5" t="s">
        <v>17</v>
      </c>
      <c r="C5" s="15"/>
      <c r="D5" s="5"/>
      <c r="E5" s="15"/>
      <c r="F5" s="3" t="s">
        <v>3</v>
      </c>
      <c r="G5" s="15"/>
      <c r="H5" s="5"/>
      <c r="I5" s="15"/>
      <c r="J5" s="5" t="s">
        <v>4</v>
      </c>
      <c r="K5" s="15"/>
      <c r="P5" s="3" t="s">
        <v>19</v>
      </c>
    </row>
    <row r="6" spans="1:19" ht="15.75" customHeight="1" x14ac:dyDescent="0.15">
      <c r="A6" s="15"/>
      <c r="B6" s="5" t="s">
        <v>3</v>
      </c>
      <c r="C6" s="15"/>
      <c r="D6" s="5"/>
      <c r="E6" s="15"/>
      <c r="F6" s="5" t="s">
        <v>20</v>
      </c>
      <c r="G6" s="15"/>
      <c r="H6" s="5"/>
      <c r="I6" s="15"/>
      <c r="J6" s="5" t="s">
        <v>5</v>
      </c>
      <c r="K6" s="15"/>
      <c r="P6" s="3" t="s">
        <v>21</v>
      </c>
    </row>
    <row r="7" spans="1:19" ht="15.75" customHeight="1" x14ac:dyDescent="0.15">
      <c r="A7" s="15"/>
      <c r="B7" s="5" t="s">
        <v>20</v>
      </c>
      <c r="C7" s="15"/>
      <c r="D7" s="5"/>
      <c r="E7" s="15"/>
      <c r="F7" s="5" t="s">
        <v>22</v>
      </c>
      <c r="G7" s="15"/>
      <c r="H7" s="5"/>
      <c r="I7" s="14" t="s">
        <v>23</v>
      </c>
      <c r="J7" s="5" t="s">
        <v>0</v>
      </c>
      <c r="K7" s="14" t="s">
        <v>7</v>
      </c>
      <c r="P7" s="3" t="s">
        <v>24</v>
      </c>
    </row>
    <row r="8" spans="1:19" ht="15.75" customHeight="1" x14ac:dyDescent="0.15">
      <c r="A8" s="15"/>
      <c r="B8" s="5" t="s">
        <v>22</v>
      </c>
      <c r="C8" s="15"/>
      <c r="D8" s="5"/>
      <c r="E8" s="14" t="s">
        <v>25</v>
      </c>
      <c r="F8" s="5" t="s">
        <v>1</v>
      </c>
      <c r="G8" s="14" t="s">
        <v>7</v>
      </c>
      <c r="H8" s="5"/>
      <c r="I8" s="15"/>
      <c r="J8" s="5" t="s">
        <v>1</v>
      </c>
      <c r="K8" s="15"/>
      <c r="P8" s="3" t="s">
        <v>26</v>
      </c>
    </row>
    <row r="9" spans="1:19" ht="15.75" customHeight="1" x14ac:dyDescent="0.15">
      <c r="A9" s="5"/>
      <c r="B9" s="5"/>
      <c r="C9" s="5"/>
      <c r="D9" s="5"/>
      <c r="E9" s="15"/>
      <c r="F9" s="5" t="s">
        <v>17</v>
      </c>
      <c r="G9" s="15"/>
      <c r="H9" s="5"/>
      <c r="I9" s="15"/>
      <c r="J9" s="5" t="s">
        <v>4</v>
      </c>
      <c r="K9" s="15"/>
      <c r="P9" s="3" t="s">
        <v>27</v>
      </c>
    </row>
    <row r="10" spans="1:19" ht="15.75" customHeight="1" x14ac:dyDescent="0.15">
      <c r="A10" s="5"/>
      <c r="B10" s="5"/>
      <c r="C10" s="5"/>
      <c r="D10" s="5"/>
      <c r="E10" s="15"/>
      <c r="F10" s="3" t="s">
        <v>3</v>
      </c>
      <c r="G10" s="15"/>
      <c r="H10" s="5"/>
      <c r="I10" s="15"/>
      <c r="J10" s="5" t="s">
        <v>5</v>
      </c>
      <c r="K10" s="15"/>
      <c r="P10" s="3" t="s">
        <v>28</v>
      </c>
    </row>
    <row r="11" spans="1:19" ht="15.75" customHeight="1" x14ac:dyDescent="0.15">
      <c r="E11" s="15"/>
      <c r="F11" s="5" t="s">
        <v>20</v>
      </c>
      <c r="G11" s="15"/>
      <c r="I11" s="14" t="s">
        <v>15</v>
      </c>
      <c r="J11" s="5" t="s">
        <v>0</v>
      </c>
      <c r="K11" s="14" t="s">
        <v>7</v>
      </c>
      <c r="P11" s="3" t="s">
        <v>29</v>
      </c>
    </row>
    <row r="12" spans="1:19" ht="15.75" customHeight="1" x14ac:dyDescent="0.15">
      <c r="E12" s="15"/>
      <c r="F12" s="5" t="s">
        <v>22</v>
      </c>
      <c r="G12" s="15"/>
      <c r="I12" s="15"/>
      <c r="J12" s="5" t="s">
        <v>1</v>
      </c>
      <c r="K12" s="15"/>
      <c r="P12" s="3" t="s">
        <v>30</v>
      </c>
    </row>
    <row r="13" spans="1:19" ht="15.75" customHeight="1" x14ac:dyDescent="0.15">
      <c r="E13" s="14" t="s">
        <v>31</v>
      </c>
      <c r="F13" s="5" t="s">
        <v>1</v>
      </c>
      <c r="G13" s="14" t="s">
        <v>7</v>
      </c>
      <c r="I13" s="15"/>
      <c r="J13" s="5" t="s">
        <v>4</v>
      </c>
      <c r="K13" s="15"/>
      <c r="P13" s="3" t="s">
        <v>32</v>
      </c>
    </row>
    <row r="14" spans="1:19" ht="15.75" customHeight="1" x14ac:dyDescent="0.15">
      <c r="E14" s="15"/>
      <c r="F14" s="5" t="s">
        <v>17</v>
      </c>
      <c r="G14" s="15"/>
      <c r="I14" s="15"/>
      <c r="J14" s="5" t="s">
        <v>5</v>
      </c>
      <c r="K14" s="15"/>
    </row>
    <row r="15" spans="1:19" ht="15.75" customHeight="1" x14ac:dyDescent="0.15">
      <c r="E15" s="15"/>
      <c r="F15" s="3" t="s">
        <v>3</v>
      </c>
      <c r="G15" s="15"/>
      <c r="I15" s="14" t="s">
        <v>23</v>
      </c>
      <c r="J15" s="5" t="s">
        <v>0</v>
      </c>
      <c r="K15" s="14" t="s">
        <v>7</v>
      </c>
    </row>
    <row r="16" spans="1:19" ht="15.75" customHeight="1" x14ac:dyDescent="0.15">
      <c r="E16" s="15"/>
      <c r="F16" s="5" t="s">
        <v>20</v>
      </c>
      <c r="G16" s="15"/>
      <c r="I16" s="15"/>
      <c r="J16" s="5" t="s">
        <v>1</v>
      </c>
      <c r="K16" s="15"/>
    </row>
    <row r="17" spans="5:11" ht="15.75" customHeight="1" x14ac:dyDescent="0.15">
      <c r="E17" s="15"/>
      <c r="F17" s="5" t="s">
        <v>22</v>
      </c>
      <c r="G17" s="15"/>
      <c r="I17" s="15"/>
      <c r="J17" s="5" t="s">
        <v>4</v>
      </c>
      <c r="K17" s="15"/>
    </row>
    <row r="18" spans="5:11" ht="15.75" customHeight="1" x14ac:dyDescent="0.15">
      <c r="E18" s="14" t="s">
        <v>33</v>
      </c>
      <c r="F18" s="5" t="s">
        <v>1</v>
      </c>
      <c r="G18" s="14" t="s">
        <v>7</v>
      </c>
      <c r="I18" s="15"/>
      <c r="J18" s="5" t="s">
        <v>5</v>
      </c>
      <c r="K18" s="15"/>
    </row>
    <row r="19" spans="5:11" ht="15.75" customHeight="1" x14ac:dyDescent="0.15">
      <c r="E19" s="15"/>
      <c r="F19" s="5" t="s">
        <v>17</v>
      </c>
      <c r="G19" s="15"/>
      <c r="I19" s="14" t="s">
        <v>15</v>
      </c>
      <c r="J19" s="5" t="s">
        <v>0</v>
      </c>
      <c r="K19" s="14" t="s">
        <v>7</v>
      </c>
    </row>
    <row r="20" spans="5:11" ht="15.75" customHeight="1" x14ac:dyDescent="0.15">
      <c r="E20" s="15"/>
      <c r="F20" s="3" t="s">
        <v>3</v>
      </c>
      <c r="G20" s="15"/>
      <c r="I20" s="15"/>
      <c r="J20" s="5" t="s">
        <v>1</v>
      </c>
      <c r="K20" s="15"/>
    </row>
    <row r="21" spans="5:11" ht="15.75" customHeight="1" x14ac:dyDescent="0.15">
      <c r="E21" s="15"/>
      <c r="F21" s="5" t="s">
        <v>20</v>
      </c>
      <c r="G21" s="15"/>
      <c r="I21" s="15"/>
      <c r="J21" s="5" t="s">
        <v>4</v>
      </c>
      <c r="K21" s="15"/>
    </row>
    <row r="22" spans="5:11" ht="15.75" customHeight="1" x14ac:dyDescent="0.15">
      <c r="E22" s="15"/>
      <c r="F22" s="5" t="s">
        <v>22</v>
      </c>
      <c r="G22" s="15"/>
      <c r="I22" s="15"/>
      <c r="J22" s="5" t="s">
        <v>5</v>
      </c>
      <c r="K22" s="15"/>
    </row>
    <row r="23" spans="5:11" ht="15.75" customHeight="1" x14ac:dyDescent="0.15">
      <c r="I23" s="14" t="s">
        <v>23</v>
      </c>
      <c r="J23" s="5" t="s">
        <v>0</v>
      </c>
      <c r="K23" s="14" t="s">
        <v>7</v>
      </c>
    </row>
    <row r="24" spans="5:11" ht="15.75" customHeight="1" x14ac:dyDescent="0.15">
      <c r="I24" s="15"/>
      <c r="J24" s="5" t="s">
        <v>1</v>
      </c>
      <c r="K24" s="15"/>
    </row>
    <row r="25" spans="5:11" ht="15.75" customHeight="1" x14ac:dyDescent="0.15">
      <c r="I25" s="15"/>
      <c r="J25" s="5" t="s">
        <v>4</v>
      </c>
      <c r="K25" s="15"/>
    </row>
    <row r="26" spans="5:11" ht="15.75" customHeight="1" x14ac:dyDescent="0.15">
      <c r="I26" s="15"/>
      <c r="J26" s="5" t="s">
        <v>5</v>
      </c>
      <c r="K26" s="15"/>
    </row>
    <row r="27" spans="5:11" ht="15.75" customHeight="1" x14ac:dyDescent="0.15">
      <c r="I27" s="14" t="s">
        <v>15</v>
      </c>
      <c r="J27" s="5" t="s">
        <v>0</v>
      </c>
      <c r="K27" s="14" t="s">
        <v>7</v>
      </c>
    </row>
    <row r="28" spans="5:11" ht="15.75" customHeight="1" x14ac:dyDescent="0.15">
      <c r="I28" s="15"/>
      <c r="J28" s="5" t="s">
        <v>1</v>
      </c>
      <c r="K28" s="15"/>
    </row>
    <row r="29" spans="5:11" ht="15.75" customHeight="1" x14ac:dyDescent="0.15">
      <c r="I29" s="15"/>
      <c r="J29" s="5" t="s">
        <v>4</v>
      </c>
      <c r="K29" s="15"/>
    </row>
    <row r="30" spans="5:11" ht="15.75" customHeight="1" x14ac:dyDescent="0.15">
      <c r="I30" s="15"/>
      <c r="J30" s="5" t="s">
        <v>5</v>
      </c>
      <c r="K30" s="15"/>
    </row>
    <row r="31" spans="5:11" ht="15.75" customHeight="1" x14ac:dyDescent="0.15">
      <c r="I31" s="14" t="s">
        <v>23</v>
      </c>
      <c r="J31" s="5" t="s">
        <v>0</v>
      </c>
      <c r="K31" s="14" t="s">
        <v>7</v>
      </c>
    </row>
    <row r="32" spans="5:11" ht="15.75" customHeight="1" x14ac:dyDescent="0.15">
      <c r="I32" s="15"/>
      <c r="J32" s="5" t="s">
        <v>1</v>
      </c>
      <c r="K32" s="15"/>
    </row>
    <row r="33" spans="9:11" ht="15.75" customHeight="1" x14ac:dyDescent="0.15">
      <c r="I33" s="15"/>
      <c r="J33" s="5" t="s">
        <v>4</v>
      </c>
      <c r="K33" s="15"/>
    </row>
    <row r="34" spans="9:11" ht="15.75" customHeight="1" x14ac:dyDescent="0.15">
      <c r="I34" s="15"/>
      <c r="J34" s="5" t="s">
        <v>5</v>
      </c>
      <c r="K34" s="15"/>
    </row>
    <row r="35" spans="9:11" ht="15.75" customHeight="1" x14ac:dyDescent="0.15">
      <c r="I35" s="14" t="s">
        <v>15</v>
      </c>
      <c r="J35" s="5" t="s">
        <v>0</v>
      </c>
      <c r="K35" s="14" t="s">
        <v>7</v>
      </c>
    </row>
    <row r="36" spans="9:11" ht="15.75" customHeight="1" x14ac:dyDescent="0.15">
      <c r="I36" s="15"/>
      <c r="J36" s="5" t="s">
        <v>1</v>
      </c>
      <c r="K36" s="15"/>
    </row>
    <row r="37" spans="9:11" ht="15.75" customHeight="1" x14ac:dyDescent="0.15">
      <c r="I37" s="15"/>
      <c r="J37" s="5" t="s">
        <v>4</v>
      </c>
      <c r="K37" s="15"/>
    </row>
    <row r="38" spans="9:11" ht="15.75" customHeight="1" x14ac:dyDescent="0.15">
      <c r="I38" s="15"/>
      <c r="J38" s="5" t="s">
        <v>5</v>
      </c>
      <c r="K38" s="15"/>
    </row>
    <row r="39" spans="9:11" ht="15.75" customHeight="1" x14ac:dyDescent="0.15">
      <c r="I39" s="14" t="s">
        <v>23</v>
      </c>
      <c r="J39" s="5" t="s">
        <v>0</v>
      </c>
      <c r="K39" s="14" t="s">
        <v>7</v>
      </c>
    </row>
    <row r="40" spans="9:11" ht="15.75" customHeight="1" x14ac:dyDescent="0.15">
      <c r="I40" s="15"/>
      <c r="J40" s="5" t="s">
        <v>1</v>
      </c>
      <c r="K40" s="15"/>
    </row>
    <row r="41" spans="9:11" ht="15.75" customHeight="1" x14ac:dyDescent="0.15">
      <c r="I41" s="15"/>
      <c r="J41" s="5" t="s">
        <v>4</v>
      </c>
      <c r="K41" s="15"/>
    </row>
    <row r="42" spans="9:11" ht="15.75" customHeight="1" x14ac:dyDescent="0.15">
      <c r="I42" s="15"/>
      <c r="J42" s="5" t="s">
        <v>5</v>
      </c>
      <c r="K42" s="15"/>
    </row>
    <row r="43" spans="9:11" ht="15.75" customHeight="1" x14ac:dyDescent="0.15">
      <c r="I43" s="14" t="s">
        <v>15</v>
      </c>
      <c r="J43" s="5" t="s">
        <v>0</v>
      </c>
      <c r="K43" s="14" t="s">
        <v>7</v>
      </c>
    </row>
    <row r="44" spans="9:11" ht="15.75" customHeight="1" x14ac:dyDescent="0.15">
      <c r="I44" s="15"/>
      <c r="J44" s="5" t="s">
        <v>1</v>
      </c>
      <c r="K44" s="15"/>
    </row>
    <row r="45" spans="9:11" ht="15.75" customHeight="1" x14ac:dyDescent="0.15">
      <c r="I45" s="15"/>
      <c r="J45" s="5" t="s">
        <v>4</v>
      </c>
      <c r="K45" s="15"/>
    </row>
    <row r="46" spans="9:11" ht="15.75" customHeight="1" x14ac:dyDescent="0.15">
      <c r="I46" s="15"/>
      <c r="J46" s="5" t="s">
        <v>5</v>
      </c>
      <c r="K46" s="15"/>
    </row>
    <row r="47" spans="9:11" ht="15.75" customHeight="1" x14ac:dyDescent="0.15">
      <c r="I47" s="3"/>
      <c r="K47" s="3"/>
    </row>
    <row r="48" spans="9:11" ht="15.75" customHeight="1" x14ac:dyDescent="0.15">
      <c r="I48" s="3"/>
      <c r="K48" s="3"/>
    </row>
    <row r="49" spans="9:11" ht="15.75" customHeight="1" x14ac:dyDescent="0.15">
      <c r="I49" s="3"/>
      <c r="K49" s="3"/>
    </row>
    <row r="50" spans="9:11" ht="15.75" customHeight="1" x14ac:dyDescent="0.15">
      <c r="I50" s="3"/>
      <c r="K50" s="3"/>
    </row>
  </sheetData>
  <mergeCells count="35">
    <mergeCell ref="G13:G17"/>
    <mergeCell ref="E18:E22"/>
    <mergeCell ref="G18:G22"/>
    <mergeCell ref="A2:C2"/>
    <mergeCell ref="E2:G2"/>
    <mergeCell ref="I2:K2"/>
    <mergeCell ref="A3:A8"/>
    <mergeCell ref="C3:C8"/>
    <mergeCell ref="E3:E7"/>
    <mergeCell ref="E8:E12"/>
    <mergeCell ref="I3:I6"/>
    <mergeCell ref="K3:K6"/>
    <mergeCell ref="I7:I10"/>
    <mergeCell ref="K7:K10"/>
    <mergeCell ref="I11:I14"/>
    <mergeCell ref="K11:K14"/>
    <mergeCell ref="G3:G7"/>
    <mergeCell ref="G8:G12"/>
    <mergeCell ref="E13:E17"/>
    <mergeCell ref="K15:K18"/>
    <mergeCell ref="I35:I38"/>
    <mergeCell ref="I39:I42"/>
    <mergeCell ref="I43:I46"/>
    <mergeCell ref="K19:K22"/>
    <mergeCell ref="K23:K26"/>
    <mergeCell ref="K27:K30"/>
    <mergeCell ref="K31:K34"/>
    <mergeCell ref="K35:K38"/>
    <mergeCell ref="K39:K42"/>
    <mergeCell ref="K43:K46"/>
    <mergeCell ref="I15:I18"/>
    <mergeCell ref="I19:I22"/>
    <mergeCell ref="I23:I26"/>
    <mergeCell ref="I27:I30"/>
    <mergeCell ref="I31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O395"/>
  <sheetViews>
    <sheetView workbookViewId="0"/>
  </sheetViews>
  <sheetFormatPr baseColWidth="10" defaultColWidth="12.6640625" defaultRowHeight="15.75" customHeight="1" x14ac:dyDescent="0.15"/>
  <cols>
    <col min="2" max="2" width="5.5" customWidth="1"/>
    <col min="3" max="3" width="14" customWidth="1"/>
  </cols>
  <sheetData>
    <row r="1" spans="2:9" ht="15.75" customHeight="1" x14ac:dyDescent="0.15">
      <c r="B1" s="6"/>
      <c r="D1" s="17" t="s">
        <v>34</v>
      </c>
      <c r="E1" s="15"/>
      <c r="F1" s="15"/>
      <c r="G1" s="17" t="s">
        <v>35</v>
      </c>
      <c r="H1" s="15"/>
      <c r="I1" s="15"/>
    </row>
    <row r="2" spans="2:9" ht="15.75" customHeight="1" x14ac:dyDescent="0.15">
      <c r="C2" s="6" t="s">
        <v>2</v>
      </c>
      <c r="D2" s="6" t="s">
        <v>8</v>
      </c>
      <c r="E2" s="6" t="s">
        <v>9</v>
      </c>
      <c r="F2" s="6" t="s">
        <v>10</v>
      </c>
      <c r="G2" s="6" t="s">
        <v>8</v>
      </c>
      <c r="H2" s="6" t="s">
        <v>9</v>
      </c>
      <c r="I2" s="6" t="s">
        <v>10</v>
      </c>
    </row>
    <row r="3" spans="2:9" ht="15.75" customHeight="1" x14ac:dyDescent="0.15">
      <c r="B3" s="7">
        <v>1</v>
      </c>
      <c r="C3" s="7" t="s">
        <v>36</v>
      </c>
      <c r="D3" s="8" t="e">
        <f>SUMIFS(EXCEL!G:G,EXCEL!#REF!,1,EXCEL!$F:$F,1)</f>
        <v>#REF!</v>
      </c>
      <c r="E3" s="8" t="e">
        <f>SUMIFS(EXCEL!H:H,EXCEL!#REF!,"1",EXCEL!$F:$F,"1")</f>
        <v>#REF!</v>
      </c>
      <c r="F3" s="8" t="e">
        <f>SUMIFS(EXCEL!I:I,EXCEL!#REF!,1,EXCEL!$F:$F,1)</f>
        <v>#REF!</v>
      </c>
      <c r="G3" s="9" t="e">
        <f>SUMIFS(EXCEL!G:G,EXCEL!#REF!,"1",EXCEL!$F:$F,"2")</f>
        <v>#REF!</v>
      </c>
      <c r="H3" s="9" t="e">
        <f>SUMIFS(EXCEL!H:H,EXCEL!#REF!,"1",EXCEL!$F:$F,2)</f>
        <v>#REF!</v>
      </c>
      <c r="I3" s="9" t="e">
        <f>SUMIFS(EXCEL!I:I,EXCEL!#REF!,1,EXCEL!$F:$F,2)</f>
        <v>#REF!</v>
      </c>
    </row>
    <row r="4" spans="2:9" ht="15.75" customHeight="1" x14ac:dyDescent="0.15">
      <c r="B4" s="7">
        <v>2</v>
      </c>
      <c r="C4" s="7" t="s">
        <v>15</v>
      </c>
      <c r="D4" s="8" t="e">
        <f>SUMIFS(EXCEL!G:G,EXCEL!#REF!,2,EXCEL!$F:$F,1)</f>
        <v>#REF!</v>
      </c>
      <c r="E4" s="8" t="e">
        <f>SUMIFS(EXCEL!H:H,EXCEL!#REF!,"2",EXCEL!$F:$F,"1")</f>
        <v>#REF!</v>
      </c>
      <c r="F4" s="8" t="e">
        <f>SUMIFS(EXCEL!I:I,EXCEL!#REF!,2,EXCEL!$F:$F,"1")</f>
        <v>#REF!</v>
      </c>
      <c r="G4" s="9" t="e">
        <f>SUMIFS(EXCEL!G:G,EXCEL!#REF!,2,EXCEL!$F:$F,"2")</f>
        <v>#REF!</v>
      </c>
      <c r="H4" s="9" t="e">
        <f>SUMIFS(EXCEL!H:H,EXCEL!#REF!,2,EXCEL!$F:$F,2)</f>
        <v>#REF!</v>
      </c>
      <c r="I4" s="9" t="e">
        <f>SUMIFS(EXCEL!I:I,EXCEL!#REF!,2,EXCEL!$F:$F,2)</f>
        <v>#REF!</v>
      </c>
    </row>
    <row r="5" spans="2:9" ht="15.75" customHeight="1" x14ac:dyDescent="0.15">
      <c r="B5" s="7">
        <v>3</v>
      </c>
      <c r="C5" s="7" t="s">
        <v>37</v>
      </c>
      <c r="D5" s="8" t="e">
        <f>SUMIFS(EXCEL!G:G,EXCEL!#REF!,3,EXCEL!$F:$F,1)</f>
        <v>#REF!</v>
      </c>
      <c r="E5" s="8" t="e">
        <f>SUMIFS(EXCEL!H:H,EXCEL!#REF!,3,EXCEL!$F:$F,"1")</f>
        <v>#REF!</v>
      </c>
      <c r="F5" s="8" t="e">
        <f>SUMIFS(EXCEL!I:I,EXCEL!#REF!,3,EXCEL!$F:$F,"1")</f>
        <v>#REF!</v>
      </c>
      <c r="G5" s="9" t="e">
        <f>SUMIFS(EXCEL!G:G,EXCEL!#REF!,3,EXCEL!$F:$F,"2")</f>
        <v>#REF!</v>
      </c>
      <c r="H5" s="9" t="e">
        <f>SUMIFS(EXCEL!H:H,EXCEL!#REF!,3,EXCEL!$F:$F,2)</f>
        <v>#REF!</v>
      </c>
      <c r="I5" s="9" t="e">
        <f>SUMIFS(EXCEL!I:I,EXCEL!#REF!,3,EXCEL!$F:$F,2)</f>
        <v>#REF!</v>
      </c>
    </row>
    <row r="6" spans="2:9" ht="15.75" customHeight="1" x14ac:dyDescent="0.15">
      <c r="B6" s="7">
        <v>4</v>
      </c>
      <c r="C6" s="7" t="s">
        <v>38</v>
      </c>
      <c r="D6" s="8" t="e">
        <f>SUMIFS(EXCEL!G:G,EXCEL!#REF!,4,EXCEL!$F:$F,1)</f>
        <v>#REF!</v>
      </c>
      <c r="E6" s="8" t="e">
        <f>SUMIFS(EXCEL!H:H,EXCEL!#REF!,4,EXCEL!$F:$F,"1")</f>
        <v>#REF!</v>
      </c>
      <c r="F6" s="8" t="e">
        <f>SUMIFS(EXCEL!I:I,EXCEL!#REF!,4,EXCEL!$F:$F,"1")</f>
        <v>#REF!</v>
      </c>
      <c r="G6" s="9" t="e">
        <f>SUMIFS(EXCEL!G:G,EXCEL!#REF!,4,EXCEL!$F:$F,"2")</f>
        <v>#REF!</v>
      </c>
      <c r="H6" s="9" t="e">
        <f>SUMIFS(EXCEL!H:H,EXCEL!#REF!,4,EXCEL!$F:$F,2)</f>
        <v>#REF!</v>
      </c>
      <c r="I6" s="9" t="e">
        <f>SUMIFS(EXCEL!I:I,EXCEL!#REF!,4,EXCEL!$F:$F,2)</f>
        <v>#REF!</v>
      </c>
    </row>
    <row r="10" spans="2:9" ht="15.75" customHeight="1" x14ac:dyDescent="0.15">
      <c r="B10" s="6"/>
      <c r="C10" s="2"/>
      <c r="D10" s="17" t="s">
        <v>34</v>
      </c>
      <c r="E10" s="15"/>
      <c r="F10" s="15"/>
      <c r="G10" s="17" t="s">
        <v>35</v>
      </c>
      <c r="H10" s="15"/>
      <c r="I10" s="15"/>
    </row>
    <row r="11" spans="2:9" ht="15.75" customHeight="1" x14ac:dyDescent="0.15">
      <c r="C11" s="6" t="s">
        <v>2</v>
      </c>
      <c r="D11" s="6" t="s">
        <v>39</v>
      </c>
      <c r="E11" s="6" t="s">
        <v>40</v>
      </c>
      <c r="F11" s="6" t="s">
        <v>41</v>
      </c>
      <c r="G11" s="6" t="s">
        <v>39</v>
      </c>
      <c r="H11" s="6" t="s">
        <v>40</v>
      </c>
      <c r="I11" s="6" t="s">
        <v>41</v>
      </c>
    </row>
    <row r="12" spans="2:9" ht="15.75" customHeight="1" x14ac:dyDescent="0.15">
      <c r="B12" s="7">
        <v>1</v>
      </c>
      <c r="C12" s="7" t="s">
        <v>36</v>
      </c>
      <c r="D12" s="10" t="e">
        <f t="shared" ref="D12:F12" si="0">D3/SUM($D3:$F3)</f>
        <v>#REF!</v>
      </c>
      <c r="E12" s="10" t="e">
        <f t="shared" si="0"/>
        <v>#REF!</v>
      </c>
      <c r="F12" s="10" t="e">
        <f t="shared" si="0"/>
        <v>#REF!</v>
      </c>
      <c r="G12" s="11" t="e">
        <f t="shared" ref="G12:I12" si="1">G3/SUM($G3:$I3)</f>
        <v>#REF!</v>
      </c>
      <c r="H12" s="11" t="e">
        <f t="shared" si="1"/>
        <v>#REF!</v>
      </c>
      <c r="I12" s="11" t="e">
        <f t="shared" si="1"/>
        <v>#REF!</v>
      </c>
    </row>
    <row r="13" spans="2:9" ht="15.75" customHeight="1" x14ac:dyDescent="0.15">
      <c r="B13" s="7">
        <v>2</v>
      </c>
      <c r="C13" s="7" t="s">
        <v>15</v>
      </c>
      <c r="D13" s="10" t="e">
        <f t="shared" ref="D13:D15" si="2">D4/SUM(D4:F4)</f>
        <v>#REF!</v>
      </c>
      <c r="E13" s="10" t="e">
        <f t="shared" ref="E13:F13" si="3">E4/SUM($D4:$F4)</f>
        <v>#REF!</v>
      </c>
      <c r="F13" s="10" t="e">
        <f t="shared" si="3"/>
        <v>#REF!</v>
      </c>
      <c r="G13" s="11" t="e">
        <f t="shared" ref="G13:I13" si="4">G4/SUM($G4:$I4)</f>
        <v>#REF!</v>
      </c>
      <c r="H13" s="11" t="e">
        <f t="shared" si="4"/>
        <v>#REF!</v>
      </c>
      <c r="I13" s="11" t="e">
        <f t="shared" si="4"/>
        <v>#REF!</v>
      </c>
    </row>
    <row r="14" spans="2:9" ht="15.75" customHeight="1" x14ac:dyDescent="0.15">
      <c r="B14" s="7">
        <v>3</v>
      </c>
      <c r="C14" s="7" t="s">
        <v>37</v>
      </c>
      <c r="D14" s="10" t="e">
        <f t="shared" si="2"/>
        <v>#REF!</v>
      </c>
      <c r="E14" s="10" t="e">
        <f t="shared" ref="E14:F14" si="5">E5/SUM($D5:$F5)</f>
        <v>#REF!</v>
      </c>
      <c r="F14" s="10" t="e">
        <f t="shared" si="5"/>
        <v>#REF!</v>
      </c>
      <c r="G14" s="11" t="e">
        <f t="shared" ref="G14:I14" si="6">G5/SUM($G5:$I5)</f>
        <v>#REF!</v>
      </c>
      <c r="H14" s="11" t="e">
        <f t="shared" si="6"/>
        <v>#REF!</v>
      </c>
      <c r="I14" s="11" t="e">
        <f t="shared" si="6"/>
        <v>#REF!</v>
      </c>
    </row>
    <row r="15" spans="2:9" ht="15.75" customHeight="1" x14ac:dyDescent="0.15">
      <c r="B15" s="7">
        <v>4</v>
      </c>
      <c r="C15" s="7" t="s">
        <v>38</v>
      </c>
      <c r="D15" s="10" t="e">
        <f t="shared" si="2"/>
        <v>#REF!</v>
      </c>
      <c r="E15" s="10" t="e">
        <f t="shared" ref="E15:F15" si="7">E6/SUM($D6:$F6)</f>
        <v>#REF!</v>
      </c>
      <c r="F15" s="10" t="e">
        <f t="shared" si="7"/>
        <v>#REF!</v>
      </c>
      <c r="G15" s="11" t="e">
        <f t="shared" ref="G15:I15" si="8">G6/SUM($G6:$I6)</f>
        <v>#REF!</v>
      </c>
      <c r="H15" s="11" t="e">
        <f t="shared" si="8"/>
        <v>#REF!</v>
      </c>
      <c r="I15" s="11" t="e">
        <f t="shared" si="8"/>
        <v>#REF!</v>
      </c>
    </row>
    <row r="18" spans="2:9" ht="15.75" customHeight="1" x14ac:dyDescent="0.15">
      <c r="E18" s="6"/>
    </row>
    <row r="19" spans="2:9" ht="15.75" customHeight="1" x14ac:dyDescent="0.15">
      <c r="B19" s="6"/>
      <c r="C19" s="2"/>
      <c r="D19" s="17"/>
      <c r="E19" s="15"/>
      <c r="F19" s="17"/>
      <c r="G19" s="15"/>
      <c r="H19" s="6"/>
    </row>
    <row r="20" spans="2:9" ht="15.75" customHeight="1" x14ac:dyDescent="0.15">
      <c r="C20" s="6" t="s">
        <v>2</v>
      </c>
      <c r="D20" s="6" t="s">
        <v>34</v>
      </c>
      <c r="E20" s="6" t="s">
        <v>35</v>
      </c>
      <c r="G20" s="6"/>
    </row>
    <row r="21" spans="2:9" ht="15.75" customHeight="1" x14ac:dyDescent="0.15">
      <c r="B21" s="7">
        <v>1</v>
      </c>
      <c r="C21" s="7" t="s">
        <v>36</v>
      </c>
      <c r="D21" s="10" t="e">
        <f>D12/SUM($D12:$F12)</f>
        <v>#REF!</v>
      </c>
      <c r="E21" s="11" t="e">
        <f t="shared" ref="E21:E24" si="9">G12/SUM($G12:$I12)</f>
        <v>#REF!</v>
      </c>
      <c r="G21" s="11"/>
    </row>
    <row r="22" spans="2:9" ht="15.75" customHeight="1" x14ac:dyDescent="0.15">
      <c r="B22" s="7">
        <v>2</v>
      </c>
      <c r="C22" s="7" t="s">
        <v>15</v>
      </c>
      <c r="D22" s="10" t="e">
        <f t="shared" ref="D22:D24" si="10">D13/SUM(D13:F13)</f>
        <v>#REF!</v>
      </c>
      <c r="E22" s="11" t="e">
        <f t="shared" si="9"/>
        <v>#REF!</v>
      </c>
      <c r="G22" s="11"/>
    </row>
    <row r="23" spans="2:9" ht="15.75" customHeight="1" x14ac:dyDescent="0.15">
      <c r="B23" s="7">
        <v>3</v>
      </c>
      <c r="C23" s="7" t="s">
        <v>37</v>
      </c>
      <c r="D23" s="10" t="e">
        <f t="shared" si="10"/>
        <v>#REF!</v>
      </c>
      <c r="E23" s="11" t="e">
        <f t="shared" si="9"/>
        <v>#REF!</v>
      </c>
      <c r="G23" s="11"/>
    </row>
    <row r="24" spans="2:9" ht="15.75" customHeight="1" x14ac:dyDescent="0.15">
      <c r="B24" s="7">
        <v>4</v>
      </c>
      <c r="C24" s="7" t="s">
        <v>38</v>
      </c>
      <c r="D24" s="10" t="e">
        <f t="shared" si="10"/>
        <v>#REF!</v>
      </c>
      <c r="E24" s="11" t="e">
        <f t="shared" si="9"/>
        <v>#REF!</v>
      </c>
      <c r="G24" s="11"/>
    </row>
    <row r="30" spans="2:9" ht="15.75" customHeight="1" x14ac:dyDescent="0.15">
      <c r="B30" s="6"/>
      <c r="D30" s="17" t="s">
        <v>34</v>
      </c>
      <c r="E30" s="15"/>
      <c r="F30" s="15"/>
      <c r="G30" s="17" t="s">
        <v>35</v>
      </c>
      <c r="H30" s="15"/>
      <c r="I30" s="15"/>
    </row>
    <row r="31" spans="2:9" ht="15.75" customHeight="1" x14ac:dyDescent="0.15">
      <c r="C31" s="6" t="s">
        <v>12</v>
      </c>
      <c r="D31" s="6" t="s">
        <v>8</v>
      </c>
      <c r="E31" s="6" t="s">
        <v>9</v>
      </c>
      <c r="F31" s="6" t="s">
        <v>10</v>
      </c>
      <c r="G31" s="6" t="s">
        <v>8</v>
      </c>
      <c r="H31" s="6" t="s">
        <v>9</v>
      </c>
      <c r="I31" s="6" t="s">
        <v>10</v>
      </c>
    </row>
    <row r="32" spans="2:9" ht="15.75" customHeight="1" x14ac:dyDescent="0.15">
      <c r="B32" s="7">
        <v>1</v>
      </c>
      <c r="C32" s="7" t="s">
        <v>42</v>
      </c>
      <c r="D32" s="8">
        <f>SUMIFS(EXCEL!G:G,EXCEL!$A:$A,1,EXCEL!$F:$F,1)</f>
        <v>3254</v>
      </c>
      <c r="E32" s="8">
        <f>SUMIFS(EXCEL!H:H,EXCEL!$A:$A,1,EXCEL!$F:$F,1)</f>
        <v>1023</v>
      </c>
      <c r="F32" s="8">
        <f>SUMIFS(EXCEL!I:I,EXCEL!$A:$A,1,EXCEL!$F:$F,1)</f>
        <v>3</v>
      </c>
      <c r="G32" s="8">
        <f>SUMIFS(EXCEL!G:G,EXCEL!$A:$A,1,EXCEL!$F:$F,2)</f>
        <v>2386</v>
      </c>
      <c r="H32" s="8">
        <f>SUMIFS(EXCEL!H:H,EXCEL!$A:$A,1,EXCEL!$F:$F,2)</f>
        <v>553</v>
      </c>
      <c r="I32" s="8">
        <f>SUMIFS(EXCEL!I:I,EXCEL!$A:$A,1,EXCEL!$F:$F,2)</f>
        <v>0</v>
      </c>
    </row>
    <row r="33" spans="2:13" ht="15.75" customHeight="1" x14ac:dyDescent="0.15">
      <c r="B33" s="7">
        <v>2</v>
      </c>
      <c r="C33" s="7" t="s">
        <v>43</v>
      </c>
      <c r="D33" s="8">
        <f>SUMIFS(EXCEL!G:G,EXCEL!$A:$A,2,EXCEL!$F:$F,1)</f>
        <v>2168</v>
      </c>
      <c r="E33" s="8">
        <f>SUMIFS(EXCEL!H:H,EXCEL!$A:$A,2,EXCEL!$F:$F,1)</f>
        <v>1009</v>
      </c>
      <c r="F33" s="8">
        <f>SUMIFS(EXCEL!I:I,EXCEL!$A:$A,2,EXCEL!$F:$F,1)</f>
        <v>3</v>
      </c>
      <c r="G33" s="8">
        <f>SUMIFS(EXCEL!G:G,EXCEL!$A:$A,2,EXCEL!$F:$F,2)</f>
        <v>2346</v>
      </c>
      <c r="H33" s="8">
        <f>SUMIFS(EXCEL!H:H,EXCEL!$A:$A,2,EXCEL!$F:$F,2)</f>
        <v>1215</v>
      </c>
      <c r="I33" s="8">
        <f>SUMIFS(EXCEL!I:I,EXCEL!$A:$A,2,EXCEL!$F:$F,2)</f>
        <v>19</v>
      </c>
    </row>
    <row r="34" spans="2:13" ht="15.75" customHeight="1" x14ac:dyDescent="0.15">
      <c r="B34" s="7">
        <v>3</v>
      </c>
      <c r="C34" s="7" t="s">
        <v>44</v>
      </c>
      <c r="D34" s="8">
        <f>SUMIFS(EXCEL!G:G,EXCEL!$A:$A,3,EXCEL!$F:$F,1)</f>
        <v>1720</v>
      </c>
      <c r="E34" s="8">
        <f>SUMIFS(EXCEL!H:H,EXCEL!$A:$A,3,EXCEL!$F:$F,1)</f>
        <v>1239</v>
      </c>
      <c r="F34" s="8">
        <f>SUMIFS(EXCEL!I:I,EXCEL!$A:$A,3,EXCEL!$F:$F,1)</f>
        <v>16</v>
      </c>
      <c r="G34" s="8">
        <f>SUMIFS(EXCEL!G:G,EXCEL!$A:$A,3,EXCEL!$F:$F,2)</f>
        <v>2264</v>
      </c>
      <c r="H34" s="8">
        <f>SUMIFS(EXCEL!H:H,EXCEL!$A:$A,3,EXCEL!$F:$F,2)</f>
        <v>1481</v>
      </c>
      <c r="I34" s="8">
        <f>SUMIFS(EXCEL!I:I,EXCEL!$A:$A,3,EXCEL!$F:$F,2)</f>
        <v>74</v>
      </c>
    </row>
    <row r="35" spans="2:13" ht="15.75" customHeight="1" x14ac:dyDescent="0.15">
      <c r="B35" s="7">
        <v>4</v>
      </c>
      <c r="C35" s="7" t="s">
        <v>33</v>
      </c>
      <c r="D35" s="8">
        <f>SUMIFS(EXCEL!G:G,EXCEL!$A:$A,4,EXCEL!$F:$F,1)</f>
        <v>1405</v>
      </c>
      <c r="E35" s="8">
        <f>SUMIFS(EXCEL!H:H,EXCEL!$A:$A,4,EXCEL!$F:$F,1)</f>
        <v>1001</v>
      </c>
      <c r="F35" s="8">
        <f>SUMIFS(EXCEL!I:I,EXCEL!$A:$A,4,EXCEL!$F:$F,1)</f>
        <v>54</v>
      </c>
      <c r="G35" s="8">
        <f>SUMIFS(EXCEL!G:G,EXCEL!$A:$A,4,EXCEL!$F:$F,2)</f>
        <v>752</v>
      </c>
      <c r="H35" s="8">
        <f>SUMIFS(EXCEL!H:H,EXCEL!$A:$A,4,EXCEL!$F:$F,2)</f>
        <v>554</v>
      </c>
      <c r="I35" s="8">
        <f>SUMIFS(EXCEL!I:I,EXCEL!$A:$A,4,EXCEL!$F:$F,2)</f>
        <v>14</v>
      </c>
    </row>
    <row r="39" spans="2:13" ht="15.75" customHeight="1" x14ac:dyDescent="0.15">
      <c r="B39" s="6"/>
      <c r="C39" s="2"/>
      <c r="D39" s="17" t="s">
        <v>34</v>
      </c>
      <c r="E39" s="15"/>
      <c r="F39" s="15"/>
      <c r="G39" s="17" t="s">
        <v>35</v>
      </c>
      <c r="H39" s="15"/>
      <c r="I39" s="15"/>
    </row>
    <row r="40" spans="2:13" ht="15.75" customHeight="1" x14ac:dyDescent="0.15">
      <c r="C40" s="6" t="s">
        <v>12</v>
      </c>
      <c r="D40" s="6" t="s">
        <v>39</v>
      </c>
      <c r="E40" s="6" t="s">
        <v>40</v>
      </c>
      <c r="F40" s="6" t="s">
        <v>41</v>
      </c>
      <c r="G40" s="6" t="s">
        <v>39</v>
      </c>
      <c r="H40" s="6" t="s">
        <v>40</v>
      </c>
      <c r="I40" s="6" t="s">
        <v>41</v>
      </c>
    </row>
    <row r="41" spans="2:13" ht="15.75" customHeight="1" x14ac:dyDescent="0.15">
      <c r="B41" s="7">
        <v>1</v>
      </c>
      <c r="C41" s="7" t="s">
        <v>42</v>
      </c>
      <c r="D41" s="10">
        <f t="shared" ref="D41:F41" si="11">D32/SUM($D32:$F32)</f>
        <v>0.76028037383177571</v>
      </c>
      <c r="E41" s="10">
        <f t="shared" si="11"/>
        <v>0.23901869158878505</v>
      </c>
      <c r="F41" s="10">
        <f t="shared" si="11"/>
        <v>7.0093457943925228E-4</v>
      </c>
      <c r="G41" s="11">
        <f t="shared" ref="G41:I41" si="12">G32/SUM($G32:$I32)</f>
        <v>0.81184076216400136</v>
      </c>
      <c r="H41" s="11">
        <f t="shared" si="12"/>
        <v>0.18815923783599864</v>
      </c>
      <c r="I41" s="11">
        <f t="shared" si="12"/>
        <v>0</v>
      </c>
      <c r="M41" s="12"/>
    </row>
    <row r="42" spans="2:13" ht="15.75" customHeight="1" x14ac:dyDescent="0.15">
      <c r="B42" s="7">
        <v>2</v>
      </c>
      <c r="C42" s="7" t="s">
        <v>43</v>
      </c>
      <c r="D42" s="10">
        <f t="shared" ref="D42:D44" si="13">D33/SUM(D33:F33)</f>
        <v>0.68176100628930814</v>
      </c>
      <c r="E42" s="10">
        <f t="shared" ref="E42:F42" si="14">E33/SUM($D33:$F33)</f>
        <v>0.31729559748427671</v>
      </c>
      <c r="F42" s="10">
        <f t="shared" si="14"/>
        <v>9.4339622641509435E-4</v>
      </c>
      <c r="G42" s="11">
        <f t="shared" ref="G42:I42" si="15">G33/SUM($G33:$I33)</f>
        <v>0.6553072625698324</v>
      </c>
      <c r="H42" s="11">
        <f t="shared" si="15"/>
        <v>0.33938547486033521</v>
      </c>
      <c r="I42" s="11">
        <f t="shared" si="15"/>
        <v>5.3072625698324018E-3</v>
      </c>
    </row>
    <row r="43" spans="2:13" ht="15.75" customHeight="1" x14ac:dyDescent="0.15">
      <c r="B43" s="7">
        <v>3</v>
      </c>
      <c r="C43" s="7" t="s">
        <v>44</v>
      </c>
      <c r="D43" s="10">
        <f t="shared" si="13"/>
        <v>0.57815126050420174</v>
      </c>
      <c r="E43" s="10">
        <f t="shared" ref="E43:F43" si="16">E34/SUM($D34:$F34)</f>
        <v>0.41647058823529409</v>
      </c>
      <c r="F43" s="10">
        <f t="shared" si="16"/>
        <v>5.3781512605042018E-3</v>
      </c>
      <c r="G43" s="11">
        <f t="shared" ref="G43:I43" si="17">G34/SUM($G34:$I34)</f>
        <v>0.59282534694946321</v>
      </c>
      <c r="H43" s="11">
        <f t="shared" si="17"/>
        <v>0.38779785284105789</v>
      </c>
      <c r="I43" s="11">
        <f t="shared" si="17"/>
        <v>1.937680020947892E-2</v>
      </c>
    </row>
    <row r="44" spans="2:13" ht="15.75" customHeight="1" x14ac:dyDescent="0.15">
      <c r="B44" s="7">
        <v>4</v>
      </c>
      <c r="C44" s="7" t="s">
        <v>33</v>
      </c>
      <c r="D44" s="10">
        <f t="shared" si="13"/>
        <v>0.57113821138211385</v>
      </c>
      <c r="E44" s="10">
        <f t="shared" ref="E44:F44" si="18">E35/SUM($D35:$F35)</f>
        <v>0.40691056910569107</v>
      </c>
      <c r="F44" s="10">
        <f t="shared" si="18"/>
        <v>2.1951219512195121E-2</v>
      </c>
      <c r="G44" s="11">
        <f t="shared" ref="G44:I44" si="19">G35/SUM($G35:$I35)</f>
        <v>0.5696969696969697</v>
      </c>
      <c r="H44" s="11">
        <f t="shared" si="19"/>
        <v>0.41969696969696968</v>
      </c>
      <c r="I44" s="11">
        <f t="shared" si="19"/>
        <v>1.0606060606060607E-2</v>
      </c>
    </row>
    <row r="47" spans="2:13" ht="15.75" customHeight="1" x14ac:dyDescent="0.15">
      <c r="E47" s="6"/>
    </row>
    <row r="48" spans="2:13" ht="15.75" customHeight="1" x14ac:dyDescent="0.15">
      <c r="B48" s="6"/>
      <c r="C48" s="2"/>
      <c r="D48" s="17"/>
      <c r="E48" s="15"/>
      <c r="F48" s="17"/>
      <c r="G48" s="15"/>
      <c r="H48" s="6"/>
    </row>
    <row r="49" spans="2:9" ht="15.75" customHeight="1" x14ac:dyDescent="0.15">
      <c r="C49" s="6" t="s">
        <v>12</v>
      </c>
      <c r="D49" s="6" t="s">
        <v>34</v>
      </c>
      <c r="E49" s="6" t="s">
        <v>35</v>
      </c>
      <c r="G49" s="6"/>
    </row>
    <row r="50" spans="2:9" ht="15.75" customHeight="1" x14ac:dyDescent="0.15">
      <c r="B50" s="7">
        <v>1</v>
      </c>
      <c r="C50" s="7" t="s">
        <v>42</v>
      </c>
      <c r="D50" s="10">
        <f>D41/SUM($D41:$F41)</f>
        <v>0.76028037383177571</v>
      </c>
      <c r="E50" s="11">
        <f t="shared" ref="E50:E53" si="20">G41/SUM($G41:$I41)</f>
        <v>0.81184076216400136</v>
      </c>
      <c r="G50" s="11"/>
    </row>
    <row r="51" spans="2:9" ht="15.75" customHeight="1" x14ac:dyDescent="0.15">
      <c r="B51" s="7">
        <v>2</v>
      </c>
      <c r="C51" s="7" t="s">
        <v>43</v>
      </c>
      <c r="D51" s="10">
        <f t="shared" ref="D51:D53" si="21">D42/SUM(D42:F42)</f>
        <v>0.68176100628930814</v>
      </c>
      <c r="E51" s="11">
        <f t="shared" si="20"/>
        <v>0.6553072625698324</v>
      </c>
      <c r="G51" s="11"/>
    </row>
    <row r="52" spans="2:9" ht="15.75" customHeight="1" x14ac:dyDescent="0.15">
      <c r="B52" s="7">
        <v>3</v>
      </c>
      <c r="C52" s="7" t="s">
        <v>44</v>
      </c>
      <c r="D52" s="10">
        <f t="shared" si="21"/>
        <v>0.57815126050420174</v>
      </c>
      <c r="E52" s="11">
        <f t="shared" si="20"/>
        <v>0.59282534694946321</v>
      </c>
      <c r="G52" s="11"/>
    </row>
    <row r="53" spans="2:9" ht="15.75" customHeight="1" x14ac:dyDescent="0.15">
      <c r="B53" s="7">
        <v>4</v>
      </c>
      <c r="C53" s="7" t="s">
        <v>33</v>
      </c>
      <c r="D53" s="10">
        <f t="shared" si="21"/>
        <v>0.57113821138211385</v>
      </c>
      <c r="E53" s="11">
        <f t="shared" si="20"/>
        <v>0.5696969696969697</v>
      </c>
      <c r="G53" s="11"/>
    </row>
    <row r="58" spans="2:9" ht="15.75" customHeight="1" x14ac:dyDescent="0.15">
      <c r="B58" s="6"/>
      <c r="D58" s="17" t="s">
        <v>34</v>
      </c>
      <c r="E58" s="15"/>
      <c r="F58" s="15"/>
      <c r="G58" s="17" t="s">
        <v>35</v>
      </c>
      <c r="H58" s="15"/>
      <c r="I58" s="15"/>
    </row>
    <row r="59" spans="2:9" ht="15.75" customHeight="1" x14ac:dyDescent="0.15">
      <c r="C59" s="6" t="s">
        <v>1</v>
      </c>
      <c r="D59" s="6" t="s">
        <v>8</v>
      </c>
      <c r="E59" s="6" t="s">
        <v>9</v>
      </c>
      <c r="F59" s="6" t="s">
        <v>10</v>
      </c>
      <c r="G59" s="6" t="s">
        <v>8</v>
      </c>
      <c r="H59" s="6" t="s">
        <v>9</v>
      </c>
      <c r="I59" s="6" t="s">
        <v>10</v>
      </c>
    </row>
    <row r="60" spans="2:9" ht="15.75" customHeight="1" x14ac:dyDescent="0.15">
      <c r="B60" s="7">
        <v>1</v>
      </c>
      <c r="C60" s="7" t="s">
        <v>45</v>
      </c>
      <c r="D60" s="8">
        <f>SUMIFS(EXCEL!G:G,EXCEL!$B:$B,1,EXCEL!$F:$F,1)</f>
        <v>507</v>
      </c>
      <c r="E60" s="8">
        <f>SUMIFS(EXCEL!H:H,EXCEL!$B:$B,1,EXCEL!$F:$F,1)</f>
        <v>311</v>
      </c>
      <c r="F60" s="8">
        <f>SUMIFS(EXCEL!I:I,EXCEL!$B:$B,1,EXCEL!$F:$F,1)</f>
        <v>2</v>
      </c>
      <c r="G60" s="8">
        <f>SUMIFS(EXCEL!G:G,EXCEL!$B:$B,1,EXCEL!$F:$F,2)</f>
        <v>364</v>
      </c>
      <c r="H60" s="8">
        <f>SUMIFS(EXCEL!H:H,EXCEL!$B:$B,1,EXCEL!$F:$F,2)</f>
        <v>136</v>
      </c>
      <c r="I60" s="8">
        <f>SUMIFS(EXCEL!I:I,EXCEL!$B:$B,1,EXCEL!$F:$F,2)</f>
        <v>0</v>
      </c>
    </row>
    <row r="61" spans="2:9" ht="13" x14ac:dyDescent="0.15">
      <c r="B61" s="7">
        <v>2</v>
      </c>
      <c r="C61" s="7" t="s">
        <v>46</v>
      </c>
      <c r="D61" s="8">
        <f>SUMIFS(EXCEL!G:G,EXCEL!$B:$B,2,EXCEL!$F:$F,1)</f>
        <v>1214</v>
      </c>
      <c r="E61" s="8">
        <f>SUMIFS(EXCEL!H:H,EXCEL!$B:$B,2,EXCEL!$F:$F,1)</f>
        <v>286</v>
      </c>
      <c r="F61" s="8">
        <f>SUMIFS(EXCEL!I:I,EXCEL!$B:$B,2,EXCEL!$F:$F,1)</f>
        <v>0</v>
      </c>
      <c r="G61" s="8">
        <f>SUMIFS(EXCEL!G:G,EXCEL!$B:$B,2,EXCEL!$F:$F,2)</f>
        <v>602</v>
      </c>
      <c r="H61" s="8">
        <f>SUMIFS(EXCEL!H:H,EXCEL!$B:$B,2,EXCEL!$F:$F,2)</f>
        <v>77</v>
      </c>
      <c r="I61" s="8">
        <f>SUMIFS(EXCEL!I:I,EXCEL!$B:$B,2,EXCEL!$F:$F,2)</f>
        <v>0</v>
      </c>
    </row>
    <row r="62" spans="2:9" ht="13" x14ac:dyDescent="0.15">
      <c r="B62" s="7">
        <v>3</v>
      </c>
      <c r="C62" s="7" t="s">
        <v>47</v>
      </c>
      <c r="D62" s="8">
        <f>SUMIFS(EXCEL!G:G,EXCEL!$B:$B,3,EXCEL!$F:$F,1)</f>
        <v>729</v>
      </c>
      <c r="E62" s="8">
        <f>SUMIFS(EXCEL!H:H,EXCEL!$B:$B,3,EXCEL!$F:$F,1)</f>
        <v>270</v>
      </c>
      <c r="F62" s="8">
        <f>SUMIFS(EXCEL!I:I,EXCEL!$B:$B,3,EXCEL!$F:$F,1)</f>
        <v>1</v>
      </c>
      <c r="G62" s="8">
        <f>SUMIFS(EXCEL!G:G,EXCEL!$B:$B,3,EXCEL!$F:$F,2)</f>
        <v>728</v>
      </c>
      <c r="H62" s="8">
        <f>SUMIFS(EXCEL!H:H,EXCEL!$B:$B,3,EXCEL!$F:$F,2)</f>
        <v>232</v>
      </c>
      <c r="I62" s="8">
        <f>SUMIFS(EXCEL!I:I,EXCEL!$B:$B,3,EXCEL!$F:$F,2)</f>
        <v>0</v>
      </c>
    </row>
    <row r="63" spans="2:9" ht="13" x14ac:dyDescent="0.15">
      <c r="B63" s="7">
        <v>4</v>
      </c>
      <c r="C63" s="7" t="s">
        <v>48</v>
      </c>
      <c r="D63" s="8">
        <f>SUMIFS(EXCEL!G:G,EXCEL!$B:$B,4,EXCEL!$F:$F,1)</f>
        <v>804</v>
      </c>
      <c r="E63" s="8">
        <f>SUMIFS(EXCEL!H:H,EXCEL!$B:$B,4,EXCEL!$F:$F,1)</f>
        <v>156</v>
      </c>
      <c r="F63" s="8">
        <f>SUMIFS(EXCEL!I:I,EXCEL!$B:$B,4,EXCEL!$F:$F,1)</f>
        <v>0</v>
      </c>
      <c r="G63" s="8">
        <f>SUMIFS(EXCEL!G:G,EXCEL!$B:$B,4,EXCEL!$F:$F,2)</f>
        <v>692</v>
      </c>
      <c r="H63" s="8">
        <f>SUMIFS(EXCEL!H:H,EXCEL!$B:$B,4,EXCEL!$F:$F,2)</f>
        <v>108</v>
      </c>
      <c r="I63" s="8">
        <f>SUMIFS(EXCEL!I:I,EXCEL!$B:$B,4,EXCEL!$F:$F,2)</f>
        <v>0</v>
      </c>
    </row>
    <row r="67" spans="2:9" ht="13" x14ac:dyDescent="0.15">
      <c r="B67" s="6"/>
      <c r="C67" s="2"/>
      <c r="D67" s="17" t="s">
        <v>34</v>
      </c>
      <c r="E67" s="15"/>
      <c r="F67" s="15"/>
      <c r="G67" s="17" t="s">
        <v>35</v>
      </c>
      <c r="H67" s="15"/>
      <c r="I67" s="15"/>
    </row>
    <row r="68" spans="2:9" ht="13" x14ac:dyDescent="0.15">
      <c r="C68" s="6" t="s">
        <v>1</v>
      </c>
      <c r="D68" s="6" t="s">
        <v>39</v>
      </c>
      <c r="E68" s="6" t="s">
        <v>40</v>
      </c>
      <c r="F68" s="6" t="s">
        <v>41</v>
      </c>
      <c r="G68" s="6" t="s">
        <v>39</v>
      </c>
      <c r="H68" s="6" t="s">
        <v>40</v>
      </c>
      <c r="I68" s="6" t="s">
        <v>41</v>
      </c>
    </row>
    <row r="69" spans="2:9" ht="13" x14ac:dyDescent="0.15">
      <c r="B69" s="7">
        <v>1</v>
      </c>
      <c r="C69" s="7" t="s">
        <v>45</v>
      </c>
      <c r="D69" s="10">
        <f t="shared" ref="D69:F69" si="22">D60/SUM($D60:$F60)</f>
        <v>0.61829268292682926</v>
      </c>
      <c r="E69" s="10">
        <f t="shared" si="22"/>
        <v>0.37926829268292683</v>
      </c>
      <c r="F69" s="10">
        <f t="shared" si="22"/>
        <v>2.4390243902439024E-3</v>
      </c>
      <c r="G69" s="11">
        <f t="shared" ref="G69:I69" si="23">G60/SUM($G60:$I60)</f>
        <v>0.72799999999999998</v>
      </c>
      <c r="H69" s="11">
        <f t="shared" si="23"/>
        <v>0.27200000000000002</v>
      </c>
      <c r="I69" s="11">
        <f t="shared" si="23"/>
        <v>0</v>
      </c>
    </row>
    <row r="70" spans="2:9" ht="13" x14ac:dyDescent="0.15">
      <c r="B70" s="7">
        <v>2</v>
      </c>
      <c r="C70" s="7" t="s">
        <v>46</v>
      </c>
      <c r="D70" s="10">
        <f t="shared" ref="D70:D72" si="24">D61/SUM(D61:F61)</f>
        <v>0.80933333333333335</v>
      </c>
      <c r="E70" s="10">
        <f t="shared" ref="E70:F70" si="25">E61/SUM($D61:$F61)</f>
        <v>0.19066666666666668</v>
      </c>
      <c r="F70" s="10">
        <f t="shared" si="25"/>
        <v>0</v>
      </c>
      <c r="G70" s="11">
        <f t="shared" ref="G70:I70" si="26">G61/SUM($G61:$I61)</f>
        <v>0.88659793814432986</v>
      </c>
      <c r="H70" s="11">
        <f t="shared" si="26"/>
        <v>0.1134020618556701</v>
      </c>
      <c r="I70" s="11">
        <f t="shared" si="26"/>
        <v>0</v>
      </c>
    </row>
    <row r="71" spans="2:9" ht="13" x14ac:dyDescent="0.15">
      <c r="B71" s="7">
        <v>3</v>
      </c>
      <c r="C71" s="7" t="s">
        <v>47</v>
      </c>
      <c r="D71" s="10">
        <f t="shared" si="24"/>
        <v>0.72899999999999998</v>
      </c>
      <c r="E71" s="10">
        <f t="shared" ref="E71:F71" si="27">E62/SUM($D62:$F62)</f>
        <v>0.27</v>
      </c>
      <c r="F71" s="10">
        <f t="shared" si="27"/>
        <v>1E-3</v>
      </c>
      <c r="G71" s="11">
        <f t="shared" ref="G71:I71" si="28">G62/SUM($G62:$I62)</f>
        <v>0.7583333333333333</v>
      </c>
      <c r="H71" s="11">
        <f t="shared" si="28"/>
        <v>0.24166666666666667</v>
      </c>
      <c r="I71" s="11">
        <f t="shared" si="28"/>
        <v>0</v>
      </c>
    </row>
    <row r="72" spans="2:9" ht="13" x14ac:dyDescent="0.15">
      <c r="B72" s="7">
        <v>4</v>
      </c>
      <c r="C72" s="7" t="s">
        <v>48</v>
      </c>
      <c r="D72" s="10">
        <f t="shared" si="24"/>
        <v>0.83750000000000002</v>
      </c>
      <c r="E72" s="10">
        <f t="shared" ref="E72:F72" si="29">E63/SUM($D63:$F63)</f>
        <v>0.16250000000000001</v>
      </c>
      <c r="F72" s="10">
        <f t="shared" si="29"/>
        <v>0</v>
      </c>
      <c r="G72" s="11">
        <f t="shared" ref="G72:I72" si="30">G63/SUM($G63:$I63)</f>
        <v>0.86499999999999999</v>
      </c>
      <c r="H72" s="11">
        <f t="shared" si="30"/>
        <v>0.13500000000000001</v>
      </c>
      <c r="I72" s="11">
        <f t="shared" si="30"/>
        <v>0</v>
      </c>
    </row>
    <row r="75" spans="2:9" ht="13" x14ac:dyDescent="0.15">
      <c r="E75" s="6"/>
    </row>
    <row r="76" spans="2:9" ht="13" x14ac:dyDescent="0.15">
      <c r="B76" s="6"/>
      <c r="C76" s="2"/>
      <c r="D76" s="17"/>
      <c r="E76" s="15"/>
      <c r="F76" s="17"/>
      <c r="G76" s="15"/>
      <c r="H76" s="6"/>
    </row>
    <row r="77" spans="2:9" ht="13" x14ac:dyDescent="0.15">
      <c r="C77" s="6" t="s">
        <v>1</v>
      </c>
      <c r="D77" s="6" t="s">
        <v>34</v>
      </c>
      <c r="E77" s="6" t="s">
        <v>35</v>
      </c>
      <c r="G77" s="6"/>
    </row>
    <row r="78" spans="2:9" ht="13" x14ac:dyDescent="0.15">
      <c r="B78" s="7">
        <v>1</v>
      </c>
      <c r="C78" s="7" t="s">
        <v>45</v>
      </c>
      <c r="D78" s="10">
        <f>D69/SUM($D69:$F69)</f>
        <v>0.61829268292682926</v>
      </c>
      <c r="E78" s="11">
        <f t="shared" ref="E78:E81" si="31">G69/SUM($G69:$I69)</f>
        <v>0.72799999999999998</v>
      </c>
      <c r="G78" s="11"/>
    </row>
    <row r="79" spans="2:9" ht="13" x14ac:dyDescent="0.15">
      <c r="B79" s="7">
        <v>2</v>
      </c>
      <c r="C79" s="7" t="s">
        <v>46</v>
      </c>
      <c r="D79" s="10">
        <f t="shared" ref="D79:D81" si="32">D70/SUM(D70:F70)</f>
        <v>0.80933333333333335</v>
      </c>
      <c r="E79" s="11">
        <f t="shared" si="31"/>
        <v>0.88659793814432986</v>
      </c>
      <c r="G79" s="11"/>
    </row>
    <row r="80" spans="2:9" ht="13" x14ac:dyDescent="0.15">
      <c r="B80" s="7">
        <v>3</v>
      </c>
      <c r="C80" s="7" t="s">
        <v>47</v>
      </c>
      <c r="D80" s="10">
        <f t="shared" si="32"/>
        <v>0.72899999999999998</v>
      </c>
      <c r="E80" s="11">
        <f t="shared" si="31"/>
        <v>0.7583333333333333</v>
      </c>
      <c r="G80" s="11"/>
    </row>
    <row r="81" spans="2:9" ht="13" x14ac:dyDescent="0.15">
      <c r="B81" s="7">
        <v>4</v>
      </c>
      <c r="C81" s="7" t="s">
        <v>48</v>
      </c>
      <c r="D81" s="10">
        <f t="shared" si="32"/>
        <v>0.83750000000000002</v>
      </c>
      <c r="E81" s="11">
        <f t="shared" si="31"/>
        <v>0.86499999999999999</v>
      </c>
      <c r="G81" s="11"/>
    </row>
    <row r="87" spans="2:9" ht="13" x14ac:dyDescent="0.15">
      <c r="B87" s="6"/>
      <c r="D87" s="17" t="s">
        <v>34</v>
      </c>
      <c r="E87" s="15"/>
      <c r="F87" s="15"/>
      <c r="G87" s="17" t="s">
        <v>35</v>
      </c>
      <c r="H87" s="15"/>
      <c r="I87" s="15"/>
    </row>
    <row r="88" spans="2:9" ht="13" x14ac:dyDescent="0.15">
      <c r="C88" s="6" t="s">
        <v>1</v>
      </c>
      <c r="D88" s="6" t="s">
        <v>8</v>
      </c>
      <c r="E88" s="6" t="s">
        <v>9</v>
      </c>
      <c r="F88" s="6" t="s">
        <v>10</v>
      </c>
      <c r="G88" s="6" t="s">
        <v>8</v>
      </c>
      <c r="H88" s="6" t="s">
        <v>9</v>
      </c>
      <c r="I88" s="6" t="s">
        <v>10</v>
      </c>
    </row>
    <row r="89" spans="2:9" ht="13" x14ac:dyDescent="0.15">
      <c r="B89" s="7">
        <v>1</v>
      </c>
      <c r="C89" s="7" t="s">
        <v>49</v>
      </c>
      <c r="D89" s="8">
        <f>SUMIFS(EXCEL!G:G,EXCEL!$B:$B,5,EXCEL!$F:$F,1)</f>
        <v>786</v>
      </c>
      <c r="E89" s="8">
        <f>SUMIFS(EXCEL!H:H,EXCEL!$B:$B,5,EXCEL!$F:$F,1)</f>
        <v>233</v>
      </c>
      <c r="F89" s="8">
        <f>SUMIFS(EXCEL!I:I,EXCEL!$B:$B,5,EXCEL!$F:$F,2)</f>
        <v>15</v>
      </c>
      <c r="G89" s="8">
        <f>SUMIFS(EXCEL!G:G,EXCEL!$B:$B,5,EXCEL!$F:$F,2)</f>
        <v>953</v>
      </c>
      <c r="H89" s="8">
        <f>SUMIFS(EXCEL!H:H,EXCEL!$B:$B,5,EXCEL!$F:$F,2)</f>
        <v>212</v>
      </c>
      <c r="I89" s="8">
        <f>SUMIFS(EXCEL!I:I,EXCEL!$B:$B,5,EXCEL!$F:$F,2)</f>
        <v>15</v>
      </c>
    </row>
    <row r="90" spans="2:9" ht="13" x14ac:dyDescent="0.15">
      <c r="B90" s="7">
        <v>2</v>
      </c>
      <c r="C90" s="7" t="s">
        <v>50</v>
      </c>
      <c r="D90" s="8">
        <f>SUMIFS(EXCEL!G:G,EXCEL!$B:$B,6,EXCEL!$F:$F,1)</f>
        <v>528</v>
      </c>
      <c r="E90" s="8">
        <f>SUMIFS(EXCEL!H:H,EXCEL!$B:$B,6,EXCEL!$F:$F,1)</f>
        <v>192</v>
      </c>
      <c r="F90" s="8">
        <f>SUMIFS(EXCEL!I:I,EXCEL!$B:$B,6,EXCEL!$F:$F,2)</f>
        <v>4</v>
      </c>
      <c r="G90" s="8">
        <f>SUMIFS(EXCEL!G:G,EXCEL!$B:$B,6,EXCEL!$F:$F,2)</f>
        <v>527</v>
      </c>
      <c r="H90" s="8">
        <f>SUMIFS(EXCEL!H:H,EXCEL!$B:$B,6,EXCEL!$F:$F,2)</f>
        <v>189</v>
      </c>
      <c r="I90" s="8">
        <f>SUMIFS(EXCEL!I:I,EXCEL!$B:$B,6,EXCEL!$F:$F,2)</f>
        <v>4</v>
      </c>
    </row>
    <row r="91" spans="2:9" ht="13" x14ac:dyDescent="0.15">
      <c r="B91" s="7">
        <v>3</v>
      </c>
      <c r="C91" s="7" t="s">
        <v>51</v>
      </c>
      <c r="D91" s="8">
        <f>SUMIFS(EXCEL!G:G,EXCEL!$B:$B,7,EXCEL!$F:$F,1)</f>
        <v>854</v>
      </c>
      <c r="E91" s="8">
        <f>SUMIFS(EXCEL!H:H,EXCEL!$B:$B,7,EXCEL!$F:$F,1)</f>
        <v>584</v>
      </c>
      <c r="F91" s="8">
        <f>SUMIFS(EXCEL!I:I,EXCEL!$B:$B,7,EXCEL!$F:$F,2)</f>
        <v>0</v>
      </c>
      <c r="G91" s="8">
        <f>SUMIFS(EXCEL!G:G,EXCEL!$B:$B,7,EXCEL!$F:$F,2)</f>
        <v>866</v>
      </c>
      <c r="H91" s="8">
        <f>SUMIFS(EXCEL!H:H,EXCEL!$B:$B,7,EXCEL!$F:$F,2)</f>
        <v>814</v>
      </c>
      <c r="I91" s="8">
        <f>SUMIFS(EXCEL!I:I,EXCEL!$B:$B,7,EXCEL!$F:$F,2)</f>
        <v>0</v>
      </c>
    </row>
    <row r="95" spans="2:9" ht="13" x14ac:dyDescent="0.15">
      <c r="B95" s="6"/>
      <c r="C95" s="2"/>
      <c r="D95" s="17" t="s">
        <v>34</v>
      </c>
      <c r="E95" s="15"/>
      <c r="F95" s="15"/>
      <c r="G95" s="17" t="s">
        <v>35</v>
      </c>
      <c r="H95" s="15"/>
      <c r="I95" s="15"/>
    </row>
    <row r="96" spans="2:9" ht="13" x14ac:dyDescent="0.15">
      <c r="C96" s="6" t="str">
        <f t="shared" ref="C96:C99" si="33">C88</f>
        <v>GRADO</v>
      </c>
      <c r="D96" s="6" t="s">
        <v>39</v>
      </c>
      <c r="E96" s="6" t="s">
        <v>40</v>
      </c>
      <c r="F96" s="6" t="s">
        <v>41</v>
      </c>
      <c r="G96" s="6" t="s">
        <v>39</v>
      </c>
      <c r="H96" s="6" t="s">
        <v>40</v>
      </c>
      <c r="I96" s="6" t="s">
        <v>41</v>
      </c>
    </row>
    <row r="97" spans="2:9" ht="13" x14ac:dyDescent="0.15">
      <c r="B97" s="7">
        <v>1</v>
      </c>
      <c r="C97" s="7" t="str">
        <f t="shared" si="33"/>
        <v>5EGB</v>
      </c>
      <c r="D97" s="10">
        <f t="shared" ref="D97:F97" si="34">D89/SUM($D89:$F89)</f>
        <v>0.76015473887814311</v>
      </c>
      <c r="E97" s="10">
        <f t="shared" si="34"/>
        <v>0.22533849129593811</v>
      </c>
      <c r="F97" s="10">
        <f t="shared" si="34"/>
        <v>1.4506769825918761E-2</v>
      </c>
      <c r="G97" s="11">
        <f t="shared" ref="G97:I97" si="35">G89/SUM($G89:$I89)</f>
        <v>0.80762711864406778</v>
      </c>
      <c r="H97" s="11">
        <f t="shared" si="35"/>
        <v>0.17966101694915254</v>
      </c>
      <c r="I97" s="11">
        <f t="shared" si="35"/>
        <v>1.2711864406779662E-2</v>
      </c>
    </row>
    <row r="98" spans="2:9" ht="13" x14ac:dyDescent="0.15">
      <c r="B98" s="7">
        <v>2</v>
      </c>
      <c r="C98" s="7" t="str">
        <f t="shared" si="33"/>
        <v>6EGB</v>
      </c>
      <c r="D98" s="10">
        <f t="shared" ref="D98:D99" si="36">D90/SUM(D90:F90)</f>
        <v>0.72928176795580113</v>
      </c>
      <c r="E98" s="10">
        <f t="shared" ref="E98:F98" si="37">E90/SUM($D90:$F90)</f>
        <v>0.26519337016574585</v>
      </c>
      <c r="F98" s="10">
        <f t="shared" si="37"/>
        <v>5.5248618784530384E-3</v>
      </c>
      <c r="G98" s="11">
        <f t="shared" ref="G98:I98" si="38">G90/SUM($G90:$I90)</f>
        <v>0.7319444444444444</v>
      </c>
      <c r="H98" s="11">
        <f t="shared" si="38"/>
        <v>0.26250000000000001</v>
      </c>
      <c r="I98" s="11">
        <f t="shared" si="38"/>
        <v>5.5555555555555558E-3</v>
      </c>
    </row>
    <row r="99" spans="2:9" ht="13" x14ac:dyDescent="0.15">
      <c r="B99" s="7">
        <v>3</v>
      </c>
      <c r="C99" s="7" t="str">
        <f t="shared" si="33"/>
        <v>7EGB</v>
      </c>
      <c r="D99" s="10">
        <f t="shared" si="36"/>
        <v>0.59388038942976351</v>
      </c>
      <c r="E99" s="10">
        <f t="shared" ref="E99:F99" si="39">E91/SUM($D91:$F91)</f>
        <v>0.40611961057023643</v>
      </c>
      <c r="F99" s="10">
        <f t="shared" si="39"/>
        <v>0</v>
      </c>
      <c r="G99" s="11">
        <f t="shared" ref="G99:I99" si="40">G91/SUM($G91:$I91)</f>
        <v>0.51547619047619042</v>
      </c>
      <c r="H99" s="11">
        <f t="shared" si="40"/>
        <v>0.48452380952380952</v>
      </c>
      <c r="I99" s="11">
        <f t="shared" si="40"/>
        <v>0</v>
      </c>
    </row>
    <row r="102" spans="2:9" ht="13" x14ac:dyDescent="0.15">
      <c r="E102" s="6"/>
    </row>
    <row r="103" spans="2:9" ht="13" x14ac:dyDescent="0.15">
      <c r="B103" s="6"/>
      <c r="C103" s="2"/>
      <c r="D103" s="17"/>
      <c r="E103" s="15"/>
      <c r="F103" s="17"/>
      <c r="G103" s="15"/>
      <c r="H103" s="6"/>
    </row>
    <row r="104" spans="2:9" ht="13" x14ac:dyDescent="0.15">
      <c r="C104" s="6" t="str">
        <f t="shared" ref="C104:C107" si="41">C88</f>
        <v>GRADO</v>
      </c>
      <c r="D104" s="6" t="s">
        <v>34</v>
      </c>
      <c r="E104" s="6" t="s">
        <v>35</v>
      </c>
      <c r="G104" s="6"/>
    </row>
    <row r="105" spans="2:9" ht="13" x14ac:dyDescent="0.15">
      <c r="B105" s="7">
        <v>1</v>
      </c>
      <c r="C105" s="7" t="str">
        <f t="shared" si="41"/>
        <v>5EGB</v>
      </c>
      <c r="D105" s="10">
        <f>D97/SUM($D97:$F97)</f>
        <v>0.76015473887814311</v>
      </c>
      <c r="E105" s="11">
        <f t="shared" ref="E105:E107" si="42">G97/SUM($G97:$I97)</f>
        <v>0.80762711864406778</v>
      </c>
      <c r="G105" s="11"/>
    </row>
    <row r="106" spans="2:9" ht="13" x14ac:dyDescent="0.15">
      <c r="B106" s="7">
        <v>2</v>
      </c>
      <c r="C106" s="7" t="str">
        <f t="shared" si="41"/>
        <v>6EGB</v>
      </c>
      <c r="D106" s="10">
        <f t="shared" ref="D106:D107" si="43">D98/SUM(D98:F98)</f>
        <v>0.72928176795580113</v>
      </c>
      <c r="E106" s="11">
        <f t="shared" si="42"/>
        <v>0.7319444444444444</v>
      </c>
      <c r="G106" s="11"/>
    </row>
    <row r="107" spans="2:9" ht="13" x14ac:dyDescent="0.15">
      <c r="B107" s="7">
        <v>3</v>
      </c>
      <c r="C107" s="7" t="str">
        <f t="shared" si="41"/>
        <v>7EGB</v>
      </c>
      <c r="D107" s="10">
        <f t="shared" si="43"/>
        <v>0.59388038942976351</v>
      </c>
      <c r="E107" s="11">
        <f t="shared" si="42"/>
        <v>0.51547619047619042</v>
      </c>
      <c r="G107" s="11"/>
    </row>
    <row r="113" spans="2:9" ht="13" x14ac:dyDescent="0.15">
      <c r="B113" s="6"/>
      <c r="D113" s="17" t="s">
        <v>34</v>
      </c>
      <c r="E113" s="15"/>
      <c r="F113" s="15"/>
      <c r="G113" s="17" t="s">
        <v>35</v>
      </c>
      <c r="H113" s="15"/>
      <c r="I113" s="15"/>
    </row>
    <row r="114" spans="2:9" ht="13" x14ac:dyDescent="0.15">
      <c r="C114" s="6" t="s">
        <v>1</v>
      </c>
      <c r="D114" s="6" t="s">
        <v>8</v>
      </c>
      <c r="E114" s="6" t="s">
        <v>9</v>
      </c>
      <c r="F114" s="6" t="s">
        <v>10</v>
      </c>
      <c r="G114" s="6" t="s">
        <v>8</v>
      </c>
      <c r="H114" s="6" t="s">
        <v>9</v>
      </c>
      <c r="I114" s="6" t="s">
        <v>10</v>
      </c>
    </row>
    <row r="115" spans="2:9" ht="13" x14ac:dyDescent="0.15">
      <c r="B115" s="7">
        <v>1</v>
      </c>
      <c r="C115" s="7" t="s">
        <v>52</v>
      </c>
      <c r="D115" s="8">
        <f>SUMIFS(EXCEL!G:G,EXCEL!$B:$B,8,EXCEL!$F:$F,1)</f>
        <v>877</v>
      </c>
      <c r="E115" s="8">
        <f>SUMIFS(EXCEL!H:H,EXCEL!$B:$B,8,EXCEL!$F:$F,1)</f>
        <v>608</v>
      </c>
      <c r="F115" s="8">
        <f>SUMIFS(EXCEL!I:I,EXCEL!$B:$B,8,EXCEL!$F:$F,1)</f>
        <v>15</v>
      </c>
      <c r="G115" s="8">
        <f>SUMIFS(EXCEL!G:G,EXCEL!$B:$B,8,EXCEL!$F:$F,2)</f>
        <v>1214</v>
      </c>
      <c r="H115" s="8">
        <f>SUMIFS(EXCEL!H:H,EXCEL!$B:$B,8,EXCEL!$F:$F,2)</f>
        <v>637</v>
      </c>
      <c r="I115" s="8">
        <f>SUMIFS(EXCEL!I:I,EXCEL!$B:$B,8,EXCEL!$F:$F,2)</f>
        <v>69</v>
      </c>
    </row>
    <row r="116" spans="2:9" ht="13" x14ac:dyDescent="0.15">
      <c r="B116" s="7">
        <v>2</v>
      </c>
      <c r="C116" s="7" t="s">
        <v>53</v>
      </c>
      <c r="D116" s="8">
        <f>SUMIFS(EXCEL!G:G,EXCEL!$B:$B,9,EXCEL!$F:$F,1)</f>
        <v>442</v>
      </c>
      <c r="E116" s="8">
        <f>SUMIFS(EXCEL!H:H,EXCEL!$B:$B,9,EXCEL!$F:$F,1)</f>
        <v>433</v>
      </c>
      <c r="F116" s="8">
        <f>SUMIFS(EXCEL!I:I,EXCEL!$B:$B,9,EXCEL!$F:$F,1)</f>
        <v>0</v>
      </c>
      <c r="G116" s="8">
        <f>SUMIFS(EXCEL!G:G,EXCEL!$B:$B,9,EXCEL!$F:$F,2)</f>
        <v>419</v>
      </c>
      <c r="H116" s="8">
        <f>SUMIFS(EXCEL!H:H,EXCEL!$B:$B,9,EXCEL!$F:$F,2)</f>
        <v>437</v>
      </c>
      <c r="I116" s="8">
        <f>SUMIFS(EXCEL!I:I,EXCEL!$B:$B,9,EXCEL!$F:$F,2)</f>
        <v>4</v>
      </c>
    </row>
    <row r="117" spans="2:9" ht="13" x14ac:dyDescent="0.15">
      <c r="B117" s="7">
        <v>3</v>
      </c>
      <c r="C117" s="7" t="s">
        <v>54</v>
      </c>
      <c r="D117" s="8">
        <f>SUMIFS(EXCEL!G:G,EXCEL!$B:$B,10,EXCEL!$F:$F,1)</f>
        <v>401</v>
      </c>
      <c r="E117" s="8">
        <f>SUMIFS(EXCEL!H:H,EXCEL!$B:$B,10,EXCEL!$F:$F,1)</f>
        <v>198</v>
      </c>
      <c r="F117" s="8">
        <f>SUMIFS(EXCEL!I:I,EXCEL!$B:$B,10,EXCEL!$F:$F,1)</f>
        <v>1</v>
      </c>
      <c r="G117" s="8">
        <f>SUMIFS(EXCEL!G:G,EXCEL!$B:$B,10,EXCEL!$F:$F,2)</f>
        <v>631</v>
      </c>
      <c r="H117" s="8">
        <f>SUMIFS(EXCEL!H:H,EXCEL!$B:$B,10,EXCEL!$F:$F,2)</f>
        <v>407</v>
      </c>
      <c r="I117" s="8">
        <f>SUMIFS(EXCEL!I:I,EXCEL!$B:$B,10,EXCEL!$F:$F,2)</f>
        <v>1</v>
      </c>
    </row>
    <row r="121" spans="2:9" ht="13" x14ac:dyDescent="0.15">
      <c r="B121" s="6"/>
      <c r="C121" s="2"/>
      <c r="D121" s="17" t="s">
        <v>34</v>
      </c>
      <c r="E121" s="15"/>
      <c r="F121" s="15"/>
      <c r="G121" s="17" t="s">
        <v>35</v>
      </c>
      <c r="H121" s="15"/>
      <c r="I121" s="15"/>
    </row>
    <row r="122" spans="2:9" ht="13" x14ac:dyDescent="0.15">
      <c r="C122" s="6" t="str">
        <f t="shared" ref="C122:C125" si="44">C114</f>
        <v>GRADO</v>
      </c>
      <c r="D122" s="6" t="s">
        <v>39</v>
      </c>
      <c r="E122" s="6" t="s">
        <v>40</v>
      </c>
      <c r="F122" s="6" t="s">
        <v>41</v>
      </c>
      <c r="G122" s="6" t="s">
        <v>39</v>
      </c>
      <c r="H122" s="6" t="s">
        <v>40</v>
      </c>
      <c r="I122" s="6" t="s">
        <v>41</v>
      </c>
    </row>
    <row r="123" spans="2:9" ht="13" x14ac:dyDescent="0.15">
      <c r="B123" s="7">
        <v>1</v>
      </c>
      <c r="C123" s="7" t="str">
        <f t="shared" si="44"/>
        <v>8EGB</v>
      </c>
      <c r="D123" s="10">
        <f t="shared" ref="D123:F123" si="45">D115/SUM($D115:$F115)</f>
        <v>0.58466666666666667</v>
      </c>
      <c r="E123" s="10">
        <f t="shared" si="45"/>
        <v>0.40533333333333332</v>
      </c>
      <c r="F123" s="10">
        <f t="shared" si="45"/>
        <v>0.01</v>
      </c>
      <c r="G123" s="11">
        <f t="shared" ref="G123:I123" si="46">G115/SUM($G115:$I115)</f>
        <v>0.6322916666666667</v>
      </c>
      <c r="H123" s="11">
        <f t="shared" si="46"/>
        <v>0.33177083333333335</v>
      </c>
      <c r="I123" s="11">
        <f t="shared" si="46"/>
        <v>3.5937499999999997E-2</v>
      </c>
    </row>
    <row r="124" spans="2:9" ht="13" x14ac:dyDescent="0.15">
      <c r="B124" s="7">
        <v>2</v>
      </c>
      <c r="C124" s="7" t="str">
        <f t="shared" si="44"/>
        <v>9EGB</v>
      </c>
      <c r="D124" s="10">
        <f t="shared" ref="D124:D125" si="47">D116/SUM(D116:F116)</f>
        <v>0.50514285714285712</v>
      </c>
      <c r="E124" s="10">
        <f t="shared" ref="E124:F124" si="48">E116/SUM($D116:$F116)</f>
        <v>0.49485714285714288</v>
      </c>
      <c r="F124" s="10">
        <f t="shared" si="48"/>
        <v>0</v>
      </c>
      <c r="G124" s="11">
        <f t="shared" ref="G124:I124" si="49">G116/SUM($G116:$I116)</f>
        <v>0.48720930232558141</v>
      </c>
      <c r="H124" s="11">
        <f t="shared" si="49"/>
        <v>0.50813953488372088</v>
      </c>
      <c r="I124" s="11">
        <f t="shared" si="49"/>
        <v>4.6511627906976744E-3</v>
      </c>
    </row>
    <row r="125" spans="2:9" ht="13" x14ac:dyDescent="0.15">
      <c r="B125" s="7">
        <v>3</v>
      </c>
      <c r="C125" s="7" t="str">
        <f t="shared" si="44"/>
        <v>10EGB</v>
      </c>
      <c r="D125" s="10">
        <f t="shared" si="47"/>
        <v>0.66833333333333333</v>
      </c>
      <c r="E125" s="10">
        <f t="shared" ref="E125:F125" si="50">E117/SUM($D117:$F117)</f>
        <v>0.33</v>
      </c>
      <c r="F125" s="10">
        <f t="shared" si="50"/>
        <v>1.6666666666666668E-3</v>
      </c>
      <c r="G125" s="11">
        <f t="shared" ref="G125:I125" si="51">G117/SUM($G117:$I117)</f>
        <v>0.60731472569778633</v>
      </c>
      <c r="H125" s="11">
        <f t="shared" si="51"/>
        <v>0.39172281039461021</v>
      </c>
      <c r="I125" s="11">
        <f t="shared" si="51"/>
        <v>9.6246390760346492E-4</v>
      </c>
    </row>
    <row r="128" spans="2:9" ht="13" x14ac:dyDescent="0.15">
      <c r="E128" s="6"/>
    </row>
    <row r="129" spans="2:9" ht="13" x14ac:dyDescent="0.15">
      <c r="B129" s="6"/>
      <c r="C129" s="2"/>
      <c r="D129" s="17"/>
      <c r="E129" s="15"/>
      <c r="F129" s="17"/>
      <c r="G129" s="15"/>
      <c r="H129" s="6"/>
    </row>
    <row r="130" spans="2:9" ht="13" x14ac:dyDescent="0.15">
      <c r="C130" s="6" t="str">
        <f t="shared" ref="C130:C133" si="52">C114</f>
        <v>GRADO</v>
      </c>
      <c r="D130" s="6" t="s">
        <v>34</v>
      </c>
      <c r="E130" s="6" t="s">
        <v>35</v>
      </c>
      <c r="G130" s="6"/>
    </row>
    <row r="131" spans="2:9" ht="13" x14ac:dyDescent="0.15">
      <c r="B131" s="7">
        <v>1</v>
      </c>
      <c r="C131" s="7" t="str">
        <f t="shared" si="52"/>
        <v>8EGB</v>
      </c>
      <c r="D131" s="10">
        <f>D123/SUM($D123:$F123)</f>
        <v>0.58466666666666667</v>
      </c>
      <c r="E131" s="11">
        <f t="shared" ref="E131:E133" si="53">G123/SUM($G123:$I123)</f>
        <v>0.6322916666666667</v>
      </c>
      <c r="G131" s="11"/>
    </row>
    <row r="132" spans="2:9" ht="13" x14ac:dyDescent="0.15">
      <c r="B132" s="7">
        <v>2</v>
      </c>
      <c r="C132" s="7" t="str">
        <f t="shared" si="52"/>
        <v>9EGB</v>
      </c>
      <c r="D132" s="10">
        <f t="shared" ref="D132:D133" si="54">D124/SUM(D124:F124)</f>
        <v>0.50514285714285712</v>
      </c>
      <c r="E132" s="11">
        <f t="shared" si="53"/>
        <v>0.48720930232558146</v>
      </c>
      <c r="G132" s="11"/>
    </row>
    <row r="133" spans="2:9" ht="13" x14ac:dyDescent="0.15">
      <c r="B133" s="7">
        <v>3</v>
      </c>
      <c r="C133" s="7" t="str">
        <f t="shared" si="52"/>
        <v>10EGB</v>
      </c>
      <c r="D133" s="10">
        <f t="shared" si="54"/>
        <v>0.66833333333333333</v>
      </c>
      <c r="E133" s="11">
        <f t="shared" si="53"/>
        <v>0.60731472569778633</v>
      </c>
      <c r="G133" s="11"/>
    </row>
    <row r="138" spans="2:9" ht="13" x14ac:dyDescent="0.15">
      <c r="B138" s="6"/>
      <c r="D138" s="17" t="s">
        <v>34</v>
      </c>
      <c r="E138" s="15"/>
      <c r="F138" s="15"/>
      <c r="G138" s="17" t="s">
        <v>35</v>
      </c>
      <c r="H138" s="15"/>
      <c r="I138" s="15"/>
    </row>
    <row r="139" spans="2:9" ht="13" x14ac:dyDescent="0.15">
      <c r="C139" s="6" t="s">
        <v>1</v>
      </c>
      <c r="D139" s="6" t="s">
        <v>8</v>
      </c>
      <c r="E139" s="6" t="s">
        <v>9</v>
      </c>
      <c r="F139" s="6" t="s">
        <v>10</v>
      </c>
      <c r="G139" s="6" t="s">
        <v>8</v>
      </c>
      <c r="H139" s="6" t="s">
        <v>9</v>
      </c>
      <c r="I139" s="6" t="s">
        <v>10</v>
      </c>
    </row>
    <row r="140" spans="2:9" ht="13" x14ac:dyDescent="0.15">
      <c r="B140" s="7">
        <v>1</v>
      </c>
      <c r="C140" s="7" t="s">
        <v>55</v>
      </c>
      <c r="D140" s="8">
        <f>SUMIFS(EXCEL!G:G,EXCEL!$B:$B,11,EXCEL!$F:$F,1)</f>
        <v>588</v>
      </c>
      <c r="E140" s="8">
        <f>SUMIFS(EXCEL!H:H,EXCEL!$B:$B,11,EXCEL!$F:$F,1)</f>
        <v>392</v>
      </c>
      <c r="F140" s="8">
        <f>SUMIFS(EXCEL!I:I,EXCEL!$B:$B,11,EXCEL!$F:$F,1)</f>
        <v>0</v>
      </c>
      <c r="G140" s="8">
        <f>SUMIFS(EXCEL!G:G,EXCEL!$B:$B,11,EXCEL!$F:$F,2)</f>
        <v>253</v>
      </c>
      <c r="H140" s="8">
        <f>SUMIFS(EXCEL!H:H,EXCEL!$B:$B,11,EXCEL!$F:$F,2)</f>
        <v>207</v>
      </c>
      <c r="I140" s="8">
        <f>SUMIFS(EXCEL!I:I,EXCEL!$B:$B,11,EXCEL!$F:$F,2)</f>
        <v>0</v>
      </c>
    </row>
    <row r="141" spans="2:9" ht="13" x14ac:dyDescent="0.15">
      <c r="B141" s="7">
        <v>2</v>
      </c>
      <c r="C141" s="7" t="s">
        <v>56</v>
      </c>
      <c r="D141" s="8">
        <f>SUMIFS(EXCEL!G:G,EXCEL!$B:$B,12,EXCEL!$F:$F,1)</f>
        <v>452</v>
      </c>
      <c r="E141" s="8">
        <f>SUMIFS(EXCEL!H:H,EXCEL!$B:$B,12,EXCEL!$F:$F,1)</f>
        <v>406</v>
      </c>
      <c r="F141" s="8">
        <f>SUMIFS(EXCEL!I:I,EXCEL!$B:$B,12,EXCEL!$F:$F,1)</f>
        <v>42</v>
      </c>
      <c r="G141" s="8">
        <f>SUMIFS(EXCEL!G:G,EXCEL!$B:$B,12,EXCEL!$F:$F,2)</f>
        <v>272</v>
      </c>
      <c r="H141" s="8">
        <f>SUMIFS(EXCEL!H:H,EXCEL!$B:$B,12,EXCEL!$F:$F,2)</f>
        <v>181</v>
      </c>
      <c r="I141" s="8">
        <f>SUMIFS(EXCEL!I:I,EXCEL!$B:$B,12,EXCEL!$F:$F,2)</f>
        <v>7</v>
      </c>
    </row>
    <row r="142" spans="2:9" ht="13" x14ac:dyDescent="0.15">
      <c r="B142" s="7">
        <v>3</v>
      </c>
      <c r="C142" s="7" t="s">
        <v>57</v>
      </c>
      <c r="D142" s="8">
        <f>SUMIFS(EXCEL!G:G,EXCEL!$B:$B,13,EXCEL!$F:$F,1)</f>
        <v>365</v>
      </c>
      <c r="E142" s="8">
        <f>SUMIFS(EXCEL!H:H,EXCEL!$B:$B,13,EXCEL!$F:$F,1)</f>
        <v>203</v>
      </c>
      <c r="F142" s="8">
        <f>SUMIFS(EXCEL!I:I,EXCEL!$B:$B,13,EXCEL!$F:$F,1)</f>
        <v>12</v>
      </c>
      <c r="G142" s="8">
        <f>SUMIFS(EXCEL!G:G,EXCEL!$B:$B,13,EXCEL!$F:$F,2)</f>
        <v>227</v>
      </c>
      <c r="H142" s="8">
        <f>SUMIFS(EXCEL!H:H,EXCEL!$B:$B,13,EXCEL!$F:$F,2)</f>
        <v>166</v>
      </c>
      <c r="I142" s="8">
        <f>SUMIFS(EXCEL!I:I,EXCEL!$B:$B,13,EXCEL!$F:$F,2)</f>
        <v>7</v>
      </c>
    </row>
    <row r="146" spans="2:9" ht="13" x14ac:dyDescent="0.15">
      <c r="B146" s="6"/>
      <c r="C146" s="2"/>
      <c r="D146" s="17" t="s">
        <v>34</v>
      </c>
      <c r="E146" s="15"/>
      <c r="F146" s="15"/>
      <c r="G146" s="17" t="s">
        <v>35</v>
      </c>
      <c r="H146" s="15"/>
      <c r="I146" s="15"/>
    </row>
    <row r="147" spans="2:9" ht="13" x14ac:dyDescent="0.15">
      <c r="C147" s="6" t="str">
        <f t="shared" ref="C147:C150" si="55">C139</f>
        <v>GRADO</v>
      </c>
      <c r="D147" s="6" t="s">
        <v>39</v>
      </c>
      <c r="E147" s="6" t="s">
        <v>40</v>
      </c>
      <c r="F147" s="6" t="s">
        <v>41</v>
      </c>
      <c r="G147" s="6" t="s">
        <v>39</v>
      </c>
      <c r="H147" s="6" t="s">
        <v>40</v>
      </c>
      <c r="I147" s="6" t="s">
        <v>41</v>
      </c>
    </row>
    <row r="148" spans="2:9" ht="13" x14ac:dyDescent="0.15">
      <c r="B148" s="7">
        <v>1</v>
      </c>
      <c r="C148" s="7" t="str">
        <f t="shared" si="55"/>
        <v>1BGU</v>
      </c>
      <c r="D148" s="10">
        <f t="shared" ref="D148:F148" si="56">D140/SUM($D140:$F140)</f>
        <v>0.6</v>
      </c>
      <c r="E148" s="10">
        <f t="shared" si="56"/>
        <v>0.4</v>
      </c>
      <c r="F148" s="10">
        <f t="shared" si="56"/>
        <v>0</v>
      </c>
      <c r="G148" s="11">
        <f t="shared" ref="G148:I148" si="57">G140/SUM($G140:$I140)</f>
        <v>0.55000000000000004</v>
      </c>
      <c r="H148" s="11">
        <f t="shared" si="57"/>
        <v>0.45</v>
      </c>
      <c r="I148" s="11">
        <f t="shared" si="57"/>
        <v>0</v>
      </c>
    </row>
    <row r="149" spans="2:9" ht="13" x14ac:dyDescent="0.15">
      <c r="B149" s="7">
        <v>2</v>
      </c>
      <c r="C149" s="7" t="str">
        <f t="shared" si="55"/>
        <v>2BGU</v>
      </c>
      <c r="D149" s="10">
        <f t="shared" ref="D149:D150" si="58">D141/SUM(D141:F141)</f>
        <v>0.50222222222222224</v>
      </c>
      <c r="E149" s="10">
        <f t="shared" ref="E149:F149" si="59">E141/SUM($D141:$F141)</f>
        <v>0.45111111111111113</v>
      </c>
      <c r="F149" s="10">
        <f t="shared" si="59"/>
        <v>4.6666666666666669E-2</v>
      </c>
      <c r="G149" s="11">
        <f t="shared" ref="G149:I149" si="60">G141/SUM($G141:$I141)</f>
        <v>0.59130434782608698</v>
      </c>
      <c r="H149" s="11">
        <f t="shared" si="60"/>
        <v>0.39347826086956522</v>
      </c>
      <c r="I149" s="11">
        <f t="shared" si="60"/>
        <v>1.5217391304347827E-2</v>
      </c>
    </row>
    <row r="150" spans="2:9" ht="13" x14ac:dyDescent="0.15">
      <c r="B150" s="7">
        <v>3</v>
      </c>
      <c r="C150" s="7" t="str">
        <f t="shared" si="55"/>
        <v>3BGU</v>
      </c>
      <c r="D150" s="10">
        <f t="shared" si="58"/>
        <v>0.62931034482758619</v>
      </c>
      <c r="E150" s="10">
        <f t="shared" ref="E150:F150" si="61">E142/SUM($D142:$F142)</f>
        <v>0.35</v>
      </c>
      <c r="F150" s="10">
        <f t="shared" si="61"/>
        <v>2.0689655172413793E-2</v>
      </c>
      <c r="G150" s="11">
        <f t="shared" ref="G150:I150" si="62">G142/SUM($G142:$I142)</f>
        <v>0.5675</v>
      </c>
      <c r="H150" s="11">
        <f t="shared" si="62"/>
        <v>0.41499999999999998</v>
      </c>
      <c r="I150" s="11">
        <f t="shared" si="62"/>
        <v>1.7500000000000002E-2</v>
      </c>
    </row>
    <row r="153" spans="2:9" ht="13" x14ac:dyDescent="0.15">
      <c r="E153" s="6"/>
    </row>
    <row r="154" spans="2:9" ht="13" x14ac:dyDescent="0.15">
      <c r="B154" s="6"/>
      <c r="C154" s="2"/>
      <c r="D154" s="17"/>
      <c r="E154" s="15"/>
      <c r="F154" s="17"/>
      <c r="G154" s="15"/>
      <c r="H154" s="6"/>
    </row>
    <row r="155" spans="2:9" ht="13" x14ac:dyDescent="0.15">
      <c r="C155" s="6" t="str">
        <f t="shared" ref="C155:C158" si="63">C139</f>
        <v>GRADO</v>
      </c>
      <c r="D155" s="6" t="s">
        <v>34</v>
      </c>
      <c r="E155" s="6" t="s">
        <v>35</v>
      </c>
      <c r="G155" s="6"/>
    </row>
    <row r="156" spans="2:9" ht="13" x14ac:dyDescent="0.15">
      <c r="B156" s="7">
        <v>1</v>
      </c>
      <c r="C156" s="7" t="str">
        <f t="shared" si="63"/>
        <v>1BGU</v>
      </c>
      <c r="D156" s="10">
        <f>D148/SUM($D148:$F148)</f>
        <v>0.6</v>
      </c>
      <c r="E156" s="11">
        <f t="shared" ref="E156:E158" si="64">G148/SUM($G148:$I148)</f>
        <v>0.55000000000000004</v>
      </c>
      <c r="G156" s="11"/>
    </row>
    <row r="157" spans="2:9" ht="13" x14ac:dyDescent="0.15">
      <c r="B157" s="7">
        <v>2</v>
      </c>
      <c r="C157" s="7" t="str">
        <f t="shared" si="63"/>
        <v>2BGU</v>
      </c>
      <c r="D157" s="10">
        <f t="shared" ref="D157:D158" si="65">D149/SUM(D149:F149)</f>
        <v>0.50222222222222224</v>
      </c>
      <c r="E157" s="11">
        <f t="shared" si="64"/>
        <v>0.59130434782608698</v>
      </c>
      <c r="G157" s="11"/>
    </row>
    <row r="158" spans="2:9" ht="13" x14ac:dyDescent="0.15">
      <c r="B158" s="7">
        <v>3</v>
      </c>
      <c r="C158" s="7" t="str">
        <f t="shared" si="63"/>
        <v>3BGU</v>
      </c>
      <c r="D158" s="10">
        <f t="shared" si="65"/>
        <v>0.62931034482758619</v>
      </c>
      <c r="E158" s="11">
        <f t="shared" si="64"/>
        <v>0.56750000000000012</v>
      </c>
      <c r="G158" s="11"/>
    </row>
    <row r="164" spans="2:12" ht="13" x14ac:dyDescent="0.15">
      <c r="B164" s="6"/>
      <c r="D164" s="17" t="s">
        <v>34</v>
      </c>
      <c r="E164" s="15"/>
      <c r="F164" s="15"/>
      <c r="G164" s="17" t="s">
        <v>35</v>
      </c>
      <c r="H164" s="15"/>
      <c r="I164" s="15"/>
    </row>
    <row r="165" spans="2:12" ht="13" x14ac:dyDescent="0.15">
      <c r="C165" s="6" t="s">
        <v>3</v>
      </c>
      <c r="D165" s="6" t="s">
        <v>8</v>
      </c>
      <c r="E165" s="6" t="s">
        <v>9</v>
      </c>
      <c r="F165" s="6" t="s">
        <v>10</v>
      </c>
      <c r="G165" s="6" t="s">
        <v>8</v>
      </c>
      <c r="H165" s="6" t="s">
        <v>9</v>
      </c>
      <c r="I165" s="6" t="s">
        <v>10</v>
      </c>
    </row>
    <row r="166" spans="2:12" ht="13" x14ac:dyDescent="0.15">
      <c r="B166" s="7">
        <v>1</v>
      </c>
      <c r="C166" s="7" t="s">
        <v>16</v>
      </c>
      <c r="D166" s="8" t="e">
        <f>SUMIFS(EXCEL!G:G,EXCEL!#REF!,1,EXCEL!$F:$F,1,EXCEL!$A:$A,1)</f>
        <v>#REF!</v>
      </c>
      <c r="E166" s="8" t="e">
        <f>SUMIFS(EXCEL!H:H,EXCEL!#REF!,1,EXCEL!$F:$F,1,EXCEL!$A:$A,1)</f>
        <v>#REF!</v>
      </c>
      <c r="F166" s="8" t="e">
        <f>SUMIFS(EXCEL!I:I,EXCEL!#REF!,1,EXCEL!$F:$F,1,EXCEL!$A:$A,1)</f>
        <v>#REF!</v>
      </c>
      <c r="G166" s="8" t="e">
        <f>SUMIFS(EXCEL!G:G,EXCEL!#REF!,1,EXCEL!$F:$F,2,EXCEL!$A:$A,1)</f>
        <v>#REF!</v>
      </c>
      <c r="H166" s="8" t="e">
        <f>SUMIFS(EXCEL!H:H,EXCEL!#REF!,1,EXCEL!$F:$F,2,EXCEL!$A:$A,1)</f>
        <v>#REF!</v>
      </c>
      <c r="I166" s="8" t="e">
        <f>SUMIFS(EXCEL!I:I,EXCEL!#REF!,1,EXCEL!$F:$F,2,EXCEL!$A:$A,1)</f>
        <v>#REF!</v>
      </c>
      <c r="L166" s="3" t="s">
        <v>58</v>
      </c>
    </row>
    <row r="167" spans="2:12" ht="13" x14ac:dyDescent="0.15">
      <c r="B167" s="7">
        <f t="shared" ref="B167:B172" si="66">B166+1</f>
        <v>2</v>
      </c>
      <c r="C167" s="7" t="s">
        <v>18</v>
      </c>
      <c r="D167" s="8" t="e">
        <f>SUMIFS(EXCEL!G:G,EXCEL!#REF!,2,EXCEL!$F:$F,1,EXCEL!$A:$A,1)</f>
        <v>#REF!</v>
      </c>
      <c r="E167" s="8" t="e">
        <f>SUMIFS(EXCEL!H:H,EXCEL!#REF!,2,EXCEL!$F:$F,1,EXCEL!$A:$A,1)</f>
        <v>#REF!</v>
      </c>
      <c r="F167" s="8" t="e">
        <f>SUMIFS(EXCEL!I:I,EXCEL!#REF!,2,EXCEL!$F:$F,1,EXCEL!$A:$A,1)</f>
        <v>#REF!</v>
      </c>
      <c r="G167" s="8" t="e">
        <f>SUMIFS(EXCEL!G:G,EXCEL!#REF!,2,EXCEL!$F:$F,2,EXCEL!$A:$A,1)</f>
        <v>#REF!</v>
      </c>
      <c r="H167" s="8" t="e">
        <f>SUMIFS(EXCEL!H:H,EXCEL!#REF!,2,EXCEL!$F:$F,2,EXCEL!$A:$A,1)</f>
        <v>#REF!</v>
      </c>
      <c r="I167" s="8" t="e">
        <f>SUMIFS(EXCEL!I:I,EXCEL!#REF!,2,EXCEL!$F:$F,2,EXCEL!$A:$A,1)</f>
        <v>#REF!</v>
      </c>
      <c r="L167" s="3" t="s">
        <v>59</v>
      </c>
    </row>
    <row r="168" spans="2:12" ht="13" x14ac:dyDescent="0.15">
      <c r="B168" s="7">
        <f t="shared" si="66"/>
        <v>3</v>
      </c>
      <c r="C168" s="7" t="s">
        <v>19</v>
      </c>
      <c r="D168" s="8" t="e">
        <f>SUMIFS(EXCEL!G:G,EXCEL!#REF!,3,EXCEL!$F:$F,1,EXCEL!$A:$A,1)</f>
        <v>#REF!</v>
      </c>
      <c r="E168" s="8" t="e">
        <f>SUMIFS(EXCEL!H:H,EXCEL!#REF!,3,EXCEL!$F:$F,1,EXCEL!$A:$A,1)</f>
        <v>#REF!</v>
      </c>
      <c r="F168" s="8" t="e">
        <f>SUMIFS(EXCEL!I:I,EXCEL!#REF!,3,EXCEL!$F:$F,1,EXCEL!$A:$A,1)</f>
        <v>#REF!</v>
      </c>
      <c r="G168" s="8" t="e">
        <f>SUMIFS(EXCEL!G:G,EXCEL!#REF!,3,EXCEL!$F:$F,2,EXCEL!$A:$A,1)</f>
        <v>#REF!</v>
      </c>
      <c r="H168" s="8" t="e">
        <f>SUMIFS(EXCEL!H:H,EXCEL!#REF!,3,EXCEL!$F:$F,2,EXCEL!$A:$A,1)</f>
        <v>#REF!</v>
      </c>
      <c r="I168" s="8" t="e">
        <f>SUMIFS(EXCEL!I:I,EXCEL!#REF!,3,EXCEL!$F:$F,2,EXCEL!$A:$A,1)</f>
        <v>#REF!</v>
      </c>
      <c r="L168" s="3" t="s">
        <v>60</v>
      </c>
    </row>
    <row r="169" spans="2:12" ht="13" x14ac:dyDescent="0.15">
      <c r="B169" s="7">
        <f t="shared" si="66"/>
        <v>4</v>
      </c>
      <c r="C169" s="7" t="s">
        <v>21</v>
      </c>
      <c r="D169" s="8" t="e">
        <f>SUMIFS(EXCEL!G:G,EXCEL!#REF!,4,EXCEL!$F:$F,1,EXCEL!$A:$A,1)</f>
        <v>#REF!</v>
      </c>
      <c r="E169" s="8" t="e">
        <f>SUMIFS(EXCEL!H:H,EXCEL!#REF!,4,EXCEL!$F:$F,1,EXCEL!$A:$A,1)</f>
        <v>#REF!</v>
      </c>
      <c r="F169" s="8" t="e">
        <f>SUMIFS(EXCEL!I:I,EXCEL!#REF!,4,EXCEL!$F:$F,1,EXCEL!$A:$A,1)</f>
        <v>#REF!</v>
      </c>
      <c r="G169" s="8" t="e">
        <f>SUMIFS(EXCEL!G:G,EXCEL!#REF!,4,EXCEL!$F:$F,2,EXCEL!$A:$A,1)</f>
        <v>#REF!</v>
      </c>
      <c r="H169" s="8" t="e">
        <f>SUMIFS(EXCEL!H:H,EXCEL!#REF!,4,EXCEL!$F:$F,2,EXCEL!$A:$A,1)</f>
        <v>#REF!</v>
      </c>
      <c r="I169" s="8" t="e">
        <f>SUMIFS(EXCEL!I:I,EXCEL!#REF!,4,EXCEL!$F:$F,2,EXCEL!$A:$A,1)</f>
        <v>#REF!</v>
      </c>
      <c r="L169" s="3" t="s">
        <v>15</v>
      </c>
    </row>
    <row r="170" spans="2:12" ht="13" x14ac:dyDescent="0.15">
      <c r="B170" s="7">
        <f t="shared" si="66"/>
        <v>5</v>
      </c>
      <c r="C170" s="7" t="s">
        <v>24</v>
      </c>
      <c r="D170" s="8" t="e">
        <f>SUMIFS(EXCEL!G:G,EXCEL!#REF!,5,EXCEL!$F:$F,1,EXCEL!$A:$A,1)</f>
        <v>#REF!</v>
      </c>
      <c r="E170" s="8" t="e">
        <f>SUMIFS(EXCEL!H:H,EXCEL!#REF!,5,EXCEL!$F:$F,1,EXCEL!$A:$A,1)</f>
        <v>#REF!</v>
      </c>
      <c r="F170" s="8" t="e">
        <f>SUMIFS(EXCEL!I:I,EXCEL!#REF!,5,EXCEL!$F:$F,1,EXCEL!$A:$A,1)</f>
        <v>#REF!</v>
      </c>
      <c r="G170" s="8" t="e">
        <f>SUMIFS(EXCEL!G:G,EXCEL!#REF!,5,EXCEL!$F:$F,2,EXCEL!$A:$A,1)</f>
        <v>#REF!</v>
      </c>
      <c r="H170" s="8" t="e">
        <f>SUMIFS(EXCEL!H:H,EXCEL!#REF!,5,EXCEL!$F:$F,2,EXCEL!$A:$A,1)</f>
        <v>#REF!</v>
      </c>
      <c r="I170" s="8" t="e">
        <f>SUMIFS(EXCEL!I:I,EXCEL!#REF!,5,EXCEL!$F:$F,2,EXCEL!$A:$A,1)</f>
        <v>#REF!</v>
      </c>
      <c r="L170" s="3" t="s">
        <v>23</v>
      </c>
    </row>
    <row r="171" spans="2:12" ht="13" x14ac:dyDescent="0.15">
      <c r="B171" s="7">
        <f t="shared" si="66"/>
        <v>6</v>
      </c>
      <c r="C171" s="7" t="s">
        <v>26</v>
      </c>
      <c r="D171" s="8" t="e">
        <f>SUMIFS(EXCEL!G:G,EXCEL!#REF!,6,EXCEL!$F:$F,1,EXCEL!$A:$A,1)</f>
        <v>#REF!</v>
      </c>
      <c r="E171" s="8" t="e">
        <f>SUMIFS(EXCEL!H:H,EXCEL!#REF!,6,EXCEL!$F:$F,1,EXCEL!$A:$A,1)</f>
        <v>#REF!</v>
      </c>
      <c r="F171" s="8" t="e">
        <f>SUMIFS(EXCEL!I:I,EXCEL!#REF!,6,EXCEL!$F:$F,1,EXCEL!$A:$A,1)</f>
        <v>#REF!</v>
      </c>
      <c r="G171" s="8" t="e">
        <f>SUMIFS(EXCEL!G:G,EXCEL!#REF!,6,EXCEL!$F:$F,2,EXCEL!$A:$A,1)</f>
        <v>#REF!</v>
      </c>
      <c r="H171" s="8" t="e">
        <f>SUMIFS(EXCEL!H:H,EXCEL!#REF!,6,EXCEL!$F:$F,2,EXCEL!$A:$A,1)</f>
        <v>#REF!</v>
      </c>
      <c r="I171" s="8" t="e">
        <f>SUMIFS(EXCEL!I:I,EXCEL!#REF!,6,EXCEL!$F:$F,2,EXCEL!$A:$A,1)</f>
        <v>#REF!</v>
      </c>
      <c r="L171" s="3" t="s">
        <v>37</v>
      </c>
    </row>
    <row r="172" spans="2:12" ht="13" x14ac:dyDescent="0.15">
      <c r="B172" s="7">
        <f t="shared" si="66"/>
        <v>7</v>
      </c>
      <c r="C172" s="7" t="s">
        <v>28</v>
      </c>
      <c r="D172" s="8" t="e">
        <f>SUMIFS(EXCEL!G:G,EXCEL!#REF!,8,EXCEL!$F:$F,1,EXCEL!$A:$A,1)</f>
        <v>#REF!</v>
      </c>
      <c r="E172" s="8" t="e">
        <f>SUMIFS(EXCEL!H:H,EXCEL!#REF!,8,EXCEL!$F:$F,1,EXCEL!$A:$A,1)</f>
        <v>#REF!</v>
      </c>
      <c r="F172" s="8" t="e">
        <f>SUMIFS(EXCEL!I:I,EXCEL!#REF!,8,EXCEL!$F:$F,1,EXCEL!$A:$A,1)</f>
        <v>#REF!</v>
      </c>
      <c r="G172" s="8" t="e">
        <f>SUMIFS(EXCEL!G:G,EXCEL!#REF!,8,EXCEL!$F:$F,2,EXCEL!$A:$A,1)</f>
        <v>#REF!</v>
      </c>
      <c r="H172" s="8" t="e">
        <f>SUMIFS(EXCEL!H:H,EXCEL!#REF!,8,EXCEL!$F:$F,2,EXCEL!$A:$A,1)</f>
        <v>#REF!</v>
      </c>
      <c r="I172" s="8" t="e">
        <f>SUMIFS(EXCEL!I:I,EXCEL!#REF!,8,EXCEL!$F:$F,2,EXCEL!$A:$A,1)</f>
        <v>#REF!</v>
      </c>
      <c r="L172" s="3" t="s">
        <v>61</v>
      </c>
    </row>
    <row r="173" spans="2:12" ht="13" x14ac:dyDescent="0.15">
      <c r="L173" s="3" t="s">
        <v>38</v>
      </c>
    </row>
    <row r="174" spans="2:12" ht="13" x14ac:dyDescent="0.15">
      <c r="L174" s="3" t="s">
        <v>62</v>
      </c>
    </row>
    <row r="175" spans="2:12" ht="13" x14ac:dyDescent="0.15">
      <c r="L175" s="3" t="s">
        <v>63</v>
      </c>
    </row>
    <row r="176" spans="2:12" ht="13" x14ac:dyDescent="0.15">
      <c r="B176" s="6"/>
      <c r="D176" s="17" t="s">
        <v>34</v>
      </c>
      <c r="E176" s="15"/>
      <c r="F176" s="15"/>
      <c r="G176" s="17" t="s">
        <v>35</v>
      </c>
      <c r="H176" s="15"/>
      <c r="I176" s="15"/>
      <c r="L176" s="3" t="s">
        <v>64</v>
      </c>
    </row>
    <row r="177" spans="2:9" ht="13" x14ac:dyDescent="0.15">
      <c r="C177" s="6" t="str">
        <f t="shared" ref="C177:C184" si="67">C165</f>
        <v>ASIGNATURA</v>
      </c>
      <c r="D177" s="6" t="s">
        <v>8</v>
      </c>
      <c r="E177" s="6" t="s">
        <v>9</v>
      </c>
      <c r="F177" s="6" t="s">
        <v>10</v>
      </c>
      <c r="G177" s="6" t="s">
        <v>8</v>
      </c>
      <c r="H177" s="6" t="s">
        <v>9</v>
      </c>
      <c r="I177" s="6" t="s">
        <v>10</v>
      </c>
    </row>
    <row r="178" spans="2:9" ht="13" x14ac:dyDescent="0.15">
      <c r="B178" s="7">
        <v>1</v>
      </c>
      <c r="C178" s="6" t="str">
        <f t="shared" si="67"/>
        <v>Lenguaje</v>
      </c>
      <c r="D178" s="10" t="e">
        <f t="shared" ref="D178:F178" si="68">D166/SUM($D166:$F166)</f>
        <v>#REF!</v>
      </c>
      <c r="E178" s="10" t="e">
        <f t="shared" si="68"/>
        <v>#REF!</v>
      </c>
      <c r="F178" s="10" t="e">
        <f t="shared" si="68"/>
        <v>#REF!</v>
      </c>
      <c r="G178" s="10" t="e">
        <f t="shared" ref="G178:I178" si="69">G166/SUM($G166:$I166)</f>
        <v>#REF!</v>
      </c>
      <c r="H178" s="10" t="e">
        <f t="shared" si="69"/>
        <v>#REF!</v>
      </c>
      <c r="I178" s="10" t="e">
        <f t="shared" si="69"/>
        <v>#REF!</v>
      </c>
    </row>
    <row r="179" spans="2:9" ht="13" x14ac:dyDescent="0.15">
      <c r="B179" s="7">
        <f t="shared" ref="B179:B184" si="70">B178+1</f>
        <v>2</v>
      </c>
      <c r="C179" s="6" t="str">
        <f t="shared" si="67"/>
        <v>Lectores</v>
      </c>
      <c r="D179" s="10" t="e">
        <f t="shared" ref="D179:F179" si="71">D167/SUM($D167:$F167)</f>
        <v>#REF!</v>
      </c>
      <c r="E179" s="10" t="e">
        <f t="shared" si="71"/>
        <v>#REF!</v>
      </c>
      <c r="F179" s="10" t="e">
        <f t="shared" si="71"/>
        <v>#REF!</v>
      </c>
      <c r="G179" s="10" t="e">
        <f t="shared" ref="G179:I179" si="72">G167/SUM($G167:$I167)</f>
        <v>#REF!</v>
      </c>
      <c r="H179" s="10" t="e">
        <f t="shared" si="72"/>
        <v>#REF!</v>
      </c>
      <c r="I179" s="10" t="e">
        <f t="shared" si="72"/>
        <v>#REF!</v>
      </c>
    </row>
    <row r="180" spans="2:9" ht="13" x14ac:dyDescent="0.15">
      <c r="B180" s="7">
        <f t="shared" si="70"/>
        <v>3</v>
      </c>
      <c r="C180" s="6" t="str">
        <f t="shared" si="67"/>
        <v>Pensamiento</v>
      </c>
      <c r="D180" s="10" t="e">
        <f t="shared" ref="D180:F180" si="73">D168/SUM($D168:$F168)</f>
        <v>#REF!</v>
      </c>
      <c r="E180" s="10" t="e">
        <f t="shared" si="73"/>
        <v>#REF!</v>
      </c>
      <c r="F180" s="10" t="e">
        <f t="shared" si="73"/>
        <v>#REF!</v>
      </c>
      <c r="G180" s="10" t="e">
        <f t="shared" ref="G180:I180" si="74">G168/SUM($G168:$I168)</f>
        <v>#REF!</v>
      </c>
      <c r="H180" s="10" t="e">
        <f t="shared" si="74"/>
        <v>#REF!</v>
      </c>
      <c r="I180" s="10" t="e">
        <f t="shared" si="74"/>
        <v>#REF!</v>
      </c>
    </row>
    <row r="181" spans="2:9" ht="13" x14ac:dyDescent="0.15">
      <c r="B181" s="7">
        <f t="shared" si="70"/>
        <v>4</v>
      </c>
      <c r="C181" s="6" t="str">
        <f t="shared" si="67"/>
        <v>Matemática</v>
      </c>
      <c r="D181" s="10" t="e">
        <f t="shared" ref="D181:F181" si="75">D169/SUM($D169:$F169)</f>
        <v>#REF!</v>
      </c>
      <c r="E181" s="10" t="e">
        <f t="shared" si="75"/>
        <v>#REF!</v>
      </c>
      <c r="F181" s="10" t="e">
        <f t="shared" si="75"/>
        <v>#REF!</v>
      </c>
      <c r="G181" s="10" t="e">
        <f t="shared" ref="G181:I181" si="76">G169/SUM($G169:$I169)</f>
        <v>#REF!</v>
      </c>
      <c r="H181" s="10" t="e">
        <f t="shared" si="76"/>
        <v>#REF!</v>
      </c>
      <c r="I181" s="10" t="e">
        <f t="shared" si="76"/>
        <v>#REF!</v>
      </c>
    </row>
    <row r="182" spans="2:9" ht="13" x14ac:dyDescent="0.15">
      <c r="B182" s="7">
        <f t="shared" si="70"/>
        <v>5</v>
      </c>
      <c r="C182" s="6" t="str">
        <f t="shared" si="67"/>
        <v>Geometría</v>
      </c>
      <c r="D182" s="10" t="e">
        <f t="shared" ref="D182:F182" si="77">D170/SUM($D170:$F170)</f>
        <v>#REF!</v>
      </c>
      <c r="E182" s="10" t="e">
        <f t="shared" si="77"/>
        <v>#REF!</v>
      </c>
      <c r="F182" s="10" t="e">
        <f t="shared" si="77"/>
        <v>#REF!</v>
      </c>
      <c r="G182" s="10" t="e">
        <f t="shared" ref="G182:I182" si="78">G170/SUM($G170:$I170)</f>
        <v>#REF!</v>
      </c>
      <c r="H182" s="10" t="e">
        <f t="shared" si="78"/>
        <v>#REF!</v>
      </c>
      <c r="I182" s="10" t="e">
        <f t="shared" si="78"/>
        <v>#REF!</v>
      </c>
    </row>
    <row r="183" spans="2:9" ht="13" x14ac:dyDescent="0.15">
      <c r="B183" s="7">
        <f t="shared" si="70"/>
        <v>6</v>
      </c>
      <c r="C183" s="6" t="str">
        <f t="shared" si="67"/>
        <v>Sociales</v>
      </c>
      <c r="D183" s="10" t="e">
        <f t="shared" ref="D183:F183" si="79">D171/SUM($D171:$F171)</f>
        <v>#REF!</v>
      </c>
      <c r="E183" s="10" t="e">
        <f t="shared" si="79"/>
        <v>#REF!</v>
      </c>
      <c r="F183" s="10" t="e">
        <f t="shared" si="79"/>
        <v>#REF!</v>
      </c>
      <c r="G183" s="10" t="e">
        <f t="shared" ref="G183:I183" si="80">G171/SUM($G171:$I171)</f>
        <v>#REF!</v>
      </c>
      <c r="H183" s="10" t="e">
        <f t="shared" si="80"/>
        <v>#REF!</v>
      </c>
      <c r="I183" s="10" t="e">
        <f t="shared" si="80"/>
        <v>#REF!</v>
      </c>
    </row>
    <row r="184" spans="2:9" ht="13" x14ac:dyDescent="0.15">
      <c r="B184" s="7">
        <f t="shared" si="70"/>
        <v>7</v>
      </c>
      <c r="C184" s="6" t="str">
        <f t="shared" si="67"/>
        <v>Naturales</v>
      </c>
      <c r="D184" s="10" t="e">
        <f t="shared" ref="D184:F184" si="81">D172/SUM($D172:$F172)</f>
        <v>#REF!</v>
      </c>
      <c r="E184" s="10" t="e">
        <f t="shared" si="81"/>
        <v>#REF!</v>
      </c>
      <c r="F184" s="10" t="e">
        <f t="shared" si="81"/>
        <v>#REF!</v>
      </c>
      <c r="G184" s="10" t="e">
        <f t="shared" ref="G184:I184" si="82">G172/SUM($G172:$I172)</f>
        <v>#REF!</v>
      </c>
      <c r="H184" s="10" t="e">
        <f t="shared" si="82"/>
        <v>#REF!</v>
      </c>
      <c r="I184" s="10" t="e">
        <f t="shared" si="82"/>
        <v>#REF!</v>
      </c>
    </row>
    <row r="188" spans="2:9" ht="13" x14ac:dyDescent="0.15">
      <c r="C188" s="6" t="str">
        <f t="shared" ref="C188:C195" si="83">C165</f>
        <v>ASIGNATURA</v>
      </c>
      <c r="D188" s="6" t="s">
        <v>34</v>
      </c>
      <c r="E188" s="6" t="s">
        <v>35</v>
      </c>
    </row>
    <row r="189" spans="2:9" ht="13" x14ac:dyDescent="0.15">
      <c r="B189" s="7">
        <v>1</v>
      </c>
      <c r="C189" s="6" t="str">
        <f t="shared" si="83"/>
        <v>Lenguaje</v>
      </c>
      <c r="D189" s="10" t="e">
        <f t="shared" ref="D189:D195" si="84">-D178</f>
        <v>#REF!</v>
      </c>
      <c r="E189" s="11" t="e">
        <f t="shared" ref="E189:E195" si="85">G178</f>
        <v>#REF!</v>
      </c>
    </row>
    <row r="190" spans="2:9" ht="13" x14ac:dyDescent="0.15">
      <c r="B190" s="7">
        <f t="shared" ref="B190:B195" si="86">B189+1</f>
        <v>2</v>
      </c>
      <c r="C190" s="6" t="str">
        <f t="shared" si="83"/>
        <v>Lectores</v>
      </c>
      <c r="D190" s="10" t="e">
        <f t="shared" si="84"/>
        <v>#REF!</v>
      </c>
      <c r="E190" s="11" t="e">
        <f t="shared" si="85"/>
        <v>#REF!</v>
      </c>
    </row>
    <row r="191" spans="2:9" ht="13" x14ac:dyDescent="0.15">
      <c r="B191" s="7">
        <f t="shared" si="86"/>
        <v>3</v>
      </c>
      <c r="C191" s="6" t="str">
        <f t="shared" si="83"/>
        <v>Pensamiento</v>
      </c>
      <c r="D191" s="10" t="e">
        <f t="shared" si="84"/>
        <v>#REF!</v>
      </c>
      <c r="E191" s="11" t="e">
        <f t="shared" si="85"/>
        <v>#REF!</v>
      </c>
    </row>
    <row r="192" spans="2:9" ht="13" x14ac:dyDescent="0.15">
      <c r="B192" s="7">
        <f t="shared" si="86"/>
        <v>4</v>
      </c>
      <c r="C192" s="6" t="str">
        <f t="shared" si="83"/>
        <v>Matemática</v>
      </c>
      <c r="D192" s="10" t="e">
        <f t="shared" si="84"/>
        <v>#REF!</v>
      </c>
      <c r="E192" s="11" t="e">
        <f t="shared" si="85"/>
        <v>#REF!</v>
      </c>
    </row>
    <row r="193" spans="2:9" ht="13" x14ac:dyDescent="0.15">
      <c r="B193" s="7">
        <f t="shared" si="86"/>
        <v>5</v>
      </c>
      <c r="C193" s="6" t="str">
        <f t="shared" si="83"/>
        <v>Geometría</v>
      </c>
      <c r="D193" s="10" t="e">
        <f t="shared" si="84"/>
        <v>#REF!</v>
      </c>
      <c r="E193" s="11" t="e">
        <f t="shared" si="85"/>
        <v>#REF!</v>
      </c>
    </row>
    <row r="194" spans="2:9" ht="13" x14ac:dyDescent="0.15">
      <c r="B194" s="7">
        <f t="shared" si="86"/>
        <v>6</v>
      </c>
      <c r="C194" s="6" t="str">
        <f t="shared" si="83"/>
        <v>Sociales</v>
      </c>
      <c r="D194" s="10" t="e">
        <f t="shared" si="84"/>
        <v>#REF!</v>
      </c>
      <c r="E194" s="11" t="e">
        <f t="shared" si="85"/>
        <v>#REF!</v>
      </c>
    </row>
    <row r="195" spans="2:9" ht="13" x14ac:dyDescent="0.15">
      <c r="B195" s="7">
        <f t="shared" si="86"/>
        <v>7</v>
      </c>
      <c r="C195" s="6" t="str">
        <f t="shared" si="83"/>
        <v>Naturales</v>
      </c>
      <c r="D195" s="10" t="e">
        <f t="shared" si="84"/>
        <v>#REF!</v>
      </c>
      <c r="E195" s="11" t="e">
        <f t="shared" si="85"/>
        <v>#REF!</v>
      </c>
    </row>
    <row r="202" spans="2:9" ht="13" x14ac:dyDescent="0.15">
      <c r="B202" s="6"/>
      <c r="D202" s="17" t="s">
        <v>34</v>
      </c>
      <c r="E202" s="15"/>
      <c r="F202" s="15"/>
      <c r="G202" s="17" t="s">
        <v>35</v>
      </c>
      <c r="H202" s="15"/>
      <c r="I202" s="15"/>
    </row>
    <row r="203" spans="2:9" ht="13" x14ac:dyDescent="0.15">
      <c r="C203" s="6" t="s">
        <v>3</v>
      </c>
      <c r="D203" s="6" t="s">
        <v>8</v>
      </c>
      <c r="E203" s="6" t="s">
        <v>9</v>
      </c>
      <c r="F203" s="6" t="s">
        <v>10</v>
      </c>
      <c r="G203" s="6" t="s">
        <v>8</v>
      </c>
      <c r="H203" s="6" t="s">
        <v>9</v>
      </c>
      <c r="I203" s="6" t="s">
        <v>10</v>
      </c>
    </row>
    <row r="204" spans="2:9" ht="13" x14ac:dyDescent="0.15">
      <c r="B204" s="7">
        <v>1</v>
      </c>
      <c r="C204" s="7" t="s">
        <v>16</v>
      </c>
      <c r="D204" s="8" t="e">
        <f>SUMIFS(EXCEL!G:G,EXCEL!#REF!,1,EXCEL!$F:$F,1,EXCEL!$A:$A,2)</f>
        <v>#REF!</v>
      </c>
      <c r="E204" s="8" t="e">
        <f>SUMIFS(EXCEL!H:H,EXCEL!#REF!,1,EXCEL!$F:$F,1,EXCEL!$A:$A,2)</f>
        <v>#REF!</v>
      </c>
      <c r="F204" s="8" t="e">
        <f>SUMIFS(EXCEL!I:I,EXCEL!#REF!,1,EXCEL!$F:$F,1,EXCEL!$A:$A,2)</f>
        <v>#REF!</v>
      </c>
      <c r="G204" s="8" t="e">
        <f>SUMIFS(EXCEL!G:G,EXCEL!#REF!,1,EXCEL!$F:$F,2,EXCEL!$A:$A,2)</f>
        <v>#REF!</v>
      </c>
      <c r="H204" s="8" t="e">
        <f>SUMIFS(EXCEL!H:H,EXCEL!#REF!,1,EXCEL!$F:$F,2,EXCEL!$A:$A,2)</f>
        <v>#REF!</v>
      </c>
      <c r="I204" s="8" t="e">
        <f>SUMIFS(EXCEL!I:I,EXCEL!#REF!,1,EXCEL!$F:$F,2,EXCEL!$A:$A,2)</f>
        <v>#REF!</v>
      </c>
    </row>
    <row r="205" spans="2:9" ht="13" x14ac:dyDescent="0.15">
      <c r="B205" s="7">
        <f t="shared" ref="B205:B210" si="87">B204+1</f>
        <v>2</v>
      </c>
      <c r="C205" s="7" t="s">
        <v>18</v>
      </c>
      <c r="D205" s="8" t="e">
        <f>SUMIFS(EXCEL!G:G,EXCEL!#REF!,2,EXCEL!$F:$F,1,EXCEL!$A:$A,2)</f>
        <v>#REF!</v>
      </c>
      <c r="E205" s="8" t="e">
        <f>SUMIFS(EXCEL!H:H,EXCEL!#REF!,2,EXCEL!$F:$F,1,EXCEL!$A:$A,2)</f>
        <v>#REF!</v>
      </c>
      <c r="F205" s="8" t="e">
        <f>SUMIFS(EXCEL!I:I,EXCEL!#REF!,2,EXCEL!$F:$F,1,EXCEL!$A:$A,2)</f>
        <v>#REF!</v>
      </c>
      <c r="G205" s="8" t="e">
        <f>SUMIFS(EXCEL!G:G,EXCEL!#REF!,2,EXCEL!$F:$F,2,EXCEL!$A:$A,2)</f>
        <v>#REF!</v>
      </c>
      <c r="H205" s="8" t="e">
        <f>SUMIFS(EXCEL!H:H,EXCEL!#REF!,2,EXCEL!$F:$F,2,EXCEL!$A:$A,2)</f>
        <v>#REF!</v>
      </c>
      <c r="I205" s="8" t="e">
        <f>SUMIFS(EXCEL!I:I,EXCEL!#REF!,2,EXCEL!$F:$F,2,EXCEL!$A:$A,2)</f>
        <v>#REF!</v>
      </c>
    </row>
    <row r="206" spans="2:9" ht="13" x14ac:dyDescent="0.15">
      <c r="B206" s="7">
        <f t="shared" si="87"/>
        <v>3</v>
      </c>
      <c r="C206" s="7" t="s">
        <v>19</v>
      </c>
      <c r="D206" s="8" t="e">
        <f>SUMIFS(EXCEL!G:G,EXCEL!#REF!,3,EXCEL!$F:$F,1,EXCEL!$A:$A,2)</f>
        <v>#REF!</v>
      </c>
      <c r="E206" s="8" t="e">
        <f>SUMIFS(EXCEL!H:H,EXCEL!#REF!,3,EXCEL!$F:$F,1,EXCEL!$A:$A,2)</f>
        <v>#REF!</v>
      </c>
      <c r="F206" s="8" t="e">
        <f>SUMIFS(EXCEL!I:I,EXCEL!#REF!,3,EXCEL!$F:$F,1,EXCEL!$A:$A,2)</f>
        <v>#REF!</v>
      </c>
      <c r="G206" s="8" t="e">
        <f>SUMIFS(EXCEL!G:G,EXCEL!#REF!,3,EXCEL!$F:$F,2,EXCEL!$A:$A,2)</f>
        <v>#REF!</v>
      </c>
      <c r="H206" s="8" t="e">
        <f>SUMIFS(EXCEL!H:H,EXCEL!#REF!,3,EXCEL!$F:$F,2,EXCEL!$A:$A,2)</f>
        <v>#REF!</v>
      </c>
      <c r="I206" s="8" t="e">
        <f>SUMIFS(EXCEL!I:I,EXCEL!#REF!,3,EXCEL!$F:$F,2,EXCEL!$A:$A,2)</f>
        <v>#REF!</v>
      </c>
    </row>
    <row r="207" spans="2:9" ht="13" x14ac:dyDescent="0.15">
      <c r="B207" s="7">
        <f t="shared" si="87"/>
        <v>4</v>
      </c>
      <c r="C207" s="7" t="s">
        <v>21</v>
      </c>
      <c r="D207" s="8" t="e">
        <f>SUMIFS(EXCEL!G:G,EXCEL!#REF!,4,EXCEL!$F:$F,1,EXCEL!$A:$A,2)</f>
        <v>#REF!</v>
      </c>
      <c r="E207" s="8" t="e">
        <f>SUMIFS(EXCEL!H:H,EXCEL!#REF!,4,EXCEL!$F:$F,1,EXCEL!$A:$A,2)</f>
        <v>#REF!</v>
      </c>
      <c r="F207" s="8" t="e">
        <f>SUMIFS(EXCEL!I:I,EXCEL!#REF!,4,EXCEL!$F:$F,1,EXCEL!$A:$A,2)</f>
        <v>#REF!</v>
      </c>
      <c r="G207" s="8" t="e">
        <f>SUMIFS(EXCEL!G:G,EXCEL!#REF!,4,EXCEL!$F:$F,2,EXCEL!$A:$A,2)</f>
        <v>#REF!</v>
      </c>
      <c r="H207" s="8" t="e">
        <f>SUMIFS(EXCEL!H:H,EXCEL!#REF!,4,EXCEL!$F:$F,2,EXCEL!$A:$A,2)</f>
        <v>#REF!</v>
      </c>
      <c r="I207" s="8" t="e">
        <f>SUMIFS(EXCEL!I:I,EXCEL!#REF!,4,EXCEL!$F:$F,2,EXCEL!$A:$A,2)</f>
        <v>#REF!</v>
      </c>
    </row>
    <row r="208" spans="2:9" ht="13" x14ac:dyDescent="0.15">
      <c r="B208" s="7">
        <f t="shared" si="87"/>
        <v>5</v>
      </c>
      <c r="C208" s="7" t="s">
        <v>24</v>
      </c>
      <c r="D208" s="8" t="e">
        <f>SUMIFS(EXCEL!G:G,EXCEL!#REF!,5,EXCEL!$F:$F,1,EXCEL!$A:$A,2)</f>
        <v>#REF!</v>
      </c>
      <c r="E208" s="8" t="e">
        <f>SUMIFS(EXCEL!H:H,EXCEL!#REF!,5,EXCEL!$F:$F,1,EXCEL!$A:$A,2)</f>
        <v>#REF!</v>
      </c>
      <c r="F208" s="8" t="e">
        <f>SUMIFS(EXCEL!I:I,EXCEL!#REF!,5,EXCEL!$F:$F,1,EXCEL!$A:$A,2)</f>
        <v>#REF!</v>
      </c>
      <c r="G208" s="8" t="e">
        <f>SUMIFS(EXCEL!G:G,EXCEL!#REF!,5,EXCEL!$F:$F,2,EXCEL!$A:$A,2)</f>
        <v>#REF!</v>
      </c>
      <c r="H208" s="8" t="e">
        <f>SUMIFS(EXCEL!H:H,EXCEL!#REF!,5,EXCEL!$F:$F,2,EXCEL!$A:$A,2)</f>
        <v>#REF!</v>
      </c>
      <c r="I208" s="8" t="e">
        <f>SUMIFS(EXCEL!I:I,EXCEL!#REF!,5,EXCEL!$F:$F,2,EXCEL!$A:$A,2)</f>
        <v>#REF!</v>
      </c>
    </row>
    <row r="209" spans="2:9" ht="13" x14ac:dyDescent="0.15">
      <c r="B209" s="7">
        <f t="shared" si="87"/>
        <v>6</v>
      </c>
      <c r="C209" s="7" t="s">
        <v>26</v>
      </c>
      <c r="D209" s="8" t="e">
        <f>SUMIFS(EXCEL!G:G,EXCEL!#REF!,6,EXCEL!$F:$F,1,EXCEL!$A:$A,2)</f>
        <v>#REF!</v>
      </c>
      <c r="E209" s="8" t="e">
        <f>SUMIFS(EXCEL!H:H,EXCEL!#REF!,6,EXCEL!$F:$F,1,EXCEL!$A:$A,2)</f>
        <v>#REF!</v>
      </c>
      <c r="F209" s="8" t="e">
        <f>SUMIFS(EXCEL!I:I,EXCEL!#REF!,6,EXCEL!$F:$F,1,EXCEL!$A:$A,2)</f>
        <v>#REF!</v>
      </c>
      <c r="G209" s="8" t="e">
        <f>SUMIFS(EXCEL!G:G,EXCEL!#REF!,6,EXCEL!$F:$F,2,EXCEL!$A:$A,2)</f>
        <v>#REF!</v>
      </c>
      <c r="H209" s="8" t="e">
        <f>SUMIFS(EXCEL!H:H,EXCEL!#REF!,6,EXCEL!$F:$F,2,EXCEL!$A:$A,2)</f>
        <v>#REF!</v>
      </c>
      <c r="I209" s="8" t="e">
        <f>SUMIFS(EXCEL!I:I,EXCEL!#REF!,6,EXCEL!$F:$F,2,EXCEL!$A:$A,2)</f>
        <v>#REF!</v>
      </c>
    </row>
    <row r="210" spans="2:9" ht="13" x14ac:dyDescent="0.15">
      <c r="B210" s="7">
        <f t="shared" si="87"/>
        <v>7</v>
      </c>
      <c r="C210" s="7" t="s">
        <v>28</v>
      </c>
      <c r="D210" s="8" t="e">
        <f>SUMIFS(EXCEL!G:G,EXCEL!#REF!,8,EXCEL!$F:$F,1,EXCEL!$A:$A,2)</f>
        <v>#REF!</v>
      </c>
      <c r="E210" s="8" t="e">
        <f>SUMIFS(EXCEL!H:H,EXCEL!#REF!,8,EXCEL!$F:$F,1,EXCEL!$A:$A,2)</f>
        <v>#REF!</v>
      </c>
      <c r="F210" s="8" t="e">
        <f>SUMIFS(EXCEL!I:I,EXCEL!#REF!,8,EXCEL!$F:$F,1,EXCEL!$A:$A,2)</f>
        <v>#REF!</v>
      </c>
      <c r="G210" s="8" t="e">
        <f>SUMIFS(EXCEL!G:G,EXCEL!#REF!,8,EXCEL!$F:$F,2,EXCEL!$A:$A,2)</f>
        <v>#REF!</v>
      </c>
      <c r="H210" s="8" t="e">
        <f>SUMIFS(EXCEL!H:H,EXCEL!#REF!,8,EXCEL!$F:$F,2,EXCEL!$A:$A,2)</f>
        <v>#REF!</v>
      </c>
      <c r="I210" s="8" t="e">
        <f>SUMIFS(EXCEL!I:I,EXCEL!#REF!,8,EXCEL!$F:$F,2,EXCEL!$A:$A,2)</f>
        <v>#REF!</v>
      </c>
    </row>
    <row r="214" spans="2:9" ht="13" x14ac:dyDescent="0.15">
      <c r="B214" s="6"/>
      <c r="D214" s="17" t="s">
        <v>34</v>
      </c>
      <c r="E214" s="15"/>
      <c r="F214" s="15"/>
      <c r="G214" s="17" t="s">
        <v>35</v>
      </c>
      <c r="H214" s="15"/>
      <c r="I214" s="15"/>
    </row>
    <row r="215" spans="2:9" ht="13" x14ac:dyDescent="0.15">
      <c r="C215" s="6" t="str">
        <f t="shared" ref="C215:C222" si="88">C203</f>
        <v>ASIGNATURA</v>
      </c>
      <c r="D215" s="6" t="s">
        <v>8</v>
      </c>
      <c r="E215" s="6" t="s">
        <v>9</v>
      </c>
      <c r="F215" s="6" t="s">
        <v>10</v>
      </c>
      <c r="G215" s="6" t="s">
        <v>8</v>
      </c>
      <c r="H215" s="6" t="s">
        <v>9</v>
      </c>
      <c r="I215" s="6" t="s">
        <v>10</v>
      </c>
    </row>
    <row r="216" spans="2:9" ht="13" x14ac:dyDescent="0.15">
      <c r="B216" s="7">
        <v>1</v>
      </c>
      <c r="C216" s="6" t="str">
        <f t="shared" si="88"/>
        <v>Lenguaje</v>
      </c>
      <c r="D216" s="10" t="e">
        <f t="shared" ref="D216:F216" si="89">D204/SUM($D204:$F204)</f>
        <v>#REF!</v>
      </c>
      <c r="E216" s="10" t="e">
        <f t="shared" si="89"/>
        <v>#REF!</v>
      </c>
      <c r="F216" s="10" t="e">
        <f t="shared" si="89"/>
        <v>#REF!</v>
      </c>
      <c r="G216" s="10" t="e">
        <f t="shared" ref="G216:I216" si="90">G204/SUM($G204:$I204)</f>
        <v>#REF!</v>
      </c>
      <c r="H216" s="10" t="e">
        <f t="shared" si="90"/>
        <v>#REF!</v>
      </c>
      <c r="I216" s="10" t="e">
        <f t="shared" si="90"/>
        <v>#REF!</v>
      </c>
    </row>
    <row r="217" spans="2:9" ht="13" x14ac:dyDescent="0.15">
      <c r="B217" s="7">
        <f t="shared" ref="B217:B222" si="91">B216+1</f>
        <v>2</v>
      </c>
      <c r="C217" s="6" t="str">
        <f t="shared" si="88"/>
        <v>Lectores</v>
      </c>
      <c r="D217" s="10" t="e">
        <f t="shared" ref="D217:F217" si="92">D205/SUM($D205:$F205)</f>
        <v>#REF!</v>
      </c>
      <c r="E217" s="10" t="e">
        <f t="shared" si="92"/>
        <v>#REF!</v>
      </c>
      <c r="F217" s="10" t="e">
        <f t="shared" si="92"/>
        <v>#REF!</v>
      </c>
      <c r="G217" s="10" t="e">
        <f t="shared" ref="G217:I217" si="93">G205/SUM($G205:$I205)</f>
        <v>#REF!</v>
      </c>
      <c r="H217" s="10" t="e">
        <f t="shared" si="93"/>
        <v>#REF!</v>
      </c>
      <c r="I217" s="10" t="e">
        <f t="shared" si="93"/>
        <v>#REF!</v>
      </c>
    </row>
    <row r="218" spans="2:9" ht="13" x14ac:dyDescent="0.15">
      <c r="B218" s="7">
        <f t="shared" si="91"/>
        <v>3</v>
      </c>
      <c r="C218" s="6" t="str">
        <f t="shared" si="88"/>
        <v>Pensamiento</v>
      </c>
      <c r="D218" s="10" t="e">
        <f t="shared" ref="D218:F218" si="94">D206/SUM($D206:$F206)</f>
        <v>#REF!</v>
      </c>
      <c r="E218" s="10" t="e">
        <f t="shared" si="94"/>
        <v>#REF!</v>
      </c>
      <c r="F218" s="10" t="e">
        <f t="shared" si="94"/>
        <v>#REF!</v>
      </c>
      <c r="G218" s="10" t="e">
        <f t="shared" ref="G218:I218" si="95">G206/SUM($G206:$I206)</f>
        <v>#REF!</v>
      </c>
      <c r="H218" s="10" t="e">
        <f t="shared" si="95"/>
        <v>#REF!</v>
      </c>
      <c r="I218" s="10" t="e">
        <f t="shared" si="95"/>
        <v>#REF!</v>
      </c>
    </row>
    <row r="219" spans="2:9" ht="13" x14ac:dyDescent="0.15">
      <c r="B219" s="7">
        <f t="shared" si="91"/>
        <v>4</v>
      </c>
      <c r="C219" s="6" t="str">
        <f t="shared" si="88"/>
        <v>Matemática</v>
      </c>
      <c r="D219" s="10" t="e">
        <f t="shared" ref="D219:F219" si="96">D207/SUM($D207:$F207)</f>
        <v>#REF!</v>
      </c>
      <c r="E219" s="10" t="e">
        <f t="shared" si="96"/>
        <v>#REF!</v>
      </c>
      <c r="F219" s="10" t="e">
        <f t="shared" si="96"/>
        <v>#REF!</v>
      </c>
      <c r="G219" s="10" t="e">
        <f t="shared" ref="G219:I219" si="97">G207/SUM($G207:$I207)</f>
        <v>#REF!</v>
      </c>
      <c r="H219" s="10" t="e">
        <f t="shared" si="97"/>
        <v>#REF!</v>
      </c>
      <c r="I219" s="10" t="e">
        <f t="shared" si="97"/>
        <v>#REF!</v>
      </c>
    </row>
    <row r="220" spans="2:9" ht="13" x14ac:dyDescent="0.15">
      <c r="B220" s="7">
        <f t="shared" si="91"/>
        <v>5</v>
      </c>
      <c r="C220" s="6" t="str">
        <f t="shared" si="88"/>
        <v>Geometría</v>
      </c>
      <c r="D220" s="10" t="e">
        <f t="shared" ref="D220:F220" si="98">D208/SUM($D208:$F208)</f>
        <v>#REF!</v>
      </c>
      <c r="E220" s="10" t="e">
        <f t="shared" si="98"/>
        <v>#REF!</v>
      </c>
      <c r="F220" s="10" t="e">
        <f t="shared" si="98"/>
        <v>#REF!</v>
      </c>
      <c r="G220" s="10" t="e">
        <f t="shared" ref="G220:I220" si="99">G208/SUM($G208:$I208)</f>
        <v>#REF!</v>
      </c>
      <c r="H220" s="10" t="e">
        <f t="shared" si="99"/>
        <v>#REF!</v>
      </c>
      <c r="I220" s="10" t="e">
        <f t="shared" si="99"/>
        <v>#REF!</v>
      </c>
    </row>
    <row r="221" spans="2:9" ht="13" x14ac:dyDescent="0.15">
      <c r="B221" s="7">
        <f t="shared" si="91"/>
        <v>6</v>
      </c>
      <c r="C221" s="6" t="str">
        <f t="shared" si="88"/>
        <v>Sociales</v>
      </c>
      <c r="D221" s="10" t="e">
        <f t="shared" ref="D221:F221" si="100">D209/SUM($D209:$F209)</f>
        <v>#REF!</v>
      </c>
      <c r="E221" s="10" t="e">
        <f t="shared" si="100"/>
        <v>#REF!</v>
      </c>
      <c r="F221" s="10" t="e">
        <f t="shared" si="100"/>
        <v>#REF!</v>
      </c>
      <c r="G221" s="10" t="e">
        <f t="shared" ref="G221:I221" si="101">G209/SUM($G209:$I209)</f>
        <v>#REF!</v>
      </c>
      <c r="H221" s="10" t="e">
        <f t="shared" si="101"/>
        <v>#REF!</v>
      </c>
      <c r="I221" s="10" t="e">
        <f t="shared" si="101"/>
        <v>#REF!</v>
      </c>
    </row>
    <row r="222" spans="2:9" ht="13" x14ac:dyDescent="0.15">
      <c r="B222" s="7">
        <f t="shared" si="91"/>
        <v>7</v>
      </c>
      <c r="C222" s="6" t="str">
        <f t="shared" si="88"/>
        <v>Naturales</v>
      </c>
      <c r="D222" s="10" t="e">
        <f t="shared" ref="D222:F222" si="102">D210/SUM($D210:$F210)</f>
        <v>#REF!</v>
      </c>
      <c r="E222" s="10" t="e">
        <f t="shared" si="102"/>
        <v>#REF!</v>
      </c>
      <c r="F222" s="10" t="e">
        <f t="shared" si="102"/>
        <v>#REF!</v>
      </c>
      <c r="G222" s="10" t="e">
        <f t="shared" ref="G222:I222" si="103">G210/SUM($G210:$I210)</f>
        <v>#REF!</v>
      </c>
      <c r="H222" s="10" t="e">
        <f t="shared" si="103"/>
        <v>#REF!</v>
      </c>
      <c r="I222" s="10" t="e">
        <f t="shared" si="103"/>
        <v>#REF!</v>
      </c>
    </row>
    <row r="226" spans="2:9" ht="13" x14ac:dyDescent="0.15">
      <c r="C226" s="6" t="str">
        <f t="shared" ref="C226:C233" si="104">C203</f>
        <v>ASIGNATURA</v>
      </c>
      <c r="D226" s="6" t="s">
        <v>34</v>
      </c>
      <c r="E226" s="6" t="s">
        <v>35</v>
      </c>
    </row>
    <row r="227" spans="2:9" ht="13" x14ac:dyDescent="0.15">
      <c r="B227" s="7">
        <v>1</v>
      </c>
      <c r="C227" s="6" t="str">
        <f t="shared" si="104"/>
        <v>Lenguaje</v>
      </c>
      <c r="D227" s="10" t="e">
        <f t="shared" ref="D227:D233" si="105">-D216</f>
        <v>#REF!</v>
      </c>
      <c r="E227" s="11" t="e">
        <f t="shared" ref="E227:E233" si="106">G216</f>
        <v>#REF!</v>
      </c>
    </row>
    <row r="228" spans="2:9" ht="13" x14ac:dyDescent="0.15">
      <c r="B228" s="7">
        <f t="shared" ref="B228:B233" si="107">B227+1</f>
        <v>2</v>
      </c>
      <c r="C228" s="6" t="str">
        <f t="shared" si="104"/>
        <v>Lectores</v>
      </c>
      <c r="D228" s="10" t="e">
        <f t="shared" si="105"/>
        <v>#REF!</v>
      </c>
      <c r="E228" s="11" t="e">
        <f t="shared" si="106"/>
        <v>#REF!</v>
      </c>
    </row>
    <row r="229" spans="2:9" ht="13" x14ac:dyDescent="0.15">
      <c r="B229" s="7">
        <f t="shared" si="107"/>
        <v>3</v>
      </c>
      <c r="C229" s="6" t="str">
        <f t="shared" si="104"/>
        <v>Pensamiento</v>
      </c>
      <c r="D229" s="10" t="e">
        <f t="shared" si="105"/>
        <v>#REF!</v>
      </c>
      <c r="E229" s="11" t="e">
        <f t="shared" si="106"/>
        <v>#REF!</v>
      </c>
    </row>
    <row r="230" spans="2:9" ht="13" x14ac:dyDescent="0.15">
      <c r="B230" s="7">
        <f t="shared" si="107"/>
        <v>4</v>
      </c>
      <c r="C230" s="6" t="str">
        <f t="shared" si="104"/>
        <v>Matemática</v>
      </c>
      <c r="D230" s="10" t="e">
        <f t="shared" si="105"/>
        <v>#REF!</v>
      </c>
      <c r="E230" s="11" t="e">
        <f t="shared" si="106"/>
        <v>#REF!</v>
      </c>
    </row>
    <row r="231" spans="2:9" ht="13" x14ac:dyDescent="0.15">
      <c r="B231" s="7">
        <f t="shared" si="107"/>
        <v>5</v>
      </c>
      <c r="C231" s="6" t="str">
        <f t="shared" si="104"/>
        <v>Geometría</v>
      </c>
      <c r="D231" s="10" t="e">
        <f t="shared" si="105"/>
        <v>#REF!</v>
      </c>
      <c r="E231" s="11" t="e">
        <f t="shared" si="106"/>
        <v>#REF!</v>
      </c>
    </row>
    <row r="232" spans="2:9" ht="13" x14ac:dyDescent="0.15">
      <c r="B232" s="7">
        <f t="shared" si="107"/>
        <v>6</v>
      </c>
      <c r="C232" s="6" t="str">
        <f t="shared" si="104"/>
        <v>Sociales</v>
      </c>
      <c r="D232" s="10" t="e">
        <f t="shared" si="105"/>
        <v>#REF!</v>
      </c>
      <c r="E232" s="11" t="e">
        <f t="shared" si="106"/>
        <v>#REF!</v>
      </c>
    </row>
    <row r="233" spans="2:9" ht="13" x14ac:dyDescent="0.15">
      <c r="B233" s="7">
        <f t="shared" si="107"/>
        <v>7</v>
      </c>
      <c r="C233" s="6" t="str">
        <f t="shared" si="104"/>
        <v>Naturales</v>
      </c>
      <c r="D233" s="10" t="e">
        <f t="shared" si="105"/>
        <v>#REF!</v>
      </c>
      <c r="E233" s="11" t="e">
        <f t="shared" si="106"/>
        <v>#REF!</v>
      </c>
    </row>
    <row r="239" spans="2:9" ht="13" x14ac:dyDescent="0.15">
      <c r="B239" s="6"/>
      <c r="D239" s="17" t="s">
        <v>34</v>
      </c>
      <c r="E239" s="15"/>
      <c r="F239" s="15"/>
      <c r="G239" s="17" t="s">
        <v>35</v>
      </c>
      <c r="H239" s="15"/>
      <c r="I239" s="15"/>
    </row>
    <row r="240" spans="2:9" ht="13" x14ac:dyDescent="0.15">
      <c r="C240" s="6" t="s">
        <v>3</v>
      </c>
      <c r="D240" s="6" t="s">
        <v>8</v>
      </c>
      <c r="E240" s="6" t="s">
        <v>9</v>
      </c>
      <c r="F240" s="6" t="s">
        <v>10</v>
      </c>
      <c r="G240" s="6" t="s">
        <v>8</v>
      </c>
      <c r="H240" s="6" t="s">
        <v>9</v>
      </c>
      <c r="I240" s="6" t="s">
        <v>10</v>
      </c>
    </row>
    <row r="241" spans="2:13" ht="13" x14ac:dyDescent="0.15">
      <c r="B241" s="7">
        <v>1</v>
      </c>
      <c r="C241" s="7" t="s">
        <v>16</v>
      </c>
      <c r="D241" s="8" t="e">
        <f>SUMIFS(EXCEL!G:G,EXCEL!#REF!,1,EXCEL!$F:$F,1,EXCEL!$A:$A,3)</f>
        <v>#REF!</v>
      </c>
      <c r="E241" s="8" t="e">
        <f>SUMIFS(EXCEL!H:H,EXCEL!#REF!,1,EXCEL!$F:$F,1,EXCEL!$A:$A,3)</f>
        <v>#REF!</v>
      </c>
      <c r="F241" s="8" t="e">
        <f>SUMIFS(EXCEL!I:I,EXCEL!#REF!,1,EXCEL!$F:$F,1,EXCEL!$A:$A,3)</f>
        <v>#REF!</v>
      </c>
      <c r="G241" s="8" t="e">
        <f>SUMIFS(EXCEL!G:G,EXCEL!#REF!,1,EXCEL!$F:$F,2,EXCEL!$A:$A,3)</f>
        <v>#REF!</v>
      </c>
      <c r="H241" s="8" t="e">
        <f>SUMIFS(EXCEL!H:H,EXCEL!#REF!,1,EXCEL!$F:$F,2,EXCEL!$A:$A,3)</f>
        <v>#REF!</v>
      </c>
      <c r="I241" s="8" t="e">
        <f>SUMIFS(EXCEL!I:I,EXCEL!#REF!,1,EXCEL!$F:$F,2,EXCEL!$A:$A,3)</f>
        <v>#REF!</v>
      </c>
      <c r="M241" s="3" t="s">
        <v>58</v>
      </c>
    </row>
    <row r="242" spans="2:13" ht="13" x14ac:dyDescent="0.15">
      <c r="B242" s="7">
        <f t="shared" ref="B242:B248" si="108">B241+1</f>
        <v>2</v>
      </c>
      <c r="C242" s="7" t="s">
        <v>18</v>
      </c>
      <c r="D242" s="8" t="e">
        <f>SUMIFS(EXCEL!G:G,EXCEL!#REF!,2,EXCEL!$F:$F,1,EXCEL!$A:$A,3)</f>
        <v>#REF!</v>
      </c>
      <c r="E242" s="8" t="e">
        <f>SUMIFS(EXCEL!H:H,EXCEL!#REF!,2,EXCEL!$F:$F,1,EXCEL!$A:$A,3)</f>
        <v>#REF!</v>
      </c>
      <c r="F242" s="8" t="e">
        <f>SUMIFS(EXCEL!I:I,EXCEL!#REF!,2,EXCEL!$F:$F,1,EXCEL!$A:$A,3)</f>
        <v>#REF!</v>
      </c>
      <c r="G242" s="8" t="e">
        <f>SUMIFS(EXCEL!G:G,EXCEL!#REF!,2,EXCEL!$F:$F,2,EXCEL!$A:$A,3)</f>
        <v>#REF!</v>
      </c>
      <c r="H242" s="8" t="e">
        <f>SUMIFS(EXCEL!H:H,EXCEL!#REF!,2,EXCEL!$F:$F,2,EXCEL!$A:$A,3)</f>
        <v>#REF!</v>
      </c>
      <c r="I242" s="8" t="e">
        <f>SUMIFS(EXCEL!I:I,EXCEL!#REF!,2,EXCEL!$F:$F,2,EXCEL!$A:$A,3)</f>
        <v>#REF!</v>
      </c>
      <c r="M242" s="3" t="s">
        <v>59</v>
      </c>
    </row>
    <row r="243" spans="2:13" ht="13" x14ac:dyDescent="0.15">
      <c r="B243" s="7">
        <f t="shared" si="108"/>
        <v>3</v>
      </c>
      <c r="C243" s="7" t="s">
        <v>19</v>
      </c>
      <c r="D243" s="8" t="e">
        <f>SUMIFS(EXCEL!G:G,EXCEL!#REF!,3,EXCEL!$F:$F,1,EXCEL!$A:$A,3)</f>
        <v>#REF!</v>
      </c>
      <c r="E243" s="8" t="e">
        <f>SUMIFS(EXCEL!H:H,EXCEL!#REF!,3,EXCEL!$F:$F,1,EXCEL!$A:$A,3)</f>
        <v>#REF!</v>
      </c>
      <c r="F243" s="8" t="e">
        <f>SUMIFS(EXCEL!I:I,EXCEL!#REF!,3,EXCEL!$F:$F,1,EXCEL!$A:$A,3)</f>
        <v>#REF!</v>
      </c>
      <c r="G243" s="8" t="e">
        <f>SUMIFS(EXCEL!G:G,EXCEL!#REF!,3,EXCEL!$F:$F,2,EXCEL!$A:$A,3)</f>
        <v>#REF!</v>
      </c>
      <c r="H243" s="8" t="e">
        <f>SUMIFS(EXCEL!H:H,EXCEL!#REF!,3,EXCEL!$F:$F,2,EXCEL!$A:$A,3)</f>
        <v>#REF!</v>
      </c>
      <c r="I243" s="8" t="e">
        <f>SUMIFS(EXCEL!I:I,EXCEL!#REF!,3,EXCEL!$F:$F,2,EXCEL!$A:$A,3)</f>
        <v>#REF!</v>
      </c>
      <c r="M243" s="3" t="s">
        <v>60</v>
      </c>
    </row>
    <row r="244" spans="2:13" ht="13" x14ac:dyDescent="0.15">
      <c r="B244" s="7">
        <f t="shared" si="108"/>
        <v>4</v>
      </c>
      <c r="C244" s="7" t="s">
        <v>21</v>
      </c>
      <c r="D244" s="8" t="e">
        <f>SUMIFS(EXCEL!G:G,EXCEL!#REF!,4,EXCEL!$F:$F,1,EXCEL!$A:$A,3)</f>
        <v>#REF!</v>
      </c>
      <c r="E244" s="8" t="e">
        <f>SUMIFS(EXCEL!H:H,EXCEL!#REF!,4,EXCEL!$F:$F,1,EXCEL!$A:$A,3)</f>
        <v>#REF!</v>
      </c>
      <c r="F244" s="8" t="e">
        <f>SUMIFS(EXCEL!I:I,EXCEL!#REF!,4,EXCEL!$F:$F,1,EXCEL!$A:$A,3)</f>
        <v>#REF!</v>
      </c>
      <c r="G244" s="8" t="e">
        <f>SUMIFS(EXCEL!G:G,EXCEL!#REF!,4,EXCEL!$F:$F,2,EXCEL!$A:$A,3)</f>
        <v>#REF!</v>
      </c>
      <c r="H244" s="8" t="e">
        <f>SUMIFS(EXCEL!H:H,EXCEL!#REF!,4,EXCEL!$F:$F,2,EXCEL!$A:$A,3)</f>
        <v>#REF!</v>
      </c>
      <c r="I244" s="8" t="e">
        <f>SUMIFS(EXCEL!I:I,EXCEL!#REF!,4,EXCEL!$F:$F,2,EXCEL!$A:$A,3)</f>
        <v>#REF!</v>
      </c>
      <c r="M244" s="3" t="s">
        <v>15</v>
      </c>
    </row>
    <row r="245" spans="2:13" ht="13" x14ac:dyDescent="0.15">
      <c r="B245" s="7">
        <f t="shared" si="108"/>
        <v>5</v>
      </c>
      <c r="C245" s="7" t="s">
        <v>24</v>
      </c>
      <c r="D245" s="8" t="e">
        <f>SUMIFS(EXCEL!G:G,EXCEL!#REF!,5,EXCEL!$F:$F,1,EXCEL!$A:$A,3)</f>
        <v>#REF!</v>
      </c>
      <c r="E245" s="8" t="e">
        <f>SUMIFS(EXCEL!H:H,EXCEL!#REF!,5,EXCEL!$F:$F,1,EXCEL!$A:$A,3)</f>
        <v>#REF!</v>
      </c>
      <c r="F245" s="8" t="e">
        <f>SUMIFS(EXCEL!I:I,EXCEL!#REF!,5,EXCEL!$F:$F,1,EXCEL!$A:$A,3)</f>
        <v>#REF!</v>
      </c>
      <c r="G245" s="8" t="e">
        <f>SUMIFS(EXCEL!G:G,EXCEL!#REF!,5,EXCEL!$F:$F,2,EXCEL!$A:$A,3)</f>
        <v>#REF!</v>
      </c>
      <c r="H245" s="8" t="e">
        <f>SUMIFS(EXCEL!H:H,EXCEL!#REF!,5,EXCEL!$F:$F,2,EXCEL!$A:$A,3)</f>
        <v>#REF!</v>
      </c>
      <c r="I245" s="8" t="e">
        <f>SUMIFS(EXCEL!I:I,EXCEL!#REF!,5,EXCEL!$F:$F,2,EXCEL!$A:$A,3)</f>
        <v>#REF!</v>
      </c>
      <c r="M245" s="3" t="s">
        <v>23</v>
      </c>
    </row>
    <row r="246" spans="2:13" ht="13" x14ac:dyDescent="0.15">
      <c r="B246" s="7">
        <f t="shared" si="108"/>
        <v>6</v>
      </c>
      <c r="C246" s="7" t="s">
        <v>26</v>
      </c>
      <c r="D246" s="8" t="e">
        <f>SUMIFS(EXCEL!G:G,EXCEL!#REF!,6,EXCEL!$F:$F,1,EXCEL!$A:$A,3)</f>
        <v>#REF!</v>
      </c>
      <c r="E246" s="8" t="e">
        <f>SUMIFS(EXCEL!H:H,EXCEL!#REF!,6,EXCEL!$F:$F,1,EXCEL!$A:$A,3)</f>
        <v>#REF!</v>
      </c>
      <c r="F246" s="8" t="e">
        <f>SUMIFS(EXCEL!I:I,EXCEL!#REF!,6,EXCEL!$F:$F,1,EXCEL!$A:$A,3)</f>
        <v>#REF!</v>
      </c>
      <c r="G246" s="8" t="e">
        <f>SUMIFS(EXCEL!G:G,EXCEL!#REF!,6,EXCEL!$F:$F,2,EXCEL!$A:$A,3)</f>
        <v>#REF!</v>
      </c>
      <c r="H246" s="8" t="e">
        <f>SUMIFS(EXCEL!H:H,EXCEL!#REF!,6,EXCEL!$F:$F,2,EXCEL!$A:$A,3)</f>
        <v>#REF!</v>
      </c>
      <c r="I246" s="8" t="e">
        <f>SUMIFS(EXCEL!I:I,EXCEL!#REF!,6,EXCEL!$F:$F,2,EXCEL!$A:$A,3)</f>
        <v>#REF!</v>
      </c>
      <c r="M246" s="3" t="s">
        <v>37</v>
      </c>
    </row>
    <row r="247" spans="2:13" ht="13" x14ac:dyDescent="0.15">
      <c r="B247" s="7">
        <f t="shared" si="108"/>
        <v>7</v>
      </c>
      <c r="C247" s="7" t="s">
        <v>28</v>
      </c>
      <c r="D247" s="8" t="e">
        <f>SUMIFS(EXCEL!G:G,EXCEL!#REF!,8,EXCEL!$F:$F,1,EXCEL!$A:$A,3)</f>
        <v>#REF!</v>
      </c>
      <c r="E247" s="8" t="e">
        <f>SUMIFS(EXCEL!H:H,EXCEL!#REF!,8,EXCEL!$F:$F,1,EXCEL!$A:$A,3)</f>
        <v>#REF!</v>
      </c>
      <c r="F247" s="8" t="e">
        <f>SUMIFS(EXCEL!I:I,EXCEL!#REF!,8,EXCEL!$F:$F,1,EXCEL!$A:$A,3)</f>
        <v>#REF!</v>
      </c>
      <c r="G247" s="8" t="e">
        <f>SUMIFS(EXCEL!G:G,EXCEL!#REF!,8,EXCEL!$F:$F,2,EXCEL!$A:$A,3)</f>
        <v>#REF!</v>
      </c>
      <c r="H247" s="8" t="e">
        <f>SUMIFS(EXCEL!H:H,EXCEL!#REF!,8,EXCEL!$F:$F,2,EXCEL!$A:$A,3)</f>
        <v>#REF!</v>
      </c>
      <c r="I247" s="8" t="e">
        <f>SUMIFS(EXCEL!I:I,EXCEL!#REF!,8,EXCEL!$F:$F,2,EXCEL!$A:$A,3)</f>
        <v>#REF!</v>
      </c>
      <c r="M247" s="3" t="s">
        <v>61</v>
      </c>
    </row>
    <row r="248" spans="2:13" ht="13" x14ac:dyDescent="0.15">
      <c r="B248" s="7">
        <f t="shared" si="108"/>
        <v>8</v>
      </c>
      <c r="C248" s="7" t="s">
        <v>32</v>
      </c>
      <c r="D248" s="8" t="e">
        <f>SUMIFS(EXCEL!G:G,EXCEL!#REF!,11,EXCEL!$F:$F,1,EXCEL!$A:$A,3)</f>
        <v>#REF!</v>
      </c>
      <c r="E248" s="8" t="e">
        <f>SUMIFS(EXCEL!H:H,EXCEL!#REF!,11,EXCEL!$F:$F,1,EXCEL!$A:$A,3)</f>
        <v>#REF!</v>
      </c>
      <c r="F248" s="8" t="e">
        <f>SUMIFS(EXCEL!I:I,EXCEL!#REF!,11,EXCEL!$F:$F,1,EXCEL!$A:$A,3)</f>
        <v>#REF!</v>
      </c>
      <c r="G248" s="8" t="e">
        <f>SUMIFS(EXCEL!G:G,EXCEL!#REF!,11,EXCEL!$F:$F,2,EXCEL!$A:$A,3)</f>
        <v>#REF!</v>
      </c>
      <c r="H248" s="8" t="e">
        <f>SUMIFS(EXCEL!H:H,EXCEL!#REF!,11,EXCEL!$F:$F,2,EXCEL!$A:$A,3)</f>
        <v>#REF!</v>
      </c>
      <c r="I248" s="8" t="e">
        <f>SUMIFS(EXCEL!I:I,EXCEL!#REF!,11,EXCEL!$F:$F,2,EXCEL!$A:$A,3)</f>
        <v>#REF!</v>
      </c>
      <c r="M248" s="3" t="s">
        <v>62</v>
      </c>
    </row>
    <row r="249" spans="2:13" ht="13" x14ac:dyDescent="0.15">
      <c r="M249" s="3" t="s">
        <v>63</v>
      </c>
    </row>
    <row r="250" spans="2:13" ht="13" x14ac:dyDescent="0.15">
      <c r="B250" s="6"/>
      <c r="D250" s="17" t="s">
        <v>34</v>
      </c>
      <c r="E250" s="15"/>
      <c r="F250" s="15"/>
      <c r="G250" s="17" t="s">
        <v>35</v>
      </c>
      <c r="H250" s="15"/>
      <c r="I250" s="15"/>
      <c r="M250" s="3" t="s">
        <v>64</v>
      </c>
    </row>
    <row r="251" spans="2:13" ht="13" x14ac:dyDescent="0.15">
      <c r="C251" s="6" t="str">
        <f t="shared" ref="C251:C259" si="109">C240</f>
        <v>ASIGNATURA</v>
      </c>
      <c r="D251" s="6" t="s">
        <v>8</v>
      </c>
      <c r="E251" s="6" t="s">
        <v>9</v>
      </c>
      <c r="F251" s="6" t="s">
        <v>10</v>
      </c>
      <c r="G251" s="6" t="s">
        <v>8</v>
      </c>
      <c r="H251" s="6" t="s">
        <v>9</v>
      </c>
      <c r="I251" s="6" t="s">
        <v>10</v>
      </c>
    </row>
    <row r="252" spans="2:13" ht="13" x14ac:dyDescent="0.15">
      <c r="B252" s="7">
        <v>1</v>
      </c>
      <c r="C252" s="6" t="str">
        <f t="shared" si="109"/>
        <v>Lenguaje</v>
      </c>
      <c r="D252" s="10" t="e">
        <f t="shared" ref="D252:F252" si="110">D241/SUM($D241:$F241)</f>
        <v>#REF!</v>
      </c>
      <c r="E252" s="10" t="e">
        <f t="shared" si="110"/>
        <v>#REF!</v>
      </c>
      <c r="F252" s="10" t="e">
        <f t="shared" si="110"/>
        <v>#REF!</v>
      </c>
      <c r="G252" s="10" t="e">
        <f t="shared" ref="G252:I252" si="111">G241/SUM($G241:$I241)</f>
        <v>#REF!</v>
      </c>
      <c r="H252" s="10" t="e">
        <f t="shared" si="111"/>
        <v>#REF!</v>
      </c>
      <c r="I252" s="10" t="e">
        <f t="shared" si="111"/>
        <v>#REF!</v>
      </c>
    </row>
    <row r="253" spans="2:13" ht="13" x14ac:dyDescent="0.15">
      <c r="B253" s="7">
        <f t="shared" ref="B253:B259" si="112">B252+1</f>
        <v>2</v>
      </c>
      <c r="C253" s="6" t="str">
        <f t="shared" si="109"/>
        <v>Lectores</v>
      </c>
      <c r="D253" s="10" t="e">
        <f t="shared" ref="D253:F253" si="113">D242/SUM($D242:$F242)</f>
        <v>#REF!</v>
      </c>
      <c r="E253" s="10" t="e">
        <f t="shared" si="113"/>
        <v>#REF!</v>
      </c>
      <c r="F253" s="10" t="e">
        <f t="shared" si="113"/>
        <v>#REF!</v>
      </c>
      <c r="G253" s="10" t="e">
        <f t="shared" ref="G253:I253" si="114">G242/SUM($G242:$I242)</f>
        <v>#REF!</v>
      </c>
      <c r="H253" s="10" t="e">
        <f t="shared" si="114"/>
        <v>#REF!</v>
      </c>
      <c r="I253" s="10" t="e">
        <f t="shared" si="114"/>
        <v>#REF!</v>
      </c>
    </row>
    <row r="254" spans="2:13" ht="13" x14ac:dyDescent="0.15">
      <c r="B254" s="7">
        <f t="shared" si="112"/>
        <v>3</v>
      </c>
      <c r="C254" s="6" t="str">
        <f t="shared" si="109"/>
        <v>Pensamiento</v>
      </c>
      <c r="D254" s="10" t="e">
        <f t="shared" ref="D254:F254" si="115">D243/SUM($D243:$F243)</f>
        <v>#REF!</v>
      </c>
      <c r="E254" s="10" t="e">
        <f t="shared" si="115"/>
        <v>#REF!</v>
      </c>
      <c r="F254" s="10" t="e">
        <f t="shared" si="115"/>
        <v>#REF!</v>
      </c>
      <c r="G254" s="10" t="e">
        <f t="shared" ref="G254:I254" si="116">G243/SUM($G243:$I243)</f>
        <v>#REF!</v>
      </c>
      <c r="H254" s="10" t="e">
        <f t="shared" si="116"/>
        <v>#REF!</v>
      </c>
      <c r="I254" s="10" t="e">
        <f t="shared" si="116"/>
        <v>#REF!</v>
      </c>
    </row>
    <row r="255" spans="2:13" ht="13" x14ac:dyDescent="0.15">
      <c r="B255" s="7">
        <f t="shared" si="112"/>
        <v>4</v>
      </c>
      <c r="C255" s="6" t="str">
        <f t="shared" si="109"/>
        <v>Matemática</v>
      </c>
      <c r="D255" s="10" t="e">
        <f t="shared" ref="D255:F255" si="117">D244/SUM($D244:$F244)</f>
        <v>#REF!</v>
      </c>
      <c r="E255" s="10" t="e">
        <f t="shared" si="117"/>
        <v>#REF!</v>
      </c>
      <c r="F255" s="10" t="e">
        <f t="shared" si="117"/>
        <v>#REF!</v>
      </c>
      <c r="G255" s="10" t="e">
        <f t="shared" ref="G255:I255" si="118">G244/SUM($G244:$I244)</f>
        <v>#REF!</v>
      </c>
      <c r="H255" s="10" t="e">
        <f t="shared" si="118"/>
        <v>#REF!</v>
      </c>
      <c r="I255" s="10" t="e">
        <f t="shared" si="118"/>
        <v>#REF!</v>
      </c>
    </row>
    <row r="256" spans="2:13" ht="13" x14ac:dyDescent="0.15">
      <c r="B256" s="7">
        <f t="shared" si="112"/>
        <v>5</v>
      </c>
      <c r="C256" s="6" t="str">
        <f t="shared" si="109"/>
        <v>Geometría</v>
      </c>
      <c r="D256" s="10" t="e">
        <f t="shared" ref="D256:F256" si="119">D245/SUM($D245:$F245)</f>
        <v>#REF!</v>
      </c>
      <c r="E256" s="10" t="e">
        <f t="shared" si="119"/>
        <v>#REF!</v>
      </c>
      <c r="F256" s="10" t="e">
        <f t="shared" si="119"/>
        <v>#REF!</v>
      </c>
      <c r="G256" s="10" t="e">
        <f t="shared" ref="G256:I256" si="120">G245/SUM($G245:$I245)</f>
        <v>#REF!</v>
      </c>
      <c r="H256" s="10" t="e">
        <f t="shared" si="120"/>
        <v>#REF!</v>
      </c>
      <c r="I256" s="10" t="e">
        <f t="shared" si="120"/>
        <v>#REF!</v>
      </c>
    </row>
    <row r="257" spans="2:9" ht="13" x14ac:dyDescent="0.15">
      <c r="B257" s="7">
        <f t="shared" si="112"/>
        <v>6</v>
      </c>
      <c r="C257" s="6" t="str">
        <f t="shared" si="109"/>
        <v>Sociales</v>
      </c>
      <c r="D257" s="10" t="e">
        <f t="shared" ref="D257:F257" si="121">D246/SUM($D246:$F246)</f>
        <v>#REF!</v>
      </c>
      <c r="E257" s="10" t="e">
        <f t="shared" si="121"/>
        <v>#REF!</v>
      </c>
      <c r="F257" s="10" t="e">
        <f t="shared" si="121"/>
        <v>#REF!</v>
      </c>
      <c r="G257" s="10" t="e">
        <f t="shared" ref="G257:I257" si="122">G246/SUM($G246:$I246)</f>
        <v>#REF!</v>
      </c>
      <c r="H257" s="10" t="e">
        <f t="shared" si="122"/>
        <v>#REF!</v>
      </c>
      <c r="I257" s="10" t="e">
        <f t="shared" si="122"/>
        <v>#REF!</v>
      </c>
    </row>
    <row r="258" spans="2:9" ht="13" x14ac:dyDescent="0.15">
      <c r="B258" s="7">
        <f t="shared" si="112"/>
        <v>7</v>
      </c>
      <c r="C258" s="6" t="str">
        <f t="shared" si="109"/>
        <v>Naturales</v>
      </c>
      <c r="D258" s="10" t="e">
        <f t="shared" ref="D258:F258" si="123">D247/SUM($D247:$F247)</f>
        <v>#REF!</v>
      </c>
      <c r="E258" s="10" t="e">
        <f t="shared" si="123"/>
        <v>#REF!</v>
      </c>
      <c r="F258" s="10" t="e">
        <f t="shared" si="123"/>
        <v>#REF!</v>
      </c>
      <c r="G258" s="10" t="e">
        <f t="shared" ref="G258:I258" si="124">G247/SUM($G247:$I247)</f>
        <v>#REF!</v>
      </c>
      <c r="H258" s="10" t="e">
        <f t="shared" si="124"/>
        <v>#REF!</v>
      </c>
      <c r="I258" s="10" t="e">
        <f t="shared" si="124"/>
        <v>#REF!</v>
      </c>
    </row>
    <row r="259" spans="2:9" ht="13" x14ac:dyDescent="0.15">
      <c r="B259" s="7">
        <f t="shared" si="112"/>
        <v>8</v>
      </c>
      <c r="C259" s="6" t="str">
        <f t="shared" si="109"/>
        <v>Física</v>
      </c>
      <c r="D259" s="10" t="e">
        <f t="shared" ref="D259:F259" si="125">D248/SUM($D248:$F248)</f>
        <v>#REF!</v>
      </c>
      <c r="E259" s="10" t="e">
        <f t="shared" si="125"/>
        <v>#REF!</v>
      </c>
      <c r="F259" s="10" t="e">
        <f t="shared" si="125"/>
        <v>#REF!</v>
      </c>
      <c r="G259" s="10" t="e">
        <f t="shared" ref="G259:I259" si="126">G248/SUM($G248:$I248)</f>
        <v>#REF!</v>
      </c>
      <c r="H259" s="10" t="e">
        <f t="shared" si="126"/>
        <v>#REF!</v>
      </c>
      <c r="I259" s="10" t="e">
        <f t="shared" si="126"/>
        <v>#REF!</v>
      </c>
    </row>
    <row r="261" spans="2:9" ht="13" x14ac:dyDescent="0.15">
      <c r="C261" s="6" t="str">
        <f t="shared" ref="C261:C269" si="127">C240</f>
        <v>ASIGNATURA</v>
      </c>
      <c r="D261" s="6" t="s">
        <v>34</v>
      </c>
      <c r="E261" s="6" t="s">
        <v>35</v>
      </c>
    </row>
    <row r="262" spans="2:9" ht="13" x14ac:dyDescent="0.15">
      <c r="B262" s="7">
        <v>1</v>
      </c>
      <c r="C262" s="6" t="str">
        <f t="shared" si="127"/>
        <v>Lenguaje</v>
      </c>
      <c r="D262" s="10" t="e">
        <f t="shared" ref="D262:D269" si="128">-D252</f>
        <v>#REF!</v>
      </c>
      <c r="E262" s="11" t="e">
        <f t="shared" ref="E262:E269" si="129">G252</f>
        <v>#REF!</v>
      </c>
    </row>
    <row r="263" spans="2:9" ht="13" x14ac:dyDescent="0.15">
      <c r="B263" s="7">
        <f t="shared" ref="B263:B269" si="130">B262+1</f>
        <v>2</v>
      </c>
      <c r="C263" s="6" t="str">
        <f t="shared" si="127"/>
        <v>Lectores</v>
      </c>
      <c r="D263" s="10" t="e">
        <f t="shared" si="128"/>
        <v>#REF!</v>
      </c>
      <c r="E263" s="11" t="e">
        <f t="shared" si="129"/>
        <v>#REF!</v>
      </c>
    </row>
    <row r="264" spans="2:9" ht="13" x14ac:dyDescent="0.15">
      <c r="B264" s="7">
        <f t="shared" si="130"/>
        <v>3</v>
      </c>
      <c r="C264" s="6" t="str">
        <f t="shared" si="127"/>
        <v>Pensamiento</v>
      </c>
      <c r="D264" s="10" t="e">
        <f t="shared" si="128"/>
        <v>#REF!</v>
      </c>
      <c r="E264" s="11" t="e">
        <f t="shared" si="129"/>
        <v>#REF!</v>
      </c>
    </row>
    <row r="265" spans="2:9" ht="13" x14ac:dyDescent="0.15">
      <c r="B265" s="7">
        <f t="shared" si="130"/>
        <v>4</v>
      </c>
      <c r="C265" s="6" t="str">
        <f t="shared" si="127"/>
        <v>Matemática</v>
      </c>
      <c r="D265" s="10" t="e">
        <f t="shared" si="128"/>
        <v>#REF!</v>
      </c>
      <c r="E265" s="11" t="e">
        <f t="shared" si="129"/>
        <v>#REF!</v>
      </c>
    </row>
    <row r="266" spans="2:9" ht="13" x14ac:dyDescent="0.15">
      <c r="B266" s="7">
        <f t="shared" si="130"/>
        <v>5</v>
      </c>
      <c r="C266" s="6" t="str">
        <f t="shared" si="127"/>
        <v>Geometría</v>
      </c>
      <c r="D266" s="10" t="e">
        <f t="shared" si="128"/>
        <v>#REF!</v>
      </c>
      <c r="E266" s="11" t="e">
        <f t="shared" si="129"/>
        <v>#REF!</v>
      </c>
    </row>
    <row r="267" spans="2:9" ht="13" x14ac:dyDescent="0.15">
      <c r="B267" s="7">
        <f t="shared" si="130"/>
        <v>6</v>
      </c>
      <c r="C267" s="6" t="str">
        <f t="shared" si="127"/>
        <v>Sociales</v>
      </c>
      <c r="D267" s="10" t="e">
        <f t="shared" si="128"/>
        <v>#REF!</v>
      </c>
      <c r="E267" s="11" t="e">
        <f t="shared" si="129"/>
        <v>#REF!</v>
      </c>
    </row>
    <row r="268" spans="2:9" ht="13" x14ac:dyDescent="0.15">
      <c r="B268" s="7">
        <f t="shared" si="130"/>
        <v>7</v>
      </c>
      <c r="C268" s="6" t="str">
        <f t="shared" si="127"/>
        <v>Naturales</v>
      </c>
      <c r="D268" s="10" t="e">
        <f t="shared" si="128"/>
        <v>#REF!</v>
      </c>
      <c r="E268" s="11" t="e">
        <f t="shared" si="129"/>
        <v>#REF!</v>
      </c>
    </row>
    <row r="269" spans="2:9" ht="13" x14ac:dyDescent="0.15">
      <c r="B269" s="7">
        <f t="shared" si="130"/>
        <v>8</v>
      </c>
      <c r="C269" s="6" t="str">
        <f t="shared" si="127"/>
        <v>Física</v>
      </c>
      <c r="D269" s="10" t="e">
        <f t="shared" si="128"/>
        <v>#REF!</v>
      </c>
      <c r="E269" s="11" t="e">
        <f t="shared" si="129"/>
        <v>#REF!</v>
      </c>
    </row>
    <row r="277" spans="2:13" ht="13" x14ac:dyDescent="0.15">
      <c r="B277" s="6"/>
      <c r="D277" s="17" t="s">
        <v>34</v>
      </c>
      <c r="E277" s="15"/>
      <c r="F277" s="15"/>
      <c r="G277" s="17" t="s">
        <v>35</v>
      </c>
      <c r="H277" s="15"/>
      <c r="I277" s="15"/>
    </row>
    <row r="278" spans="2:13" ht="13" x14ac:dyDescent="0.15">
      <c r="C278" s="6" t="s">
        <v>3</v>
      </c>
      <c r="D278" s="6" t="s">
        <v>8</v>
      </c>
      <c r="E278" s="6" t="s">
        <v>9</v>
      </c>
      <c r="F278" s="6" t="s">
        <v>10</v>
      </c>
      <c r="G278" s="6" t="s">
        <v>8</v>
      </c>
      <c r="H278" s="6" t="s">
        <v>9</v>
      </c>
      <c r="I278" s="6" t="s">
        <v>10</v>
      </c>
    </row>
    <row r="279" spans="2:13" ht="13" x14ac:dyDescent="0.15">
      <c r="B279" s="7">
        <v>1</v>
      </c>
      <c r="C279" s="7" t="s">
        <v>16</v>
      </c>
      <c r="D279" s="8" t="e">
        <f>SUMIFS(EXCEL!G:G,EXCEL!#REF!,1,EXCEL!$F:$F,1,EXCEL!$A:$A,4)</f>
        <v>#REF!</v>
      </c>
      <c r="E279" s="8" t="e">
        <f>SUMIFS(EXCEL!H:H,EXCEL!#REF!,1,EXCEL!$F:$F,1,EXCEL!$A:$A,4)</f>
        <v>#REF!</v>
      </c>
      <c r="F279" s="8" t="e">
        <f>SUMIFS(EXCEL!I:I,EXCEL!#REF!,1,EXCEL!$F:$F,1,EXCEL!$A:$A,4)</f>
        <v>#REF!</v>
      </c>
      <c r="G279" s="8" t="e">
        <f>SUMIFS(EXCEL!G:G,EXCEL!#REF!,1,EXCEL!$F:$F,2,EXCEL!$A:$A,4)</f>
        <v>#REF!</v>
      </c>
      <c r="H279" s="8" t="e">
        <f>SUMIFS(EXCEL!H:H,EXCEL!#REF!,1,EXCEL!$F:$F,2,EXCEL!$A:$A,4)</f>
        <v>#REF!</v>
      </c>
      <c r="I279" s="8" t="e">
        <f>SUMIFS(EXCEL!I:I,EXCEL!#REF!,1,EXCEL!$F:$F,2,EXCEL!$A:$A,4)</f>
        <v>#REF!</v>
      </c>
      <c r="M279" s="3" t="s">
        <v>58</v>
      </c>
    </row>
    <row r="280" spans="2:13" ht="13" x14ac:dyDescent="0.15">
      <c r="B280" s="7">
        <f t="shared" ref="B280:B287" si="131">B279+1</f>
        <v>2</v>
      </c>
      <c r="C280" s="7" t="s">
        <v>18</v>
      </c>
      <c r="D280" s="8" t="e">
        <f>SUMIFS(EXCEL!G:G,EXCEL!#REF!,2,EXCEL!$F:$F,1,EXCEL!$A:$A,4)</f>
        <v>#REF!</v>
      </c>
      <c r="E280" s="8" t="e">
        <f>SUMIFS(EXCEL!H:H,EXCEL!#REF!,2,EXCEL!$F:$F,1,EXCEL!$A:$A,4)</f>
        <v>#REF!</v>
      </c>
      <c r="F280" s="8" t="e">
        <f>SUMIFS(EXCEL!I:I,EXCEL!#REF!,2,EXCEL!$F:$F,1,EXCEL!$A:$A,4)</f>
        <v>#REF!</v>
      </c>
      <c r="G280" s="8" t="e">
        <f>SUMIFS(EXCEL!G:G,EXCEL!#REF!,2,EXCEL!$F:$F,2,EXCEL!$A:$A,4)</f>
        <v>#REF!</v>
      </c>
      <c r="H280" s="8" t="e">
        <f>SUMIFS(EXCEL!H:H,EXCEL!#REF!,2,EXCEL!$F:$F,2,EXCEL!$A:$A,4)</f>
        <v>#REF!</v>
      </c>
      <c r="I280" s="8" t="e">
        <f>SUMIFS(EXCEL!I:I,EXCEL!#REF!,2,EXCEL!$F:$F,2,EXCEL!$A:$A,4)</f>
        <v>#REF!</v>
      </c>
      <c r="M280" s="3" t="s">
        <v>59</v>
      </c>
    </row>
    <row r="281" spans="2:13" ht="13" x14ac:dyDescent="0.15">
      <c r="B281" s="7">
        <f t="shared" si="131"/>
        <v>3</v>
      </c>
      <c r="C281" s="7" t="s">
        <v>19</v>
      </c>
      <c r="D281" s="8" t="e">
        <f>SUMIFS(EXCEL!G:G,EXCEL!#REF!,3,EXCEL!$F:$F,1,EXCEL!$A:$A,4)</f>
        <v>#REF!</v>
      </c>
      <c r="E281" s="8" t="e">
        <f>SUMIFS(EXCEL!H:H,EXCEL!#REF!,3,EXCEL!$F:$F,1,EXCEL!$A:$A,4)</f>
        <v>#REF!</v>
      </c>
      <c r="F281" s="8" t="e">
        <f>SUMIFS(EXCEL!I:I,EXCEL!#REF!,3,EXCEL!$F:$F,1,EXCEL!$A:$A,4)</f>
        <v>#REF!</v>
      </c>
      <c r="G281" s="8" t="e">
        <f>SUMIFS(EXCEL!G:G,EXCEL!#REF!,3,EXCEL!$F:$F,2,EXCEL!$A:$A,4)</f>
        <v>#REF!</v>
      </c>
      <c r="H281" s="8" t="e">
        <f>SUMIFS(EXCEL!H:H,EXCEL!#REF!,3,EXCEL!$F:$F,2,EXCEL!$A:$A,4)</f>
        <v>#REF!</v>
      </c>
      <c r="I281" s="8" t="e">
        <f>SUMIFS(EXCEL!I:I,EXCEL!#REF!,3,EXCEL!$F:$F,2,EXCEL!$A:$A,4)</f>
        <v>#REF!</v>
      </c>
      <c r="M281" s="3" t="s">
        <v>60</v>
      </c>
    </row>
    <row r="282" spans="2:13" ht="13" x14ac:dyDescent="0.15">
      <c r="B282" s="7">
        <f t="shared" si="131"/>
        <v>4</v>
      </c>
      <c r="C282" s="7" t="s">
        <v>21</v>
      </c>
      <c r="D282" s="8" t="e">
        <f>SUMIFS(EXCEL!G:G,EXCEL!#REF!,4,EXCEL!$F:$F,1,EXCEL!$A:$A,4)</f>
        <v>#REF!</v>
      </c>
      <c r="E282" s="8" t="e">
        <f>SUMIFS(EXCEL!H:H,EXCEL!#REF!,4,EXCEL!$F:$F,1,EXCEL!$A:$A,4)</f>
        <v>#REF!</v>
      </c>
      <c r="F282" s="8" t="e">
        <f>SUMIFS(EXCEL!I:I,EXCEL!#REF!,4,EXCEL!$F:$F,1,EXCEL!$A:$A,4)</f>
        <v>#REF!</v>
      </c>
      <c r="G282" s="8" t="e">
        <f>SUMIFS(EXCEL!G:G,EXCEL!#REF!,4,EXCEL!$F:$F,2,EXCEL!$A:$A,4)</f>
        <v>#REF!</v>
      </c>
      <c r="H282" s="8" t="e">
        <f>SUMIFS(EXCEL!H:H,EXCEL!#REF!,4,EXCEL!$F:$F,2,EXCEL!$A:$A,4)</f>
        <v>#REF!</v>
      </c>
      <c r="I282" s="8" t="e">
        <f>SUMIFS(EXCEL!I:I,EXCEL!#REF!,4,EXCEL!$F:$F,2,EXCEL!$A:$A,4)</f>
        <v>#REF!</v>
      </c>
      <c r="M282" s="3" t="s">
        <v>15</v>
      </c>
    </row>
    <row r="283" spans="2:13" ht="13" x14ac:dyDescent="0.15">
      <c r="B283" s="7">
        <f t="shared" si="131"/>
        <v>5</v>
      </c>
      <c r="C283" s="7" t="s">
        <v>24</v>
      </c>
      <c r="D283" s="8" t="e">
        <f>SUMIFS(EXCEL!G:G,EXCEL!#REF!,5,EXCEL!$F:$F,1,EXCEL!$A:$A,4)</f>
        <v>#REF!</v>
      </c>
      <c r="E283" s="8" t="e">
        <f>SUMIFS(EXCEL!H:H,EXCEL!#REF!,5,EXCEL!$F:$F,1,EXCEL!$A:$A,4)</f>
        <v>#REF!</v>
      </c>
      <c r="F283" s="8" t="e">
        <f>SUMIFS(EXCEL!I:I,EXCEL!#REF!,5,EXCEL!$F:$F,1,EXCEL!$A:$A,4)</f>
        <v>#REF!</v>
      </c>
      <c r="G283" s="8" t="e">
        <f>SUMIFS(EXCEL!G:G,EXCEL!#REF!,5,EXCEL!$F:$F,2,EXCEL!$A:$A,4)</f>
        <v>#REF!</v>
      </c>
      <c r="H283" s="8" t="e">
        <f>SUMIFS(EXCEL!H:H,EXCEL!#REF!,5,EXCEL!$F:$F,2,EXCEL!$A:$A,4)</f>
        <v>#REF!</v>
      </c>
      <c r="I283" s="8" t="e">
        <f>SUMIFS(EXCEL!I:I,EXCEL!#REF!,5,EXCEL!$F:$F,2,EXCEL!$A:$A,4)</f>
        <v>#REF!</v>
      </c>
      <c r="M283" s="3" t="s">
        <v>23</v>
      </c>
    </row>
    <row r="284" spans="2:13" ht="13" x14ac:dyDescent="0.15">
      <c r="B284" s="7">
        <f t="shared" si="131"/>
        <v>6</v>
      </c>
      <c r="C284" s="7" t="s">
        <v>26</v>
      </c>
      <c r="D284" s="8" t="e">
        <f>SUMIFS(EXCEL!G:G,EXCEL!#REF!,6,EXCEL!$F:$F,1,EXCEL!$A:$A,4)</f>
        <v>#REF!</v>
      </c>
      <c r="E284" s="8" t="e">
        <f>SUMIFS(EXCEL!H:H,EXCEL!#REF!,6,EXCEL!$F:$F,1,EXCEL!$A:$A,4)</f>
        <v>#REF!</v>
      </c>
      <c r="F284" s="8" t="e">
        <f>SUMIFS(EXCEL!I:I,EXCEL!#REF!,6,EXCEL!$F:$F,1,EXCEL!$A:$A,4)</f>
        <v>#REF!</v>
      </c>
      <c r="G284" s="8" t="e">
        <f>SUMIFS(EXCEL!G:G,EXCEL!#REF!,6,EXCEL!$F:$F,2,EXCEL!$A:$A,4)</f>
        <v>#REF!</v>
      </c>
      <c r="H284" s="8" t="e">
        <f>SUMIFS(EXCEL!H:H,EXCEL!#REF!,6,EXCEL!$F:$F,2,EXCEL!$A:$A,4)</f>
        <v>#REF!</v>
      </c>
      <c r="I284" s="8" t="e">
        <f>SUMIFS(EXCEL!I:I,EXCEL!#REF!,6,EXCEL!$F:$F,2,EXCEL!$A:$A,4)</f>
        <v>#REF!</v>
      </c>
      <c r="M284" s="3" t="s">
        <v>37</v>
      </c>
    </row>
    <row r="285" spans="2:13" ht="13" x14ac:dyDescent="0.15">
      <c r="B285" s="7">
        <f t="shared" si="131"/>
        <v>7</v>
      </c>
      <c r="C285" s="7" t="s">
        <v>27</v>
      </c>
      <c r="D285" s="8" t="e">
        <f>SUMIFS(EXCEL!G:G,EXCEL!#REF!,7,EXCEL!$F:$F,1,EXCEL!$A:$A,4)</f>
        <v>#REF!</v>
      </c>
      <c r="E285" s="8" t="e">
        <f>SUMIFS(EXCEL!H:H,EXCEL!#REF!,7,EXCEL!$F:$F,1,EXCEL!$A:$A,4)</f>
        <v>#REF!</v>
      </c>
      <c r="F285" s="8" t="e">
        <f>SUMIFS(EXCEL!I:I,EXCEL!#REF!,7,EXCEL!$F:$F,1,EXCEL!$A:$A,4)</f>
        <v>#REF!</v>
      </c>
      <c r="G285" s="8" t="e">
        <f>SUMIFS(EXCEL!G:G,EXCEL!#REF!,7,EXCEL!$F:$F,2,EXCEL!$A:$A,4)</f>
        <v>#REF!</v>
      </c>
      <c r="H285" s="8" t="e">
        <f>SUMIFS(EXCEL!H:H,EXCEL!#REF!,7,EXCEL!$F:$F,2,EXCEL!$A:$A,4)</f>
        <v>#REF!</v>
      </c>
      <c r="I285" s="8" t="e">
        <f>SUMIFS(EXCEL!I:I,EXCEL!#REF!,7,EXCEL!$F:$F,2,EXCEL!$A:$A,4)</f>
        <v>#REF!</v>
      </c>
      <c r="M285" s="3" t="s">
        <v>61</v>
      </c>
    </row>
    <row r="286" spans="2:13" ht="13" x14ac:dyDescent="0.15">
      <c r="B286" s="7">
        <f t="shared" si="131"/>
        <v>8</v>
      </c>
      <c r="C286" s="7" t="s">
        <v>30</v>
      </c>
      <c r="D286" s="8" t="e">
        <f>SUMIFS(EXCEL!G:G,EXCEL!#REF!,10,EXCEL!$F:$F,1,EXCEL!$A:$A,4)</f>
        <v>#REF!</v>
      </c>
      <c r="E286" s="8" t="e">
        <f>SUMIFS(EXCEL!H:H,EXCEL!#REF!,10,EXCEL!$F:$F,1,EXCEL!$A:$A,4)</f>
        <v>#REF!</v>
      </c>
      <c r="F286" s="8" t="e">
        <f>SUMIFS(EXCEL!I:I,EXCEL!#REF!,10,EXCEL!$F:$F,1,EXCEL!$A:$A,4)</f>
        <v>#REF!</v>
      </c>
      <c r="G286" s="8" t="e">
        <f>SUMIFS(EXCEL!G:G,EXCEL!#REF!,10,EXCEL!$F:$F,2,EXCEL!$A:$A,4)</f>
        <v>#REF!</v>
      </c>
      <c r="H286" s="8" t="e">
        <f>SUMIFS(EXCEL!H:H,EXCEL!#REF!,10,EXCEL!$F:$F,2,EXCEL!$A:$A,4)</f>
        <v>#REF!</v>
      </c>
      <c r="I286" s="8" t="e">
        <f>SUMIFS(EXCEL!I:I,EXCEL!#REF!,10,EXCEL!$F:$F,2,EXCEL!$A:$A,4)</f>
        <v>#REF!</v>
      </c>
      <c r="M286" s="3" t="s">
        <v>62</v>
      </c>
    </row>
    <row r="287" spans="2:13" ht="13" x14ac:dyDescent="0.15">
      <c r="B287" s="7">
        <f t="shared" si="131"/>
        <v>9</v>
      </c>
      <c r="C287" s="7" t="s">
        <v>32</v>
      </c>
      <c r="D287" s="8" t="e">
        <f>SUMIFS(EXCEL!G:G,EXCEL!#REF!,11,EXCEL!$F:$F,1,EXCEL!$A:$A,4)</f>
        <v>#REF!</v>
      </c>
      <c r="E287" s="8" t="e">
        <f>SUMIFS(EXCEL!H:H,EXCEL!#REF!,11,EXCEL!$F:$F,1,EXCEL!$A:$A,4)</f>
        <v>#REF!</v>
      </c>
      <c r="F287" s="8" t="e">
        <f>SUMIFS(EXCEL!I:I,EXCEL!#REF!,11,EXCEL!$F:$F,1,EXCEL!$A:$A,4)</f>
        <v>#REF!</v>
      </c>
      <c r="G287" s="8" t="e">
        <f>SUMIFS(EXCEL!G:G,EXCEL!#REF!,11,EXCEL!$F:$F,2,EXCEL!$A:$A,4)</f>
        <v>#REF!</v>
      </c>
      <c r="H287" s="8" t="e">
        <f>SUMIFS(EXCEL!H:H,EXCEL!#REF!,11,EXCEL!$F:$F,2,EXCEL!$A:$A,4)</f>
        <v>#REF!</v>
      </c>
      <c r="I287" s="8" t="e">
        <f>SUMIFS(EXCEL!I:I,EXCEL!#REF!,11,EXCEL!$F:$F,2,EXCEL!$A:$A,4)</f>
        <v>#REF!</v>
      </c>
      <c r="M287" s="3" t="s">
        <v>63</v>
      </c>
    </row>
    <row r="288" spans="2:13" ht="13" x14ac:dyDescent="0.15">
      <c r="M288" s="3" t="s">
        <v>64</v>
      </c>
    </row>
    <row r="289" spans="2:9" ht="13" x14ac:dyDescent="0.15">
      <c r="B289" s="6"/>
      <c r="D289" s="17" t="s">
        <v>34</v>
      </c>
      <c r="E289" s="15"/>
      <c r="F289" s="15"/>
      <c r="G289" s="17" t="s">
        <v>35</v>
      </c>
      <c r="H289" s="15"/>
      <c r="I289" s="15"/>
    </row>
    <row r="290" spans="2:9" ht="13" x14ac:dyDescent="0.15">
      <c r="C290" s="6" t="str">
        <f t="shared" ref="C290:C299" si="132">C278</f>
        <v>ASIGNATURA</v>
      </c>
      <c r="D290" s="6" t="s">
        <v>8</v>
      </c>
      <c r="E290" s="6" t="s">
        <v>9</v>
      </c>
      <c r="F290" s="6" t="s">
        <v>10</v>
      </c>
      <c r="G290" s="6" t="s">
        <v>8</v>
      </c>
      <c r="H290" s="6" t="s">
        <v>9</v>
      </c>
      <c r="I290" s="6" t="s">
        <v>10</v>
      </c>
    </row>
    <row r="291" spans="2:9" ht="13" x14ac:dyDescent="0.15">
      <c r="B291" s="7">
        <v>1</v>
      </c>
      <c r="C291" s="6" t="str">
        <f t="shared" si="132"/>
        <v>Lenguaje</v>
      </c>
      <c r="D291" s="10" t="e">
        <f t="shared" ref="D291:F291" si="133">D279/SUM($D279:$F279)</f>
        <v>#REF!</v>
      </c>
      <c r="E291" s="10" t="e">
        <f t="shared" si="133"/>
        <v>#REF!</v>
      </c>
      <c r="F291" s="10" t="e">
        <f t="shared" si="133"/>
        <v>#REF!</v>
      </c>
      <c r="G291" s="10" t="e">
        <f t="shared" ref="G291:I291" si="134">G279/SUM($G279:$I279)</f>
        <v>#REF!</v>
      </c>
      <c r="H291" s="10" t="e">
        <f t="shared" si="134"/>
        <v>#REF!</v>
      </c>
      <c r="I291" s="10" t="e">
        <f t="shared" si="134"/>
        <v>#REF!</v>
      </c>
    </row>
    <row r="292" spans="2:9" ht="13" x14ac:dyDescent="0.15">
      <c r="B292" s="7">
        <f t="shared" ref="B292:B299" si="135">B291+1</f>
        <v>2</v>
      </c>
      <c r="C292" s="6" t="str">
        <f t="shared" si="132"/>
        <v>Lectores</v>
      </c>
      <c r="D292" s="10" t="e">
        <f t="shared" ref="D292:F292" si="136">D280/SUM($D280:$F280)</f>
        <v>#REF!</v>
      </c>
      <c r="E292" s="10" t="e">
        <f t="shared" si="136"/>
        <v>#REF!</v>
      </c>
      <c r="F292" s="10" t="e">
        <f t="shared" si="136"/>
        <v>#REF!</v>
      </c>
      <c r="G292" s="10" t="e">
        <f t="shared" ref="G292:I292" si="137">G280/SUM($G280:$I280)</f>
        <v>#REF!</v>
      </c>
      <c r="H292" s="10" t="e">
        <f t="shared" si="137"/>
        <v>#REF!</v>
      </c>
      <c r="I292" s="10" t="e">
        <f t="shared" si="137"/>
        <v>#REF!</v>
      </c>
    </row>
    <row r="293" spans="2:9" ht="13" x14ac:dyDescent="0.15">
      <c r="B293" s="7">
        <f t="shared" si="135"/>
        <v>3</v>
      </c>
      <c r="C293" s="6" t="str">
        <f t="shared" si="132"/>
        <v>Pensamiento</v>
      </c>
      <c r="D293" s="10" t="e">
        <f t="shared" ref="D293:F293" si="138">D281/SUM($D281:$F281)</f>
        <v>#REF!</v>
      </c>
      <c r="E293" s="10" t="e">
        <f t="shared" si="138"/>
        <v>#REF!</v>
      </c>
      <c r="F293" s="10" t="e">
        <f t="shared" si="138"/>
        <v>#REF!</v>
      </c>
      <c r="G293" s="10" t="e">
        <f t="shared" ref="G293:I293" si="139">G281/SUM($G281:$I281)</f>
        <v>#REF!</v>
      </c>
      <c r="H293" s="10" t="e">
        <f t="shared" si="139"/>
        <v>#REF!</v>
      </c>
      <c r="I293" s="10" t="e">
        <f t="shared" si="139"/>
        <v>#REF!</v>
      </c>
    </row>
    <row r="294" spans="2:9" ht="13" x14ac:dyDescent="0.15">
      <c r="B294" s="7">
        <f t="shared" si="135"/>
        <v>4</v>
      </c>
      <c r="C294" s="6" t="str">
        <f t="shared" si="132"/>
        <v>Matemática</v>
      </c>
      <c r="D294" s="10" t="e">
        <f t="shared" ref="D294:F294" si="140">D282/SUM($D282:$F282)</f>
        <v>#REF!</v>
      </c>
      <c r="E294" s="10" t="e">
        <f t="shared" si="140"/>
        <v>#REF!</v>
      </c>
      <c r="F294" s="10" t="e">
        <f t="shared" si="140"/>
        <v>#REF!</v>
      </c>
      <c r="G294" s="10" t="e">
        <f t="shared" ref="G294:I294" si="141">G282/SUM($G282:$I282)</f>
        <v>#REF!</v>
      </c>
      <c r="H294" s="10" t="e">
        <f t="shared" si="141"/>
        <v>#REF!</v>
      </c>
      <c r="I294" s="10" t="e">
        <f t="shared" si="141"/>
        <v>#REF!</v>
      </c>
    </row>
    <row r="295" spans="2:9" ht="13" x14ac:dyDescent="0.15">
      <c r="B295" s="7">
        <f t="shared" si="135"/>
        <v>5</v>
      </c>
      <c r="C295" s="6" t="str">
        <f t="shared" si="132"/>
        <v>Geometría</v>
      </c>
      <c r="D295" s="10" t="e">
        <f t="shared" ref="D295:F295" si="142">D283/SUM($D283:$F283)</f>
        <v>#REF!</v>
      </c>
      <c r="E295" s="10" t="e">
        <f t="shared" si="142"/>
        <v>#REF!</v>
      </c>
      <c r="F295" s="10" t="e">
        <f t="shared" si="142"/>
        <v>#REF!</v>
      </c>
      <c r="G295" s="10" t="e">
        <f t="shared" ref="G295:I295" si="143">G283/SUM($G283:$I283)</f>
        <v>#REF!</v>
      </c>
      <c r="H295" s="10" t="e">
        <f t="shared" si="143"/>
        <v>#REF!</v>
      </c>
      <c r="I295" s="10" t="e">
        <f t="shared" si="143"/>
        <v>#REF!</v>
      </c>
    </row>
    <row r="296" spans="2:9" ht="13" x14ac:dyDescent="0.15">
      <c r="B296" s="7">
        <f t="shared" si="135"/>
        <v>6</v>
      </c>
      <c r="C296" s="6" t="str">
        <f t="shared" si="132"/>
        <v>Sociales</v>
      </c>
      <c r="D296" s="10" t="e">
        <f t="shared" ref="D296:F296" si="144">D284/SUM($D284:$F284)</f>
        <v>#REF!</v>
      </c>
      <c r="E296" s="10" t="e">
        <f t="shared" si="144"/>
        <v>#REF!</v>
      </c>
      <c r="F296" s="10" t="e">
        <f t="shared" si="144"/>
        <v>#REF!</v>
      </c>
      <c r="G296" s="10" t="e">
        <f t="shared" ref="G296:I296" si="145">G284/SUM($G284:$I284)</f>
        <v>#REF!</v>
      </c>
      <c r="H296" s="10" t="e">
        <f t="shared" si="145"/>
        <v>#REF!</v>
      </c>
      <c r="I296" s="10" t="e">
        <f t="shared" si="145"/>
        <v>#REF!</v>
      </c>
    </row>
    <row r="297" spans="2:9" ht="13" x14ac:dyDescent="0.15">
      <c r="B297" s="7">
        <f t="shared" si="135"/>
        <v>7</v>
      </c>
      <c r="C297" s="6" t="str">
        <f t="shared" si="132"/>
        <v>Historia</v>
      </c>
      <c r="D297" s="10" t="e">
        <f t="shared" ref="D297:F297" si="146">D285/SUM($D285:$F285)</f>
        <v>#REF!</v>
      </c>
      <c r="E297" s="10" t="e">
        <f t="shared" si="146"/>
        <v>#REF!</v>
      </c>
      <c r="F297" s="10" t="e">
        <f t="shared" si="146"/>
        <v>#REF!</v>
      </c>
      <c r="G297" s="10" t="e">
        <f t="shared" ref="G297:I297" si="147">G285/SUM($G285:$I285)</f>
        <v>#REF!</v>
      </c>
      <c r="H297" s="10" t="e">
        <f t="shared" si="147"/>
        <v>#REF!</v>
      </c>
      <c r="I297" s="10" t="e">
        <f t="shared" si="147"/>
        <v>#REF!</v>
      </c>
    </row>
    <row r="298" spans="2:9" ht="13" x14ac:dyDescent="0.15">
      <c r="B298" s="7">
        <f t="shared" si="135"/>
        <v>8</v>
      </c>
      <c r="C298" s="6" t="str">
        <f t="shared" si="132"/>
        <v>Biología</v>
      </c>
      <c r="D298" s="10" t="e">
        <f t="shared" ref="D298:F298" si="148">D286/SUM($D286:$F286)</f>
        <v>#REF!</v>
      </c>
      <c r="E298" s="10" t="e">
        <f t="shared" si="148"/>
        <v>#REF!</v>
      </c>
      <c r="F298" s="10" t="e">
        <f t="shared" si="148"/>
        <v>#REF!</v>
      </c>
      <c r="G298" s="10" t="e">
        <f t="shared" ref="G298:I298" si="149">G286/SUM($G286:$I286)</f>
        <v>#REF!</v>
      </c>
      <c r="H298" s="10" t="e">
        <f t="shared" si="149"/>
        <v>#REF!</v>
      </c>
      <c r="I298" s="10" t="e">
        <f t="shared" si="149"/>
        <v>#REF!</v>
      </c>
    </row>
    <row r="299" spans="2:9" ht="13" x14ac:dyDescent="0.15">
      <c r="B299" s="7">
        <f t="shared" si="135"/>
        <v>9</v>
      </c>
      <c r="C299" s="6" t="str">
        <f t="shared" si="132"/>
        <v>Física</v>
      </c>
      <c r="D299" s="10" t="e">
        <f t="shared" ref="D299:F299" si="150">D287/SUM($D287:$F287)</f>
        <v>#REF!</v>
      </c>
      <c r="E299" s="10" t="e">
        <f t="shared" si="150"/>
        <v>#REF!</v>
      </c>
      <c r="F299" s="10" t="e">
        <f t="shared" si="150"/>
        <v>#REF!</v>
      </c>
      <c r="G299" s="10" t="e">
        <f t="shared" ref="G299:I299" si="151">G287/SUM($G287:$I287)</f>
        <v>#REF!</v>
      </c>
      <c r="H299" s="10" t="e">
        <f t="shared" si="151"/>
        <v>#REF!</v>
      </c>
      <c r="I299" s="10" t="e">
        <f t="shared" si="151"/>
        <v>#REF!</v>
      </c>
    </row>
    <row r="301" spans="2:9" ht="13" x14ac:dyDescent="0.15">
      <c r="C301" s="6" t="str">
        <f t="shared" ref="C301:C310" si="152">C278</f>
        <v>ASIGNATURA</v>
      </c>
      <c r="D301" s="6" t="s">
        <v>34</v>
      </c>
      <c r="E301" s="6" t="s">
        <v>35</v>
      </c>
    </row>
    <row r="302" spans="2:9" ht="13" x14ac:dyDescent="0.15">
      <c r="B302" s="7">
        <v>1</v>
      </c>
      <c r="C302" s="6" t="str">
        <f t="shared" si="152"/>
        <v>Lenguaje</v>
      </c>
      <c r="D302" s="10" t="e">
        <f t="shared" ref="D302:D310" si="153">-D291</f>
        <v>#REF!</v>
      </c>
      <c r="E302" s="11" t="e">
        <f t="shared" ref="E302:E310" si="154">G291</f>
        <v>#REF!</v>
      </c>
    </row>
    <row r="303" spans="2:9" ht="13" x14ac:dyDescent="0.15">
      <c r="B303" s="7">
        <f t="shared" ref="B303:B310" si="155">B302+1</f>
        <v>2</v>
      </c>
      <c r="C303" s="6" t="str">
        <f t="shared" si="152"/>
        <v>Lectores</v>
      </c>
      <c r="D303" s="10" t="e">
        <f t="shared" si="153"/>
        <v>#REF!</v>
      </c>
      <c r="E303" s="11" t="e">
        <f t="shared" si="154"/>
        <v>#REF!</v>
      </c>
    </row>
    <row r="304" spans="2:9" ht="13" x14ac:dyDescent="0.15">
      <c r="B304" s="7">
        <f t="shared" si="155"/>
        <v>3</v>
      </c>
      <c r="C304" s="6" t="str">
        <f t="shared" si="152"/>
        <v>Pensamiento</v>
      </c>
      <c r="D304" s="10" t="e">
        <f t="shared" si="153"/>
        <v>#REF!</v>
      </c>
      <c r="E304" s="11" t="e">
        <f t="shared" si="154"/>
        <v>#REF!</v>
      </c>
    </row>
    <row r="305" spans="2:15" ht="13" x14ac:dyDescent="0.15">
      <c r="B305" s="7">
        <f t="shared" si="155"/>
        <v>4</v>
      </c>
      <c r="C305" s="6" t="str">
        <f t="shared" si="152"/>
        <v>Matemática</v>
      </c>
      <c r="D305" s="10" t="e">
        <f t="shared" si="153"/>
        <v>#REF!</v>
      </c>
      <c r="E305" s="11" t="e">
        <f t="shared" si="154"/>
        <v>#REF!</v>
      </c>
    </row>
    <row r="306" spans="2:15" ht="13" x14ac:dyDescent="0.15">
      <c r="B306" s="7">
        <f t="shared" si="155"/>
        <v>5</v>
      </c>
      <c r="C306" s="6" t="str">
        <f t="shared" si="152"/>
        <v>Geometría</v>
      </c>
      <c r="D306" s="10" t="e">
        <f t="shared" si="153"/>
        <v>#REF!</v>
      </c>
      <c r="E306" s="11" t="e">
        <f t="shared" si="154"/>
        <v>#REF!</v>
      </c>
    </row>
    <row r="307" spans="2:15" ht="13" x14ac:dyDescent="0.15">
      <c r="B307" s="7">
        <f t="shared" si="155"/>
        <v>6</v>
      </c>
      <c r="C307" s="6" t="str">
        <f t="shared" si="152"/>
        <v>Sociales</v>
      </c>
      <c r="D307" s="10" t="e">
        <f t="shared" si="153"/>
        <v>#REF!</v>
      </c>
      <c r="E307" s="11" t="e">
        <f t="shared" si="154"/>
        <v>#REF!</v>
      </c>
    </row>
    <row r="308" spans="2:15" ht="13" x14ac:dyDescent="0.15">
      <c r="B308" s="7">
        <f t="shared" si="155"/>
        <v>7</v>
      </c>
      <c r="C308" s="6" t="str">
        <f t="shared" si="152"/>
        <v>Historia</v>
      </c>
      <c r="D308" s="10" t="e">
        <f t="shared" si="153"/>
        <v>#REF!</v>
      </c>
      <c r="E308" s="11" t="e">
        <f t="shared" si="154"/>
        <v>#REF!</v>
      </c>
    </row>
    <row r="309" spans="2:15" ht="13" x14ac:dyDescent="0.15">
      <c r="B309" s="7">
        <f t="shared" si="155"/>
        <v>8</v>
      </c>
      <c r="C309" s="6" t="str">
        <f t="shared" si="152"/>
        <v>Biología</v>
      </c>
      <c r="D309" s="10" t="e">
        <f t="shared" si="153"/>
        <v>#REF!</v>
      </c>
      <c r="E309" s="11" t="e">
        <f t="shared" si="154"/>
        <v>#REF!</v>
      </c>
    </row>
    <row r="310" spans="2:15" ht="13" x14ac:dyDescent="0.15">
      <c r="B310" s="7">
        <f t="shared" si="155"/>
        <v>9</v>
      </c>
      <c r="C310" s="6" t="str">
        <f t="shared" si="152"/>
        <v>Física</v>
      </c>
      <c r="D310" s="10" t="e">
        <f t="shared" si="153"/>
        <v>#REF!</v>
      </c>
      <c r="E310" s="11" t="e">
        <f t="shared" si="154"/>
        <v>#REF!</v>
      </c>
    </row>
    <row r="316" spans="2:15" ht="13" x14ac:dyDescent="0.15">
      <c r="D316" s="16" t="s">
        <v>65</v>
      </c>
      <c r="E316" s="15"/>
      <c r="F316" s="15"/>
      <c r="G316" s="15"/>
      <c r="H316" s="15"/>
      <c r="I316" s="15"/>
      <c r="J316" s="16"/>
      <c r="K316" s="15"/>
      <c r="L316" s="15"/>
      <c r="M316" s="15"/>
      <c r="N316" s="15"/>
      <c r="O316" s="15"/>
    </row>
    <row r="317" spans="2:15" ht="13" x14ac:dyDescent="0.15">
      <c r="B317" s="6"/>
      <c r="D317" s="17" t="s">
        <v>34</v>
      </c>
      <c r="E317" s="15"/>
      <c r="F317" s="15"/>
      <c r="G317" s="17" t="s">
        <v>35</v>
      </c>
      <c r="H317" s="15"/>
      <c r="I317" s="15"/>
      <c r="J317" s="17"/>
      <c r="K317" s="15"/>
      <c r="L317" s="15"/>
      <c r="M317" s="17"/>
      <c r="N317" s="15"/>
      <c r="O317" s="15"/>
    </row>
    <row r="318" spans="2:15" ht="13" x14ac:dyDescent="0.15">
      <c r="C318" s="6" t="s">
        <v>3</v>
      </c>
      <c r="D318" s="6" t="s">
        <v>8</v>
      </c>
      <c r="E318" s="6" t="s">
        <v>9</v>
      </c>
      <c r="F318" s="6" t="s">
        <v>10</v>
      </c>
      <c r="G318" s="6" t="s">
        <v>8</v>
      </c>
      <c r="H318" s="6" t="s">
        <v>9</v>
      </c>
      <c r="I318" s="6" t="s">
        <v>10</v>
      </c>
      <c r="J318" s="6"/>
      <c r="K318" s="6"/>
      <c r="L318" s="6"/>
      <c r="M318" s="6"/>
      <c r="N318" s="6"/>
      <c r="O318" s="6"/>
    </row>
    <row r="319" spans="2:15" ht="13" x14ac:dyDescent="0.15">
      <c r="B319" s="7">
        <v>1</v>
      </c>
      <c r="C319" s="7" t="s">
        <v>16</v>
      </c>
      <c r="D319" s="8" t="e">
        <f>SUMIFS(EXCEL!G:G,EXCEL!#REF!,1,EXCEL!$F:$F,1,EXCEL!$C:$C,1)</f>
        <v>#REF!</v>
      </c>
      <c r="E319" s="8" t="e">
        <f>SUMIFS(EXCEL!H:H,EXCEL!#REF!,1,EXCEL!$F:$F,1,EXCEL!$C:$C,1)</f>
        <v>#REF!</v>
      </c>
      <c r="F319" s="8" t="e">
        <f>SUMIFS(EXCEL!I:I,EXCEL!#REF!,1,EXCEL!$F:$F,1,EXCEL!$C:$C,1)</f>
        <v>#REF!</v>
      </c>
      <c r="G319" s="8" t="e">
        <f>SUMIFS(EXCEL!G:G,EXCEL!#REF!,1,EXCEL!$F:$F,2,EXCEL!$C:$C,1)</f>
        <v>#REF!</v>
      </c>
      <c r="H319" s="8" t="e">
        <f>SUMIFS(EXCEL!H:H,EXCEL!#REF!,1,EXCEL!$F:$F,2,EXCEL!$C:$C,1)</f>
        <v>#REF!</v>
      </c>
      <c r="I319" s="8" t="e">
        <f>SUMIFS(EXCEL!I:I,EXCEL!#REF!,1,EXCEL!$F:$F,2,EXCEL!$C:$C,1)</f>
        <v>#REF!</v>
      </c>
      <c r="J319" s="8"/>
      <c r="K319" s="8"/>
      <c r="L319" s="8"/>
      <c r="M319" s="8"/>
      <c r="N319" s="8"/>
      <c r="O319" s="8"/>
    </row>
    <row r="320" spans="2:15" ht="13" x14ac:dyDescent="0.15">
      <c r="B320" s="7">
        <f t="shared" ref="B320:B328" si="156">B319+1</f>
        <v>2</v>
      </c>
      <c r="C320" s="7" t="s">
        <v>18</v>
      </c>
      <c r="D320" s="8" t="e">
        <f>SUMIFS(EXCEL!G:G,EXCEL!#REF!,2,EXCEL!$F:$F,1,EXCEL!$C:$C,1)</f>
        <v>#REF!</v>
      </c>
      <c r="E320" s="8" t="e">
        <f>SUMIFS(EXCEL!H:H,EXCEL!#REF!,2,EXCEL!$F:$F,1,EXCEL!$C:$C,1)</f>
        <v>#REF!</v>
      </c>
      <c r="F320" s="8" t="e">
        <f>SUMIFS(EXCEL!I:I,EXCEL!#REF!,2,EXCEL!$F:$F,1,EXCEL!$C:$C,1)</f>
        <v>#REF!</v>
      </c>
      <c r="G320" s="8" t="e">
        <f>SUMIFS(EXCEL!G:G,EXCEL!#REF!,2,EXCEL!$F:$F,2,EXCEL!$C:$C,1)</f>
        <v>#REF!</v>
      </c>
      <c r="H320" s="8" t="e">
        <f>SUMIFS(EXCEL!H:H,EXCEL!#REF!,2,EXCEL!$F:$F,2,EXCEL!$C:$C,1)</f>
        <v>#REF!</v>
      </c>
      <c r="I320" s="8" t="e">
        <f>SUMIFS(EXCEL!I:I,EXCEL!#REF!,2,EXCEL!$F:$F,2,EXCEL!$C:$C,1)</f>
        <v>#REF!</v>
      </c>
      <c r="J320" s="8"/>
      <c r="K320" s="8"/>
      <c r="L320" s="8"/>
      <c r="M320" s="8"/>
      <c r="N320" s="8"/>
      <c r="O320" s="8"/>
    </row>
    <row r="321" spans="2:15" ht="13" x14ac:dyDescent="0.15">
      <c r="B321" s="7">
        <f t="shared" si="156"/>
        <v>3</v>
      </c>
      <c r="C321" s="7" t="s">
        <v>19</v>
      </c>
      <c r="D321" s="8" t="e">
        <f>SUMIFS(EXCEL!G:G,EXCEL!#REF!,3,EXCEL!$F:$F,1,EXCEL!$C:$C,1)</f>
        <v>#REF!</v>
      </c>
      <c r="E321" s="8" t="e">
        <f>SUMIFS(EXCEL!H:H,EXCEL!#REF!,3,EXCEL!$F:$F,1,EXCEL!$C:$C,1)</f>
        <v>#REF!</v>
      </c>
      <c r="F321" s="8" t="e">
        <f>SUMIFS(EXCEL!I:I,EXCEL!#REF!,3,EXCEL!$F:$F,1,EXCEL!$C:$C,1)</f>
        <v>#REF!</v>
      </c>
      <c r="G321" s="8" t="e">
        <f>SUMIFS(EXCEL!G:G,EXCEL!#REF!,3,EXCEL!$F:$F,2,EXCEL!$C:$C,1)</f>
        <v>#REF!</v>
      </c>
      <c r="H321" s="8" t="e">
        <f>SUMIFS(EXCEL!H:H,EXCEL!#REF!,3,EXCEL!$F:$F,2,EXCEL!$C:$C,1)</f>
        <v>#REF!</v>
      </c>
      <c r="I321" s="8" t="e">
        <f>SUMIFS(EXCEL!I:I,EXCEL!#REF!,3,EXCEL!$F:$F,2,EXCEL!$C:$C,1)</f>
        <v>#REF!</v>
      </c>
      <c r="J321" s="8"/>
      <c r="K321" s="8"/>
      <c r="L321" s="8"/>
      <c r="M321" s="8"/>
      <c r="N321" s="8"/>
      <c r="O321" s="8"/>
    </row>
    <row r="322" spans="2:15" ht="13" x14ac:dyDescent="0.15">
      <c r="B322" s="7">
        <f t="shared" si="156"/>
        <v>4</v>
      </c>
      <c r="C322" s="7" t="s">
        <v>21</v>
      </c>
      <c r="D322" s="8" t="e">
        <f>SUMIFS(EXCEL!G:G,EXCEL!#REF!,4,EXCEL!$F:$F,1,EXCEL!$C:$C,1)</f>
        <v>#REF!</v>
      </c>
      <c r="E322" s="8" t="e">
        <f>SUMIFS(EXCEL!H:H,EXCEL!#REF!,4,EXCEL!$F:$F,1,EXCEL!$C:$C,1)</f>
        <v>#REF!</v>
      </c>
      <c r="F322" s="8" t="e">
        <f>SUMIFS(EXCEL!I:I,EXCEL!#REF!,4,EXCEL!$F:$F,1,EXCEL!$C:$C,1)</f>
        <v>#REF!</v>
      </c>
      <c r="G322" s="8" t="e">
        <f>SUMIFS(EXCEL!G:G,EXCEL!#REF!,4,EXCEL!$F:$F,2,EXCEL!$C:$C,1)</f>
        <v>#REF!</v>
      </c>
      <c r="H322" s="8" t="e">
        <f>SUMIFS(EXCEL!H:H,EXCEL!#REF!,4,EXCEL!$F:$F,2,EXCEL!$C:$C,1)</f>
        <v>#REF!</v>
      </c>
      <c r="I322" s="8" t="e">
        <f>SUMIFS(EXCEL!I:I,EXCEL!#REF!,4,EXCEL!$F:$F,2,EXCEL!$C:$C,1)</f>
        <v>#REF!</v>
      </c>
      <c r="J322" s="8"/>
      <c r="K322" s="8"/>
      <c r="L322" s="8"/>
      <c r="M322" s="8"/>
      <c r="N322" s="8"/>
      <c r="O322" s="8"/>
    </row>
    <row r="323" spans="2:15" ht="13" x14ac:dyDescent="0.15">
      <c r="B323" s="7">
        <f t="shared" si="156"/>
        <v>5</v>
      </c>
      <c r="C323" s="7" t="s">
        <v>24</v>
      </c>
      <c r="D323" s="8" t="e">
        <f>SUMIFS(EXCEL!G:G,EXCEL!#REF!,5,EXCEL!$F:$F,1,EXCEL!$C:$C,1)</f>
        <v>#REF!</v>
      </c>
      <c r="E323" s="8" t="e">
        <f>SUMIFS(EXCEL!H:H,EXCEL!#REF!,5,EXCEL!$F:$F,1,EXCEL!$C:$C,1)</f>
        <v>#REF!</v>
      </c>
      <c r="F323" s="8" t="e">
        <f>SUMIFS(EXCEL!I:I,EXCEL!#REF!,5,EXCEL!$F:$F,1,EXCEL!$C:$C,1)</f>
        <v>#REF!</v>
      </c>
      <c r="G323" s="8" t="e">
        <f>SUMIFS(EXCEL!G:G,EXCEL!#REF!,5,EXCEL!$F:$F,2,EXCEL!$C:$C,1)</f>
        <v>#REF!</v>
      </c>
      <c r="H323" s="8" t="e">
        <f>SUMIFS(EXCEL!H:H,EXCEL!#REF!,5,EXCEL!$F:$F,2,EXCEL!$C:$C,1)</f>
        <v>#REF!</v>
      </c>
      <c r="I323" s="8" t="e">
        <f>SUMIFS(EXCEL!I:I,EXCEL!#REF!,5,EXCEL!$F:$F,2,EXCEL!$C:$C,1)</f>
        <v>#REF!</v>
      </c>
      <c r="J323" s="8"/>
      <c r="K323" s="8"/>
      <c r="L323" s="8"/>
      <c r="M323" s="8"/>
      <c r="N323" s="8"/>
      <c r="O323" s="8"/>
    </row>
    <row r="324" spans="2:15" ht="13" x14ac:dyDescent="0.15">
      <c r="B324" s="7">
        <f t="shared" si="156"/>
        <v>6</v>
      </c>
      <c r="C324" s="7" t="s">
        <v>26</v>
      </c>
      <c r="D324" s="8" t="e">
        <f>SUMIFS(EXCEL!G:G,EXCEL!#REF!,6,EXCEL!$F:$F,1,EXCEL!$C:$C,1)</f>
        <v>#REF!</v>
      </c>
      <c r="E324" s="8" t="e">
        <f>SUMIFS(EXCEL!H:H,EXCEL!#REF!,6,EXCEL!$F:$F,1,EXCEL!$C:$C,1)</f>
        <v>#REF!</v>
      </c>
      <c r="F324" s="8" t="e">
        <f>SUMIFS(EXCEL!I:I,EXCEL!#REF!,6,EXCEL!$F:$F,1,EXCEL!$C:$C,1)</f>
        <v>#REF!</v>
      </c>
      <c r="G324" s="8" t="e">
        <f>SUMIFS(EXCEL!G:G,EXCEL!#REF!,6,EXCEL!$F:$F,2,EXCEL!$C:$C,1)</f>
        <v>#REF!</v>
      </c>
      <c r="H324" s="8" t="e">
        <f>SUMIFS(EXCEL!H:H,EXCEL!#REF!,6,EXCEL!$F:$F,2,EXCEL!$C:$C,1)</f>
        <v>#REF!</v>
      </c>
      <c r="I324" s="8" t="e">
        <f>SUMIFS(EXCEL!I:I,EXCEL!#REF!,6,EXCEL!$F:$F,2,EXCEL!$C:$C,1)</f>
        <v>#REF!</v>
      </c>
      <c r="J324" s="8"/>
      <c r="K324" s="8"/>
      <c r="L324" s="8"/>
      <c r="M324" s="8"/>
      <c r="N324" s="8"/>
      <c r="O324" s="8"/>
    </row>
    <row r="325" spans="2:15" ht="13" x14ac:dyDescent="0.15">
      <c r="B325" s="7">
        <f t="shared" si="156"/>
        <v>7</v>
      </c>
      <c r="C325" s="7" t="s">
        <v>27</v>
      </c>
      <c r="D325" s="8" t="e">
        <f>SUMIFS(EXCEL!G:G,EXCEL!#REF!,7,EXCEL!$F:$F,1,EXCEL!$C:$C,1)</f>
        <v>#REF!</v>
      </c>
      <c r="E325" s="8" t="e">
        <f>SUMIFS(EXCEL!H:H,EXCEL!#REF!,7,EXCEL!$F:$F,1,EXCEL!$C:$C,1)</f>
        <v>#REF!</v>
      </c>
      <c r="F325" s="8" t="e">
        <f>SUMIFS(EXCEL!I:I,EXCEL!#REF!,7,EXCEL!$F:$F,1,EXCEL!$C:$C,1)</f>
        <v>#REF!</v>
      </c>
      <c r="G325" s="8" t="e">
        <f>SUMIFS(EXCEL!G:G,EXCEL!#REF!,7,EXCEL!$F:$F,2,EXCEL!$C:$C,1)</f>
        <v>#REF!</v>
      </c>
      <c r="H325" s="8" t="e">
        <f>SUMIFS(EXCEL!H:H,EXCEL!#REF!,7,EXCEL!$F:$F,2,EXCEL!$C:$C,1)</f>
        <v>#REF!</v>
      </c>
      <c r="I325" s="8" t="e">
        <f>SUMIFS(EXCEL!I:I,EXCEL!#REF!,7,EXCEL!$F:$F,2,EXCEL!$C:$C,1)</f>
        <v>#REF!</v>
      </c>
      <c r="J325" s="8"/>
      <c r="K325" s="8"/>
      <c r="L325" s="8"/>
      <c r="M325" s="8"/>
      <c r="N325" s="8"/>
      <c r="O325" s="8"/>
    </row>
    <row r="326" spans="2:15" ht="13" x14ac:dyDescent="0.15">
      <c r="B326" s="7">
        <f t="shared" si="156"/>
        <v>8</v>
      </c>
      <c r="C326" s="7" t="s">
        <v>28</v>
      </c>
      <c r="D326" s="8" t="e">
        <f>SUMIFS(EXCEL!G:G,EXCEL!#REF!,8,EXCEL!$F:$F,1,EXCEL!$C:$C,1)</f>
        <v>#REF!</v>
      </c>
      <c r="E326" s="8" t="e">
        <f>SUMIFS(EXCEL!H:H,EXCEL!#REF!,8,EXCEL!$F:$F,1,EXCEL!$C:$C,1)</f>
        <v>#REF!</v>
      </c>
      <c r="F326" s="8" t="e">
        <f>SUMIFS(EXCEL!I:I,EXCEL!#REF!,8,EXCEL!$F:$F,1,EXCEL!$C:$C,1)</f>
        <v>#REF!</v>
      </c>
      <c r="G326" s="8" t="e">
        <f>SUMIFS(EXCEL!G:G,EXCEL!#REF!,8,EXCEL!$F:$F,2,EXCEL!$C:$C,1)</f>
        <v>#REF!</v>
      </c>
      <c r="H326" s="8" t="e">
        <f>SUMIFS(EXCEL!H:H,EXCEL!#REF!,8,EXCEL!$F:$F,2,EXCEL!$C:$C,1)</f>
        <v>#REF!</v>
      </c>
      <c r="I326" s="8" t="e">
        <f>SUMIFS(EXCEL!I:I,EXCEL!#REF!,8,EXCEL!$F:$F,2,EXCEL!$C:$C,1)</f>
        <v>#REF!</v>
      </c>
      <c r="J326" s="8"/>
      <c r="K326" s="8"/>
      <c r="L326" s="8"/>
      <c r="M326" s="8"/>
      <c r="N326" s="8"/>
      <c r="O326" s="8"/>
    </row>
    <row r="327" spans="2:15" ht="13" x14ac:dyDescent="0.15">
      <c r="B327" s="7">
        <f t="shared" si="156"/>
        <v>9</v>
      </c>
      <c r="C327" s="7" t="s">
        <v>30</v>
      </c>
      <c r="D327" s="8" t="e">
        <f>SUMIFS(EXCEL!G:G,EXCEL!#REF!,10,EXCEL!$F:$F,1,EXCEL!$C:$C,1)</f>
        <v>#REF!</v>
      </c>
      <c r="E327" s="8" t="e">
        <f>SUMIFS(EXCEL!H:H,EXCEL!#REF!,10,EXCEL!$F:$F,1,EXCEL!$C:$C,1)</f>
        <v>#REF!</v>
      </c>
      <c r="F327" s="8" t="e">
        <f>SUMIFS(EXCEL!I:I,EXCEL!#REF!,10,EXCEL!$F:$F,1,EXCEL!$C:$C,1)</f>
        <v>#REF!</v>
      </c>
      <c r="G327" s="8" t="e">
        <f>SUMIFS(EXCEL!G:G,EXCEL!#REF!,10,EXCEL!$F:$F,2,EXCEL!$C:$C,1)</f>
        <v>#REF!</v>
      </c>
      <c r="H327" s="8" t="e">
        <f>SUMIFS(EXCEL!H:H,EXCEL!#REF!,10,EXCEL!$F:$F,2,EXCEL!$C:$C,1)</f>
        <v>#REF!</v>
      </c>
      <c r="I327" s="8" t="e">
        <f>SUMIFS(EXCEL!I:I,EXCEL!#REF!,10,EXCEL!$F:$F,2,EXCEL!$C:$C,1)</f>
        <v>#REF!</v>
      </c>
      <c r="J327" s="8"/>
      <c r="K327" s="8"/>
      <c r="L327" s="8"/>
      <c r="M327" s="8"/>
      <c r="N327" s="8"/>
      <c r="O327" s="8"/>
    </row>
    <row r="328" spans="2:15" ht="13" x14ac:dyDescent="0.15">
      <c r="B328" s="7">
        <f t="shared" si="156"/>
        <v>10</v>
      </c>
      <c r="C328" s="7" t="s">
        <v>32</v>
      </c>
      <c r="D328" s="8" t="e">
        <f>SUMIFS(EXCEL!G:G,EXCEL!#REF!,11,EXCEL!$F:$F,1,EXCEL!$C:$C,1)</f>
        <v>#REF!</v>
      </c>
      <c r="E328" s="8" t="e">
        <f>SUMIFS(EXCEL!H:H,EXCEL!#REF!,11,EXCEL!$F:$F,1,EXCEL!$C:$C,1)</f>
        <v>#REF!</v>
      </c>
      <c r="F328" s="8" t="e">
        <f>SUMIFS(EXCEL!I:I,EXCEL!#REF!,11,EXCEL!$F:$F,1,EXCEL!$C:$C,1)</f>
        <v>#REF!</v>
      </c>
      <c r="G328" s="8" t="e">
        <f>SUMIFS(EXCEL!G:G,EXCEL!#REF!,11,EXCEL!$F:$F,2,EXCEL!$C:$C,1)</f>
        <v>#REF!</v>
      </c>
      <c r="H328" s="8" t="e">
        <f>SUMIFS(EXCEL!H:H,EXCEL!#REF!,11,EXCEL!$F:$F,2,EXCEL!$C:$C,1)</f>
        <v>#REF!</v>
      </c>
      <c r="I328" s="8" t="e">
        <f>SUMIFS(EXCEL!I:I,EXCEL!#REF!,11,EXCEL!$F:$F,2,EXCEL!$C:$C,1)</f>
        <v>#REF!</v>
      </c>
      <c r="J328" s="8"/>
      <c r="K328" s="8"/>
      <c r="L328" s="8"/>
      <c r="M328" s="8"/>
      <c r="N328" s="8"/>
      <c r="O328" s="8"/>
    </row>
    <row r="330" spans="2:15" ht="13" x14ac:dyDescent="0.15">
      <c r="B330" s="6"/>
      <c r="D330" s="17" t="s">
        <v>34</v>
      </c>
      <c r="E330" s="15"/>
      <c r="F330" s="15"/>
      <c r="G330" s="17" t="s">
        <v>35</v>
      </c>
      <c r="H330" s="15"/>
      <c r="I330" s="15"/>
      <c r="J330" s="17"/>
      <c r="K330" s="15"/>
      <c r="L330" s="15"/>
      <c r="M330" s="17"/>
      <c r="N330" s="15"/>
      <c r="O330" s="15"/>
    </row>
    <row r="331" spans="2:15" ht="13" x14ac:dyDescent="0.15">
      <c r="C331" s="6" t="str">
        <f t="shared" ref="C331:C341" si="157">C318</f>
        <v>ASIGNATURA</v>
      </c>
      <c r="D331" s="6" t="s">
        <v>8</v>
      </c>
      <c r="E331" s="6" t="s">
        <v>9</v>
      </c>
      <c r="F331" s="6" t="s">
        <v>10</v>
      </c>
      <c r="G331" s="6" t="s">
        <v>8</v>
      </c>
      <c r="H331" s="6" t="s">
        <v>9</v>
      </c>
      <c r="I331" s="6" t="s">
        <v>10</v>
      </c>
      <c r="J331" s="6"/>
      <c r="K331" s="6"/>
      <c r="L331" s="6"/>
      <c r="M331" s="6"/>
      <c r="N331" s="6"/>
      <c r="O331" s="6"/>
    </row>
    <row r="332" spans="2:15" ht="13" x14ac:dyDescent="0.15">
      <c r="B332" s="7">
        <v>1</v>
      </c>
      <c r="C332" s="6" t="str">
        <f t="shared" si="157"/>
        <v>Lenguaje</v>
      </c>
      <c r="D332" s="10" t="e">
        <f t="shared" ref="D332:F332" si="158">D319/SUM($D319:$F319)</f>
        <v>#REF!</v>
      </c>
      <c r="E332" s="10" t="e">
        <f t="shared" si="158"/>
        <v>#REF!</v>
      </c>
      <c r="F332" s="10" t="e">
        <f t="shared" si="158"/>
        <v>#REF!</v>
      </c>
      <c r="G332" s="10" t="e">
        <f t="shared" ref="G332:I332" si="159">G319/SUM($G319:$I319)</f>
        <v>#REF!</v>
      </c>
      <c r="H332" s="10" t="e">
        <f t="shared" si="159"/>
        <v>#REF!</v>
      </c>
      <c r="I332" s="10" t="e">
        <f t="shared" si="159"/>
        <v>#REF!</v>
      </c>
      <c r="J332" s="10"/>
      <c r="K332" s="10"/>
      <c r="L332" s="10"/>
      <c r="M332" s="10"/>
      <c r="N332" s="10"/>
      <c r="O332" s="10"/>
    </row>
    <row r="333" spans="2:15" ht="13" x14ac:dyDescent="0.15">
      <c r="B333" s="7">
        <f t="shared" ref="B333:B341" si="160">B332+1</f>
        <v>2</v>
      </c>
      <c r="C333" s="6" t="str">
        <f t="shared" si="157"/>
        <v>Lectores</v>
      </c>
      <c r="D333" s="10" t="e">
        <f t="shared" ref="D333:F333" si="161">D320/SUM($D320:$F320)</f>
        <v>#REF!</v>
      </c>
      <c r="E333" s="10" t="e">
        <f t="shared" si="161"/>
        <v>#REF!</v>
      </c>
      <c r="F333" s="10" t="e">
        <f t="shared" si="161"/>
        <v>#REF!</v>
      </c>
      <c r="G333" s="10" t="e">
        <f t="shared" ref="G333:I333" si="162">G320/SUM($G320:$I320)</f>
        <v>#REF!</v>
      </c>
      <c r="H333" s="10" t="e">
        <f t="shared" si="162"/>
        <v>#REF!</v>
      </c>
      <c r="I333" s="10" t="e">
        <f t="shared" si="162"/>
        <v>#REF!</v>
      </c>
      <c r="J333" s="10"/>
      <c r="K333" s="10"/>
      <c r="L333" s="10"/>
      <c r="M333" s="10"/>
      <c r="N333" s="10"/>
      <c r="O333" s="10"/>
    </row>
    <row r="334" spans="2:15" ht="13" x14ac:dyDescent="0.15">
      <c r="B334" s="7">
        <f t="shared" si="160"/>
        <v>3</v>
      </c>
      <c r="C334" s="6" t="str">
        <f t="shared" si="157"/>
        <v>Pensamiento</v>
      </c>
      <c r="D334" s="10" t="e">
        <f t="shared" ref="D334:F334" si="163">D321/SUM($D321:$F321)</f>
        <v>#REF!</v>
      </c>
      <c r="E334" s="10" t="e">
        <f t="shared" si="163"/>
        <v>#REF!</v>
      </c>
      <c r="F334" s="10" t="e">
        <f t="shared" si="163"/>
        <v>#REF!</v>
      </c>
      <c r="G334" s="10" t="e">
        <f t="shared" ref="G334:I334" si="164">G321/SUM($G321:$I321)</f>
        <v>#REF!</v>
      </c>
      <c r="H334" s="10" t="e">
        <f t="shared" si="164"/>
        <v>#REF!</v>
      </c>
      <c r="I334" s="10" t="e">
        <f t="shared" si="164"/>
        <v>#REF!</v>
      </c>
      <c r="J334" s="10"/>
      <c r="K334" s="10"/>
      <c r="L334" s="10"/>
      <c r="M334" s="10"/>
      <c r="N334" s="10"/>
      <c r="O334" s="10"/>
    </row>
    <row r="335" spans="2:15" ht="13" x14ac:dyDescent="0.15">
      <c r="B335" s="7">
        <f t="shared" si="160"/>
        <v>4</v>
      </c>
      <c r="C335" s="6" t="str">
        <f t="shared" si="157"/>
        <v>Matemática</v>
      </c>
      <c r="D335" s="10" t="e">
        <f t="shared" ref="D335:F335" si="165">D322/SUM($D322:$F322)</f>
        <v>#REF!</v>
      </c>
      <c r="E335" s="10" t="e">
        <f t="shared" si="165"/>
        <v>#REF!</v>
      </c>
      <c r="F335" s="10" t="e">
        <f t="shared" si="165"/>
        <v>#REF!</v>
      </c>
      <c r="G335" s="10" t="e">
        <f t="shared" ref="G335:I335" si="166">G322/SUM($G322:$I322)</f>
        <v>#REF!</v>
      </c>
      <c r="H335" s="10" t="e">
        <f t="shared" si="166"/>
        <v>#REF!</v>
      </c>
      <c r="I335" s="10" t="e">
        <f t="shared" si="166"/>
        <v>#REF!</v>
      </c>
      <c r="J335" s="10"/>
      <c r="K335" s="10"/>
      <c r="L335" s="10"/>
      <c r="M335" s="10"/>
      <c r="N335" s="10"/>
      <c r="O335" s="10"/>
    </row>
    <row r="336" spans="2:15" ht="13" x14ac:dyDescent="0.15">
      <c r="B336" s="7">
        <f t="shared" si="160"/>
        <v>5</v>
      </c>
      <c r="C336" s="6" t="str">
        <f t="shared" si="157"/>
        <v>Geometría</v>
      </c>
      <c r="D336" s="10" t="e">
        <f t="shared" ref="D336:F336" si="167">D323/SUM($D323:$F323)</f>
        <v>#REF!</v>
      </c>
      <c r="E336" s="10" t="e">
        <f t="shared" si="167"/>
        <v>#REF!</v>
      </c>
      <c r="F336" s="10" t="e">
        <f t="shared" si="167"/>
        <v>#REF!</v>
      </c>
      <c r="G336" s="10" t="e">
        <f t="shared" ref="G336:I336" si="168">G323/SUM($G323:$I323)</f>
        <v>#REF!</v>
      </c>
      <c r="H336" s="10" t="e">
        <f t="shared" si="168"/>
        <v>#REF!</v>
      </c>
      <c r="I336" s="10" t="e">
        <f t="shared" si="168"/>
        <v>#REF!</v>
      </c>
      <c r="J336" s="10"/>
      <c r="K336" s="10"/>
      <c r="L336" s="10"/>
      <c r="M336" s="10"/>
      <c r="N336" s="10"/>
      <c r="O336" s="10"/>
    </row>
    <row r="337" spans="2:15" ht="13" x14ac:dyDescent="0.15">
      <c r="B337" s="7">
        <f t="shared" si="160"/>
        <v>6</v>
      </c>
      <c r="C337" s="6" t="str">
        <f t="shared" si="157"/>
        <v>Sociales</v>
      </c>
      <c r="D337" s="10" t="e">
        <f t="shared" ref="D337:F337" si="169">D324/SUM($D324:$F324)</f>
        <v>#REF!</v>
      </c>
      <c r="E337" s="10" t="e">
        <f t="shared" si="169"/>
        <v>#REF!</v>
      </c>
      <c r="F337" s="10" t="e">
        <f t="shared" si="169"/>
        <v>#REF!</v>
      </c>
      <c r="G337" s="10" t="e">
        <f t="shared" ref="G337:I337" si="170">G324/SUM($G324:$I324)</f>
        <v>#REF!</v>
      </c>
      <c r="H337" s="10" t="e">
        <f t="shared" si="170"/>
        <v>#REF!</v>
      </c>
      <c r="I337" s="10" t="e">
        <f t="shared" si="170"/>
        <v>#REF!</v>
      </c>
      <c r="J337" s="10"/>
      <c r="K337" s="10"/>
      <c r="L337" s="10"/>
      <c r="M337" s="10"/>
      <c r="N337" s="10"/>
      <c r="O337" s="10"/>
    </row>
    <row r="338" spans="2:15" ht="13" x14ac:dyDescent="0.15">
      <c r="B338" s="7">
        <f t="shared" si="160"/>
        <v>7</v>
      </c>
      <c r="C338" s="6" t="str">
        <f t="shared" si="157"/>
        <v>Historia</v>
      </c>
      <c r="D338" s="10" t="e">
        <f t="shared" ref="D338:F338" si="171">D325/SUM($D325:$F325)</f>
        <v>#REF!</v>
      </c>
      <c r="E338" s="10" t="e">
        <f t="shared" si="171"/>
        <v>#REF!</v>
      </c>
      <c r="F338" s="10" t="e">
        <f t="shared" si="171"/>
        <v>#REF!</v>
      </c>
      <c r="G338" s="10" t="e">
        <f t="shared" ref="G338:I338" si="172">G325/SUM($G325:$I325)</f>
        <v>#REF!</v>
      </c>
      <c r="H338" s="10" t="e">
        <f t="shared" si="172"/>
        <v>#REF!</v>
      </c>
      <c r="I338" s="10" t="e">
        <f t="shared" si="172"/>
        <v>#REF!</v>
      </c>
      <c r="J338" s="10"/>
      <c r="K338" s="10"/>
      <c r="L338" s="10"/>
      <c r="M338" s="10"/>
      <c r="N338" s="10"/>
      <c r="O338" s="10"/>
    </row>
    <row r="339" spans="2:15" ht="13" x14ac:dyDescent="0.15">
      <c r="B339" s="7">
        <f t="shared" si="160"/>
        <v>8</v>
      </c>
      <c r="C339" s="6" t="str">
        <f t="shared" si="157"/>
        <v>Naturales</v>
      </c>
      <c r="D339" s="10" t="e">
        <f t="shared" ref="D339:F339" si="173">D326/SUM($D326:$F326)</f>
        <v>#REF!</v>
      </c>
      <c r="E339" s="10" t="e">
        <f t="shared" si="173"/>
        <v>#REF!</v>
      </c>
      <c r="F339" s="10" t="e">
        <f t="shared" si="173"/>
        <v>#REF!</v>
      </c>
      <c r="G339" s="10" t="e">
        <f t="shared" ref="G339:I339" si="174">G326/SUM($G326:$I326)</f>
        <v>#REF!</v>
      </c>
      <c r="H339" s="10" t="e">
        <f t="shared" si="174"/>
        <v>#REF!</v>
      </c>
      <c r="I339" s="10" t="e">
        <f t="shared" si="174"/>
        <v>#REF!</v>
      </c>
      <c r="J339" s="10"/>
      <c r="K339" s="10"/>
      <c r="L339" s="10"/>
      <c r="M339" s="10"/>
      <c r="N339" s="10"/>
      <c r="O339" s="10"/>
    </row>
    <row r="340" spans="2:15" ht="13" x14ac:dyDescent="0.15">
      <c r="B340" s="7">
        <f t="shared" si="160"/>
        <v>9</v>
      </c>
      <c r="C340" s="6" t="str">
        <f t="shared" si="157"/>
        <v>Biología</v>
      </c>
      <c r="D340" s="10" t="e">
        <f t="shared" ref="D340:F340" si="175">D327/SUM($D327:$F327)</f>
        <v>#REF!</v>
      </c>
      <c r="E340" s="10" t="e">
        <f t="shared" si="175"/>
        <v>#REF!</v>
      </c>
      <c r="F340" s="10" t="e">
        <f t="shared" si="175"/>
        <v>#REF!</v>
      </c>
      <c r="G340" s="10" t="e">
        <f t="shared" ref="G340:I340" si="176">G327/SUM($G327:$I327)</f>
        <v>#REF!</v>
      </c>
      <c r="H340" s="10" t="e">
        <f t="shared" si="176"/>
        <v>#REF!</v>
      </c>
      <c r="I340" s="10" t="e">
        <f t="shared" si="176"/>
        <v>#REF!</v>
      </c>
      <c r="J340" s="10"/>
      <c r="K340" s="10"/>
      <c r="L340" s="10"/>
      <c r="M340" s="10"/>
      <c r="N340" s="10"/>
      <c r="O340" s="10"/>
    </row>
    <row r="341" spans="2:15" ht="13" x14ac:dyDescent="0.15">
      <c r="B341" s="7">
        <f t="shared" si="160"/>
        <v>10</v>
      </c>
      <c r="C341" s="6" t="str">
        <f t="shared" si="157"/>
        <v>Física</v>
      </c>
      <c r="D341" s="10" t="e">
        <f t="shared" ref="D341:F341" si="177">D328/SUM($D328:$F328)</f>
        <v>#REF!</v>
      </c>
      <c r="E341" s="10" t="e">
        <f t="shared" si="177"/>
        <v>#REF!</v>
      </c>
      <c r="F341" s="10" t="e">
        <f t="shared" si="177"/>
        <v>#REF!</v>
      </c>
      <c r="G341" s="10" t="e">
        <f t="shared" ref="G341:I341" si="178">G328/SUM($G328:$I328)</f>
        <v>#REF!</v>
      </c>
      <c r="H341" s="10" t="e">
        <f t="shared" si="178"/>
        <v>#REF!</v>
      </c>
      <c r="I341" s="10" t="e">
        <f t="shared" si="178"/>
        <v>#REF!</v>
      </c>
      <c r="J341" s="10"/>
      <c r="K341" s="10"/>
      <c r="L341" s="10"/>
      <c r="M341" s="10"/>
      <c r="N341" s="10"/>
      <c r="O341" s="10"/>
    </row>
    <row r="343" spans="2:15" ht="13" x14ac:dyDescent="0.15">
      <c r="C343" s="6" t="str">
        <f t="shared" ref="C343:C353" si="179">C318</f>
        <v>ASIGNATURA</v>
      </c>
      <c r="D343" s="6" t="s">
        <v>34</v>
      </c>
      <c r="E343" s="6" t="s">
        <v>35</v>
      </c>
      <c r="F343" s="6"/>
      <c r="G343" s="6"/>
      <c r="H343" s="6"/>
      <c r="I343" s="6"/>
      <c r="J343" s="6"/>
      <c r="K343" s="6"/>
    </row>
    <row r="344" spans="2:15" ht="13" x14ac:dyDescent="0.15">
      <c r="B344" s="7">
        <v>1</v>
      </c>
      <c r="C344" s="6" t="str">
        <f t="shared" si="179"/>
        <v>Lenguaje</v>
      </c>
      <c r="D344" s="10" t="e">
        <f t="shared" ref="D344:D353" si="180">-D332</f>
        <v>#REF!</v>
      </c>
      <c r="E344" s="11" t="e">
        <f t="shared" ref="E344:E353" si="181">G332</f>
        <v>#REF!</v>
      </c>
      <c r="F344" s="10"/>
      <c r="G344" s="11"/>
      <c r="H344" s="10"/>
      <c r="I344" s="11"/>
      <c r="J344" s="10"/>
      <c r="K344" s="11"/>
    </row>
    <row r="345" spans="2:15" ht="13" x14ac:dyDescent="0.15">
      <c r="B345" s="7">
        <f t="shared" ref="B345:B353" si="182">B344+1</f>
        <v>2</v>
      </c>
      <c r="C345" s="6" t="str">
        <f t="shared" si="179"/>
        <v>Lectores</v>
      </c>
      <c r="D345" s="10" t="e">
        <f t="shared" si="180"/>
        <v>#REF!</v>
      </c>
      <c r="E345" s="11" t="e">
        <f t="shared" si="181"/>
        <v>#REF!</v>
      </c>
      <c r="F345" s="10"/>
      <c r="G345" s="11"/>
      <c r="H345" s="10"/>
      <c r="I345" s="11"/>
      <c r="J345" s="10"/>
      <c r="K345" s="11"/>
    </row>
    <row r="346" spans="2:15" ht="13" x14ac:dyDescent="0.15">
      <c r="B346" s="7">
        <f t="shared" si="182"/>
        <v>3</v>
      </c>
      <c r="C346" s="6" t="str">
        <f t="shared" si="179"/>
        <v>Pensamiento</v>
      </c>
      <c r="D346" s="10" t="e">
        <f t="shared" si="180"/>
        <v>#REF!</v>
      </c>
      <c r="E346" s="11" t="e">
        <f t="shared" si="181"/>
        <v>#REF!</v>
      </c>
      <c r="F346" s="10"/>
      <c r="G346" s="11"/>
      <c r="H346" s="10"/>
      <c r="I346" s="11"/>
      <c r="J346" s="10"/>
      <c r="K346" s="11"/>
    </row>
    <row r="347" spans="2:15" ht="13" x14ac:dyDescent="0.15">
      <c r="B347" s="7">
        <f t="shared" si="182"/>
        <v>4</v>
      </c>
      <c r="C347" s="6" t="str">
        <f t="shared" si="179"/>
        <v>Matemática</v>
      </c>
      <c r="D347" s="10" t="e">
        <f t="shared" si="180"/>
        <v>#REF!</v>
      </c>
      <c r="E347" s="11" t="e">
        <f t="shared" si="181"/>
        <v>#REF!</v>
      </c>
      <c r="F347" s="10"/>
      <c r="G347" s="11"/>
      <c r="H347" s="10"/>
      <c r="I347" s="11"/>
      <c r="J347" s="10"/>
      <c r="K347" s="11"/>
    </row>
    <row r="348" spans="2:15" ht="13" x14ac:dyDescent="0.15">
      <c r="B348" s="7">
        <f t="shared" si="182"/>
        <v>5</v>
      </c>
      <c r="C348" s="6" t="str">
        <f t="shared" si="179"/>
        <v>Geometría</v>
      </c>
      <c r="D348" s="10" t="e">
        <f t="shared" si="180"/>
        <v>#REF!</v>
      </c>
      <c r="E348" s="11" t="e">
        <f t="shared" si="181"/>
        <v>#REF!</v>
      </c>
      <c r="F348" s="10"/>
      <c r="G348" s="11"/>
      <c r="H348" s="10"/>
      <c r="I348" s="11"/>
      <c r="J348" s="10"/>
      <c r="K348" s="11"/>
    </row>
    <row r="349" spans="2:15" ht="13" x14ac:dyDescent="0.15">
      <c r="B349" s="7">
        <f t="shared" si="182"/>
        <v>6</v>
      </c>
      <c r="C349" s="6" t="str">
        <f t="shared" si="179"/>
        <v>Sociales</v>
      </c>
      <c r="D349" s="10" t="e">
        <f t="shared" si="180"/>
        <v>#REF!</v>
      </c>
      <c r="E349" s="11" t="e">
        <f t="shared" si="181"/>
        <v>#REF!</v>
      </c>
      <c r="F349" s="10"/>
      <c r="G349" s="11"/>
      <c r="H349" s="10"/>
      <c r="I349" s="11"/>
      <c r="J349" s="10"/>
      <c r="K349" s="11"/>
    </row>
    <row r="350" spans="2:15" ht="13" x14ac:dyDescent="0.15">
      <c r="B350" s="7">
        <f t="shared" si="182"/>
        <v>7</v>
      </c>
      <c r="C350" s="6" t="str">
        <f t="shared" si="179"/>
        <v>Historia</v>
      </c>
      <c r="D350" s="10" t="e">
        <f t="shared" si="180"/>
        <v>#REF!</v>
      </c>
      <c r="E350" s="11" t="e">
        <f t="shared" si="181"/>
        <v>#REF!</v>
      </c>
      <c r="F350" s="10"/>
      <c r="G350" s="11"/>
      <c r="H350" s="10"/>
      <c r="I350" s="11"/>
      <c r="J350" s="10"/>
      <c r="K350" s="11"/>
    </row>
    <row r="351" spans="2:15" ht="13" x14ac:dyDescent="0.15">
      <c r="B351" s="7">
        <f t="shared" si="182"/>
        <v>8</v>
      </c>
      <c r="C351" s="6" t="str">
        <f t="shared" si="179"/>
        <v>Naturales</v>
      </c>
      <c r="D351" s="10" t="e">
        <f t="shared" si="180"/>
        <v>#REF!</v>
      </c>
      <c r="E351" s="11" t="e">
        <f t="shared" si="181"/>
        <v>#REF!</v>
      </c>
      <c r="F351" s="10"/>
      <c r="G351" s="11"/>
      <c r="H351" s="10"/>
      <c r="I351" s="11"/>
      <c r="J351" s="10"/>
      <c r="K351" s="11"/>
    </row>
    <row r="352" spans="2:15" ht="13" x14ac:dyDescent="0.15">
      <c r="B352" s="7">
        <f t="shared" si="182"/>
        <v>9</v>
      </c>
      <c r="C352" s="6" t="str">
        <f t="shared" si="179"/>
        <v>Biología</v>
      </c>
      <c r="D352" s="10" t="e">
        <f t="shared" si="180"/>
        <v>#REF!</v>
      </c>
      <c r="E352" s="11" t="e">
        <f t="shared" si="181"/>
        <v>#REF!</v>
      </c>
      <c r="F352" s="10"/>
      <c r="G352" s="11"/>
      <c r="H352" s="10"/>
      <c r="I352" s="11"/>
      <c r="J352" s="10"/>
      <c r="K352" s="11"/>
      <c r="L352" s="4"/>
      <c r="M352" s="4"/>
      <c r="N352" s="4"/>
    </row>
    <row r="353" spans="2:14" ht="13" x14ac:dyDescent="0.15">
      <c r="B353" s="7">
        <f t="shared" si="182"/>
        <v>10</v>
      </c>
      <c r="C353" s="6" t="str">
        <f t="shared" si="179"/>
        <v>Física</v>
      </c>
      <c r="D353" s="10" t="e">
        <f t="shared" si="180"/>
        <v>#REF!</v>
      </c>
      <c r="E353" s="11" t="e">
        <f t="shared" si="181"/>
        <v>#REF!</v>
      </c>
      <c r="F353" s="10"/>
      <c r="G353" s="11"/>
      <c r="H353" s="10"/>
      <c r="I353" s="11"/>
      <c r="J353" s="10"/>
      <c r="K353" s="11"/>
      <c r="L353" s="4"/>
      <c r="M353" s="4"/>
      <c r="N353" s="4"/>
    </row>
    <row r="354" spans="2:14" ht="13" x14ac:dyDescent="0.15">
      <c r="L354" s="4"/>
      <c r="M354" s="4"/>
      <c r="N354" s="4"/>
    </row>
    <row r="355" spans="2:14" ht="13" x14ac:dyDescent="0.15">
      <c r="L355" s="4"/>
      <c r="M355" s="4"/>
      <c r="N355" s="4"/>
    </row>
    <row r="356" spans="2:14" ht="13" x14ac:dyDescent="0.15">
      <c r="L356" s="4"/>
      <c r="M356" s="4"/>
      <c r="N356" s="4"/>
    </row>
    <row r="357" spans="2:14" ht="13" x14ac:dyDescent="0.15">
      <c r="L357" s="4"/>
      <c r="M357" s="4"/>
      <c r="N357" s="4"/>
    </row>
    <row r="358" spans="2:14" ht="13" x14ac:dyDescent="0.15">
      <c r="L358" s="4"/>
      <c r="M358" s="4"/>
      <c r="N358" s="4"/>
    </row>
    <row r="359" spans="2:14" ht="13" x14ac:dyDescent="0.15">
      <c r="L359" s="4"/>
      <c r="M359" s="4"/>
      <c r="N359" s="4"/>
    </row>
    <row r="361" spans="2:14" ht="13" x14ac:dyDescent="0.15">
      <c r="D361" s="16" t="s">
        <v>66</v>
      </c>
      <c r="E361" s="15"/>
      <c r="F361" s="15"/>
      <c r="G361" s="15"/>
      <c r="H361" s="15"/>
      <c r="I361" s="15"/>
    </row>
    <row r="362" spans="2:14" ht="13" x14ac:dyDescent="0.15">
      <c r="B362" s="6"/>
      <c r="D362" s="17" t="s">
        <v>34</v>
      </c>
      <c r="E362" s="15"/>
      <c r="F362" s="15"/>
      <c r="G362" s="17" t="s">
        <v>35</v>
      </c>
      <c r="H362" s="15"/>
      <c r="I362" s="15"/>
    </row>
    <row r="363" spans="2:14" ht="13" x14ac:dyDescent="0.15">
      <c r="C363" s="6" t="s">
        <v>3</v>
      </c>
      <c r="D363" s="6" t="s">
        <v>8</v>
      </c>
      <c r="E363" s="6" t="s">
        <v>9</v>
      </c>
      <c r="F363" s="6" t="s">
        <v>10</v>
      </c>
      <c r="G363" s="6" t="s">
        <v>8</v>
      </c>
      <c r="H363" s="6" t="s">
        <v>9</v>
      </c>
      <c r="I363" s="6" t="s">
        <v>10</v>
      </c>
    </row>
    <row r="364" spans="2:14" ht="13" x14ac:dyDescent="0.15">
      <c r="B364" s="7">
        <v>1</v>
      </c>
      <c r="C364" s="7" t="s">
        <v>16</v>
      </c>
      <c r="D364" s="8" t="e">
        <f>SUMIFS(EXCEL!G:G,EXCEL!#REF!,1,EXCEL!$F:$F,1,EXCEL!$C:$C,2)</f>
        <v>#REF!</v>
      </c>
      <c r="E364" s="8" t="e">
        <f>SUMIFS(EXCEL!H:H,EXCEL!#REF!,1,EXCEL!$F:$F,1,EXCEL!$C:$C,2)</f>
        <v>#REF!</v>
      </c>
      <c r="F364" s="8" t="e">
        <f>SUMIFS(EXCEL!I:I,EXCEL!#REF!,1,EXCEL!$F:$F,1,EXCEL!$C:$C,2)</f>
        <v>#REF!</v>
      </c>
      <c r="G364" s="8" t="e">
        <f>SUMIFS(EXCEL!G:G,EXCEL!#REF!,1,EXCEL!$F:$F,2,EXCEL!$C:$C,2)</f>
        <v>#REF!</v>
      </c>
      <c r="H364" s="8" t="e">
        <f>SUMIFS(EXCEL!H:H,EXCEL!#REF!,1,EXCEL!$F:$F,2,EXCEL!$C:$C,2)</f>
        <v>#REF!</v>
      </c>
      <c r="I364" s="8" t="e">
        <f>SUMIFS(EXCEL!I:I,EXCEL!#REF!,1,EXCEL!$F:$F,2,EXCEL!$C:$C,2)</f>
        <v>#REF!</v>
      </c>
    </row>
    <row r="365" spans="2:14" ht="13" x14ac:dyDescent="0.15">
      <c r="B365" s="7">
        <f t="shared" ref="B365:B372" si="183">B364+1</f>
        <v>2</v>
      </c>
      <c r="C365" s="7" t="s">
        <v>18</v>
      </c>
      <c r="D365" s="8" t="e">
        <f>SUMIFS(EXCEL!G:G,EXCEL!#REF!,2,EXCEL!$F:$F,1,EXCEL!$C:$C,2)</f>
        <v>#REF!</v>
      </c>
      <c r="E365" s="8" t="e">
        <f>SUMIFS(EXCEL!H:H,EXCEL!#REF!,2,EXCEL!$F:$F,1,EXCEL!$C:$C,2)</f>
        <v>#REF!</v>
      </c>
      <c r="F365" s="8" t="e">
        <f>SUMIFS(EXCEL!I:I,EXCEL!#REF!,2,EXCEL!$F:$F,1,EXCEL!$C:$C,2)</f>
        <v>#REF!</v>
      </c>
      <c r="G365" s="8" t="e">
        <f>SUMIFS(EXCEL!G:G,EXCEL!#REF!,2,EXCEL!$F:$F,2,EXCEL!$C:$C,2)</f>
        <v>#REF!</v>
      </c>
      <c r="H365" s="8" t="e">
        <f>SUMIFS(EXCEL!H:H,EXCEL!#REF!,2,EXCEL!$F:$F,2,EXCEL!$C:$C,2)</f>
        <v>#REF!</v>
      </c>
      <c r="I365" s="8" t="e">
        <f>SUMIFS(EXCEL!I:I,EXCEL!#REF!,2,EXCEL!$F:$F,2,EXCEL!$C:$C,2)</f>
        <v>#REF!</v>
      </c>
    </row>
    <row r="366" spans="2:14" ht="13" x14ac:dyDescent="0.15">
      <c r="B366" s="7">
        <f t="shared" si="183"/>
        <v>3</v>
      </c>
      <c r="C366" s="7" t="s">
        <v>19</v>
      </c>
      <c r="D366" s="8" t="e">
        <f>SUMIFS(EXCEL!G:G,EXCEL!#REF!,3,EXCEL!$F:$F,1,EXCEL!$C:$C,2)</f>
        <v>#REF!</v>
      </c>
      <c r="E366" s="8" t="e">
        <f>SUMIFS(EXCEL!H:H,EXCEL!#REF!,3,EXCEL!$F:$F,1,EXCEL!$C:$C,2)</f>
        <v>#REF!</v>
      </c>
      <c r="F366" s="8" t="e">
        <f>SUMIFS(EXCEL!I:I,EXCEL!#REF!,3,EXCEL!$F:$F,1,EXCEL!$C:$C,2)</f>
        <v>#REF!</v>
      </c>
      <c r="G366" s="8" t="e">
        <f>SUMIFS(EXCEL!G:G,EXCEL!#REF!,3,EXCEL!$F:$F,2,EXCEL!$C:$C,2)</f>
        <v>#REF!</v>
      </c>
      <c r="H366" s="8" t="e">
        <f>SUMIFS(EXCEL!H:H,EXCEL!#REF!,3,EXCEL!$F:$F,2,EXCEL!$C:$C,2)</f>
        <v>#REF!</v>
      </c>
      <c r="I366" s="8" t="e">
        <f>SUMIFS(EXCEL!I:I,EXCEL!#REF!,3,EXCEL!$F:$F,2,EXCEL!$C:$C,2)</f>
        <v>#REF!</v>
      </c>
    </row>
    <row r="367" spans="2:14" ht="13" x14ac:dyDescent="0.15">
      <c r="B367" s="7">
        <f t="shared" si="183"/>
        <v>4</v>
      </c>
      <c r="C367" s="7" t="s">
        <v>21</v>
      </c>
      <c r="D367" s="8" t="e">
        <f>SUMIFS(EXCEL!G:G,EXCEL!#REF!,4,EXCEL!$F:$F,1,EXCEL!$C:$C,2)</f>
        <v>#REF!</v>
      </c>
      <c r="E367" s="8" t="e">
        <f>SUMIFS(EXCEL!H:H,EXCEL!#REF!,4,EXCEL!$F:$F,1,EXCEL!$C:$C,2)</f>
        <v>#REF!</v>
      </c>
      <c r="F367" s="8" t="e">
        <f>SUMIFS(EXCEL!I:I,EXCEL!#REF!,4,EXCEL!$F:$F,1,EXCEL!$C:$C,2)</f>
        <v>#REF!</v>
      </c>
      <c r="G367" s="8" t="e">
        <f>SUMIFS(EXCEL!G:G,EXCEL!#REF!,4,EXCEL!$F:$F,2,EXCEL!$C:$C,2)</f>
        <v>#REF!</v>
      </c>
      <c r="H367" s="8" t="e">
        <f>SUMIFS(EXCEL!H:H,EXCEL!#REF!,4,EXCEL!$F:$F,2,EXCEL!$C:$C,2)</f>
        <v>#REF!</v>
      </c>
      <c r="I367" s="8" t="e">
        <f>SUMIFS(EXCEL!I:I,EXCEL!#REF!,4,EXCEL!$F:$F,2,EXCEL!$C:$C,2)</f>
        <v>#REF!</v>
      </c>
    </row>
    <row r="368" spans="2:14" ht="13" x14ac:dyDescent="0.15">
      <c r="B368" s="7">
        <f t="shared" si="183"/>
        <v>5</v>
      </c>
      <c r="C368" s="7" t="s">
        <v>24</v>
      </c>
      <c r="D368" s="8" t="e">
        <f>SUMIFS(EXCEL!G:G,EXCEL!#REF!,5,EXCEL!$F:$F,1,EXCEL!$C:$C,2)</f>
        <v>#REF!</v>
      </c>
      <c r="E368" s="8" t="e">
        <f>SUMIFS(EXCEL!H:H,EXCEL!#REF!,5,EXCEL!$F:$F,1,EXCEL!$C:$C,2)</f>
        <v>#REF!</v>
      </c>
      <c r="F368" s="8" t="e">
        <f>SUMIFS(EXCEL!I:I,EXCEL!#REF!,5,EXCEL!$F:$F,1,EXCEL!$C:$C,2)</f>
        <v>#REF!</v>
      </c>
      <c r="G368" s="8" t="e">
        <f>SUMIFS(EXCEL!G:G,EXCEL!#REF!,5,EXCEL!$F:$F,2,EXCEL!$C:$C,2)</f>
        <v>#REF!</v>
      </c>
      <c r="H368" s="8" t="e">
        <f>SUMIFS(EXCEL!H:H,EXCEL!#REF!,5,EXCEL!$F:$F,2,EXCEL!$C:$C,2)</f>
        <v>#REF!</v>
      </c>
      <c r="I368" s="8" t="e">
        <f>SUMIFS(EXCEL!I:I,EXCEL!#REF!,5,EXCEL!$F:$F,2,EXCEL!$C:$C,2)</f>
        <v>#REF!</v>
      </c>
    </row>
    <row r="369" spans="2:15" ht="13" x14ac:dyDescent="0.15">
      <c r="B369" s="7">
        <f t="shared" si="183"/>
        <v>6</v>
      </c>
      <c r="C369" s="7" t="s">
        <v>26</v>
      </c>
      <c r="D369" s="8" t="e">
        <f>SUMIFS(EXCEL!G:G,EXCEL!#REF!,6,EXCEL!$F:$F,1,EXCEL!$C:$C,2)</f>
        <v>#REF!</v>
      </c>
      <c r="E369" s="8" t="e">
        <f>SUMIFS(EXCEL!H:H,EXCEL!#REF!,6,EXCEL!$F:$F,1,EXCEL!$C:$C,2)</f>
        <v>#REF!</v>
      </c>
      <c r="F369" s="8" t="e">
        <f>SUMIFS(EXCEL!I:I,EXCEL!#REF!,6,EXCEL!$F:$F,1,EXCEL!$C:$C,2)</f>
        <v>#REF!</v>
      </c>
      <c r="G369" s="8" t="e">
        <f>SUMIFS(EXCEL!G:G,EXCEL!#REF!,6,EXCEL!$F:$F,2,EXCEL!$C:$C,2)</f>
        <v>#REF!</v>
      </c>
      <c r="H369" s="8" t="e">
        <f>SUMIFS(EXCEL!H:H,EXCEL!#REF!,6,EXCEL!$F:$F,2,EXCEL!$C:$C,2)</f>
        <v>#REF!</v>
      </c>
      <c r="I369" s="8" t="e">
        <f>SUMIFS(EXCEL!I:I,EXCEL!#REF!,6,EXCEL!$F:$F,2,EXCEL!$C:$C,2)</f>
        <v>#REF!</v>
      </c>
    </row>
    <row r="370" spans="2:15" ht="13" x14ac:dyDescent="0.15">
      <c r="B370" s="7">
        <f t="shared" si="183"/>
        <v>7</v>
      </c>
      <c r="C370" s="7" t="s">
        <v>27</v>
      </c>
      <c r="D370" s="8" t="e">
        <f>SUMIFS(EXCEL!G:G,EXCEL!#REF!,7,EXCEL!$F:$F,1,EXCEL!$C:$C,2)</f>
        <v>#REF!</v>
      </c>
      <c r="E370" s="8" t="e">
        <f>SUMIFS(EXCEL!H:H,EXCEL!#REF!,7,EXCEL!$F:$F,1,EXCEL!$C:$C,2)</f>
        <v>#REF!</v>
      </c>
      <c r="F370" s="8" t="e">
        <f>SUMIFS(EXCEL!I:I,EXCEL!#REF!,7,EXCEL!$F:$F,1,EXCEL!$C:$C,2)</f>
        <v>#REF!</v>
      </c>
      <c r="G370" s="8" t="e">
        <f>SUMIFS(EXCEL!G:G,EXCEL!#REF!,7,EXCEL!$F:$F,2,EXCEL!$C:$C,2)</f>
        <v>#REF!</v>
      </c>
      <c r="H370" s="8" t="e">
        <f>SUMIFS(EXCEL!H:H,EXCEL!#REF!,7,EXCEL!$F:$F,2,EXCEL!$C:$C,2)</f>
        <v>#REF!</v>
      </c>
      <c r="I370" s="8" t="e">
        <f>SUMIFS(EXCEL!I:I,EXCEL!#REF!,7,EXCEL!$F:$F,2,EXCEL!$C:$C,2)</f>
        <v>#REF!</v>
      </c>
    </row>
    <row r="371" spans="2:15" ht="13" x14ac:dyDescent="0.15">
      <c r="B371" s="7">
        <f t="shared" si="183"/>
        <v>8</v>
      </c>
      <c r="C371" s="7" t="s">
        <v>28</v>
      </c>
      <c r="D371" s="8" t="e">
        <f>SUMIFS(EXCEL!G:G,EXCEL!#REF!,8,EXCEL!$F:$F,1,EXCEL!$C:$C,2)</f>
        <v>#REF!</v>
      </c>
      <c r="E371" s="8" t="e">
        <f>SUMIFS(EXCEL!H:H,EXCEL!#REF!,8,EXCEL!$F:$F,1,EXCEL!$C:$C,2)</f>
        <v>#REF!</v>
      </c>
      <c r="F371" s="8" t="e">
        <f>SUMIFS(EXCEL!I:I,EXCEL!#REF!,8,EXCEL!$F:$F,1,EXCEL!$C:$C,2)</f>
        <v>#REF!</v>
      </c>
      <c r="G371" s="8" t="e">
        <f>SUMIFS(EXCEL!G:G,EXCEL!#REF!,8,EXCEL!$F:$F,2,EXCEL!$C:$C,2)</f>
        <v>#REF!</v>
      </c>
      <c r="H371" s="8" t="e">
        <f>SUMIFS(EXCEL!H:H,EXCEL!#REF!,8,EXCEL!$F:$F,2,EXCEL!$C:$C,2)</f>
        <v>#REF!</v>
      </c>
      <c r="I371" s="8" t="e">
        <f>SUMIFS(EXCEL!I:I,EXCEL!#REF!,8,EXCEL!$F:$F,2,EXCEL!$C:$C,2)</f>
        <v>#REF!</v>
      </c>
    </row>
    <row r="372" spans="2:15" ht="13" x14ac:dyDescent="0.15">
      <c r="B372" s="7">
        <f t="shared" si="183"/>
        <v>9</v>
      </c>
      <c r="C372" s="7" t="s">
        <v>32</v>
      </c>
      <c r="D372" s="8" t="e">
        <f>SUMIFS(EXCEL!G:G,EXCEL!#REF!,11,EXCEL!$F:$F,1,EXCEL!$C:$C,2)</f>
        <v>#REF!</v>
      </c>
      <c r="E372" s="8" t="e">
        <f>SUMIFS(EXCEL!H:H,EXCEL!#REF!,11,EXCEL!$F:$F,1,EXCEL!$C:$C,2)</f>
        <v>#REF!</v>
      </c>
      <c r="F372" s="8" t="e">
        <f>SUMIFS(EXCEL!I:I,EXCEL!#REF!,11,EXCEL!$F:$F,1,EXCEL!$C:$C,2)</f>
        <v>#REF!</v>
      </c>
      <c r="G372" s="8" t="e">
        <f>SUMIFS(EXCEL!G:G,EXCEL!#REF!,11,EXCEL!$F:$F,2,EXCEL!$C:$C,2)</f>
        <v>#REF!</v>
      </c>
      <c r="H372" s="8" t="e">
        <f>SUMIFS(EXCEL!H:H,EXCEL!#REF!,11,EXCEL!$F:$F,2,EXCEL!$C:$C,2)</f>
        <v>#REF!</v>
      </c>
      <c r="I372" s="8" t="e">
        <f>SUMIFS(EXCEL!I:I,EXCEL!#REF!,11,EXCEL!$F:$F,2,EXCEL!$C:$C,2)</f>
        <v>#REF!</v>
      </c>
    </row>
    <row r="374" spans="2:15" ht="13" x14ac:dyDescent="0.15">
      <c r="B374" s="6"/>
      <c r="D374" s="17" t="s">
        <v>34</v>
      </c>
      <c r="E374" s="15"/>
      <c r="F374" s="15"/>
      <c r="G374" s="17" t="s">
        <v>35</v>
      </c>
      <c r="H374" s="15"/>
      <c r="I374" s="15"/>
      <c r="J374" s="17"/>
      <c r="K374" s="15"/>
      <c r="L374" s="15"/>
      <c r="M374" s="17"/>
      <c r="N374" s="15"/>
      <c r="O374" s="15"/>
    </row>
    <row r="375" spans="2:15" ht="13" x14ac:dyDescent="0.15">
      <c r="C375" s="6" t="str">
        <f t="shared" ref="C375:C384" si="184">C363</f>
        <v>ASIGNATURA</v>
      </c>
      <c r="D375" s="6" t="s">
        <v>8</v>
      </c>
      <c r="E375" s="6" t="s">
        <v>9</v>
      </c>
      <c r="F375" s="6" t="s">
        <v>10</v>
      </c>
      <c r="G375" s="6" t="s">
        <v>8</v>
      </c>
      <c r="H375" s="6" t="s">
        <v>9</v>
      </c>
      <c r="I375" s="6" t="s">
        <v>10</v>
      </c>
      <c r="J375" s="6"/>
      <c r="K375" s="6"/>
      <c r="L375" s="6"/>
      <c r="M375" s="6"/>
      <c r="N375" s="6"/>
      <c r="O375" s="6"/>
    </row>
    <row r="376" spans="2:15" ht="13" x14ac:dyDescent="0.15">
      <c r="B376" s="7">
        <v>1</v>
      </c>
      <c r="C376" s="6" t="str">
        <f t="shared" si="184"/>
        <v>Lenguaje</v>
      </c>
      <c r="D376" s="10" t="e">
        <f t="shared" ref="D376:F376" si="185">D364/SUM($D364:$F364)</f>
        <v>#REF!</v>
      </c>
      <c r="E376" s="10" t="e">
        <f t="shared" si="185"/>
        <v>#REF!</v>
      </c>
      <c r="F376" s="10" t="e">
        <f t="shared" si="185"/>
        <v>#REF!</v>
      </c>
      <c r="G376" s="10" t="e">
        <f t="shared" ref="G376:I376" si="186">G364/SUM($G364:$I364)</f>
        <v>#REF!</v>
      </c>
      <c r="H376" s="10" t="e">
        <f t="shared" si="186"/>
        <v>#REF!</v>
      </c>
      <c r="I376" s="10" t="e">
        <f t="shared" si="186"/>
        <v>#REF!</v>
      </c>
      <c r="J376" s="10"/>
      <c r="K376" s="10"/>
      <c r="L376" s="10"/>
      <c r="M376" s="10"/>
      <c r="N376" s="10"/>
      <c r="O376" s="10"/>
    </row>
    <row r="377" spans="2:15" ht="13" x14ac:dyDescent="0.15">
      <c r="B377" s="7">
        <f t="shared" ref="B377:B384" si="187">B376+1</f>
        <v>2</v>
      </c>
      <c r="C377" s="6" t="str">
        <f t="shared" si="184"/>
        <v>Lectores</v>
      </c>
      <c r="D377" s="10" t="e">
        <f t="shared" ref="D377:F377" si="188">D365/SUM($D365:$F365)</f>
        <v>#REF!</v>
      </c>
      <c r="E377" s="10" t="e">
        <f t="shared" si="188"/>
        <v>#REF!</v>
      </c>
      <c r="F377" s="10" t="e">
        <f t="shared" si="188"/>
        <v>#REF!</v>
      </c>
      <c r="G377" s="10" t="e">
        <f t="shared" ref="G377:I377" si="189">G365/SUM($G365:$I365)</f>
        <v>#REF!</v>
      </c>
      <c r="H377" s="10" t="e">
        <f t="shared" si="189"/>
        <v>#REF!</v>
      </c>
      <c r="I377" s="10" t="e">
        <f t="shared" si="189"/>
        <v>#REF!</v>
      </c>
      <c r="J377" s="10"/>
      <c r="K377" s="10"/>
      <c r="L377" s="10"/>
      <c r="M377" s="10"/>
      <c r="N377" s="10"/>
      <c r="O377" s="10"/>
    </row>
    <row r="378" spans="2:15" ht="13" x14ac:dyDescent="0.15">
      <c r="B378" s="7">
        <f t="shared" si="187"/>
        <v>3</v>
      </c>
      <c r="C378" s="6" t="str">
        <f t="shared" si="184"/>
        <v>Pensamiento</v>
      </c>
      <c r="D378" s="10" t="e">
        <f t="shared" ref="D378:F378" si="190">D366/SUM($D366:$F366)</f>
        <v>#REF!</v>
      </c>
      <c r="E378" s="10" t="e">
        <f t="shared" si="190"/>
        <v>#REF!</v>
      </c>
      <c r="F378" s="10" t="e">
        <f t="shared" si="190"/>
        <v>#REF!</v>
      </c>
      <c r="G378" s="10" t="e">
        <f t="shared" ref="G378:I378" si="191">G366/SUM($G366:$I366)</f>
        <v>#REF!</v>
      </c>
      <c r="H378" s="10" t="e">
        <f t="shared" si="191"/>
        <v>#REF!</v>
      </c>
      <c r="I378" s="10" t="e">
        <f t="shared" si="191"/>
        <v>#REF!</v>
      </c>
      <c r="J378" s="10"/>
      <c r="K378" s="10"/>
      <c r="L378" s="10"/>
      <c r="M378" s="10"/>
      <c r="N378" s="10"/>
      <c r="O378" s="10"/>
    </row>
    <row r="379" spans="2:15" ht="13" x14ac:dyDescent="0.15">
      <c r="B379" s="7">
        <f t="shared" si="187"/>
        <v>4</v>
      </c>
      <c r="C379" s="6" t="str">
        <f t="shared" si="184"/>
        <v>Matemática</v>
      </c>
      <c r="D379" s="10" t="e">
        <f t="shared" ref="D379:F379" si="192">D367/SUM($D367:$F367)</f>
        <v>#REF!</v>
      </c>
      <c r="E379" s="10" t="e">
        <f t="shared" si="192"/>
        <v>#REF!</v>
      </c>
      <c r="F379" s="10" t="e">
        <f t="shared" si="192"/>
        <v>#REF!</v>
      </c>
      <c r="G379" s="10" t="e">
        <f t="shared" ref="G379:I379" si="193">G367/SUM($G367:$I367)</f>
        <v>#REF!</v>
      </c>
      <c r="H379" s="10" t="e">
        <f t="shared" si="193"/>
        <v>#REF!</v>
      </c>
      <c r="I379" s="10" t="e">
        <f t="shared" si="193"/>
        <v>#REF!</v>
      </c>
      <c r="J379" s="10"/>
      <c r="K379" s="10"/>
      <c r="L379" s="10"/>
      <c r="M379" s="10"/>
      <c r="N379" s="10"/>
      <c r="O379" s="10"/>
    </row>
    <row r="380" spans="2:15" ht="13" x14ac:dyDescent="0.15">
      <c r="B380" s="7">
        <f t="shared" si="187"/>
        <v>5</v>
      </c>
      <c r="C380" s="6" t="str">
        <f t="shared" si="184"/>
        <v>Geometría</v>
      </c>
      <c r="D380" s="10" t="e">
        <f t="shared" ref="D380:F380" si="194">D368/SUM($D368:$F368)</f>
        <v>#REF!</v>
      </c>
      <c r="E380" s="10" t="e">
        <f t="shared" si="194"/>
        <v>#REF!</v>
      </c>
      <c r="F380" s="10" t="e">
        <f t="shared" si="194"/>
        <v>#REF!</v>
      </c>
      <c r="G380" s="10" t="e">
        <f t="shared" ref="G380:I380" si="195">G368/SUM($G368:$I368)</f>
        <v>#REF!</v>
      </c>
      <c r="H380" s="10" t="e">
        <f t="shared" si="195"/>
        <v>#REF!</v>
      </c>
      <c r="I380" s="10" t="e">
        <f t="shared" si="195"/>
        <v>#REF!</v>
      </c>
      <c r="J380" s="10"/>
      <c r="K380" s="10"/>
      <c r="L380" s="10"/>
      <c r="M380" s="10"/>
      <c r="N380" s="10"/>
      <c r="O380" s="10"/>
    </row>
    <row r="381" spans="2:15" ht="13" x14ac:dyDescent="0.15">
      <c r="B381" s="7">
        <f t="shared" si="187"/>
        <v>6</v>
      </c>
      <c r="C381" s="6" t="str">
        <f t="shared" si="184"/>
        <v>Sociales</v>
      </c>
      <c r="D381" s="10" t="e">
        <f t="shared" ref="D381:F381" si="196">D369/SUM($D369:$F369)</f>
        <v>#REF!</v>
      </c>
      <c r="E381" s="10" t="e">
        <f t="shared" si="196"/>
        <v>#REF!</v>
      </c>
      <c r="F381" s="10" t="e">
        <f t="shared" si="196"/>
        <v>#REF!</v>
      </c>
      <c r="G381" s="10" t="e">
        <f t="shared" ref="G381:I381" si="197">G369/SUM($G369:$I369)</f>
        <v>#REF!</v>
      </c>
      <c r="H381" s="10" t="e">
        <f t="shared" si="197"/>
        <v>#REF!</v>
      </c>
      <c r="I381" s="10" t="e">
        <f t="shared" si="197"/>
        <v>#REF!</v>
      </c>
      <c r="J381" s="10"/>
      <c r="K381" s="10"/>
      <c r="L381" s="10"/>
      <c r="M381" s="10"/>
      <c r="N381" s="10"/>
      <c r="O381" s="10"/>
    </row>
    <row r="382" spans="2:15" ht="13" x14ac:dyDescent="0.15">
      <c r="B382" s="7">
        <f t="shared" si="187"/>
        <v>7</v>
      </c>
      <c r="C382" s="6" t="str">
        <f t="shared" si="184"/>
        <v>Historia</v>
      </c>
      <c r="D382" s="10" t="e">
        <f t="shared" ref="D382:F382" si="198">D370/SUM($D370:$F370)</f>
        <v>#REF!</v>
      </c>
      <c r="E382" s="10" t="e">
        <f t="shared" si="198"/>
        <v>#REF!</v>
      </c>
      <c r="F382" s="10" t="e">
        <f t="shared" si="198"/>
        <v>#REF!</v>
      </c>
      <c r="G382" s="10" t="e">
        <f t="shared" ref="G382:I382" si="199">G370/SUM($G370:$I370)</f>
        <v>#REF!</v>
      </c>
      <c r="H382" s="10" t="e">
        <f t="shared" si="199"/>
        <v>#REF!</v>
      </c>
      <c r="I382" s="10" t="e">
        <f t="shared" si="199"/>
        <v>#REF!</v>
      </c>
      <c r="J382" s="10"/>
      <c r="K382" s="10"/>
      <c r="L382" s="10"/>
      <c r="M382" s="10"/>
      <c r="N382" s="10"/>
      <c r="O382" s="10"/>
    </row>
    <row r="383" spans="2:15" ht="13" x14ac:dyDescent="0.15">
      <c r="B383" s="7">
        <f t="shared" si="187"/>
        <v>8</v>
      </c>
      <c r="C383" s="6" t="str">
        <f t="shared" si="184"/>
        <v>Naturales</v>
      </c>
      <c r="D383" s="10" t="e">
        <f t="shared" ref="D383:F383" si="200">D371/SUM($D371:$F371)</f>
        <v>#REF!</v>
      </c>
      <c r="E383" s="10" t="e">
        <f t="shared" si="200"/>
        <v>#REF!</v>
      </c>
      <c r="F383" s="10" t="e">
        <f t="shared" si="200"/>
        <v>#REF!</v>
      </c>
      <c r="G383" s="10" t="e">
        <f t="shared" ref="G383:I383" si="201">G371/SUM($G371:$I371)</f>
        <v>#REF!</v>
      </c>
      <c r="H383" s="10" t="e">
        <f t="shared" si="201"/>
        <v>#REF!</v>
      </c>
      <c r="I383" s="10" t="e">
        <f t="shared" si="201"/>
        <v>#REF!</v>
      </c>
      <c r="J383" s="10"/>
      <c r="K383" s="10"/>
      <c r="L383" s="10"/>
      <c r="M383" s="10"/>
      <c r="N383" s="10"/>
      <c r="O383" s="10"/>
    </row>
    <row r="384" spans="2:15" ht="13" x14ac:dyDescent="0.15">
      <c r="B384" s="7">
        <f t="shared" si="187"/>
        <v>9</v>
      </c>
      <c r="C384" s="6" t="str">
        <f t="shared" si="184"/>
        <v>Física</v>
      </c>
      <c r="D384" s="10" t="e">
        <f t="shared" ref="D384:F384" si="202">D372/SUM($D372:$F372)</f>
        <v>#REF!</v>
      </c>
      <c r="E384" s="10" t="e">
        <f t="shared" si="202"/>
        <v>#REF!</v>
      </c>
      <c r="F384" s="10" t="e">
        <f t="shared" si="202"/>
        <v>#REF!</v>
      </c>
      <c r="G384" s="10" t="e">
        <f t="shared" ref="G384:I384" si="203">G372/SUM($G372:$I372)</f>
        <v>#REF!</v>
      </c>
      <c r="H384" s="10" t="e">
        <f t="shared" si="203"/>
        <v>#REF!</v>
      </c>
      <c r="I384" s="10" t="e">
        <f t="shared" si="203"/>
        <v>#REF!</v>
      </c>
      <c r="J384" s="10"/>
      <c r="K384" s="10"/>
      <c r="L384" s="10"/>
      <c r="M384" s="10"/>
      <c r="N384" s="10"/>
      <c r="O384" s="10"/>
    </row>
    <row r="386" spans="2:11" ht="13" x14ac:dyDescent="0.15">
      <c r="C386" s="6" t="str">
        <f t="shared" ref="C386:C395" si="204">C363</f>
        <v>ASIGNATURA</v>
      </c>
      <c r="D386" s="6" t="s">
        <v>34</v>
      </c>
      <c r="E386" s="6" t="s">
        <v>35</v>
      </c>
      <c r="F386" s="6"/>
      <c r="G386" s="6"/>
      <c r="H386" s="6"/>
      <c r="I386" s="6"/>
      <c r="J386" s="6"/>
      <c r="K386" s="6"/>
    </row>
    <row r="387" spans="2:11" ht="13" x14ac:dyDescent="0.15">
      <c r="B387" s="7">
        <v>1</v>
      </c>
      <c r="C387" s="6" t="str">
        <f t="shared" si="204"/>
        <v>Lenguaje</v>
      </c>
      <c r="D387" s="10" t="e">
        <f t="shared" ref="D387:D395" si="205">-D376</f>
        <v>#REF!</v>
      </c>
      <c r="E387" s="11" t="e">
        <f t="shared" ref="E387:E395" si="206">G376</f>
        <v>#REF!</v>
      </c>
      <c r="F387" s="10"/>
      <c r="G387" s="11"/>
      <c r="H387" s="10"/>
      <c r="I387" s="11"/>
      <c r="J387" s="10"/>
      <c r="K387" s="11"/>
    </row>
    <row r="388" spans="2:11" ht="13" x14ac:dyDescent="0.15">
      <c r="B388" s="7">
        <f t="shared" ref="B388:B395" si="207">B387+1</f>
        <v>2</v>
      </c>
      <c r="C388" s="6" t="str">
        <f t="shared" si="204"/>
        <v>Lectores</v>
      </c>
      <c r="D388" s="10" t="e">
        <f t="shared" si="205"/>
        <v>#REF!</v>
      </c>
      <c r="E388" s="11" t="e">
        <f t="shared" si="206"/>
        <v>#REF!</v>
      </c>
      <c r="F388" s="10"/>
      <c r="G388" s="11"/>
      <c r="H388" s="10"/>
      <c r="I388" s="11"/>
      <c r="J388" s="10"/>
      <c r="K388" s="11"/>
    </row>
    <row r="389" spans="2:11" ht="13" x14ac:dyDescent="0.15">
      <c r="B389" s="7">
        <f t="shared" si="207"/>
        <v>3</v>
      </c>
      <c r="C389" s="6" t="str">
        <f t="shared" si="204"/>
        <v>Pensamiento</v>
      </c>
      <c r="D389" s="10" t="e">
        <f t="shared" si="205"/>
        <v>#REF!</v>
      </c>
      <c r="E389" s="11" t="e">
        <f t="shared" si="206"/>
        <v>#REF!</v>
      </c>
      <c r="F389" s="10"/>
      <c r="G389" s="11"/>
      <c r="H389" s="10"/>
      <c r="I389" s="11"/>
      <c r="J389" s="10"/>
      <c r="K389" s="11"/>
    </row>
    <row r="390" spans="2:11" ht="13" x14ac:dyDescent="0.15">
      <c r="B390" s="7">
        <f t="shared" si="207"/>
        <v>4</v>
      </c>
      <c r="C390" s="6" t="str">
        <f t="shared" si="204"/>
        <v>Matemática</v>
      </c>
      <c r="D390" s="10" t="e">
        <f t="shared" si="205"/>
        <v>#REF!</v>
      </c>
      <c r="E390" s="11" t="e">
        <f t="shared" si="206"/>
        <v>#REF!</v>
      </c>
      <c r="F390" s="10"/>
      <c r="G390" s="11"/>
      <c r="H390" s="10"/>
      <c r="I390" s="11"/>
      <c r="J390" s="10"/>
      <c r="K390" s="11"/>
    </row>
    <row r="391" spans="2:11" ht="13" x14ac:dyDescent="0.15">
      <c r="B391" s="7">
        <f t="shared" si="207"/>
        <v>5</v>
      </c>
      <c r="C391" s="6" t="str">
        <f t="shared" si="204"/>
        <v>Geometría</v>
      </c>
      <c r="D391" s="10" t="e">
        <f t="shared" si="205"/>
        <v>#REF!</v>
      </c>
      <c r="E391" s="11" t="e">
        <f t="shared" si="206"/>
        <v>#REF!</v>
      </c>
      <c r="F391" s="10"/>
      <c r="G391" s="11"/>
      <c r="H391" s="10"/>
      <c r="I391" s="11"/>
      <c r="J391" s="10"/>
      <c r="K391" s="11"/>
    </row>
    <row r="392" spans="2:11" ht="13" x14ac:dyDescent="0.15">
      <c r="B392" s="7">
        <f t="shared" si="207"/>
        <v>6</v>
      </c>
      <c r="C392" s="6" t="str">
        <f t="shared" si="204"/>
        <v>Sociales</v>
      </c>
      <c r="D392" s="10" t="e">
        <f t="shared" si="205"/>
        <v>#REF!</v>
      </c>
      <c r="E392" s="11" t="e">
        <f t="shared" si="206"/>
        <v>#REF!</v>
      </c>
      <c r="F392" s="10"/>
      <c r="G392" s="11"/>
      <c r="H392" s="10"/>
      <c r="I392" s="11"/>
      <c r="J392" s="10"/>
      <c r="K392" s="11"/>
    </row>
    <row r="393" spans="2:11" ht="13" x14ac:dyDescent="0.15">
      <c r="B393" s="7">
        <f t="shared" si="207"/>
        <v>7</v>
      </c>
      <c r="C393" s="6" t="str">
        <f t="shared" si="204"/>
        <v>Historia</v>
      </c>
      <c r="D393" s="10" t="e">
        <f t="shared" si="205"/>
        <v>#REF!</v>
      </c>
      <c r="E393" s="11" t="e">
        <f t="shared" si="206"/>
        <v>#REF!</v>
      </c>
      <c r="F393" s="10"/>
      <c r="G393" s="11"/>
      <c r="H393" s="10"/>
      <c r="I393" s="11"/>
      <c r="J393" s="10"/>
      <c r="K393" s="11"/>
    </row>
    <row r="394" spans="2:11" ht="13" x14ac:dyDescent="0.15">
      <c r="B394" s="7">
        <f t="shared" si="207"/>
        <v>8</v>
      </c>
      <c r="C394" s="6" t="str">
        <f t="shared" si="204"/>
        <v>Naturales</v>
      </c>
      <c r="D394" s="10" t="e">
        <f t="shared" si="205"/>
        <v>#REF!</v>
      </c>
      <c r="E394" s="11" t="e">
        <f t="shared" si="206"/>
        <v>#REF!</v>
      </c>
      <c r="F394" s="10"/>
      <c r="G394" s="11"/>
      <c r="H394" s="10"/>
      <c r="I394" s="11"/>
      <c r="J394" s="10"/>
      <c r="K394" s="11"/>
    </row>
    <row r="395" spans="2:11" ht="13" x14ac:dyDescent="0.15">
      <c r="B395" s="7">
        <f t="shared" si="207"/>
        <v>9</v>
      </c>
      <c r="C395" s="6" t="str">
        <f t="shared" si="204"/>
        <v>Física</v>
      </c>
      <c r="D395" s="10" t="e">
        <f t="shared" si="205"/>
        <v>#REF!</v>
      </c>
      <c r="E395" s="11" t="e">
        <f t="shared" si="206"/>
        <v>#REF!</v>
      </c>
      <c r="F395" s="10"/>
      <c r="G395" s="11"/>
      <c r="H395" s="10"/>
      <c r="I395" s="11"/>
      <c r="J395" s="10"/>
      <c r="K395" s="11"/>
    </row>
  </sheetData>
  <mergeCells count="69">
    <mergeCell ref="J317:L317"/>
    <mergeCell ref="M317:O317"/>
    <mergeCell ref="D277:F277"/>
    <mergeCell ref="D289:F289"/>
    <mergeCell ref="G289:I289"/>
    <mergeCell ref="D316:I316"/>
    <mergeCell ref="J316:O316"/>
    <mergeCell ref="D317:F317"/>
    <mergeCell ref="G317:I317"/>
    <mergeCell ref="G277:I277"/>
    <mergeCell ref="D374:F374"/>
    <mergeCell ref="G374:I374"/>
    <mergeCell ref="J374:L374"/>
    <mergeCell ref="M374:O374"/>
    <mergeCell ref="D330:F330"/>
    <mergeCell ref="G330:I330"/>
    <mergeCell ref="J330:L330"/>
    <mergeCell ref="M330:O330"/>
    <mergeCell ref="D361:I361"/>
    <mergeCell ref="D362:F362"/>
    <mergeCell ref="G362:I362"/>
    <mergeCell ref="D1:F1"/>
    <mergeCell ref="G1:I1"/>
    <mergeCell ref="D10:F10"/>
    <mergeCell ref="G10:I10"/>
    <mergeCell ref="D19:E19"/>
    <mergeCell ref="F19:G19"/>
    <mergeCell ref="G30:I30"/>
    <mergeCell ref="D30:F30"/>
    <mergeCell ref="D39:F39"/>
    <mergeCell ref="G39:I39"/>
    <mergeCell ref="D48:E48"/>
    <mergeCell ref="F48:G48"/>
    <mergeCell ref="D58:F58"/>
    <mergeCell ref="G58:I58"/>
    <mergeCell ref="D67:F67"/>
    <mergeCell ref="G67:I67"/>
    <mergeCell ref="D76:E76"/>
    <mergeCell ref="F76:G76"/>
    <mergeCell ref="D87:F87"/>
    <mergeCell ref="G87:I87"/>
    <mergeCell ref="G95:I95"/>
    <mergeCell ref="D95:F95"/>
    <mergeCell ref="D103:E103"/>
    <mergeCell ref="F103:G103"/>
    <mergeCell ref="D113:F113"/>
    <mergeCell ref="G113:I113"/>
    <mergeCell ref="D121:F121"/>
    <mergeCell ref="G121:I121"/>
    <mergeCell ref="D129:E129"/>
    <mergeCell ref="F129:G129"/>
    <mergeCell ref="D138:F138"/>
    <mergeCell ref="G138:I138"/>
    <mergeCell ref="D146:F146"/>
    <mergeCell ref="G146:I146"/>
    <mergeCell ref="F154:G154"/>
    <mergeCell ref="D154:E154"/>
    <mergeCell ref="D164:F164"/>
    <mergeCell ref="G164:I164"/>
    <mergeCell ref="D176:F176"/>
    <mergeCell ref="G176:I176"/>
    <mergeCell ref="D202:F202"/>
    <mergeCell ref="G202:I202"/>
    <mergeCell ref="D214:F214"/>
    <mergeCell ref="G214:I214"/>
    <mergeCell ref="D239:F239"/>
    <mergeCell ref="G239:I239"/>
    <mergeCell ref="D250:F250"/>
    <mergeCell ref="G250:I2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EXCEL</vt:lpstr>
      <vt:lpstr>Tabla dinámica 1</vt:lpstr>
      <vt:lpstr>LISTA GRAFICOS</vt:lpstr>
      <vt:lpstr>GRAFICOS</vt:lpstr>
      <vt:lpstr>ACIERTO</vt:lpstr>
      <vt:lpstr>BLANCO</vt:lpstr>
      <vt:lpstr>ERROR</vt:lpstr>
      <vt:lpstr>GRADO</vt:lpstr>
      <vt:lpstr>MODALIDAD</vt:lpstr>
      <vt:lpstr>NIVEL</vt:lpstr>
      <vt:lpstr>NIVELLOGRO</vt:lpstr>
      <vt:lpstr>TIPOLOGRO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Castro</cp:lastModifiedBy>
  <dcterms:modified xsi:type="dcterms:W3CDTF">2024-01-15T16:18:55Z</dcterms:modified>
</cp:coreProperties>
</file>