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C56\Desktop\Data\"/>
    </mc:Choice>
  </mc:AlternateContent>
  <bookViews>
    <workbookView xWindow="10395" yWindow="-105" windowWidth="14850" windowHeight="12735"/>
  </bookViews>
  <sheets>
    <sheet name="BIData" sheetId="2" r:id="rId1"/>
    <sheet name="ReferenceData" sheetId="3" r:id="rId2"/>
    <sheet name="Help-Reference" sheetId="4" r:id="rId3"/>
  </sheets>
  <calcPr calcId="162913"/>
</workbook>
</file>

<file path=xl/calcChain.xml><?xml version="1.0" encoding="utf-8"?>
<calcChain xmlns="http://schemas.openxmlformats.org/spreadsheetml/2006/main">
  <c r="H33" i="3" l="1"/>
  <c r="K31" i="3"/>
  <c r="H32" i="3"/>
  <c r="F32" i="3"/>
  <c r="I29" i="3"/>
  <c r="I27" i="3"/>
  <c r="G31" i="3"/>
  <c r="K29" i="3"/>
  <c r="I28" i="3"/>
  <c r="H29" i="3"/>
  <c r="J30" i="3"/>
  <c r="H27" i="3"/>
  <c r="K27" i="3"/>
  <c r="J28" i="3"/>
  <c r="G29" i="3"/>
  <c r="J32" i="3"/>
  <c r="I33" i="3"/>
  <c r="I31" i="3"/>
  <c r="F28" i="3"/>
  <c r="J29" i="3"/>
  <c r="G30" i="3"/>
  <c r="I30" i="3"/>
  <c r="K33" i="3"/>
  <c r="G28" i="3"/>
  <c r="G33" i="3"/>
  <c r="F33" i="3"/>
  <c r="K30" i="3"/>
  <c r="F30" i="3"/>
  <c r="K32" i="3"/>
  <c r="J27" i="3"/>
  <c r="F31" i="3"/>
  <c r="J33" i="3"/>
  <c r="F27" i="3"/>
  <c r="G32" i="3"/>
  <c r="G27" i="3"/>
  <c r="I32" i="3"/>
  <c r="H31" i="3"/>
  <c r="H30" i="3"/>
  <c r="F29" i="3"/>
  <c r="K28" i="3"/>
  <c r="H28" i="3"/>
  <c r="J31" i="3"/>
  <c r="Q35" i="3"/>
  <c r="P35" i="3"/>
  <c r="O35" i="3"/>
  <c r="N35" i="3"/>
  <c r="M35" i="3"/>
  <c r="L35" i="3"/>
  <c r="E35" i="3"/>
  <c r="D35" i="3"/>
  <c r="C35" i="3"/>
  <c r="B35" i="3"/>
  <c r="A35" i="3"/>
  <c r="Q34" i="3"/>
  <c r="P34" i="3"/>
  <c r="O34" i="3"/>
  <c r="N34" i="3"/>
  <c r="M34" i="3"/>
  <c r="L34" i="3"/>
  <c r="H34" i="3"/>
  <c r="G34" i="3"/>
  <c r="F34" i="3"/>
  <c r="E34" i="3"/>
  <c r="D34" i="3"/>
  <c r="C34" i="3"/>
  <c r="L2" i="3" s="1"/>
  <c r="B34" i="3"/>
  <c r="A34" i="3"/>
  <c r="Q33" i="3"/>
  <c r="P33" i="3"/>
  <c r="O33" i="3"/>
  <c r="N33" i="3"/>
  <c r="M33" i="3"/>
  <c r="L33" i="3"/>
  <c r="D33" i="3"/>
  <c r="A33" i="3"/>
  <c r="Q32" i="3"/>
  <c r="P32" i="3"/>
  <c r="O32" i="3"/>
  <c r="N32" i="3"/>
  <c r="M32" i="3"/>
  <c r="L32" i="3"/>
  <c r="C32" i="3"/>
  <c r="A32" i="3"/>
  <c r="Q31" i="3"/>
  <c r="P31" i="3"/>
  <c r="O31" i="3"/>
  <c r="N31" i="3"/>
  <c r="M31" i="3"/>
  <c r="L31" i="3"/>
  <c r="E31" i="3"/>
  <c r="B31" i="3"/>
  <c r="Q30" i="3"/>
  <c r="P30" i="3"/>
  <c r="O30" i="3"/>
  <c r="N30" i="3"/>
  <c r="M30" i="3"/>
  <c r="L30" i="3"/>
  <c r="E30" i="3"/>
  <c r="D30" i="3"/>
  <c r="A30" i="3"/>
  <c r="Q29" i="3"/>
  <c r="P29" i="3"/>
  <c r="O29" i="3"/>
  <c r="N29" i="3"/>
  <c r="M29" i="3"/>
  <c r="L29" i="3"/>
  <c r="D29" i="3"/>
  <c r="C29" i="3"/>
  <c r="Q28" i="3"/>
  <c r="P28" i="3"/>
  <c r="O28" i="3"/>
  <c r="N28" i="3"/>
  <c r="M28" i="3"/>
  <c r="L28" i="3"/>
  <c r="E28" i="3"/>
  <c r="C28" i="3"/>
  <c r="B28" i="3"/>
  <c r="Q27" i="3"/>
  <c r="P27" i="3"/>
  <c r="O27" i="3"/>
  <c r="N27" i="3"/>
  <c r="M27" i="3"/>
  <c r="L27" i="3"/>
  <c r="D27" i="3"/>
  <c r="B27" i="3"/>
  <c r="A27" i="3"/>
  <c r="Q26" i="3"/>
  <c r="P26" i="3"/>
  <c r="O26" i="3"/>
  <c r="N26" i="3"/>
  <c r="M26" i="3"/>
  <c r="L26" i="3"/>
  <c r="Q25" i="3"/>
  <c r="P25" i="3"/>
  <c r="O25" i="3"/>
  <c r="N25" i="3"/>
  <c r="M25" i="3"/>
  <c r="L25" i="3"/>
  <c r="A25" i="3"/>
  <c r="Q24" i="3"/>
  <c r="P24" i="3"/>
  <c r="O24" i="3"/>
  <c r="N24" i="3"/>
  <c r="M24" i="3"/>
  <c r="L24" i="3"/>
  <c r="B24" i="3"/>
  <c r="A24" i="3"/>
  <c r="Q23" i="3"/>
  <c r="P23" i="3"/>
  <c r="O23" i="3"/>
  <c r="N23" i="3"/>
  <c r="M23" i="3"/>
  <c r="L23" i="3"/>
  <c r="B23" i="3"/>
  <c r="A23" i="3"/>
  <c r="Q22" i="3"/>
  <c r="P22" i="3"/>
  <c r="O22" i="3"/>
  <c r="N22" i="3"/>
  <c r="M22" i="3"/>
  <c r="L22" i="3"/>
  <c r="B22" i="3"/>
  <c r="A22" i="3"/>
  <c r="Q21" i="3"/>
  <c r="P21" i="3"/>
  <c r="O21" i="3"/>
  <c r="N21" i="3"/>
  <c r="M21" i="3"/>
  <c r="L21" i="3"/>
  <c r="C21" i="3"/>
  <c r="C23" i="3" s="1"/>
  <c r="B21" i="3"/>
  <c r="A21" i="3"/>
  <c r="Q20" i="3"/>
  <c r="P20" i="3"/>
  <c r="O20" i="3"/>
  <c r="N20" i="3"/>
  <c r="M20" i="3"/>
  <c r="L20" i="3"/>
  <c r="B20" i="3"/>
  <c r="A20" i="3"/>
  <c r="Q19" i="3"/>
  <c r="P19" i="3"/>
  <c r="O19" i="3"/>
  <c r="N19" i="3"/>
  <c r="M19" i="3"/>
  <c r="L19" i="3"/>
  <c r="Q18" i="3"/>
  <c r="P18" i="3"/>
  <c r="O18" i="3"/>
  <c r="N18" i="3"/>
  <c r="M18" i="3"/>
  <c r="L18" i="3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E9" i="3"/>
  <c r="E33" i="3" s="1"/>
  <c r="D9" i="3"/>
  <c r="C9" i="3"/>
  <c r="C33" i="3" s="1"/>
  <c r="B9" i="3"/>
  <c r="B33" i="3" s="1"/>
  <c r="A9" i="3"/>
  <c r="Q8" i="3"/>
  <c r="P8" i="3"/>
  <c r="O8" i="3"/>
  <c r="N8" i="3"/>
  <c r="M8" i="3"/>
  <c r="L8" i="3"/>
  <c r="E8" i="3"/>
  <c r="E32" i="3" s="1"/>
  <c r="D8" i="3"/>
  <c r="D32" i="3" s="1"/>
  <c r="C8" i="3"/>
  <c r="B8" i="3"/>
  <c r="B32" i="3" s="1"/>
  <c r="A8" i="3"/>
  <c r="Q7" i="3"/>
  <c r="P7" i="3"/>
  <c r="O7" i="3"/>
  <c r="N7" i="3"/>
  <c r="M7" i="3"/>
  <c r="L7" i="3"/>
  <c r="E7" i="3"/>
  <c r="D7" i="3"/>
  <c r="D31" i="3" s="1"/>
  <c r="C7" i="3"/>
  <c r="C31" i="3" s="1"/>
  <c r="B7" i="3"/>
  <c r="A7" i="3"/>
  <c r="A31" i="3" s="1"/>
  <c r="Q6" i="3"/>
  <c r="P6" i="3"/>
  <c r="O6" i="3"/>
  <c r="N6" i="3"/>
  <c r="M6" i="3"/>
  <c r="L6" i="3"/>
  <c r="E6" i="3"/>
  <c r="D6" i="3"/>
  <c r="C6" i="3"/>
  <c r="C30" i="3" s="1"/>
  <c r="B6" i="3"/>
  <c r="B30" i="3" s="1"/>
  <c r="A6" i="3"/>
  <c r="Q5" i="3"/>
  <c r="P5" i="3"/>
  <c r="O5" i="3"/>
  <c r="N5" i="3"/>
  <c r="M5" i="3"/>
  <c r="L5" i="3"/>
  <c r="E5" i="3"/>
  <c r="E29" i="3" s="1"/>
  <c r="D5" i="3"/>
  <c r="C5" i="3"/>
  <c r="B5" i="3"/>
  <c r="B29" i="3" s="1"/>
  <c r="A5" i="3"/>
  <c r="A29" i="3" s="1"/>
  <c r="Q4" i="3"/>
  <c r="P4" i="3"/>
  <c r="O4" i="3"/>
  <c r="N4" i="3"/>
  <c r="M4" i="3"/>
  <c r="L4" i="3"/>
  <c r="E4" i="3"/>
  <c r="D4" i="3"/>
  <c r="D28" i="3" s="1"/>
  <c r="C4" i="3"/>
  <c r="B4" i="3"/>
  <c r="A4" i="3"/>
  <c r="A28" i="3" s="1"/>
  <c r="Q3" i="3"/>
  <c r="P3" i="3"/>
  <c r="O3" i="3"/>
  <c r="N3" i="3"/>
  <c r="M3" i="3"/>
  <c r="L3" i="3"/>
  <c r="E3" i="3"/>
  <c r="E27" i="3" s="1"/>
  <c r="D3" i="3"/>
  <c r="C3" i="3"/>
  <c r="C27" i="3" s="1"/>
  <c r="B3" i="3"/>
  <c r="A3" i="3"/>
  <c r="Q2" i="3"/>
  <c r="P2" i="3"/>
  <c r="O2" i="3"/>
  <c r="N2" i="3"/>
  <c r="M2" i="3"/>
  <c r="K2" i="3"/>
  <c r="J2" i="3"/>
  <c r="I2" i="3"/>
  <c r="H2" i="3"/>
  <c r="G2" i="3"/>
  <c r="F2" i="3"/>
  <c r="E2" i="3"/>
  <c r="D2" i="3"/>
  <c r="C2" i="3"/>
  <c r="B2" i="3"/>
  <c r="A2" i="3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A19" i="3"/>
  <c r="F9" i="3"/>
  <c r="H3" i="3"/>
  <c r="I4" i="3"/>
  <c r="J5" i="3"/>
  <c r="K6" i="3"/>
  <c r="F7" i="3"/>
  <c r="G8" i="3"/>
  <c r="G8" i="2" l="1"/>
  <c r="F7" i="2"/>
  <c r="K6" i="2"/>
  <c r="J5" i="2"/>
  <c r="I4" i="2"/>
  <c r="H3" i="2"/>
  <c r="F9" i="2"/>
  <c r="G4" i="3"/>
  <c r="F4" i="3"/>
  <c r="K9" i="3"/>
  <c r="J3" i="3"/>
  <c r="I9" i="3"/>
  <c r="H8" i="3"/>
  <c r="G9" i="3"/>
  <c r="K5" i="3"/>
  <c r="I6" i="3"/>
  <c r="I7" i="3"/>
  <c r="F3" i="3"/>
  <c r="K8" i="3"/>
  <c r="I8" i="3"/>
  <c r="G6" i="3"/>
  <c r="F5" i="3"/>
  <c r="K3" i="3"/>
  <c r="J4" i="3"/>
  <c r="I3" i="3"/>
  <c r="H9" i="3"/>
  <c r="G7" i="3"/>
  <c r="F6" i="3"/>
  <c r="K4" i="3"/>
  <c r="G5" i="3"/>
  <c r="J6" i="3"/>
  <c r="I5" i="3"/>
  <c r="H4" i="3"/>
  <c r="F8" i="3"/>
  <c r="J7" i="3"/>
  <c r="H5" i="3"/>
  <c r="G3" i="3"/>
  <c r="K7" i="3"/>
  <c r="J8" i="3"/>
  <c r="H6" i="3"/>
  <c r="J9" i="3"/>
  <c r="H7" i="3"/>
  <c r="H7" i="2" l="1"/>
  <c r="J9" i="2"/>
  <c r="H6" i="2"/>
  <c r="J8" i="2"/>
  <c r="K7" i="2"/>
  <c r="G3" i="2"/>
  <c r="H5" i="2"/>
  <c r="J7" i="2"/>
  <c r="F8" i="2"/>
  <c r="H4" i="2"/>
  <c r="I5" i="2"/>
  <c r="J6" i="2"/>
  <c r="G5" i="2"/>
  <c r="K4" i="2"/>
  <c r="F6" i="2"/>
  <c r="G7" i="2"/>
  <c r="H9" i="2"/>
  <c r="I3" i="2"/>
  <c r="J4" i="2"/>
  <c r="K3" i="2"/>
  <c r="F5" i="2"/>
  <c r="G6" i="2"/>
  <c r="I8" i="2"/>
  <c r="K8" i="2"/>
  <c r="F3" i="2"/>
  <c r="I7" i="2"/>
  <c r="I6" i="2"/>
  <c r="K5" i="2"/>
  <c r="G9" i="2"/>
  <c r="H8" i="2"/>
  <c r="I9" i="2"/>
  <c r="J3" i="2"/>
  <c r="K9" i="2"/>
  <c r="F4" i="2"/>
  <c r="G4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<sst xmlns="http://schemas.openxmlformats.org/spreadsheetml/2006/main" count="29" uniqueCount="28">
  <si>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</si>
  <si>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CHRISTIAN LEE at LONDON SCHOOL OF ECO.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</si>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</sst>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BDP|12544486799874417149</stp>
        <tr r="J32" s="3"/>
      </tp>
      <tp t="s">
        <v>#N/A N/A</v>
        <stp/>
        <stp>BDP|10003282898990773069</stp>
        <tr r="F28" s="3"/>
      </tp>
      <tp t="s">
        <v>#N/A N/A</v>
        <stp/>
        <stp>BDP|15742734197422879024</stp>
        <tr r="K29" s="3"/>
      </tp>
      <tp t="s">
        <v>#N/A N/A</v>
        <stp/>
        <stp>BDP|12359445546518450358</stp>
        <tr r="I33" s="3"/>
      </tp>
      <tp t="s">
        <v>#N/A N/A</v>
        <stp/>
        <stp>BDP|15248320016259932070</stp>
        <tr r="H29" s="3"/>
      </tp>
      <tp t="s">
        <v>#N/A N/A</v>
        <stp/>
        <stp>BDP|12010124119628386477</stp>
        <tr r="I31" s="3"/>
      </tp>
      <tp t="s">
        <v>#N/A N/A</v>
        <stp/>
        <stp>BDP|16107576430309283762</stp>
        <tr r="I27" s="3"/>
      </tp>
      <tp t="s">
        <v>#N/A N/A</v>
        <stp/>
        <stp>BDP|16332144560957734962</stp>
        <tr r="I29" s="3"/>
      </tp>
      <tp t="s">
        <v>#N/A N/A</v>
        <stp/>
        <stp>BDP|14891494054191948968</stp>
        <tr r="J30" s="3"/>
      </tp>
      <tp t="s">
        <v>#N/A N/A</v>
        <stp/>
        <stp>BDP|13622292157825606338</stp>
        <tr r="J28" s="3"/>
      </tp>
      <tp t="s">
        <v>#N/A N/A</v>
        <stp/>
        <stp>BDP|14626759010962513274</stp>
        <tr r="H27" s="3"/>
      </tp>
      <tp t="s">
        <v>#N/A N/A</v>
        <stp/>
        <stp>BDP|18006658274589280244</stp>
        <tr r="H33" s="3"/>
      </tp>
      <tp t="s">
        <v>#N/A N/A</v>
        <stp/>
        <stp>BDP|17593963180117596155</stp>
        <tr r="K31" s="3"/>
      </tp>
      <tp t="s">
        <v>#N/A N/A</v>
        <stp/>
        <stp>BDP|12688528023851237426</stp>
        <tr r="G29" s="3"/>
      </tp>
      <tp t="s">
        <v>#N/A N/A</v>
        <stp/>
        <stp>BDP|17542386101324398672</stp>
        <tr r="H32" s="3"/>
      </tp>
      <tp t="s">
        <v>#N/A N/A</v>
        <stp/>
        <stp>BDP|16501180994560864908</stp>
        <tr r="F32" s="3"/>
      </tp>
      <tp t="s">
        <v>#N/A N/A</v>
        <stp/>
        <stp>BDP|15439216810351712001</stp>
        <tr r="I28" s="3"/>
      </tp>
      <tp t="s">
        <v>#N/A N/A</v>
        <stp/>
        <stp>BDP|15924531230194274310</stp>
        <tr r="G31" s="3"/>
      </tp>
      <tp t="s">
        <v>#N/A N/A</v>
        <stp/>
        <stp>BDP|14001665307875635377</stp>
        <tr r="K27" s="3"/>
      </tp>
    </main>
    <main first="bloomberg.ccyreader">
      <tp>
        <v>0</v>
        <stp/>
        <stp>#track</stp>
        <stp>DBG</stp>
        <stp>BIHITX</stp>
        <stp>1.0</stp>
        <stp>RepeatHit</stp>
        <tr r="A19" s="3"/>
      </tp>
    </main>
    <main first="bofaddin.rtdserver">
      <tp t="s">
        <v>#N/A N/A</v>
        <stp/>
        <stp>BDP|9302282002426552141</stp>
        <tr r="I30" s="3"/>
      </tp>
      <tp t="s">
        <v>#N/A N/A</v>
        <stp/>
        <stp>BDP|5970961939702526095</stp>
        <tr r="K32" s="3"/>
      </tp>
      <tp t="s">
        <v>#N/A N/A</v>
        <stp/>
        <stp>BDP|6589622217515996970</stp>
        <tr r="F30" s="3"/>
      </tp>
      <tp t="s">
        <v>#N/A N/A</v>
        <stp/>
        <stp>BDP|1478095645339104186</stp>
        <tr r="F29" s="3"/>
      </tp>
      <tp t="s">
        <v>#N/A N/A</v>
        <stp/>
        <stp>BDP|6779680167679442568</stp>
        <tr r="F33" s="3"/>
      </tp>
      <tp t="s">
        <v>#N/A N/A</v>
        <stp/>
        <stp>BDP|9782686562024109710</stp>
        <tr r="G30" s="3"/>
      </tp>
      <tp t="s">
        <v>#N/A N/A</v>
        <stp/>
        <stp>BDP|5016085189170780767</stp>
        <tr r="J27" s="3"/>
      </tp>
      <tp t="s">
        <v>#N/A N/A</v>
        <stp/>
        <stp>BDP|1772027862635693992</stp>
        <tr r="H31" s="3"/>
      </tp>
      <tp t="s">
        <v>#N/A N/A</v>
        <stp/>
        <stp>BDP|1844279990126415762</stp>
        <tr r="I32" s="3"/>
      </tp>
      <tp t="s">
        <v>#N/A N/A</v>
        <stp/>
        <stp>BDP|7512773489691135270</stp>
        <tr r="G28" s="3"/>
      </tp>
      <tp t="s">
        <v>#N/A N/A</v>
        <stp/>
        <stp>BDP|7639478606709433125</stp>
        <tr r="K33" s="3"/>
      </tp>
      <tp t="s">
        <v>#N/A N/A</v>
        <stp/>
        <stp>BDP|4029343028888085695</stp>
        <tr r="F27" s="3"/>
      </tp>
      <tp t="s">
        <v>#N/A N/A</v>
        <stp/>
        <stp>BDP|4122834847989709736</stp>
        <tr r="J33" s="3"/>
      </tp>
      <tp t="s">
        <v>#N/A N/A</v>
        <stp/>
        <stp>BDP|6720342716113963026</stp>
        <tr r="K30" s="3"/>
      </tp>
      <tp t="s">
        <v>#N/A N/A</v>
        <stp/>
        <stp>BDP|9980456660434071899</stp>
        <tr r="J29" s="3"/>
      </tp>
      <tp t="s">
        <v>#N/A N/A</v>
        <stp/>
        <stp>BDP|4449977955169847039</stp>
        <tr r="F31" s="3"/>
      </tp>
      <tp t="s">
        <v>#N/A N/A</v>
        <stp/>
        <stp>BDP|6833385810887904283</stp>
        <tr r="G33" s="3"/>
      </tp>
      <tp t="s">
        <v>#N/A N/A</v>
        <stp/>
        <stp>BDP|1497732195137384963</stp>
        <tr r="H30" s="3"/>
      </tp>
      <tp t="s">
        <v>#N/A N/A</v>
        <stp/>
        <stp>BDP|1388593371750238154</stp>
        <tr r="K28" s="3"/>
      </tp>
      <tp t="s">
        <v>#N/A N/A</v>
        <stp/>
        <stp>BDP|1053050274921327500</stp>
        <tr r="H28" s="3"/>
      </tp>
      <tp t="s">
        <v>#N/A N/A</v>
        <stp/>
        <stp>BDP|3870953894448371872</stp>
        <tr r="G32" s="3"/>
      </tp>
      <tp t="s">
        <v>#N/A N/A</v>
        <stp/>
        <stp>BDP|3118533566935358674</stp>
        <tr r="G27" s="3"/>
      </tp>
      <tp t="s">
        <v>#N/A N/A</v>
        <stp/>
        <stp>BDP|169767315888416956</stp>
        <tr r="J3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B1" workbookViewId="0">
      <selection activeCell="I7" sqref="I7"/>
    </sheetView>
  </sheetViews>
  <sheetFormatPr defaultRowHeight="15" x14ac:dyDescent="0.25"/>
  <cols>
    <col min="1" max="1" width="56.28515625" customWidth="1"/>
    <col min="2" max="2" width="15.85546875" customWidth="1"/>
    <col min="3" max="11" width="9.140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Moody's Rating</v>
      </c>
      <c r="G2" t="str">
        <f>IFERROR(IF(0=LEN(ReferenceData!$G$2),"",ReferenceData!$G$2),"")</f>
        <v>Moody's Outlook</v>
      </c>
      <c r="H2" t="str">
        <f>IFERROR(IF(0=LEN(ReferenceData!$H$2),"",ReferenceData!$H$2),"")</f>
        <v>S&amp;P Rating</v>
      </c>
      <c r="I2" t="str">
        <f>IFERROR(IF(0=LEN(ReferenceData!$I$2),"",ReferenceData!$I$2),"")</f>
        <v>S&amp;P Outlook</v>
      </c>
      <c r="J2" t="str">
        <f>IFERROR(IF(0=LEN(ReferenceData!$J$2),"",ReferenceData!$J$2),"")</f>
        <v>Fitch Rating</v>
      </c>
      <c r="K2" t="str">
        <f>IFERROR(IF(0=LEN(ReferenceData!$K$2),"",ReferenceData!$K$2),"")</f>
        <v>Fitch Outlook</v>
      </c>
    </row>
    <row r="3" spans="1:11" x14ac:dyDescent="0.25">
      <c r="A3" t="str">
        <f>IFERROR(IF(0=LEN(ReferenceData!$A$3),"",ReferenceData!$A$3),"")</f>
        <v>America Movil SAB de CV</v>
      </c>
      <c r="B3" t="str">
        <f>IFERROR(IF(0=LEN(ReferenceData!$B$3),"",ReferenceData!$B$3),"")</f>
        <v>AMXL MM Equity</v>
      </c>
      <c r="C3" t="str">
        <f>IFERROR(IF(0=LEN(ReferenceData!$C$3),"",ReferenceData!$C$3),"")</f>
        <v>Field</v>
      </c>
      <c r="D3" t="str">
        <f>IFERROR(IF(0=LEN(ReferenceData!$D$3),"",ReferenceData!$D$3),"")</f>
        <v/>
      </c>
      <c r="E3" t="str">
        <f>IFERROR(IF(0=LEN(ReferenceData!$E$3),"",ReferenceData!$E$3),"")</f>
        <v>Dynamic</v>
      </c>
      <c r="F3" t="str">
        <f ca="1">IFERROR(IF(0=LEN(ReferenceData!$F$3),"",ReferenceData!$F$3),"")</f>
        <v>Baa1</v>
      </c>
      <c r="G3" t="str">
        <f ca="1">IFERROR(IF(0=LEN(ReferenceData!$G$3),"",ReferenceData!$G$3),"")</f>
        <v>STABLE</v>
      </c>
      <c r="H3" t="str">
        <f ca="1">IFERROR(IF(0=LEN(ReferenceData!$H$3),"",ReferenceData!$H$3),"")</f>
        <v>A-</v>
      </c>
      <c r="I3" t="str">
        <f ca="1">IFERROR(IF(0=LEN(ReferenceData!$I$3),"",ReferenceData!$I$3),"")</f>
        <v>STABLE</v>
      </c>
      <c r="J3" t="str">
        <f ca="1">IFERROR(IF(0=LEN(ReferenceData!$J$3),"",ReferenceData!$J$3),"")</f>
        <v>A-</v>
      </c>
      <c r="K3" t="str">
        <f ca="1">IFERROR(IF(0=LEN(ReferenceData!$K$3),"",ReferenceData!$K$3),"")</f>
        <v>POS</v>
      </c>
    </row>
    <row r="4" spans="1:11" x14ac:dyDescent="0.25">
      <c r="A4" t="str">
        <f>IFERROR(IF(0=LEN(ReferenceData!$A$4),"",ReferenceData!$A$4),"")</f>
        <v>American Tower Corp</v>
      </c>
      <c r="B4" t="str">
        <f>IFERROR(IF(0=LEN(ReferenceData!$B$4),"",ReferenceData!$B$4),"")</f>
        <v>AMT US Equity</v>
      </c>
      <c r="C4" t="str">
        <f>IFERROR(IF(0=LEN(ReferenceData!$C$4),"",ReferenceData!$C$4),"")</f>
        <v>Field</v>
      </c>
      <c r="D4" t="str">
        <f>IFERROR(IF(0=LEN(ReferenceData!$D$4),"",ReferenceData!$D$4),"")</f>
        <v/>
      </c>
      <c r="E4" t="str">
        <f>IFERROR(IF(0=LEN(ReferenceData!$E$4),"",ReferenceData!$E$4),"")</f>
        <v>Dynamic</v>
      </c>
      <c r="F4" t="str">
        <f ca="1">IFERROR(IF(0=LEN(ReferenceData!$F$4),"",ReferenceData!$F$4),"")</f>
        <v>Baa3</v>
      </c>
      <c r="G4" t="str">
        <f ca="1">IFERROR(IF(0=LEN(ReferenceData!$G$4),"",ReferenceData!$G$4),"")</f>
        <v>STABLE</v>
      </c>
      <c r="H4" t="str">
        <f ca="1">IFERROR(IF(0=LEN(ReferenceData!$H$4),"",ReferenceData!$H$4),"")</f>
        <v>BBB-</v>
      </c>
      <c r="I4" t="str">
        <f ca="1">IFERROR(IF(0=LEN(ReferenceData!$I$4),"",ReferenceData!$I$4),"")</f>
        <v>STABLE</v>
      </c>
      <c r="J4" t="str">
        <f ca="1">IFERROR(IF(0=LEN(ReferenceData!$J$4),"",ReferenceData!$J$4),"")</f>
        <v>BBB+</v>
      </c>
      <c r="K4" t="str">
        <f ca="1">IFERROR(IF(0=LEN(ReferenceData!$K$4),"",ReferenceData!$K$4),"")</f>
        <v>NEG</v>
      </c>
    </row>
    <row r="5" spans="1:11" x14ac:dyDescent="0.25">
      <c r="A5" t="str">
        <f>IFERROR(IF(0=LEN(ReferenceData!$A$5),"",ReferenceData!$A$5),"")</f>
        <v>AT&amp;T Inc</v>
      </c>
      <c r="B5" t="str">
        <f>IFERROR(IF(0=LEN(ReferenceData!$B$5),"",ReferenceData!$B$5),"")</f>
        <v>T US Equity</v>
      </c>
      <c r="C5" t="str">
        <f>IFERROR(IF(0=LEN(ReferenceData!$C$5),"",ReferenceData!$C$5),"")</f>
        <v>Field</v>
      </c>
      <c r="D5" t="str">
        <f>IFERROR(IF(0=LEN(ReferenceData!$D$5),"",ReferenceData!$D$5),"")</f>
        <v/>
      </c>
      <c r="E5" t="str">
        <f>IFERROR(IF(0=LEN(ReferenceData!$E$5),"",ReferenceData!$E$5),"")</f>
        <v>Dynamic</v>
      </c>
      <c r="F5" t="str">
        <f ca="1">IFERROR(IF(0=LEN(ReferenceData!$F$5),"",ReferenceData!$F$5),"")</f>
        <v>Baa2</v>
      </c>
      <c r="G5" t="str">
        <f ca="1">IFERROR(IF(0=LEN(ReferenceData!$G$5),"",ReferenceData!$G$5),"")</f>
        <v>STABLE</v>
      </c>
      <c r="H5" t="str">
        <f ca="1">IFERROR(IF(0=LEN(ReferenceData!$H$5),"",ReferenceData!$H$5),"")</f>
        <v>BBB</v>
      </c>
      <c r="I5" t="str">
        <f ca="1">IFERROR(IF(0=LEN(ReferenceData!$I$5),"",ReferenceData!$I$5),"")</f>
        <v>STABLE</v>
      </c>
      <c r="J5" t="str">
        <f ca="1">IFERROR(IF(0=LEN(ReferenceData!$J$5),"",ReferenceData!$J$5),"")</f>
        <v>BBB+</v>
      </c>
      <c r="K5" t="str">
        <f ca="1">IFERROR(IF(0=LEN(ReferenceData!$K$5),"",ReferenceData!$K$5),"")</f>
        <v>STABLE</v>
      </c>
    </row>
    <row r="6" spans="1:11" x14ac:dyDescent="0.25">
      <c r="A6" t="str">
        <f>IFERROR(IF(0=LEN(ReferenceData!$A$6),"",ReferenceData!$A$6),"")</f>
        <v>Crown Castle International Cor</v>
      </c>
      <c r="B6" t="str">
        <f>IFERROR(IF(0=LEN(ReferenceData!$B$6),"",ReferenceData!$B$6),"")</f>
        <v>CCI US Equity</v>
      </c>
      <c r="C6" t="str">
        <f>IFERROR(IF(0=LEN(ReferenceData!$C$6),"",ReferenceData!$C$6),"")</f>
        <v>Field</v>
      </c>
      <c r="D6" t="str">
        <f>IFERROR(IF(0=LEN(ReferenceData!$D$6),"",ReferenceData!$D$6),"")</f>
        <v/>
      </c>
      <c r="E6" t="str">
        <f>IFERROR(IF(0=LEN(ReferenceData!$E$6),"",ReferenceData!$E$6),"")</f>
        <v>Dynamic</v>
      </c>
      <c r="F6" t="str">
        <f ca="1">IFERROR(IF(0=LEN(ReferenceData!$F$6),"",ReferenceData!$F$6),"")</f>
        <v>Baa3</v>
      </c>
      <c r="G6" t="str">
        <f ca="1">IFERROR(IF(0=LEN(ReferenceData!$G$6),"",ReferenceData!$G$6),"")</f>
        <v>POS</v>
      </c>
      <c r="H6" t="str">
        <f ca="1">IFERROR(IF(0=LEN(ReferenceData!$H$6),"",ReferenceData!$H$6),"")</f>
        <v>BBB</v>
      </c>
      <c r="I6" t="str">
        <f ca="1">IFERROR(IF(0=LEN(ReferenceData!$I$6),"",ReferenceData!$I$6),"")</f>
        <v>STABLE</v>
      </c>
      <c r="J6" t="str">
        <f ca="1">IFERROR(IF(0=LEN(ReferenceData!$J$6),"",ReferenceData!$J$6),"")</f>
        <v>BBB+</v>
      </c>
      <c r="K6" t="str">
        <f ca="1">IFERROR(IF(0=LEN(ReferenceData!$K$6),"",ReferenceData!$K$6),"")</f>
        <v>STABLE</v>
      </c>
    </row>
    <row r="7" spans="1:11" x14ac:dyDescent="0.25">
      <c r="A7" t="str">
        <f>IFERROR(IF(0=LEN(ReferenceData!$A$7),"",ReferenceData!$A$7),"")</f>
        <v>Rogers Communications Inc</v>
      </c>
      <c r="B7" t="str">
        <f>IFERROR(IF(0=LEN(ReferenceData!$B$7),"",ReferenceData!$B$7),"")</f>
        <v>RCI/B CN Equity</v>
      </c>
      <c r="C7" t="str">
        <f>IFERROR(IF(0=LEN(ReferenceData!$C$7),"",ReferenceData!$C$7),"")</f>
        <v>Field</v>
      </c>
      <c r="D7" t="str">
        <f>IFERROR(IF(0=LEN(ReferenceData!$D$7),"",ReferenceData!$D$7),"")</f>
        <v/>
      </c>
      <c r="E7" t="str">
        <f>IFERROR(IF(0=LEN(ReferenceData!$E$7),"",ReferenceData!$E$7),"")</f>
        <v>Dynamic</v>
      </c>
      <c r="F7" t="str">
        <f ca="1">IFERROR(IF(0=LEN(ReferenceData!$F$7),"",ReferenceData!$F$7),"")</f>
        <v>Baa3</v>
      </c>
      <c r="G7" t="str">
        <f ca="1">IFERROR(IF(0=LEN(ReferenceData!$G$7),"",ReferenceData!$G$7),"")</f>
        <v>STABLE</v>
      </c>
      <c r="H7" t="str">
        <f ca="1">IFERROR(IF(0=LEN(ReferenceData!$H$7),"",ReferenceData!$H$7),"")</f>
        <v>BBB-</v>
      </c>
      <c r="I7" t="str">
        <f ca="1">IFERROR(IF(0=LEN(ReferenceData!$I$7),"",ReferenceData!$I$7),"")</f>
        <v>NEG</v>
      </c>
      <c r="J7" t="str">
        <f ca="1">IFERROR(IF(0=LEN(ReferenceData!$J$7),"",ReferenceData!$J$7),"")</f>
        <v>BBB-</v>
      </c>
      <c r="K7" t="str">
        <f ca="1">IFERROR(IF(0=LEN(ReferenceData!$K$7),"",ReferenceData!$K$7),"")</f>
        <v>STABLE</v>
      </c>
    </row>
    <row r="8" spans="1:11" x14ac:dyDescent="0.25">
      <c r="A8" t="str">
        <f>IFERROR(IF(0=LEN(ReferenceData!$A$8),"",ReferenceData!$A$8),"")</f>
        <v>Qwest Corp</v>
      </c>
      <c r="B8" t="str">
        <f>IFERROR(IF(0=LEN(ReferenceData!$B$8),"",ReferenceData!$B$8),"")</f>
        <v>USW4 US Equity</v>
      </c>
      <c r="C8" t="str">
        <f>IFERROR(IF(0=LEN(ReferenceData!$C$8),"",ReferenceData!$C$8),"")</f>
        <v>Field</v>
      </c>
      <c r="D8" t="str">
        <f>IFERROR(IF(0=LEN(ReferenceData!$D$8),"",ReferenceData!$D$8),"")</f>
        <v/>
      </c>
      <c r="E8" t="str">
        <f>IFERROR(IF(0=LEN(ReferenceData!$E$8),"",ReferenceData!$E$8),"")</f>
        <v>Dynamic</v>
      </c>
      <c r="F8" t="str">
        <f ca="1">IFERROR(IF(0=LEN(ReferenceData!$F$8),"",ReferenceData!$F$8),"")</f>
        <v>B3</v>
      </c>
      <c r="G8" t="str">
        <f ca="1">IFERROR(IF(0=LEN(ReferenceData!$G$8),"",ReferenceData!$G$8),"")</f>
        <v>NEG</v>
      </c>
      <c r="H8" t="str">
        <f ca="1">IFERROR(IF(0=LEN(ReferenceData!$H$8),"",ReferenceData!$H$8),"")</f>
        <v>NR</v>
      </c>
      <c r="I8" t="str">
        <f ca="1">IFERROR(IF(0=LEN(ReferenceData!$I$8),"",ReferenceData!$I$8),"")</f>
        <v/>
      </c>
      <c r="J8" t="str">
        <f ca="1">IFERROR(IF(0=LEN(ReferenceData!$J$8),"",ReferenceData!$J$8),"")</f>
        <v>CCC+ *-</v>
      </c>
      <c r="K8" t="str">
        <f ca="1">IFERROR(IF(0=LEN(ReferenceData!$K$8),"",ReferenceData!$K$8),"")</f>
        <v/>
      </c>
    </row>
    <row r="9" spans="1:11" x14ac:dyDescent="0.25">
      <c r="A9" t="str">
        <f>IFERROR(IF(0=LEN(ReferenceData!$A$9),"",ReferenceData!$A$9),"")</f>
        <v>Verizon Communications Inc</v>
      </c>
      <c r="B9" t="str">
        <f>IFERROR(IF(0=LEN(ReferenceData!$B$9),"",ReferenceData!$B$9),"")</f>
        <v>VZ US Equity</v>
      </c>
      <c r="C9" t="str">
        <f>IFERROR(IF(0=LEN(ReferenceData!$C$9),"",ReferenceData!$C$9),"")</f>
        <v>Field</v>
      </c>
      <c r="D9" t="str">
        <f>IFERROR(IF(0=LEN(ReferenceData!$D$9),"",ReferenceData!$D$9),"")</f>
        <v/>
      </c>
      <c r="E9" t="str">
        <f>IFERROR(IF(0=LEN(ReferenceData!$E$9),"",ReferenceData!$E$9),"")</f>
        <v>Dynamic</v>
      </c>
      <c r="F9" t="str">
        <f ca="1">IFERROR(IF(0=LEN(ReferenceData!$F$9),"",ReferenceData!$F$9),"")</f>
        <v>Baa1</v>
      </c>
      <c r="G9" t="str">
        <f ca="1">IFERROR(IF(0=LEN(ReferenceData!$G$9),"",ReferenceData!$G$9),"")</f>
        <v>STABLE</v>
      </c>
      <c r="H9" t="str">
        <f ca="1">IFERROR(IF(0=LEN(ReferenceData!$H$9),"",ReferenceData!$H$9),"")</f>
        <v>BBB+</v>
      </c>
      <c r="I9" t="str">
        <f ca="1">IFERROR(IF(0=LEN(ReferenceData!$I$9),"",ReferenceData!$I$9),"")</f>
        <v>STABLE</v>
      </c>
      <c r="J9" t="str">
        <f ca="1">IFERROR(IF(0=LEN(ReferenceData!$J$9),"",ReferenceData!$J$9),"")</f>
        <v>A-</v>
      </c>
      <c r="K9" t="str">
        <f ca="1">IFERROR(IF(0=LEN(ReferenceData!$K$9),"",ReferenceData!$K$9),"")</f>
        <v>STABLE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ReferenceData!$C$34</f>
        <v>Moody's Rating</v>
      </c>
      <c r="G2" s="1" t="str">
        <f>ReferenceData!$D$34</f>
        <v>Moody's Outlook</v>
      </c>
      <c r="H2" s="1" t="str">
        <f>ReferenceData!$E$34</f>
        <v>S&amp;P Rating</v>
      </c>
      <c r="I2" s="1" t="str">
        <f>ReferenceData!$F$34</f>
        <v>S&amp;P Outlook</v>
      </c>
      <c r="J2" s="1" t="str">
        <f>ReferenceData!$G$34</f>
        <v>Fitch Rating</v>
      </c>
      <c r="K2" s="1" t="str">
        <f>ReferenceData!$H$34</f>
        <v>Fitch Outlook</v>
      </c>
      <c r="L2" t="str">
        <f>$C$34</f>
        <v>Moody's Rating</v>
      </c>
      <c r="M2" t="str">
        <f>$D$34</f>
        <v>Moody's Outlook</v>
      </c>
      <c r="N2" t="str">
        <f>$E$34</f>
        <v>S&amp;P Rating</v>
      </c>
      <c r="O2" t="str">
        <f>$F$34</f>
        <v>S&amp;P Outlook</v>
      </c>
      <c r="P2" t="str">
        <f>$G$34</f>
        <v>Fitch Rating</v>
      </c>
      <c r="Q2" t="str">
        <f>$H$34</f>
        <v>Fitch Outlook</v>
      </c>
    </row>
    <row r="3" spans="1:17" x14ac:dyDescent="0.25">
      <c r="A3" t="str">
        <f>"America Movil SAB de CV"</f>
        <v>America Movil SAB de CV</v>
      </c>
      <c r="B3" t="str">
        <f>"AMXL MM Equity"</f>
        <v>AMXL MM Equity</v>
      </c>
      <c r="C3" t="str">
        <f t="shared" ref="C3:C9" si="0">"Field"</f>
        <v>Field</v>
      </c>
      <c r="D3" t="str">
        <f>""</f>
        <v/>
      </c>
      <c r="E3" t="str">
        <f t="shared" ref="E3:E9" si="1">"Dynamic"</f>
        <v>Dynamic</v>
      </c>
      <c r="F3" t="str">
        <f ca="1">IF(AND(ISNUMBER($F$27),$B$25=1),$F$27,HLOOKUP(INDIRECT(ADDRESS(2,COLUMN())),OFFSET($L$2,0,0,ROW()-1,6),ROW()-1,FALSE))</f>
        <v>Baa1</v>
      </c>
      <c r="G3" t="str">
        <f ca="1">IF(AND(ISNUMBER($G$27),$B$25=1),$G$27,HLOOKUP(INDIRECT(ADDRESS(2,COLUMN())),OFFSET($L$2,0,0,ROW()-1,6),ROW()-1,FALSE))</f>
        <v>STABLE</v>
      </c>
      <c r="H3" t="str">
        <f ca="1">IF(AND(ISNUMBER($H$27),$B$25=1),$H$27,HLOOKUP(INDIRECT(ADDRESS(2,COLUMN())),OFFSET($L$2,0,0,ROW()-1,6),ROW()-1,FALSE))</f>
        <v>A-</v>
      </c>
      <c r="I3" t="str">
        <f ca="1">IF(AND(ISNUMBER($I$27),$B$25=1),$I$27,HLOOKUP(INDIRECT(ADDRESS(2,COLUMN())),OFFSET($L$2,0,0,ROW()-1,6),ROW()-1,FALSE))</f>
        <v>STABLE</v>
      </c>
      <c r="J3" t="str">
        <f ca="1">IF(AND(ISNUMBER($J$27),$B$25=1),$J$27,HLOOKUP(INDIRECT(ADDRESS(2,COLUMN())),OFFSET($L$2,0,0,ROW()-1,6),ROW()-1,FALSE))</f>
        <v>A-</v>
      </c>
      <c r="K3" t="str">
        <f ca="1">IF(AND(ISNUMBER($K$27),$B$25=1),$K$27,HLOOKUP(INDIRECT(ADDRESS(2,COLUMN())),OFFSET($L$2,0,0,ROW()-1,6),ROW()-1,FALSE))</f>
        <v>POS</v>
      </c>
      <c r="L3" t="str">
        <f>"Baa1"</f>
        <v>Baa1</v>
      </c>
      <c r="M3" t="str">
        <f>"STABLE"</f>
        <v>STABLE</v>
      </c>
      <c r="N3" t="str">
        <f>"A-"</f>
        <v>A-</v>
      </c>
      <c r="O3" t="str">
        <f>"STABLE"</f>
        <v>STABLE</v>
      </c>
      <c r="P3" t="str">
        <f>"A-"</f>
        <v>A-</v>
      </c>
      <c r="Q3" t="str">
        <f>"POS"</f>
        <v>POS</v>
      </c>
    </row>
    <row r="4" spans="1:17" x14ac:dyDescent="0.25">
      <c r="A4" t="str">
        <f>"American Tower Corp"</f>
        <v>American Tower Corp</v>
      </c>
      <c r="B4" t="str">
        <f>"AMT US Equity"</f>
        <v>AMT US Equity</v>
      </c>
      <c r="C4" t="str">
        <f t="shared" si="0"/>
        <v>Field</v>
      </c>
      <c r="D4" t="str">
        <f>""</f>
        <v/>
      </c>
      <c r="E4" t="str">
        <f t="shared" si="1"/>
        <v>Dynamic</v>
      </c>
      <c r="F4" t="str">
        <f ca="1">IF(AND(ISNUMBER($F$28),$B$25=1),$F$28,HLOOKUP(INDIRECT(ADDRESS(2,COLUMN())),OFFSET($L$2,0,0,ROW()-1,6),ROW()-1,FALSE))</f>
        <v>Baa3</v>
      </c>
      <c r="G4" t="str">
        <f ca="1">IF(AND(ISNUMBER($G$28),$B$25=1),$G$28,HLOOKUP(INDIRECT(ADDRESS(2,COLUMN())),OFFSET($L$2,0,0,ROW()-1,6),ROW()-1,FALSE))</f>
        <v>STABLE</v>
      </c>
      <c r="H4" t="str">
        <f ca="1">IF(AND(ISNUMBER($H$28),$B$25=1),$H$28,HLOOKUP(INDIRECT(ADDRESS(2,COLUMN())),OFFSET($L$2,0,0,ROW()-1,6),ROW()-1,FALSE))</f>
        <v>BBB-</v>
      </c>
      <c r="I4" t="str">
        <f ca="1">IF(AND(ISNUMBER($I$28),$B$25=1),$I$28,HLOOKUP(INDIRECT(ADDRESS(2,COLUMN())),OFFSET($L$2,0,0,ROW()-1,6),ROW()-1,FALSE))</f>
        <v>STABLE</v>
      </c>
      <c r="J4" t="str">
        <f ca="1">IF(AND(ISNUMBER($J$28),$B$25=1),$J$28,HLOOKUP(INDIRECT(ADDRESS(2,COLUMN())),OFFSET($L$2,0,0,ROW()-1,6),ROW()-1,FALSE))</f>
        <v>BBB+</v>
      </c>
      <c r="K4" t="str">
        <f ca="1">IF(AND(ISNUMBER($K$28),$B$25=1),$K$28,HLOOKUP(INDIRECT(ADDRESS(2,COLUMN())),OFFSET($L$2,0,0,ROW()-1,6),ROW()-1,FALSE))</f>
        <v>NEG</v>
      </c>
      <c r="L4" t="str">
        <f>"Baa3"</f>
        <v>Baa3</v>
      </c>
      <c r="M4" t="str">
        <f>"STABLE"</f>
        <v>STABLE</v>
      </c>
      <c r="N4" t="str">
        <f>"BBB-"</f>
        <v>BBB-</v>
      </c>
      <c r="O4" t="str">
        <f>"STABLE"</f>
        <v>STABLE</v>
      </c>
      <c r="P4" t="str">
        <f>"BBB+"</f>
        <v>BBB+</v>
      </c>
      <c r="Q4" t="str">
        <f>"NEG"</f>
        <v>NEG</v>
      </c>
    </row>
    <row r="5" spans="1:17" x14ac:dyDescent="0.25">
      <c r="A5" t="str">
        <f>"AT&amp;T Inc"</f>
        <v>AT&amp;T Inc</v>
      </c>
      <c r="B5" t="str">
        <f>"T US Equity"</f>
        <v>T US Equity</v>
      </c>
      <c r="C5" t="str">
        <f t="shared" si="0"/>
        <v>Field</v>
      </c>
      <c r="D5" t="str">
        <f>""</f>
        <v/>
      </c>
      <c r="E5" t="str">
        <f t="shared" si="1"/>
        <v>Dynamic</v>
      </c>
      <c r="F5" t="str">
        <f ca="1">IF(AND(ISNUMBER($F$29),$B$25=1),$F$29,HLOOKUP(INDIRECT(ADDRESS(2,COLUMN())),OFFSET($L$2,0,0,ROW()-1,6),ROW()-1,FALSE))</f>
        <v>Baa2</v>
      </c>
      <c r="G5" t="str">
        <f ca="1">IF(AND(ISNUMBER($G$29),$B$25=1),$G$29,HLOOKUP(INDIRECT(ADDRESS(2,COLUMN())),OFFSET($L$2,0,0,ROW()-1,6),ROW()-1,FALSE))</f>
        <v>STABLE</v>
      </c>
      <c r="H5" t="str">
        <f ca="1">IF(AND(ISNUMBER($H$29),$B$25=1),$H$29,HLOOKUP(INDIRECT(ADDRESS(2,COLUMN())),OFFSET($L$2,0,0,ROW()-1,6),ROW()-1,FALSE))</f>
        <v>BBB</v>
      </c>
      <c r="I5" t="str">
        <f ca="1">IF(AND(ISNUMBER($I$29),$B$25=1),$I$29,HLOOKUP(INDIRECT(ADDRESS(2,COLUMN())),OFFSET($L$2,0,0,ROW()-1,6),ROW()-1,FALSE))</f>
        <v>STABLE</v>
      </c>
      <c r="J5" t="str">
        <f ca="1">IF(AND(ISNUMBER($J$29),$B$25=1),$J$29,HLOOKUP(INDIRECT(ADDRESS(2,COLUMN())),OFFSET($L$2,0,0,ROW()-1,6),ROW()-1,FALSE))</f>
        <v>BBB+</v>
      </c>
      <c r="K5" t="str">
        <f ca="1">IF(AND(ISNUMBER($K$29),$B$25=1),$K$29,HLOOKUP(INDIRECT(ADDRESS(2,COLUMN())),OFFSET($L$2,0,0,ROW()-1,6),ROW()-1,FALSE))</f>
        <v>STABLE</v>
      </c>
      <c r="L5" t="str">
        <f>"Baa2"</f>
        <v>Baa2</v>
      </c>
      <c r="M5" t="str">
        <f>"STABLE"</f>
        <v>STABLE</v>
      </c>
      <c r="N5" t="str">
        <f>"BBB"</f>
        <v>BBB</v>
      </c>
      <c r="O5" t="str">
        <f>"STABLE"</f>
        <v>STABLE</v>
      </c>
      <c r="P5" t="str">
        <f>"BBB+"</f>
        <v>BBB+</v>
      </c>
      <c r="Q5" t="str">
        <f>"STABLE"</f>
        <v>STABLE</v>
      </c>
    </row>
    <row r="6" spans="1:17" x14ac:dyDescent="0.25">
      <c r="A6" t="str">
        <f>"Crown Castle International Cor"</f>
        <v>Crown Castle International Cor</v>
      </c>
      <c r="B6" t="str">
        <f>"CCI US Equity"</f>
        <v>CCI US Equity</v>
      </c>
      <c r="C6" t="str">
        <f t="shared" si="0"/>
        <v>Field</v>
      </c>
      <c r="D6" t="str">
        <f>""</f>
        <v/>
      </c>
      <c r="E6" t="str">
        <f t="shared" si="1"/>
        <v>Dynamic</v>
      </c>
      <c r="F6" t="str">
        <f ca="1">IF(AND(ISNUMBER($F$30),$B$25=1),$F$30,HLOOKUP(INDIRECT(ADDRESS(2,COLUMN())),OFFSET($L$2,0,0,ROW()-1,6),ROW()-1,FALSE))</f>
        <v>Baa3</v>
      </c>
      <c r="G6" t="str">
        <f ca="1">IF(AND(ISNUMBER($G$30),$B$25=1),$G$30,HLOOKUP(INDIRECT(ADDRESS(2,COLUMN())),OFFSET($L$2,0,0,ROW()-1,6),ROW()-1,FALSE))</f>
        <v>POS</v>
      </c>
      <c r="H6" t="str">
        <f ca="1">IF(AND(ISNUMBER($H$30),$B$25=1),$H$30,HLOOKUP(INDIRECT(ADDRESS(2,COLUMN())),OFFSET($L$2,0,0,ROW()-1,6),ROW()-1,FALSE))</f>
        <v>BBB</v>
      </c>
      <c r="I6" t="str">
        <f ca="1">IF(AND(ISNUMBER($I$30),$B$25=1),$I$30,HLOOKUP(INDIRECT(ADDRESS(2,COLUMN())),OFFSET($L$2,0,0,ROW()-1,6),ROW()-1,FALSE))</f>
        <v>STABLE</v>
      </c>
      <c r="J6" t="str">
        <f ca="1">IF(AND(ISNUMBER($J$30),$B$25=1),$J$30,HLOOKUP(INDIRECT(ADDRESS(2,COLUMN())),OFFSET($L$2,0,0,ROW()-1,6),ROW()-1,FALSE))</f>
        <v>BBB+</v>
      </c>
      <c r="K6" t="str">
        <f ca="1">IF(AND(ISNUMBER($K$30),$B$25=1),$K$30,HLOOKUP(INDIRECT(ADDRESS(2,COLUMN())),OFFSET($L$2,0,0,ROW()-1,6),ROW()-1,FALSE))</f>
        <v>STABLE</v>
      </c>
      <c r="L6" t="str">
        <f>"Baa3"</f>
        <v>Baa3</v>
      </c>
      <c r="M6" t="str">
        <f>"POS"</f>
        <v>POS</v>
      </c>
      <c r="N6" t="str">
        <f>"BBB"</f>
        <v>BBB</v>
      </c>
      <c r="O6" t="str">
        <f>"STABLE"</f>
        <v>STABLE</v>
      </c>
      <c r="P6" t="str">
        <f>"BBB+"</f>
        <v>BBB+</v>
      </c>
      <c r="Q6" t="str">
        <f>"STABLE"</f>
        <v>STABLE</v>
      </c>
    </row>
    <row r="7" spans="1:17" x14ac:dyDescent="0.25">
      <c r="A7" t="str">
        <f>"Rogers Communications Inc"</f>
        <v>Rogers Communications Inc</v>
      </c>
      <c r="B7" t="str">
        <f>"RCI/B CN Equity"</f>
        <v>RCI/B CN Equity</v>
      </c>
      <c r="C7" t="str">
        <f t="shared" si="0"/>
        <v>Field</v>
      </c>
      <c r="D7" t="str">
        <f>""</f>
        <v/>
      </c>
      <c r="E7" t="str">
        <f t="shared" si="1"/>
        <v>Dynamic</v>
      </c>
      <c r="F7" t="str">
        <f ca="1">IF(AND(ISNUMBER($F$31),$B$25=1),$F$31,HLOOKUP(INDIRECT(ADDRESS(2,COLUMN())),OFFSET($L$2,0,0,ROW()-1,6),ROW()-1,FALSE))</f>
        <v>Baa3</v>
      </c>
      <c r="G7" t="str">
        <f ca="1">IF(AND(ISNUMBER($G$31),$B$25=1),$G$31,HLOOKUP(INDIRECT(ADDRESS(2,COLUMN())),OFFSET($L$2,0,0,ROW()-1,6),ROW()-1,FALSE))</f>
        <v>STABLE</v>
      </c>
      <c r="H7" t="str">
        <f ca="1">IF(AND(ISNUMBER($H$31),$B$25=1),$H$31,HLOOKUP(INDIRECT(ADDRESS(2,COLUMN())),OFFSET($L$2,0,0,ROW()-1,6),ROW()-1,FALSE))</f>
        <v>BBB-</v>
      </c>
      <c r="I7" t="str">
        <f ca="1">IF(AND(ISNUMBER($I$31),$B$25=1),$I$31,HLOOKUP(INDIRECT(ADDRESS(2,COLUMN())),OFFSET($L$2,0,0,ROW()-1,6),ROW()-1,FALSE))</f>
        <v>NEG</v>
      </c>
      <c r="J7" t="str">
        <f ca="1">IF(AND(ISNUMBER($J$31),$B$25=1),$J$31,HLOOKUP(INDIRECT(ADDRESS(2,COLUMN())),OFFSET($L$2,0,0,ROW()-1,6),ROW()-1,FALSE))</f>
        <v>BBB-</v>
      </c>
      <c r="K7" t="str">
        <f ca="1">IF(AND(ISNUMBER($K$31),$B$25=1),$K$31,HLOOKUP(INDIRECT(ADDRESS(2,COLUMN())),OFFSET($L$2,0,0,ROW()-1,6),ROW()-1,FALSE))</f>
        <v>STABLE</v>
      </c>
      <c r="L7" t="str">
        <f>"Baa3"</f>
        <v>Baa3</v>
      </c>
      <c r="M7" t="str">
        <f>"STABLE"</f>
        <v>STABLE</v>
      </c>
      <c r="N7" t="str">
        <f>"BBB-"</f>
        <v>BBB-</v>
      </c>
      <c r="O7" t="str">
        <f>"NEG"</f>
        <v>NEG</v>
      </c>
      <c r="P7" t="str">
        <f>"BBB-"</f>
        <v>BBB-</v>
      </c>
      <c r="Q7" t="str">
        <f>"STABLE"</f>
        <v>STABLE</v>
      </c>
    </row>
    <row r="8" spans="1:17" x14ac:dyDescent="0.25">
      <c r="A8" t="str">
        <f>"Qwest Corp"</f>
        <v>Qwest Corp</v>
      </c>
      <c r="B8" t="str">
        <f>"USW4 US Equity"</f>
        <v>USW4 US Equity</v>
      </c>
      <c r="C8" t="str">
        <f t="shared" si="0"/>
        <v>Field</v>
      </c>
      <c r="D8" t="str">
        <f>""</f>
        <v/>
      </c>
      <c r="E8" t="str">
        <f t="shared" si="1"/>
        <v>Dynamic</v>
      </c>
      <c r="F8" t="str">
        <f ca="1">IF(AND(ISNUMBER($F$32),$B$25=1),$F$32,HLOOKUP(INDIRECT(ADDRESS(2,COLUMN())),OFFSET($L$2,0,0,ROW()-1,6),ROW()-1,FALSE))</f>
        <v>B3</v>
      </c>
      <c r="G8" t="str">
        <f ca="1">IF(AND(ISNUMBER($G$32),$B$25=1),$G$32,HLOOKUP(INDIRECT(ADDRESS(2,COLUMN())),OFFSET($L$2,0,0,ROW()-1,6),ROW()-1,FALSE))</f>
        <v>NEG</v>
      </c>
      <c r="H8" t="str">
        <f ca="1">IF(AND(ISNUMBER($H$32),$B$25=1),$H$32,HLOOKUP(INDIRECT(ADDRESS(2,COLUMN())),OFFSET($L$2,0,0,ROW()-1,6),ROW()-1,FALSE))</f>
        <v>NR</v>
      </c>
      <c r="I8" t="str">
        <f ca="1">IF(AND(ISNUMBER($I$32),$B$25=1),$I$32,HLOOKUP(INDIRECT(ADDRESS(2,COLUMN())),OFFSET($L$2,0,0,ROW()-1,6),ROW()-1,FALSE))</f>
        <v/>
      </c>
      <c r="J8" t="str">
        <f ca="1">IF(AND(ISNUMBER($J$32),$B$25=1),$J$32,HLOOKUP(INDIRECT(ADDRESS(2,COLUMN())),OFFSET($L$2,0,0,ROW()-1,6),ROW()-1,FALSE))</f>
        <v>CCC+ *-</v>
      </c>
      <c r="K8" t="str">
        <f ca="1">IF(AND(ISNUMBER($K$32),$B$25=1),$K$32,HLOOKUP(INDIRECT(ADDRESS(2,COLUMN())),OFFSET($L$2,0,0,ROW()-1,6),ROW()-1,FALSE))</f>
        <v/>
      </c>
      <c r="L8" t="str">
        <f>"B3"</f>
        <v>B3</v>
      </c>
      <c r="M8" t="str">
        <f>"NEG"</f>
        <v>NEG</v>
      </c>
      <c r="N8" t="str">
        <f>"NR"</f>
        <v>NR</v>
      </c>
      <c r="O8" t="str">
        <f>""</f>
        <v/>
      </c>
      <c r="P8" t="str">
        <f>"CCC+ *-"</f>
        <v>CCC+ *-</v>
      </c>
      <c r="Q8" t="str">
        <f>""</f>
        <v/>
      </c>
    </row>
    <row r="9" spans="1:17" x14ac:dyDescent="0.25">
      <c r="A9" t="str">
        <f>"Verizon Communications Inc"</f>
        <v>Verizon Communications Inc</v>
      </c>
      <c r="B9" t="str">
        <f>"VZ US Equity"</f>
        <v>VZ US Equity</v>
      </c>
      <c r="C9" t="str">
        <f t="shared" si="0"/>
        <v>Field</v>
      </c>
      <c r="D9" t="str">
        <f>""</f>
        <v/>
      </c>
      <c r="E9" t="str">
        <f t="shared" si="1"/>
        <v>Dynamic</v>
      </c>
      <c r="F9" t="str">
        <f ca="1">IF(AND(ISNUMBER($F$33),$B$25=1),$F$33,HLOOKUP(INDIRECT(ADDRESS(2,COLUMN())),OFFSET($L$2,0,0,ROW()-1,6),ROW()-1,FALSE))</f>
        <v>Baa1</v>
      </c>
      <c r="G9" t="str">
        <f ca="1">IF(AND(ISNUMBER($G$33),$B$25=1),$G$33,HLOOKUP(INDIRECT(ADDRESS(2,COLUMN())),OFFSET($L$2,0,0,ROW()-1,6),ROW()-1,FALSE))</f>
        <v>STABLE</v>
      </c>
      <c r="H9" t="str">
        <f ca="1">IF(AND(ISNUMBER($H$33),$B$25=1),$H$33,HLOOKUP(INDIRECT(ADDRESS(2,COLUMN())),OFFSET($L$2,0,0,ROW()-1,6),ROW()-1,FALSE))</f>
        <v>BBB+</v>
      </c>
      <c r="I9" t="str">
        <f ca="1">IF(AND(ISNUMBER($I$33),$B$25=1),$I$33,HLOOKUP(INDIRECT(ADDRESS(2,COLUMN())),OFFSET($L$2,0,0,ROW()-1,6),ROW()-1,FALSE))</f>
        <v>STABLE</v>
      </c>
      <c r="J9" t="str">
        <f ca="1">IF(AND(ISNUMBER($J$33),$B$25=1),$J$33,HLOOKUP(INDIRECT(ADDRESS(2,COLUMN())),OFFSET($L$2,0,0,ROW()-1,6),ROW()-1,FALSE))</f>
        <v>A-</v>
      </c>
      <c r="K9" t="str">
        <f ca="1">IF(AND(ISNUMBER($K$33),$B$25=1),$K$33,HLOOKUP(INDIRECT(ADDRESS(2,COLUMN())),OFFSET($L$2,0,0,ROW()-1,6),ROW()-1,FALSE))</f>
        <v>STABLE</v>
      </c>
      <c r="L9" t="str">
        <f>"Baa1"</f>
        <v>Baa1</v>
      </c>
      <c r="M9" t="str">
        <f>"STABLE"</f>
        <v>STABLE</v>
      </c>
      <c r="N9" t="str">
        <f>"BBB+"</f>
        <v>BBB+</v>
      </c>
      <c r="O9" t="str">
        <f>"STABLE"</f>
        <v>STABLE</v>
      </c>
      <c r="P9" t="str">
        <f>"A-"</f>
        <v>A-</v>
      </c>
      <c r="Q9" t="str">
        <f>"STABLE"</f>
        <v>STABLE</v>
      </c>
    </row>
    <row r="10" spans="1:17" x14ac:dyDescent="0.25">
      <c r="L10" t="str">
        <f>""</f>
        <v/>
      </c>
      <c r="M10" t="str">
        <f>""</f>
        <v/>
      </c>
      <c r="N10" t="str">
        <f>""</f>
        <v/>
      </c>
      <c r="O10" t="str">
        <f>""</f>
        <v/>
      </c>
      <c r="P10" t="str">
        <f>""</f>
        <v/>
      </c>
      <c r="Q10" t="str">
        <f>""</f>
        <v/>
      </c>
    </row>
    <row r="11" spans="1:17" x14ac:dyDescent="0.25">
      <c r="L11" t="str">
        <f>""</f>
        <v/>
      </c>
      <c r="M11" t="str">
        <f>""</f>
        <v/>
      </c>
      <c r="N11" t="str">
        <f>""</f>
        <v/>
      </c>
      <c r="O11" t="str">
        <f>""</f>
        <v/>
      </c>
      <c r="P11" t="str">
        <f>""</f>
        <v/>
      </c>
      <c r="Q11" t="str">
        <f>""</f>
        <v/>
      </c>
    </row>
    <row r="12" spans="1:17" x14ac:dyDescent="0.25">
      <c r="L12" t="str">
        <f>""</f>
        <v/>
      </c>
      <c r="M12" t="str">
        <f>""</f>
        <v/>
      </c>
      <c r="N12" t="str">
        <f>""</f>
        <v/>
      </c>
      <c r="O12" t="str">
        <f>""</f>
        <v/>
      </c>
      <c r="P12" t="str">
        <f>""</f>
        <v/>
      </c>
      <c r="Q12" t="str">
        <f>""</f>
        <v/>
      </c>
    </row>
    <row r="13" spans="1:17" x14ac:dyDescent="0.25">
      <c r="L13" t="str">
        <f>""</f>
        <v/>
      </c>
      <c r="M13" t="str">
        <f>""</f>
        <v/>
      </c>
      <c r="N13" t="str">
        <f>""</f>
        <v/>
      </c>
      <c r="O13" t="str">
        <f>""</f>
        <v/>
      </c>
      <c r="P13" t="str">
        <f>""</f>
        <v/>
      </c>
      <c r="Q13" t="str">
        <f>""</f>
        <v/>
      </c>
    </row>
    <row r="14" spans="1:17" x14ac:dyDescent="0.25"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</row>
    <row r="15" spans="1:17" x14ac:dyDescent="0.25"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</row>
    <row r="16" spans="1:17" x14ac:dyDescent="0.25"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</row>
    <row r="17" spans="1:17" x14ac:dyDescent="0.25">
      <c r="A17" t="str">
        <f t="shared" ref="A17:K17" si="2">"~~~~~~~~~~"</f>
        <v>~~~~~~~~~~</v>
      </c>
      <c r="B17" t="str">
        <f t="shared" si="2"/>
        <v>~~~~~~~~~~</v>
      </c>
      <c r="C17" t="str">
        <f t="shared" si="2"/>
        <v>~~~~~~~~~~</v>
      </c>
      <c r="D17" t="str">
        <f t="shared" si="2"/>
        <v>~~~~~~~~~~</v>
      </c>
      <c r="E17" t="str">
        <f t="shared" si="2"/>
        <v>~~~~~~~~~~</v>
      </c>
      <c r="F17" t="str">
        <f t="shared" si="2"/>
        <v>~~~~~~~~~~</v>
      </c>
      <c r="G17" t="str">
        <f t="shared" si="2"/>
        <v>~~~~~~~~~~</v>
      </c>
      <c r="H17" t="str">
        <f t="shared" si="2"/>
        <v>~~~~~~~~~~</v>
      </c>
      <c r="I17" t="str">
        <f t="shared" si="2"/>
        <v>~~~~~~~~~~</v>
      </c>
      <c r="J17" t="str">
        <f t="shared" si="2"/>
        <v>~~~~~~~~~~</v>
      </c>
      <c r="K17" t="str">
        <f t="shared" si="2"/>
        <v>~~~~~~~~~~</v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</row>
    <row r="18" spans="1:17" x14ac:dyDescent="0.25">
      <c r="A18" t="str">
        <f>"All rows below have been added for reference by formula rows above."</f>
        <v>All rows below have been added for reference by formula rows above.</v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</row>
    <row r="19" spans="1:17" x14ac:dyDescent="0.25">
      <c r="A19">
        <f>RTD("bloomberg.ccyreader", "", "#track", "DBG", "BIHITX", "1.0","RepeatHit")</f>
        <v>0</v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</row>
    <row r="20" spans="1:17" x14ac:dyDescent="0.25">
      <c r="A20" t="str">
        <f>"Currency"</f>
        <v>Currency</v>
      </c>
      <c r="B20" t="str">
        <f>"USD"</f>
        <v>USD</v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</row>
    <row r="21" spans="1:17" x14ac:dyDescent="0.25">
      <c r="A21" t="str">
        <f>"Periodicity"</f>
        <v>Periodicity</v>
      </c>
      <c r="B21" t="str">
        <f>"CY"</f>
        <v>CY</v>
      </c>
      <c r="C21" t="str">
        <f>"AY"</f>
        <v>AY</v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</row>
    <row r="22" spans="1:17" x14ac:dyDescent="0.25">
      <c r="A22" t="str">
        <f>"Number of Periods"</f>
        <v>Number of Periods</v>
      </c>
      <c r="B22">
        <f>6</f>
        <v>6</v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</row>
    <row r="23" spans="1:17" x14ac:dyDescent="0.25">
      <c r="A23" t="str">
        <f>"Start Date"</f>
        <v>Start Date</v>
      </c>
      <c r="B23" t="str">
        <f>CONCATENATE("-",$B$22,$B$21)</f>
        <v>-6CY</v>
      </c>
      <c r="C23" t="str">
        <f>CONCATENATE("-",$B$22,$C$21)</f>
        <v>-6AY</v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</row>
    <row r="24" spans="1:17" x14ac:dyDescent="0.25">
      <c r="A24" t="str">
        <f>"End Date"</f>
        <v>End Date</v>
      </c>
      <c r="B24">
        <f ca="1">TODAY()</f>
        <v>45315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</row>
    <row r="25" spans="1:17" x14ac:dyDescent="0.25">
      <c r="A25" t="str">
        <f>"HeaderStatus(BDP formula)"</f>
        <v>HeaderStatus(BDP formula)</v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</row>
    <row r="26" spans="1:17" x14ac:dyDescent="0.25">
      <c r="L26" t="str">
        <f>""</f>
        <v/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</row>
    <row r="27" spans="1:17" x14ac:dyDescent="0.25">
      <c r="A27" t="str">
        <f>$A$3</f>
        <v>America Movil SAB de CV</v>
      </c>
      <c r="B27" t="str">
        <f>$B$3</f>
        <v>AMXL MM Equity</v>
      </c>
      <c r="C27" t="str">
        <f>$C$3</f>
        <v>Field</v>
      </c>
      <c r="D27" t="str">
        <f>$D$3</f>
        <v/>
      </c>
      <c r="E27" t="str">
        <f>$E$3</f>
        <v>Dynamic</v>
      </c>
      <c r="F27" t="str">
        <f>_xll.BDP($B$3, "RN374",CONCATENATE("DS215=",$B$20))</f>
        <v>Baa1</v>
      </c>
      <c r="G27" t="str">
        <f>_xll.BDP($B$3, "RA128",CONCATENATE("DS215=",$B$20))</f>
        <v>STABLE</v>
      </c>
      <c r="H27" t="str">
        <f>_xll.BDP($B$3, "RA122",CONCATENATE("DS215=",$B$20))</f>
        <v>A-</v>
      </c>
      <c r="I27" t="str">
        <f>_xll.BDP($B$3, "RA126",CONCATENATE("DS215=",$B$20))</f>
        <v>STABLE</v>
      </c>
      <c r="J27" t="str">
        <f>_xll.BDP($B$3, "RA935",CONCATENATE("DS215=",$B$20))</f>
        <v>A-</v>
      </c>
      <c r="K27" t="str">
        <f>_xll.BDP($B$3, "RA272",CONCATENATE("DS215=",$B$20))</f>
        <v>POS</v>
      </c>
      <c r="L27" t="str">
        <f>""</f>
        <v/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</row>
    <row r="28" spans="1:17" x14ac:dyDescent="0.25">
      <c r="A28" t="str">
        <f>$A$4</f>
        <v>American Tower Corp</v>
      </c>
      <c r="B28" t="str">
        <f>$B$4</f>
        <v>AMT US Equity</v>
      </c>
      <c r="C28" t="str">
        <f>$C$4</f>
        <v>Field</v>
      </c>
      <c r="D28" t="str">
        <f>$D$4</f>
        <v/>
      </c>
      <c r="E28" t="str">
        <f>$E$4</f>
        <v>Dynamic</v>
      </c>
      <c r="F28" t="str">
        <f>_xll.BDP($B$4, "RN374",CONCATENATE("DS215=",$B$20))</f>
        <v>Baa3</v>
      </c>
      <c r="G28" t="str">
        <f>_xll.BDP($B$4, "RA128",CONCATENATE("DS215=",$B$20))</f>
        <v>STABLE</v>
      </c>
      <c r="H28" t="str">
        <f>_xll.BDP($B$4, "RA122",CONCATENATE("DS215=",$B$20))</f>
        <v>BBB-</v>
      </c>
      <c r="I28" t="str">
        <f>_xll.BDP($B$4, "RA126",CONCATENATE("DS215=",$B$20))</f>
        <v>STABLE</v>
      </c>
      <c r="J28" t="str">
        <f>_xll.BDP($B$4, "RA935",CONCATENATE("DS215=",$B$20))</f>
        <v>BBB+</v>
      </c>
      <c r="K28" t="str">
        <f>_xll.BDP($B$4, "RA272",CONCATENATE("DS215=",$B$20))</f>
        <v>NEG</v>
      </c>
      <c r="L28" t="str">
        <f>""</f>
        <v/>
      </c>
      <c r="M28" t="str">
        <f>""</f>
        <v/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</row>
    <row r="29" spans="1:17" x14ac:dyDescent="0.25">
      <c r="A29" t="str">
        <f>$A$5</f>
        <v>AT&amp;T Inc</v>
      </c>
      <c r="B29" t="str">
        <f>$B$5</f>
        <v>T US Equity</v>
      </c>
      <c r="C29" t="str">
        <f>$C$5</f>
        <v>Field</v>
      </c>
      <c r="D29" t="str">
        <f>$D$5</f>
        <v/>
      </c>
      <c r="E29" t="str">
        <f>$E$5</f>
        <v>Dynamic</v>
      </c>
      <c r="F29" t="str">
        <f>_xll.BDP($B$5, "RN374",CONCATENATE("DS215=",$B$20))</f>
        <v>Baa2</v>
      </c>
      <c r="G29" t="str">
        <f>_xll.BDP($B$5, "RA128",CONCATENATE("DS215=",$B$20))</f>
        <v>STABLE</v>
      </c>
      <c r="H29" t="str">
        <f>_xll.BDP($B$5, "RA122",CONCATENATE("DS215=",$B$20))</f>
        <v>BBB</v>
      </c>
      <c r="I29" t="str">
        <f>_xll.BDP($B$5, "RA126",CONCATENATE("DS215=",$B$20))</f>
        <v>STABLE</v>
      </c>
      <c r="J29" t="str">
        <f>_xll.BDP($B$5, "RA935",CONCATENATE("DS215=",$B$20))</f>
        <v>BBB+</v>
      </c>
      <c r="K29" t="str">
        <f>_xll.BDP($B$5, "RA272",CONCATENATE("DS215=",$B$20))</f>
        <v>STABLE</v>
      </c>
      <c r="L29" t="str">
        <f>""</f>
        <v/>
      </c>
      <c r="M29" t="str">
        <f>""</f>
        <v/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</row>
    <row r="30" spans="1:17" x14ac:dyDescent="0.25">
      <c r="A30" t="str">
        <f>$A$6</f>
        <v>Crown Castle International Cor</v>
      </c>
      <c r="B30" t="str">
        <f>$B$6</f>
        <v>CCI US Equity</v>
      </c>
      <c r="C30" t="str">
        <f>$C$6</f>
        <v>Field</v>
      </c>
      <c r="D30" t="str">
        <f>$D$6</f>
        <v/>
      </c>
      <c r="E30" t="str">
        <f>$E$6</f>
        <v>Dynamic</v>
      </c>
      <c r="F30" t="str">
        <f>_xll.BDP($B$6, "RN374",CONCATENATE("DS215=",$B$20))</f>
        <v>Baa3</v>
      </c>
      <c r="G30" t="str">
        <f>_xll.BDP($B$6, "RA128",CONCATENATE("DS215=",$B$20))</f>
        <v>POS</v>
      </c>
      <c r="H30" t="str">
        <f>_xll.BDP($B$6, "RA122",CONCATENATE("DS215=",$B$20))</f>
        <v>BBB</v>
      </c>
      <c r="I30" t="str">
        <f>_xll.BDP($B$6, "RA126",CONCATENATE("DS215=",$B$20))</f>
        <v>STABLE</v>
      </c>
      <c r="J30" t="str">
        <f>_xll.BDP($B$6, "RA935",CONCATENATE("DS215=",$B$20))</f>
        <v>BBB+</v>
      </c>
      <c r="K30" t="str">
        <f>_xll.BDP($B$6, "RA272",CONCATENATE("DS215=",$B$20))</f>
        <v>STABLE</v>
      </c>
      <c r="L30" t="str">
        <f>""</f>
        <v/>
      </c>
      <c r="M30" t="str">
        <f>""</f>
        <v/>
      </c>
      <c r="N30" t="str">
        <f>""</f>
        <v/>
      </c>
      <c r="O30" t="str">
        <f>""</f>
        <v/>
      </c>
      <c r="P30" t="str">
        <f>""</f>
        <v/>
      </c>
      <c r="Q30" t="str">
        <f>""</f>
        <v/>
      </c>
    </row>
    <row r="31" spans="1:17" x14ac:dyDescent="0.25">
      <c r="A31" t="str">
        <f>$A$7</f>
        <v>Rogers Communications Inc</v>
      </c>
      <c r="B31" t="str">
        <f>$B$7</f>
        <v>RCI/B CN Equity</v>
      </c>
      <c r="C31" t="str">
        <f>$C$7</f>
        <v>Field</v>
      </c>
      <c r="D31" t="str">
        <f>$D$7</f>
        <v/>
      </c>
      <c r="E31" t="str">
        <f>$E$7</f>
        <v>Dynamic</v>
      </c>
      <c r="F31" t="str">
        <f>_xll.BDP($B$7, "RN374",CONCATENATE("DS215=",$B$20))</f>
        <v>Baa3</v>
      </c>
      <c r="G31" t="str">
        <f>_xll.BDP($B$7, "RA128",CONCATENATE("DS215=",$B$20))</f>
        <v>STABLE</v>
      </c>
      <c r="H31" t="str">
        <f>_xll.BDP($B$7, "RA122",CONCATENATE("DS215=",$B$20))</f>
        <v>BBB-</v>
      </c>
      <c r="I31" t="str">
        <f>_xll.BDP($B$7, "RA126",CONCATENATE("DS215=",$B$20))</f>
        <v>NEG</v>
      </c>
      <c r="J31" t="str">
        <f>_xll.BDP($B$7, "RA935",CONCATENATE("DS215=",$B$20))</f>
        <v>BBB-</v>
      </c>
      <c r="K31" t="str">
        <f>_xll.BDP($B$7, "RA272",CONCATENATE("DS215=",$B$20))</f>
        <v>STABLE</v>
      </c>
      <c r="L31" t="str">
        <f>""</f>
        <v/>
      </c>
      <c r="M31" t="str">
        <f>""</f>
        <v/>
      </c>
      <c r="N31" t="str">
        <f>""</f>
        <v/>
      </c>
      <c r="O31" t="str">
        <f>""</f>
        <v/>
      </c>
      <c r="P31" t="str">
        <f>""</f>
        <v/>
      </c>
      <c r="Q31" t="str">
        <f>""</f>
        <v/>
      </c>
    </row>
    <row r="32" spans="1:17" x14ac:dyDescent="0.25">
      <c r="A32" t="str">
        <f>$A$8</f>
        <v>Qwest Corp</v>
      </c>
      <c r="B32" t="str">
        <f>$B$8</f>
        <v>USW4 US Equity</v>
      </c>
      <c r="C32" t="str">
        <f>$C$8</f>
        <v>Field</v>
      </c>
      <c r="D32" t="str">
        <f>$D$8</f>
        <v/>
      </c>
      <c r="E32" t="str">
        <f>$E$8</f>
        <v>Dynamic</v>
      </c>
      <c r="F32" t="str">
        <f>_xll.BDP($B$8, "RN374",CONCATENATE("DS215=",$B$20))</f>
        <v>B3</v>
      </c>
      <c r="G32" t="str">
        <f>_xll.BDP($B$8, "RA128",CONCATENATE("DS215=",$B$20))</f>
        <v>NEG</v>
      </c>
      <c r="H32" t="str">
        <f>_xll.BDP($B$8, "RA122",CONCATENATE("DS215=",$B$20))</f>
        <v>NR</v>
      </c>
      <c r="I32" t="str">
        <f>_xll.BDP($B$8, "RA126",CONCATENATE("DS215=",$B$20))</f>
        <v>#N/A N/A</v>
      </c>
      <c r="J32" t="str">
        <f>_xll.BDP($B$8, "RA935",CONCATENATE("DS215=",$B$20))</f>
        <v>CCC+ *-</v>
      </c>
      <c r="K32" t="str">
        <f>_xll.BDP($B$8, "RA272",CONCATENATE("DS215=",$B$20))</f>
        <v>#N/A N/A</v>
      </c>
      <c r="L32" t="str">
        <f>""</f>
        <v/>
      </c>
      <c r="M32" t="str">
        <f>""</f>
        <v/>
      </c>
      <c r="N32" t="str">
        <f>""</f>
        <v/>
      </c>
      <c r="O32" t="str">
        <f>""</f>
        <v/>
      </c>
      <c r="P32" t="str">
        <f>""</f>
        <v/>
      </c>
      <c r="Q32" t="str">
        <f>""</f>
        <v/>
      </c>
    </row>
    <row r="33" spans="1:17" x14ac:dyDescent="0.25">
      <c r="A33" t="str">
        <f>$A$9</f>
        <v>Verizon Communications Inc</v>
      </c>
      <c r="B33" t="str">
        <f>$B$9</f>
        <v>VZ US Equity</v>
      </c>
      <c r="C33" t="str">
        <f>$C$9</f>
        <v>Field</v>
      </c>
      <c r="D33" t="str">
        <f>$D$9</f>
        <v/>
      </c>
      <c r="E33" t="str">
        <f>$E$9</f>
        <v>Dynamic</v>
      </c>
      <c r="F33" t="str">
        <f>_xll.BDP($B$9, "RN374",CONCATENATE("DS215=",$B$20))</f>
        <v>Baa1</v>
      </c>
      <c r="G33" t="str">
        <f>_xll.BDP($B$9, "RA128",CONCATENATE("DS215=",$B$20))</f>
        <v>STABLE</v>
      </c>
      <c r="H33" t="str">
        <f>_xll.BDP($B$9, "RA122",CONCATENATE("DS215=",$B$20))</f>
        <v>BBB+</v>
      </c>
      <c r="I33" t="str">
        <f>_xll.BDP($B$9, "RA126",CONCATENATE("DS215=",$B$20))</f>
        <v>STABLE</v>
      </c>
      <c r="J33" t="str">
        <f>_xll.BDP($B$9, "RA935",CONCATENATE("DS215=",$B$20))</f>
        <v>A-</v>
      </c>
      <c r="K33" t="str">
        <f>_xll.BDP($B$9, "RA272",CONCATENATE("DS215=",$B$20))</f>
        <v>STABLE</v>
      </c>
      <c r="L33" t="str">
        <f>""</f>
        <v/>
      </c>
      <c r="M33" t="str">
        <f>""</f>
        <v/>
      </c>
      <c r="N33" t="str">
        <f>""</f>
        <v/>
      </c>
      <c r="O33" t="str">
        <f>""</f>
        <v/>
      </c>
      <c r="P33" t="str">
        <f>""</f>
        <v/>
      </c>
      <c r="Q33" t="str">
        <f>""</f>
        <v/>
      </c>
    </row>
    <row r="34" spans="1:17" x14ac:dyDescent="0.25">
      <c r="A34" t="str">
        <f>"Snapshot header"</f>
        <v>Snapshot header</v>
      </c>
      <c r="B34">
        <f>2</f>
        <v>2</v>
      </c>
      <c r="C34" t="str">
        <f>"Moody's Rating"</f>
        <v>Moody's Rating</v>
      </c>
      <c r="D34" t="str">
        <f>"Moody's Outlook"</f>
        <v>Moody's Outlook</v>
      </c>
      <c r="E34" t="str">
        <f>"S&amp;P Rating"</f>
        <v>S&amp;P Rating</v>
      </c>
      <c r="F34" t="str">
        <f>"S&amp;P Outlook"</f>
        <v>S&amp;P Outlook</v>
      </c>
      <c r="G34" t="str">
        <f>"Fitch Rating"</f>
        <v>Fitch Rating</v>
      </c>
      <c r="H34" t="str">
        <f>"Fitch Outlook"</f>
        <v>Fitch Outlook</v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""</f>
        <v/>
      </c>
      <c r="Q34" t="str">
        <f>""</f>
        <v/>
      </c>
    </row>
    <row r="35" spans="1:17" x14ac:dyDescent="0.25">
      <c r="A35" t="str">
        <f>"No error found"</f>
        <v>No error found</v>
      </c>
      <c r="B35" t="str">
        <f>""</f>
        <v/>
      </c>
      <c r="C35" t="str">
        <f>""</f>
        <v/>
      </c>
      <c r="D35" t="str">
        <f>""</f>
        <v/>
      </c>
      <c r="E35" t="str">
        <f>""</f>
        <v/>
      </c>
      <c r="L35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""</f>
        <v/>
      </c>
      <c r="Q35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a_bloomberg</cp:lastModifiedBy>
  <dcterms:created xsi:type="dcterms:W3CDTF">2013-04-03T15:49:21Z</dcterms:created>
  <dcterms:modified xsi:type="dcterms:W3CDTF">2024-01-24T17:30:13Z</dcterms:modified>
</cp:coreProperties>
</file>