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6\"/>
    </mc:Choice>
  </mc:AlternateContent>
  <xr:revisionPtr revIDLastSave="0" documentId="13_ncr:1_{D53A9C67-82C1-4C68-A78B-0FFE05D8E00E}" xr6:coauthVersionLast="47" xr6:coauthVersionMax="47" xr10:uidLastSave="{00000000-0000-0000-0000-000000000000}"/>
  <bookViews>
    <workbookView xWindow="780" yWindow="780" windowWidth="9630" windowHeight="7875" xr2:uid="{00000000-000D-0000-FFFF-FFFF00000000}"/>
  </bookViews>
  <sheets>
    <sheet name="Dashboard" sheetId="3" r:id="rId1"/>
    <sheet name="Sheet1" sheetId="1" r:id="rId2"/>
    <sheet name="Sheet2" sheetId="2" r:id="rId3"/>
  </sheets>
  <definedNames>
    <definedName name="Customer_Names">Sheet1!$A$3:$A$49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G3" i="1" s="1"/>
  <c r="D4" i="1"/>
  <c r="H4" i="3" s="1"/>
  <c r="D5" i="1"/>
  <c r="G5" i="1" s="1"/>
  <c r="D6" i="1"/>
  <c r="F6" i="1" s="1"/>
  <c r="D7" i="1"/>
  <c r="G7" i="1" s="1"/>
  <c r="I4" i="3"/>
  <c r="G4" i="3"/>
  <c r="F4" i="3"/>
  <c r="D10" i="1"/>
  <c r="G10" i="1" s="1"/>
  <c r="B21" i="2"/>
  <c r="B22" i="2"/>
  <c r="B23" i="2"/>
  <c r="B24" i="2"/>
  <c r="B25" i="2"/>
  <c r="B15" i="2"/>
  <c r="B16" i="2"/>
  <c r="B17" i="2"/>
  <c r="B18" i="2"/>
  <c r="B19" i="2"/>
  <c r="B20" i="2"/>
  <c r="D8" i="1"/>
  <c r="F8" i="1" s="1"/>
  <c r="D9" i="1"/>
  <c r="F9" i="1" s="1"/>
  <c r="D11" i="1"/>
  <c r="G11" i="1" s="1"/>
  <c r="D12" i="1"/>
  <c r="D13" i="1"/>
  <c r="D14" i="1"/>
  <c r="G14" i="1" s="1"/>
  <c r="D15" i="1"/>
  <c r="F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G24" i="1" s="1"/>
  <c r="D25" i="1"/>
  <c r="H25" i="1" s="1"/>
  <c r="D26" i="1"/>
  <c r="H26" i="1" s="1"/>
  <c r="D27" i="1"/>
  <c r="H27" i="1" s="1"/>
  <c r="D28" i="1"/>
  <c r="G28" i="1" s="1"/>
  <c r="D29" i="1"/>
  <c r="H29" i="1" s="1"/>
  <c r="D30" i="1"/>
  <c r="H30" i="1" s="1"/>
  <c r="D31" i="1"/>
  <c r="H31" i="1" s="1"/>
  <c r="D32" i="1"/>
  <c r="G32" i="1" s="1"/>
  <c r="D33" i="1"/>
  <c r="H33" i="1" s="1"/>
  <c r="D34" i="1"/>
  <c r="H34" i="1" s="1"/>
  <c r="D35" i="1"/>
  <c r="H35" i="1" s="1"/>
  <c r="D36" i="1"/>
  <c r="G36" i="1" s="1"/>
  <c r="D37" i="1"/>
  <c r="H37" i="1" s="1"/>
  <c r="D38" i="1"/>
  <c r="H38" i="1" s="1"/>
  <c r="D39" i="1"/>
  <c r="H39" i="1" s="1"/>
  <c r="D40" i="1"/>
  <c r="G40" i="1" s="1"/>
  <c r="D41" i="1"/>
  <c r="H41" i="1" s="1"/>
  <c r="D42" i="1"/>
  <c r="H42" i="1" s="1"/>
  <c r="D43" i="1"/>
  <c r="H43" i="1" s="1"/>
  <c r="D44" i="1"/>
  <c r="G44" i="1" s="1"/>
  <c r="D45" i="1"/>
  <c r="H45" i="1" s="1"/>
  <c r="D46" i="1"/>
  <c r="H46" i="1" s="1"/>
  <c r="D47" i="1"/>
  <c r="H47" i="1" s="1"/>
  <c r="D48" i="1"/>
  <c r="G48" i="1" s="1"/>
  <c r="D49" i="1"/>
  <c r="H49" i="1" s="1"/>
  <c r="G26" i="1"/>
  <c r="E42" i="1"/>
  <c r="E6" i="1"/>
  <c r="E5" i="1"/>
  <c r="E13" i="1"/>
  <c r="E36" i="1"/>
  <c r="E14" i="1"/>
  <c r="E37" i="1"/>
  <c r="E43" i="1"/>
  <c r="E3" i="1"/>
  <c r="E4" i="1"/>
  <c r="E27" i="1"/>
  <c r="E25" i="1"/>
  <c r="E31" i="1"/>
  <c r="E38" i="1"/>
  <c r="E26" i="1"/>
  <c r="E32" i="1"/>
  <c r="E33" i="1"/>
  <c r="E18" i="1"/>
  <c r="E15" i="1"/>
  <c r="E10" i="1"/>
  <c r="E39" i="1"/>
  <c r="E44" i="1"/>
  <c r="E28" i="1"/>
  <c r="E7" i="1"/>
  <c r="E19" i="1"/>
  <c r="E47" i="1"/>
  <c r="E34" i="1"/>
  <c r="E20" i="1"/>
  <c r="E16" i="1"/>
  <c r="E11" i="1"/>
  <c r="E40" i="1"/>
  <c r="E45" i="1"/>
  <c r="E29" i="1"/>
  <c r="E8" i="1"/>
  <c r="E21" i="1"/>
  <c r="E48" i="1"/>
  <c r="E35" i="1"/>
  <c r="E22" i="1"/>
  <c r="E17" i="1"/>
  <c r="E12" i="1"/>
  <c r="E41" i="1"/>
  <c r="E46" i="1"/>
  <c r="E30" i="1"/>
  <c r="E9" i="1"/>
  <c r="E23" i="1"/>
  <c r="E49" i="1"/>
  <c r="E24" i="1"/>
  <c r="B14" i="2"/>
  <c r="F17" i="1" l="1"/>
  <c r="F26" i="1"/>
  <c r="G23" i="1"/>
  <c r="G19" i="1"/>
  <c r="G31" i="1"/>
  <c r="F7" i="1"/>
  <c r="F3" i="1"/>
  <c r="F40" i="1"/>
  <c r="G43" i="1"/>
  <c r="F36" i="1"/>
  <c r="H40" i="1"/>
  <c r="G6" i="1"/>
  <c r="F34" i="1"/>
  <c r="G4" i="1"/>
  <c r="K4" i="3" s="1"/>
  <c r="G34" i="1"/>
  <c r="F24" i="1"/>
  <c r="H24" i="1"/>
  <c r="G42" i="1"/>
  <c r="H13" i="1"/>
  <c r="F42" i="1"/>
  <c r="F28" i="1"/>
  <c r="F14" i="1"/>
  <c r="G39" i="1"/>
  <c r="G27" i="1"/>
  <c r="G17" i="1"/>
  <c r="F5" i="1"/>
  <c r="G35" i="1"/>
  <c r="F4" i="1"/>
  <c r="J4" i="3" s="1"/>
  <c r="F48" i="1"/>
  <c r="F11" i="1"/>
  <c r="F44" i="1"/>
  <c r="F32" i="1"/>
  <c r="G47" i="1"/>
  <c r="G15" i="1"/>
  <c r="H48" i="1"/>
  <c r="H32" i="1"/>
  <c r="H15" i="1"/>
  <c r="F46" i="1"/>
  <c r="F30" i="1"/>
  <c r="F16" i="1"/>
  <c r="F19" i="1"/>
  <c r="G16" i="1"/>
  <c r="G8" i="1"/>
  <c r="H44" i="1"/>
  <c r="H36" i="1"/>
  <c r="H28" i="1"/>
  <c r="H8" i="1"/>
  <c r="F38" i="1"/>
  <c r="F22" i="1"/>
  <c r="F18" i="1"/>
  <c r="G46" i="1"/>
  <c r="G38" i="1"/>
  <c r="G30" i="1"/>
  <c r="G22" i="1"/>
  <c r="H14" i="1"/>
  <c r="H9" i="1"/>
  <c r="F10" i="1"/>
  <c r="H11" i="1"/>
  <c r="H3" i="1"/>
  <c r="F49" i="1"/>
  <c r="F45" i="1"/>
  <c r="F41" i="1"/>
  <c r="F37" i="1"/>
  <c r="F33" i="1"/>
  <c r="F29" i="1"/>
  <c r="F25" i="1"/>
  <c r="F21" i="1"/>
  <c r="F13" i="1"/>
  <c r="G18" i="1"/>
  <c r="G9" i="1"/>
  <c r="H12" i="1"/>
  <c r="H4" i="1"/>
  <c r="F20" i="1"/>
  <c r="F12" i="1"/>
  <c r="G49" i="1"/>
  <c r="G45" i="1"/>
  <c r="G41" i="1"/>
  <c r="G37" i="1"/>
  <c r="G33" i="1"/>
  <c r="G29" i="1"/>
  <c r="G25" i="1"/>
  <c r="G21" i="1"/>
  <c r="G13" i="1"/>
  <c r="F47" i="1"/>
  <c r="F43" i="1"/>
  <c r="F39" i="1"/>
  <c r="F35" i="1"/>
  <c r="F31" i="1"/>
  <c r="F27" i="1"/>
  <c r="F23" i="1"/>
  <c r="G20" i="1"/>
  <c r="G12" i="1"/>
  <c r="H7" i="1"/>
  <c r="H10" i="1"/>
  <c r="H6" i="1"/>
  <c r="H5" i="1"/>
  <c r="L4" i="3" l="1"/>
</calcChain>
</file>

<file path=xl/sharedStrings.xml><?xml version="1.0" encoding="utf-8"?>
<sst xmlns="http://schemas.openxmlformats.org/spreadsheetml/2006/main" count="179" uniqueCount="116">
  <si>
    <t>House Address</t>
  </si>
  <si>
    <t>House Plan</t>
  </si>
  <si>
    <t>Contract Date</t>
  </si>
  <si>
    <t>Mount Everest</t>
  </si>
  <si>
    <t>Pikes Peak</t>
  </si>
  <si>
    <t>Tetons</t>
  </si>
  <si>
    <t>Cheyenne Mountain</t>
  </si>
  <si>
    <t>2460 Picadily Lane</t>
  </si>
  <si>
    <t>Mount Herman</t>
  </si>
  <si>
    <t>1975 Coyote Run</t>
  </si>
  <si>
    <t>Mount Huron</t>
  </si>
  <si>
    <t>2455 Wolfpack Terrace</t>
  </si>
  <si>
    <t>2005 Coyote Run</t>
  </si>
  <si>
    <t>2475 Wolfpack Terrace</t>
  </si>
  <si>
    <t>1965 Coyote Run</t>
  </si>
  <si>
    <t>4545 Viking Place</t>
  </si>
  <si>
    <t>2495 Wolfpack Terrace</t>
  </si>
  <si>
    <t>2595 Snowtop Road</t>
  </si>
  <si>
    <t>2795 Picadily Lane</t>
  </si>
  <si>
    <t>7777 Heavenly Road</t>
  </si>
  <si>
    <t>7747 Heavenly Road</t>
  </si>
  <si>
    <t>1945 Coyote Run</t>
  </si>
  <si>
    <t>7787 Heavenly Road</t>
  </si>
  <si>
    <t>2395 Snowtop Road</t>
  </si>
  <si>
    <t>3005 Wolfpack Terrace</t>
  </si>
  <si>
    <t>2385 Snowtop Road</t>
  </si>
  <si>
    <t>2234 Heavenly Road</t>
  </si>
  <si>
    <t>1825 Coyote Run</t>
  </si>
  <si>
    <t>4575 Viking Place</t>
  </si>
  <si>
    <t>2405 Wolfpack Terrace</t>
  </si>
  <si>
    <t>7748 Heavenly Road</t>
  </si>
  <si>
    <t>1946 Coyote Run</t>
  </si>
  <si>
    <t>7788 Heavenly Road</t>
  </si>
  <si>
    <t>2396 Snowtop Road</t>
  </si>
  <si>
    <t>3006 Wolfpack Terrace</t>
  </si>
  <si>
    <t>2386 Snowtop Road</t>
  </si>
  <si>
    <t>2235 Heavenly Road</t>
  </si>
  <si>
    <t>1826 Coyote Run</t>
  </si>
  <si>
    <t>4576 Viking Place</t>
  </si>
  <si>
    <t>2406 Wolfpack Terrace</t>
  </si>
  <si>
    <t>7749 Heavenly Road</t>
  </si>
  <si>
    <t>1947 Coyote Run</t>
  </si>
  <si>
    <t>7789 Heavenly Road</t>
  </si>
  <si>
    <t>2397 Snowtop Road</t>
  </si>
  <si>
    <t>3007 Wolfpack Terrace</t>
  </si>
  <si>
    <t>2387 Snowtop Road</t>
  </si>
  <si>
    <t>2236 Heavenly Road</t>
  </si>
  <si>
    <t>1827 Coyote Run</t>
  </si>
  <si>
    <t>4577 Viking Place</t>
  </si>
  <si>
    <t>2407 Wolfpack Terrace</t>
  </si>
  <si>
    <t>Plan</t>
  </si>
  <si>
    <t>Build Time (Days)</t>
  </si>
  <si>
    <t>New Years Day</t>
  </si>
  <si>
    <t>Memorial Day</t>
  </si>
  <si>
    <t>Independence Day</t>
  </si>
  <si>
    <t>Labor Day</t>
  </si>
  <si>
    <t>Thanksgiving</t>
  </si>
  <si>
    <t>Christmas</t>
  </si>
  <si>
    <t>Name</t>
  </si>
  <si>
    <t>Ambrose,  Amber</t>
  </si>
  <si>
    <t>Klinger, Max</t>
  </si>
  <si>
    <t>Lemon,  Otto</t>
  </si>
  <si>
    <t>Davis,  Nanette</t>
  </si>
  <si>
    <t>Harrison,  Hank</t>
  </si>
  <si>
    <t>Thompson,  Brett</t>
  </si>
  <si>
    <t>Hansen, Dave</t>
  </si>
  <si>
    <t>Rodriques,  Sylvia</t>
  </si>
  <si>
    <t>Davidson,  Willie</t>
  </si>
  <si>
    <t>Billups,  Chauncey</t>
  </si>
  <si>
    <t>Garcia,  Jose</t>
  </si>
  <si>
    <t>Hill,  Angela</t>
  </si>
  <si>
    <t>Pace,  Quinton</t>
  </si>
  <si>
    <t>Silverman, William</t>
  </si>
  <si>
    <t>Ward, Adam</t>
  </si>
  <si>
    <t>Duck,  Donald</t>
  </si>
  <si>
    <t>Unger,  Felix</t>
  </si>
  <si>
    <t>Bailey,  Susan</t>
  </si>
  <si>
    <t>Johnson,  Janet</t>
  </si>
  <si>
    <t>Farckle,  Dixon</t>
  </si>
  <si>
    <t>Brewer,  Millie</t>
  </si>
  <si>
    <t>Caldwell,  Jill</t>
  </si>
  <si>
    <t>Woodson,  Kathy</t>
  </si>
  <si>
    <t>Keaton,  Michael</t>
  </si>
  <si>
    <t>Simpson,  Alex</t>
  </si>
  <si>
    <t>Johanson, Bill</t>
  </si>
  <si>
    <t>Hinson,  Nicole</t>
  </si>
  <si>
    <t>Greenspan,  Alan</t>
  </si>
  <si>
    <t>Parton,  Donald</t>
  </si>
  <si>
    <t>Singleton,  Hal</t>
  </si>
  <si>
    <t>Gibson,  Mel</t>
  </si>
  <si>
    <t>Allen, Woody</t>
  </si>
  <si>
    <t>Potter,  Harry</t>
  </si>
  <si>
    <t>Barker,  Brian</t>
  </si>
  <si>
    <t>Hyde,  Tanner</t>
  </si>
  <si>
    <t>Campbell,  Glen</t>
  </si>
  <si>
    <t>Miller,  Michelle</t>
  </si>
  <si>
    <t>Zelker, Diane</t>
  </si>
  <si>
    <t>Jager, Joe</t>
  </si>
  <si>
    <t>Anderson,  Pete</t>
  </si>
  <si>
    <t>Love, Michael</t>
  </si>
  <si>
    <t>Packer,  Bailey</t>
  </si>
  <si>
    <t>Turner, John</t>
  </si>
  <si>
    <t>Dorsey,  Brad</t>
  </si>
  <si>
    <t>Brown,  Joanne</t>
  </si>
  <si>
    <t>Coster,  Kevin</t>
  </si>
  <si>
    <t>Snow,  Olaf</t>
  </si>
  <si>
    <t>9514 Picadily Lane</t>
  </si>
  <si>
    <t>9514 Coyote Run</t>
  </si>
  <si>
    <t>9514 Snowtop Road</t>
  </si>
  <si>
    <t>Birth Date</t>
  </si>
  <si>
    <t>Build Time</t>
  </si>
  <si>
    <t>Normal Work Schedules</t>
  </si>
  <si>
    <t>If Also Working on Saturday</t>
  </si>
  <si>
    <t>If Also Working on Saturday and Holidays</t>
  </si>
  <si>
    <t>Customer Names</t>
  </si>
  <si>
    <t>9514 Heavenly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</si>
</sst>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4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14" fontId="0" fillId="0" borderId="0" xfId="1" applyNumberFormat="1" applyFont="1" applyAlignment="1">
      <alignment horizontal="center"/>
    </xf>
    <xf numFmtId="0" fontId="0" fillId="3" borderId="0" xfId="0" applyFill="1"/>
    <xf numFmtId="0" fontId="0" fillId="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Chat Displaying House Plans and</a:t>
            </a:r>
            <a:r>
              <a:rPr lang="en-US" baseline="0"/>
              <a:t> Build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Build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Sheet1!$C$3:$C$49</c:f>
              <c:strCache>
                <c:ptCount val="47"/>
                <c:pt idx="0">
                  <c:v>Mount Herman</c:v>
                </c:pt>
                <c:pt idx="1">
                  <c:v>Mount Huron</c:v>
                </c:pt>
                <c:pt idx="2">
                  <c:v>Cheyenne Mountain</c:v>
                </c:pt>
                <c:pt idx="3">
                  <c:v>Tetons</c:v>
                </c:pt>
                <c:pt idx="4">
                  <c:v>Pikes Peak</c:v>
                </c:pt>
                <c:pt idx="5">
                  <c:v>Pikes Peak</c:v>
                </c:pt>
                <c:pt idx="6">
                  <c:v>Pikes Peak</c:v>
                </c:pt>
                <c:pt idx="7">
                  <c:v>Mount Herman</c:v>
                </c:pt>
                <c:pt idx="8">
                  <c:v>Mount Herman</c:v>
                </c:pt>
                <c:pt idx="9">
                  <c:v>Mount Herman</c:v>
                </c:pt>
                <c:pt idx="10">
                  <c:v>Mount Herman</c:v>
                </c:pt>
                <c:pt idx="11">
                  <c:v>Pikes Peak</c:v>
                </c:pt>
                <c:pt idx="12">
                  <c:v>Mount Huron</c:v>
                </c:pt>
                <c:pt idx="13">
                  <c:v>Mount Huron</c:v>
                </c:pt>
                <c:pt idx="14">
                  <c:v>Mount Huron</c:v>
                </c:pt>
                <c:pt idx="15">
                  <c:v>Cheyenne Mountain</c:v>
                </c:pt>
                <c:pt idx="16">
                  <c:v>Pikes Peak</c:v>
                </c:pt>
                <c:pt idx="17">
                  <c:v>Cheyenne Mountain</c:v>
                </c:pt>
                <c:pt idx="18">
                  <c:v>Pikes Peak</c:v>
                </c:pt>
                <c:pt idx="19">
                  <c:v>Cheyenne Mountain</c:v>
                </c:pt>
                <c:pt idx="20">
                  <c:v>Pikes Peak</c:v>
                </c:pt>
                <c:pt idx="21">
                  <c:v>Mount Everest</c:v>
                </c:pt>
                <c:pt idx="22">
                  <c:v>Pikes Peak</c:v>
                </c:pt>
                <c:pt idx="23">
                  <c:v>Pikes Peak</c:v>
                </c:pt>
                <c:pt idx="24">
                  <c:v>Pikes Peak</c:v>
                </c:pt>
                <c:pt idx="25">
                  <c:v>Mount Huron</c:v>
                </c:pt>
                <c:pt idx="26">
                  <c:v>Mount Huron</c:v>
                </c:pt>
                <c:pt idx="27">
                  <c:v>Mount Huron</c:v>
                </c:pt>
                <c:pt idx="28">
                  <c:v>Mount Huron</c:v>
                </c:pt>
                <c:pt idx="29">
                  <c:v>Mount Everest</c:v>
                </c:pt>
                <c:pt idx="30">
                  <c:v>Cheyenne Mountain</c:v>
                </c:pt>
                <c:pt idx="31">
                  <c:v>Cheyenne Mountain</c:v>
                </c:pt>
                <c:pt idx="32">
                  <c:v>Cheyenne Mountain</c:v>
                </c:pt>
                <c:pt idx="33">
                  <c:v>Mount Huron</c:v>
                </c:pt>
                <c:pt idx="34">
                  <c:v>Tetons</c:v>
                </c:pt>
                <c:pt idx="35">
                  <c:v>Tetons</c:v>
                </c:pt>
                <c:pt idx="36">
                  <c:v>Mount Huron</c:v>
                </c:pt>
                <c:pt idx="37">
                  <c:v>Mount Huron</c:v>
                </c:pt>
                <c:pt idx="38">
                  <c:v>Mount Huron</c:v>
                </c:pt>
                <c:pt idx="39">
                  <c:v>Pikes Peak</c:v>
                </c:pt>
                <c:pt idx="40">
                  <c:v>Cheyenne Mountain</c:v>
                </c:pt>
                <c:pt idx="41">
                  <c:v>Mount Everest</c:v>
                </c:pt>
                <c:pt idx="42">
                  <c:v>Mount Everest</c:v>
                </c:pt>
                <c:pt idx="43">
                  <c:v>Mount Everest</c:v>
                </c:pt>
                <c:pt idx="44">
                  <c:v>Mount Huron</c:v>
                </c:pt>
                <c:pt idx="45">
                  <c:v>Mount Huron</c:v>
                </c:pt>
                <c:pt idx="46">
                  <c:v>Mount Huron</c:v>
                </c:pt>
              </c:strCache>
            </c:strRef>
          </c:cat>
          <c:val>
            <c:numRef>
              <c:f>Sheet1!$E$3:$E$49</c:f>
              <c:numCache>
                <c:formatCode>General</c:formatCode>
                <c:ptCount val="47"/>
                <c:pt idx="0">
                  <c:v>70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80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75</c:v>
                </c:pt>
                <c:pt idx="16">
                  <c:v>80</c:v>
                </c:pt>
                <c:pt idx="17">
                  <c:v>75</c:v>
                </c:pt>
                <c:pt idx="18">
                  <c:v>80</c:v>
                </c:pt>
                <c:pt idx="19">
                  <c:v>75</c:v>
                </c:pt>
                <c:pt idx="20">
                  <c:v>80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60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65</c:v>
                </c:pt>
                <c:pt idx="34">
                  <c:v>85</c:v>
                </c:pt>
                <c:pt idx="35">
                  <c:v>85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80</c:v>
                </c:pt>
                <c:pt idx="40">
                  <c:v>75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1-4A01-857B-BFA84CB1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44415"/>
        <c:axId val="1718919903"/>
      </c:lineChart>
      <c:catAx>
        <c:axId val="171774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House 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18919903"/>
        <c:crosses val="autoZero"/>
        <c:auto val="1"/>
        <c:lblAlgn val="ctr"/>
        <c:lblOffset val="100"/>
        <c:noMultiLvlLbl val="0"/>
      </c:catAx>
      <c:valAx>
        <c:axId val="17189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Build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177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8</xdr:col>
      <xdr:colOff>180975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16690-C277-4C35-8FB5-736DC652C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C189-4F2D-4325-A020-5755D8A1E6FF}">
  <sheetPr>
    <tabColor rgb="FFC00000"/>
  </sheetPr>
  <dimension ref="B2:M4"/>
  <sheetViews>
    <sheetView showGridLines="0" tabSelected="1" workbookViewId="0">
      <selection activeCell="G4" sqref="G4"/>
    </sheetView>
  </sheetViews>
  <sheetFormatPr defaultRowHeight="15" x14ac:dyDescent="0.25"/>
  <cols>
    <col min="2" max="2" width="16.7109375" customWidth="1"/>
    <col min="5" max="5" width="3" customWidth="1"/>
    <col min="6" max="6" width="19.140625" customWidth="1"/>
    <col min="7" max="7" width="14.7109375" customWidth="1"/>
    <col min="8" max="8" width="13.85546875" customWidth="1"/>
    <col min="9" max="9" width="12.5703125" customWidth="1"/>
    <col min="10" max="10" width="19.5703125" customWidth="1"/>
    <col min="11" max="11" width="20.140625" customWidth="1"/>
    <col min="12" max="12" width="20" customWidth="1"/>
    <col min="13" max="13" width="17.85546875" customWidth="1"/>
  </cols>
  <sheetData>
    <row r="2" spans="2:13" x14ac:dyDescent="0.25">
      <c r="B2" s="4" t="s">
        <v>114</v>
      </c>
    </row>
    <row r="3" spans="2:13" ht="28.5" customHeight="1" x14ac:dyDescent="0.25">
      <c r="B3" s="14" t="s">
        <v>69</v>
      </c>
      <c r="F3" s="15" t="s">
        <v>0</v>
      </c>
      <c r="G3" s="15" t="s">
        <v>1</v>
      </c>
      <c r="H3" s="15" t="s">
        <v>2</v>
      </c>
      <c r="I3" s="13" t="s">
        <v>110</v>
      </c>
      <c r="J3" s="10" t="s">
        <v>111</v>
      </c>
      <c r="K3" s="10" t="s">
        <v>112</v>
      </c>
      <c r="L3" s="10" t="s">
        <v>113</v>
      </c>
      <c r="M3" s="12"/>
    </row>
    <row r="4" spans="2:13" x14ac:dyDescent="0.25">
      <c r="F4" s="14" t="str">
        <f>VLOOKUP($B$3,Sheet1!$A$2:$H$49,2,FALSE)</f>
        <v>9514 Heavenly Road</v>
      </c>
      <c r="G4" s="14" t="str">
        <f>VLOOKUP($B$3,Sheet1!$A$2:$H$49,3,FALSE)</f>
        <v>Mount Huron</v>
      </c>
      <c r="H4" s="16">
        <f ca="1">VLOOKUP($B$3,Sheet1!$A$2:$H$49,4,FALSE)</f>
        <v>44458</v>
      </c>
      <c r="I4" s="14">
        <f>VLOOKUP($B$3,Sheet1!$A$2:$H$49,5,FALSE)</f>
        <v>65</v>
      </c>
      <c r="J4" s="16">
        <f ca="1">VLOOKUP($B$3,Sheet1!$A$2:$H$49,6,FALSE)</f>
        <v>44463</v>
      </c>
      <c r="K4" s="16">
        <f ca="1">VLOOKUP($B$3,Sheet1!$A$2:$H$49,7,FALSE)</f>
        <v>44459</v>
      </c>
      <c r="L4" s="16">
        <f ca="1">VLOOKUP($B$3,Sheet1!$A$2:$H$49,8,FALSE)</f>
        <v>44460</v>
      </c>
    </row>
  </sheetData>
  <dataValidations count="2">
    <dataValidation allowBlank="1" showInputMessage="1" showErrorMessage="1" promptTitle="Notes" prompt="Inpute customer names here" sqref="B2" xr:uid="{35BF2C68-830A-4D7F-BB94-BC881D0B9187}"/>
    <dataValidation type="list" allowBlank="1" showInputMessage="1" showErrorMessage="1" errorTitle="Error" error="Use a named range for the client list" promptTitle="Note" prompt="Input a named range from the list" sqref="B3" xr:uid="{BEB61676-0484-470F-BE85-2E7183F13FB7}">
      <formula1>Customer_Names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2:H241"/>
  <sheetViews>
    <sheetView workbookViewId="0">
      <selection activeCell="A3" sqref="A3"/>
    </sheetView>
  </sheetViews>
  <sheetFormatPr defaultColWidth="8.85546875" defaultRowHeight="15" x14ac:dyDescent="0.25"/>
  <cols>
    <col min="1" max="1" width="17.7109375" customWidth="1"/>
    <col min="2" max="2" width="20.140625" bestFit="1" customWidth="1"/>
    <col min="3" max="3" width="20.42578125" customWidth="1"/>
    <col min="4" max="4" width="12.42578125" bestFit="1" customWidth="1"/>
    <col min="5" max="5" width="10.42578125" customWidth="1"/>
    <col min="6" max="6" width="15.7109375" customWidth="1"/>
    <col min="7" max="7" width="14.28515625" customWidth="1"/>
    <col min="8" max="8" width="21.85546875" bestFit="1" customWidth="1"/>
  </cols>
  <sheetData>
    <row r="2" spans="1:8" ht="45" x14ac:dyDescent="0.25">
      <c r="A2" s="5" t="s">
        <v>58</v>
      </c>
      <c r="B2" s="5" t="s">
        <v>0</v>
      </c>
      <c r="C2" s="5" t="s">
        <v>1</v>
      </c>
      <c r="D2" s="5" t="s">
        <v>2</v>
      </c>
      <c r="E2" s="9" t="s">
        <v>110</v>
      </c>
      <c r="F2" s="10" t="s">
        <v>111</v>
      </c>
      <c r="G2" s="10" t="s">
        <v>112</v>
      </c>
      <c r="H2" s="10" t="s">
        <v>113</v>
      </c>
    </row>
    <row r="3" spans="1:8" x14ac:dyDescent="0.25">
      <c r="A3" t="s">
        <v>68</v>
      </c>
      <c r="B3" t="s">
        <v>108</v>
      </c>
      <c r="C3" t="s">
        <v>8</v>
      </c>
      <c r="D3" s="6">
        <f ca="1">TODAY()-60</f>
        <v>44454</v>
      </c>
      <c r="E3" s="1">
        <f>VLOOKUP(C3,Sheet2!$A$4:$B$9,2,FALSE)</f>
        <v>70</v>
      </c>
      <c r="F3" s="11">
        <f ca="1">WORKDAY(D3,5)</f>
        <v>44461</v>
      </c>
      <c r="G3" s="11">
        <f ca="1">WORKDAY.INTL(D3,1,17)</f>
        <v>44455</v>
      </c>
      <c r="H3" s="8">
        <f ca="1">WORKDAY.INTL(D3,2,17,Sheet2!B14:B25)</f>
        <v>44456</v>
      </c>
    </row>
    <row r="4" spans="1:8" x14ac:dyDescent="0.25">
      <c r="A4" t="s">
        <v>69</v>
      </c>
      <c r="B4" t="s">
        <v>115</v>
      </c>
      <c r="C4" t="s">
        <v>10</v>
      </c>
      <c r="D4" s="6">
        <f ca="1">TODAY()-56</f>
        <v>44458</v>
      </c>
      <c r="E4" s="1">
        <f>VLOOKUP(C4,Sheet2!$A$4:$B$9,2,FALSE)</f>
        <v>65</v>
      </c>
      <c r="F4" s="11">
        <f t="shared" ref="F4:F49" ca="1" si="0">WORKDAY(D4,5)</f>
        <v>44463</v>
      </c>
      <c r="G4" s="11">
        <f t="shared" ref="G4:G49" ca="1" si="1">WORKDAY.INTL(D4,1,17)</f>
        <v>44459</v>
      </c>
      <c r="H4" s="8">
        <f ca="1">WORKDAY.INTL(D4,2,17,Sheet2!B15:B26)</f>
        <v>44460</v>
      </c>
    </row>
    <row r="5" spans="1:8" x14ac:dyDescent="0.25">
      <c r="A5" t="s">
        <v>62</v>
      </c>
      <c r="B5" t="s">
        <v>106</v>
      </c>
      <c r="C5" t="s">
        <v>6</v>
      </c>
      <c r="D5" s="6">
        <f ca="1">TODAY()-50</f>
        <v>44464</v>
      </c>
      <c r="E5" s="1">
        <f>VLOOKUP(C5,Sheet2!$A$4:$B$9,2,FALSE)</f>
        <v>75</v>
      </c>
      <c r="F5" s="11">
        <f t="shared" ca="1" si="0"/>
        <v>44470</v>
      </c>
      <c r="G5" s="11">
        <f t="shared" ca="1" si="1"/>
        <v>44465</v>
      </c>
      <c r="H5" s="8">
        <f ca="1">WORKDAY.INTL(D5,2,17,Sheet2!B16:B27)</f>
        <v>44466</v>
      </c>
    </row>
    <row r="6" spans="1:8" x14ac:dyDescent="0.25">
      <c r="A6" t="s">
        <v>61</v>
      </c>
      <c r="B6" t="s">
        <v>108</v>
      </c>
      <c r="C6" t="s">
        <v>5</v>
      </c>
      <c r="D6" s="6">
        <f ca="1">TODAY()-47</f>
        <v>44467</v>
      </c>
      <c r="E6" s="1">
        <f>VLOOKUP(C6,Sheet2!$A$4:$B$9,2,FALSE)</f>
        <v>85</v>
      </c>
      <c r="F6" s="11">
        <f t="shared" ca="1" si="0"/>
        <v>44474</v>
      </c>
      <c r="G6" s="11">
        <f t="shared" ca="1" si="1"/>
        <v>44468</v>
      </c>
      <c r="H6" s="8">
        <f ca="1">WORKDAY.INTL(D6,2,17,Sheet2!B17:B28)</f>
        <v>44469</v>
      </c>
    </row>
    <row r="7" spans="1:8" x14ac:dyDescent="0.25">
      <c r="A7" t="s">
        <v>83</v>
      </c>
      <c r="B7" t="s">
        <v>27</v>
      </c>
      <c r="C7" t="s">
        <v>4</v>
      </c>
      <c r="D7" s="6">
        <f ca="1">TODAY()-44</f>
        <v>44470</v>
      </c>
      <c r="E7" s="1">
        <f>VLOOKUP(C7,Sheet2!$A$4:$B$9,2,FALSE)</f>
        <v>80</v>
      </c>
      <c r="F7" s="11">
        <f t="shared" ca="1" si="0"/>
        <v>44477</v>
      </c>
      <c r="G7" s="11">
        <f t="shared" ca="1" si="1"/>
        <v>44472</v>
      </c>
      <c r="H7" s="8">
        <f ca="1">WORKDAY.INTL(D7,2,17,Sheet2!B18:B29)</f>
        <v>44473</v>
      </c>
    </row>
    <row r="8" spans="1:8" x14ac:dyDescent="0.25">
      <c r="A8" t="s">
        <v>93</v>
      </c>
      <c r="B8" t="s">
        <v>37</v>
      </c>
      <c r="C8" t="s">
        <v>4</v>
      </c>
      <c r="D8" s="6">
        <f ca="1">TODAY()-44</f>
        <v>44470</v>
      </c>
      <c r="E8" s="1">
        <f>VLOOKUP(C8,Sheet2!$A$4:$B$9,2,FALSE)</f>
        <v>80</v>
      </c>
      <c r="F8" s="11">
        <f t="shared" ca="1" si="0"/>
        <v>44477</v>
      </c>
      <c r="G8" s="11">
        <f t="shared" ca="1" si="1"/>
        <v>44472</v>
      </c>
      <c r="H8" s="8">
        <f ca="1">WORKDAY.INTL(D8,2,17,Sheet2!B19:B30)</f>
        <v>44473</v>
      </c>
    </row>
    <row r="9" spans="1:8" x14ac:dyDescent="0.25">
      <c r="A9" t="s">
        <v>103</v>
      </c>
      <c r="B9" t="s">
        <v>47</v>
      </c>
      <c r="C9" t="s">
        <v>4</v>
      </c>
      <c r="D9" s="6">
        <f ca="1">TODAY()-44</f>
        <v>44470</v>
      </c>
      <c r="E9" s="1">
        <f>VLOOKUP(C9,Sheet2!$A$4:$B$9,2,FALSE)</f>
        <v>80</v>
      </c>
      <c r="F9" s="11">
        <f t="shared" ca="1" si="0"/>
        <v>44477</v>
      </c>
      <c r="G9" s="11">
        <f t="shared" ca="1" si="1"/>
        <v>44472</v>
      </c>
      <c r="H9" s="8">
        <f ca="1">WORKDAY.INTL(D9,2,17,Sheet2!B20:B31)</f>
        <v>44473</v>
      </c>
    </row>
    <row r="10" spans="1:8" x14ac:dyDescent="0.25">
      <c r="A10" t="s">
        <v>79</v>
      </c>
      <c r="B10" t="s">
        <v>23</v>
      </c>
      <c r="C10" t="s">
        <v>8</v>
      </c>
      <c r="D10" s="6">
        <f ca="1">TODAY()-43</f>
        <v>44471</v>
      </c>
      <c r="E10" s="1">
        <f>VLOOKUP(C10,Sheet2!$A$4:$B$9,2,FALSE)</f>
        <v>70</v>
      </c>
      <c r="F10" s="11">
        <f t="shared" ca="1" si="0"/>
        <v>44477</v>
      </c>
      <c r="G10" s="11">
        <f t="shared" ca="1" si="1"/>
        <v>44472</v>
      </c>
      <c r="H10" s="8">
        <f ca="1">WORKDAY.INTL(D10,2,17,Sheet2!B21:B32)</f>
        <v>44473</v>
      </c>
    </row>
    <row r="11" spans="1:8" x14ac:dyDescent="0.25">
      <c r="A11" t="s">
        <v>89</v>
      </c>
      <c r="B11" t="s">
        <v>33</v>
      </c>
      <c r="C11" t="s">
        <v>8</v>
      </c>
      <c r="D11" s="6">
        <f ca="1">TODAY()-43</f>
        <v>44471</v>
      </c>
      <c r="E11" s="1">
        <f>VLOOKUP(C11,Sheet2!$A$4:$B$9,2,FALSE)</f>
        <v>70</v>
      </c>
      <c r="F11" s="11">
        <f t="shared" ca="1" si="0"/>
        <v>44477</v>
      </c>
      <c r="G11" s="11">
        <f t="shared" ca="1" si="1"/>
        <v>44472</v>
      </c>
      <c r="H11" s="8">
        <f ca="1">WORKDAY.INTL(D11,2,17,Sheet2!B22:B33)</f>
        <v>44473</v>
      </c>
    </row>
    <row r="12" spans="1:8" x14ac:dyDescent="0.25">
      <c r="A12" t="s">
        <v>99</v>
      </c>
      <c r="B12" t="s">
        <v>43</v>
      </c>
      <c r="C12" t="s">
        <v>8</v>
      </c>
      <c r="D12" s="6">
        <f ca="1">TODAY()-43</f>
        <v>44471</v>
      </c>
      <c r="E12" s="1">
        <f>VLOOKUP(C12,Sheet2!$A$4:$B$9,2,FALSE)</f>
        <v>70</v>
      </c>
      <c r="F12" s="11">
        <f t="shared" ca="1" si="0"/>
        <v>44477</v>
      </c>
      <c r="G12" s="11">
        <f t="shared" ca="1" si="1"/>
        <v>44472</v>
      </c>
      <c r="H12" s="8">
        <f ca="1">WORKDAY.INTL(D12,2,17,Sheet2!B23:B34)</f>
        <v>44473</v>
      </c>
    </row>
    <row r="13" spans="1:8" x14ac:dyDescent="0.25">
      <c r="A13" t="s">
        <v>63</v>
      </c>
      <c r="B13" t="s">
        <v>7</v>
      </c>
      <c r="C13" t="s">
        <v>8</v>
      </c>
      <c r="D13" s="6">
        <f ca="1">TODAY()-40</f>
        <v>44474</v>
      </c>
      <c r="E13" s="1">
        <f>VLOOKUP(C13,Sheet2!$A$4:$B$9,2,FALSE)</f>
        <v>70</v>
      </c>
      <c r="F13" s="11">
        <f t="shared" ca="1" si="0"/>
        <v>44481</v>
      </c>
      <c r="G13" s="11">
        <f t="shared" ca="1" si="1"/>
        <v>44475</v>
      </c>
      <c r="H13" s="8">
        <f ca="1">WORKDAY.INTL(D13,2,17,Sheet2!B24:B35)</f>
        <v>44476</v>
      </c>
    </row>
    <row r="14" spans="1:8" x14ac:dyDescent="0.25">
      <c r="A14" t="s">
        <v>65</v>
      </c>
      <c r="B14" t="s">
        <v>11</v>
      </c>
      <c r="C14" t="s">
        <v>4</v>
      </c>
      <c r="D14" s="6">
        <f ca="1">TODAY()-37</f>
        <v>44477</v>
      </c>
      <c r="E14" s="1">
        <f>VLOOKUP(C14,Sheet2!$A$4:$B$9,2,FALSE)</f>
        <v>80</v>
      </c>
      <c r="F14" s="11">
        <f t="shared" ca="1" si="0"/>
        <v>44484</v>
      </c>
      <c r="G14" s="11">
        <f t="shared" ca="1" si="1"/>
        <v>44479</v>
      </c>
      <c r="H14" s="8">
        <f ca="1">WORKDAY.INTL(D14,2,17,Sheet2!B25:B36)</f>
        <v>44480</v>
      </c>
    </row>
    <row r="15" spans="1:8" x14ac:dyDescent="0.25">
      <c r="A15" t="s">
        <v>78</v>
      </c>
      <c r="B15" t="s">
        <v>22</v>
      </c>
      <c r="C15" t="s">
        <v>10</v>
      </c>
      <c r="D15" s="6">
        <f ca="1">TODAY()-35</f>
        <v>44479</v>
      </c>
      <c r="E15" s="1">
        <f>VLOOKUP(C15,Sheet2!$A$4:$B$9,2,FALSE)</f>
        <v>65</v>
      </c>
      <c r="F15" s="11">
        <f t="shared" ca="1" si="0"/>
        <v>44484</v>
      </c>
      <c r="G15" s="11">
        <f t="shared" ca="1" si="1"/>
        <v>44480</v>
      </c>
      <c r="H15" s="8">
        <f ca="1">WORKDAY.INTL(D15,2,17,Sheet2!B26:B37)</f>
        <v>44481</v>
      </c>
    </row>
    <row r="16" spans="1:8" x14ac:dyDescent="0.25">
      <c r="A16" t="s">
        <v>88</v>
      </c>
      <c r="B16" t="s">
        <v>32</v>
      </c>
      <c r="C16" t="s">
        <v>10</v>
      </c>
      <c r="D16" s="6">
        <f ca="1">TODAY()-35</f>
        <v>44479</v>
      </c>
      <c r="E16" s="1">
        <f>VLOOKUP(C16,Sheet2!$A$4:$B$9,2,FALSE)</f>
        <v>65</v>
      </c>
      <c r="F16" s="11">
        <f t="shared" ca="1" si="0"/>
        <v>44484</v>
      </c>
      <c r="G16" s="11">
        <f t="shared" ca="1" si="1"/>
        <v>44480</v>
      </c>
      <c r="H16" s="8">
        <f ca="1">WORKDAY.INTL(D16,2,17,Sheet2!B27:B38)</f>
        <v>44481</v>
      </c>
    </row>
    <row r="17" spans="1:8" x14ac:dyDescent="0.25">
      <c r="A17" t="s">
        <v>98</v>
      </c>
      <c r="B17" t="s">
        <v>42</v>
      </c>
      <c r="C17" t="s">
        <v>10</v>
      </c>
      <c r="D17" s="6">
        <f ca="1">TODAY()-35</f>
        <v>44479</v>
      </c>
      <c r="E17" s="1">
        <f>VLOOKUP(C17,Sheet2!$A$4:$B$9,2,FALSE)</f>
        <v>65</v>
      </c>
      <c r="F17" s="11">
        <f t="shared" ca="1" si="0"/>
        <v>44484</v>
      </c>
      <c r="G17" s="11">
        <f t="shared" ca="1" si="1"/>
        <v>44480</v>
      </c>
      <c r="H17" s="8">
        <f ca="1">WORKDAY.INTL(D17,2,17,Sheet2!B28:B39)</f>
        <v>44481</v>
      </c>
    </row>
    <row r="18" spans="1:8" x14ac:dyDescent="0.25">
      <c r="A18" t="s">
        <v>77</v>
      </c>
      <c r="B18" t="s">
        <v>21</v>
      </c>
      <c r="C18" t="s">
        <v>6</v>
      </c>
      <c r="D18" s="6">
        <f t="shared" ref="D18:D23" ca="1" si="2">TODAY()-34</f>
        <v>44480</v>
      </c>
      <c r="E18" s="1">
        <f>VLOOKUP(C18,Sheet2!$A$4:$B$9,2,FALSE)</f>
        <v>75</v>
      </c>
      <c r="F18" s="11">
        <f t="shared" ca="1" si="0"/>
        <v>44487</v>
      </c>
      <c r="G18" s="11">
        <f t="shared" ca="1" si="1"/>
        <v>44481</v>
      </c>
      <c r="H18" s="8">
        <f ca="1">WORKDAY.INTL(D18,2,17,Sheet2!B29:B40)</f>
        <v>44482</v>
      </c>
    </row>
    <row r="19" spans="1:8" x14ac:dyDescent="0.25">
      <c r="A19" t="s">
        <v>84</v>
      </c>
      <c r="B19" t="s">
        <v>28</v>
      </c>
      <c r="C19" t="s">
        <v>4</v>
      </c>
      <c r="D19" s="6">
        <f t="shared" ca="1" si="2"/>
        <v>44480</v>
      </c>
      <c r="E19" s="1">
        <f>VLOOKUP(C19,Sheet2!$A$4:$B$9,2,FALSE)</f>
        <v>80</v>
      </c>
      <c r="F19" s="11">
        <f t="shared" ca="1" si="0"/>
        <v>44487</v>
      </c>
      <c r="G19" s="11">
        <f t="shared" ca="1" si="1"/>
        <v>44481</v>
      </c>
      <c r="H19" s="8">
        <f ca="1">WORKDAY.INTL(D19,2,17,Sheet2!B30:B41)</f>
        <v>44482</v>
      </c>
    </row>
    <row r="20" spans="1:8" x14ac:dyDescent="0.25">
      <c r="A20" t="s">
        <v>87</v>
      </c>
      <c r="B20" t="s">
        <v>31</v>
      </c>
      <c r="C20" t="s">
        <v>6</v>
      </c>
      <c r="D20" s="6">
        <f t="shared" ca="1" si="2"/>
        <v>44480</v>
      </c>
      <c r="E20" s="1">
        <f>VLOOKUP(C20,Sheet2!$A$4:$B$9,2,FALSE)</f>
        <v>75</v>
      </c>
      <c r="F20" s="11">
        <f t="shared" ca="1" si="0"/>
        <v>44487</v>
      </c>
      <c r="G20" s="11">
        <f t="shared" ca="1" si="1"/>
        <v>44481</v>
      </c>
      <c r="H20" s="8">
        <f ca="1">WORKDAY.INTL(D20,2,17,Sheet2!B31:B42)</f>
        <v>44482</v>
      </c>
    </row>
    <row r="21" spans="1:8" x14ac:dyDescent="0.25">
      <c r="A21" t="s">
        <v>94</v>
      </c>
      <c r="B21" t="s">
        <v>38</v>
      </c>
      <c r="C21" t="s">
        <v>4</v>
      </c>
      <c r="D21" s="6">
        <f t="shared" ca="1" si="2"/>
        <v>44480</v>
      </c>
      <c r="E21" s="1">
        <f>VLOOKUP(C21,Sheet2!$A$4:$B$9,2,FALSE)</f>
        <v>80</v>
      </c>
      <c r="F21" s="11">
        <f t="shared" ca="1" si="0"/>
        <v>44487</v>
      </c>
      <c r="G21" s="11">
        <f t="shared" ca="1" si="1"/>
        <v>44481</v>
      </c>
      <c r="H21" s="8">
        <f ca="1">WORKDAY.INTL(D21,2,17,Sheet2!B32:B43)</f>
        <v>44482</v>
      </c>
    </row>
    <row r="22" spans="1:8" x14ac:dyDescent="0.25">
      <c r="A22" t="s">
        <v>97</v>
      </c>
      <c r="B22" t="s">
        <v>41</v>
      </c>
      <c r="C22" t="s">
        <v>6</v>
      </c>
      <c r="D22" s="6">
        <f t="shared" ca="1" si="2"/>
        <v>44480</v>
      </c>
      <c r="E22" s="1">
        <f>VLOOKUP(C22,Sheet2!$A$4:$B$9,2,FALSE)</f>
        <v>75</v>
      </c>
      <c r="F22" s="11">
        <f t="shared" ca="1" si="0"/>
        <v>44487</v>
      </c>
      <c r="G22" s="11">
        <f t="shared" ca="1" si="1"/>
        <v>44481</v>
      </c>
      <c r="H22" s="8">
        <f ca="1">WORKDAY.INTL(D22,2,17,Sheet2!B33:B44)</f>
        <v>44482</v>
      </c>
    </row>
    <row r="23" spans="1:8" x14ac:dyDescent="0.25">
      <c r="A23" t="s">
        <v>104</v>
      </c>
      <c r="B23" t="s">
        <v>48</v>
      </c>
      <c r="C23" t="s">
        <v>4</v>
      </c>
      <c r="D23" s="6">
        <f t="shared" ca="1" si="2"/>
        <v>44480</v>
      </c>
      <c r="E23" s="1">
        <f>VLOOKUP(C23,Sheet2!$A$4:$B$9,2,FALSE)</f>
        <v>80</v>
      </c>
      <c r="F23" s="11">
        <f t="shared" ca="1" si="0"/>
        <v>44487</v>
      </c>
      <c r="G23" s="11">
        <f t="shared" ca="1" si="1"/>
        <v>44481</v>
      </c>
      <c r="H23" s="8">
        <f ca="1">WORKDAY.INTL(D23,2,17,Sheet2!B34:B45)</f>
        <v>44482</v>
      </c>
    </row>
    <row r="24" spans="1:8" x14ac:dyDescent="0.25">
      <c r="A24" t="s">
        <v>59</v>
      </c>
      <c r="B24" t="s">
        <v>106</v>
      </c>
      <c r="C24" t="s">
        <v>3</v>
      </c>
      <c r="D24" s="6">
        <f ca="1">TODAY()-33</f>
        <v>44481</v>
      </c>
      <c r="E24" s="1">
        <f>VLOOKUP(C24,Sheet2!$A$4:$B$9,2,FALSE)</f>
        <v>60</v>
      </c>
      <c r="F24" s="11">
        <f t="shared" ca="1" si="0"/>
        <v>44488</v>
      </c>
      <c r="G24" s="11">
        <f t="shared" ca="1" si="1"/>
        <v>44482</v>
      </c>
      <c r="H24" s="8">
        <f ca="1">WORKDAY.INTL(D24,2,17,Sheet2!B35:B46)</f>
        <v>44483</v>
      </c>
    </row>
    <row r="25" spans="1:8" x14ac:dyDescent="0.25">
      <c r="A25" t="s">
        <v>71</v>
      </c>
      <c r="B25" t="s">
        <v>15</v>
      </c>
      <c r="C25" t="s">
        <v>4</v>
      </c>
      <c r="D25" s="6">
        <f ca="1">TODAY()-32</f>
        <v>44482</v>
      </c>
      <c r="E25" s="1">
        <f>VLOOKUP(C25,Sheet2!$A$4:$B$9,2,FALSE)</f>
        <v>80</v>
      </c>
      <c r="F25" s="11">
        <f t="shared" ca="1" si="0"/>
        <v>44489</v>
      </c>
      <c r="G25" s="11">
        <f t="shared" ca="1" si="1"/>
        <v>44483</v>
      </c>
      <c r="H25" s="8">
        <f ca="1">WORKDAY.INTL(D25,2,17,Sheet2!B36:B47)</f>
        <v>44484</v>
      </c>
    </row>
    <row r="26" spans="1:8" x14ac:dyDescent="0.25">
      <c r="A26" t="s">
        <v>74</v>
      </c>
      <c r="B26" t="s">
        <v>18</v>
      </c>
      <c r="C26" t="s">
        <v>4</v>
      </c>
      <c r="D26" s="6">
        <f ca="1">TODAY()-32</f>
        <v>44482</v>
      </c>
      <c r="E26" s="1">
        <f>VLOOKUP(C26,Sheet2!$A$4:$B$9,2,FALSE)</f>
        <v>80</v>
      </c>
      <c r="F26" s="11">
        <f t="shared" ca="1" si="0"/>
        <v>44489</v>
      </c>
      <c r="G26" s="11">
        <f t="shared" ca="1" si="1"/>
        <v>44483</v>
      </c>
      <c r="H26" s="8">
        <f ca="1">WORKDAY.INTL(D26,2,17,Sheet2!B37:B48)</f>
        <v>44484</v>
      </c>
    </row>
    <row r="27" spans="1:8" x14ac:dyDescent="0.25">
      <c r="A27" t="s">
        <v>70</v>
      </c>
      <c r="B27" t="s">
        <v>14</v>
      </c>
      <c r="C27" t="s">
        <v>4</v>
      </c>
      <c r="D27" s="6">
        <f ca="1">TODAY()-29</f>
        <v>44485</v>
      </c>
      <c r="E27" s="1">
        <f>VLOOKUP(C27,Sheet2!$A$4:$B$9,2,FALSE)</f>
        <v>80</v>
      </c>
      <c r="F27" s="11">
        <f t="shared" ca="1" si="0"/>
        <v>44491</v>
      </c>
      <c r="G27" s="11">
        <f t="shared" ca="1" si="1"/>
        <v>44486</v>
      </c>
      <c r="H27" s="8">
        <f ca="1">WORKDAY.INTL(D27,2,17,Sheet2!B38:B49)</f>
        <v>44487</v>
      </c>
    </row>
    <row r="28" spans="1:8" x14ac:dyDescent="0.25">
      <c r="A28" t="s">
        <v>82</v>
      </c>
      <c r="B28" t="s">
        <v>26</v>
      </c>
      <c r="C28" t="s">
        <v>10</v>
      </c>
      <c r="D28" s="6">
        <f ca="1">TODAY()-28</f>
        <v>44486</v>
      </c>
      <c r="E28" s="1">
        <f>VLOOKUP(C28,Sheet2!$A$4:$B$9,2,FALSE)</f>
        <v>65</v>
      </c>
      <c r="F28" s="11">
        <f t="shared" ca="1" si="0"/>
        <v>44491</v>
      </c>
      <c r="G28" s="11">
        <f t="shared" ca="1" si="1"/>
        <v>44487</v>
      </c>
      <c r="H28" s="8">
        <f ca="1">WORKDAY.INTL(D28,2,17,Sheet2!B39:B50)</f>
        <v>44488</v>
      </c>
    </row>
    <row r="29" spans="1:8" x14ac:dyDescent="0.25">
      <c r="A29" t="s">
        <v>92</v>
      </c>
      <c r="B29" t="s">
        <v>36</v>
      </c>
      <c r="C29" t="s">
        <v>10</v>
      </c>
      <c r="D29" s="6">
        <f ca="1">TODAY()-28</f>
        <v>44486</v>
      </c>
      <c r="E29" s="1">
        <f>VLOOKUP(C29,Sheet2!$A$4:$B$9,2,FALSE)</f>
        <v>65</v>
      </c>
      <c r="F29" s="11">
        <f t="shared" ca="1" si="0"/>
        <v>44491</v>
      </c>
      <c r="G29" s="11">
        <f t="shared" ca="1" si="1"/>
        <v>44487</v>
      </c>
      <c r="H29" s="8">
        <f ca="1">WORKDAY.INTL(D29,2,17,Sheet2!B40:B51)</f>
        <v>44488</v>
      </c>
    </row>
    <row r="30" spans="1:8" x14ac:dyDescent="0.25">
      <c r="A30" t="s">
        <v>102</v>
      </c>
      <c r="B30" t="s">
        <v>46</v>
      </c>
      <c r="C30" t="s">
        <v>10</v>
      </c>
      <c r="D30" s="6">
        <f ca="1">TODAY()-28</f>
        <v>44486</v>
      </c>
      <c r="E30" s="1">
        <f>VLOOKUP(C30,Sheet2!$A$4:$B$9,2,FALSE)</f>
        <v>65</v>
      </c>
      <c r="F30" s="11">
        <f t="shared" ca="1" si="0"/>
        <v>44491</v>
      </c>
      <c r="G30" s="11">
        <f t="shared" ca="1" si="1"/>
        <v>44487</v>
      </c>
      <c r="H30" s="8">
        <f ca="1">WORKDAY.INTL(D30,2,17,Sheet2!B41:B52)</f>
        <v>44488</v>
      </c>
    </row>
    <row r="31" spans="1:8" x14ac:dyDescent="0.25">
      <c r="A31" t="s">
        <v>72</v>
      </c>
      <c r="B31" t="s">
        <v>16</v>
      </c>
      <c r="C31" t="s">
        <v>10</v>
      </c>
      <c r="D31" s="6">
        <f ca="1">TODAY()-21</f>
        <v>44493</v>
      </c>
      <c r="E31" s="1">
        <f>VLOOKUP(C31,Sheet2!$A$4:$B$9,2,FALSE)</f>
        <v>65</v>
      </c>
      <c r="F31" s="11">
        <f t="shared" ca="1" si="0"/>
        <v>44498</v>
      </c>
      <c r="G31" s="11">
        <f t="shared" ca="1" si="1"/>
        <v>44494</v>
      </c>
      <c r="H31" s="8">
        <f ca="1">WORKDAY.INTL(D31,2,17,Sheet2!B42:B53)</f>
        <v>44495</v>
      </c>
    </row>
    <row r="32" spans="1:8" x14ac:dyDescent="0.25">
      <c r="A32" t="s">
        <v>75</v>
      </c>
      <c r="B32" t="s">
        <v>19</v>
      </c>
      <c r="C32" t="s">
        <v>3</v>
      </c>
      <c r="D32" s="6">
        <f ca="1">TODAY()-20</f>
        <v>44494</v>
      </c>
      <c r="E32" s="1">
        <f>VLOOKUP(C32,Sheet2!$A$4:$B$9,2,FALSE)</f>
        <v>60</v>
      </c>
      <c r="F32" s="11">
        <f t="shared" ca="1" si="0"/>
        <v>44501</v>
      </c>
      <c r="G32" s="11">
        <f t="shared" ca="1" si="1"/>
        <v>44495</v>
      </c>
      <c r="H32" s="8">
        <f ca="1">WORKDAY.INTL(D32,2,17,Sheet2!B43:B54)</f>
        <v>44496</v>
      </c>
    </row>
    <row r="33" spans="1:8" x14ac:dyDescent="0.25">
      <c r="A33" t="s">
        <v>76</v>
      </c>
      <c r="B33" t="s">
        <v>20</v>
      </c>
      <c r="C33" t="s">
        <v>6</v>
      </c>
      <c r="D33" s="6">
        <f ca="1">TODAY()-20</f>
        <v>44494</v>
      </c>
      <c r="E33" s="1">
        <f>VLOOKUP(C33,Sheet2!$A$4:$B$9,2,FALSE)</f>
        <v>75</v>
      </c>
      <c r="F33" s="11">
        <f t="shared" ca="1" si="0"/>
        <v>44501</v>
      </c>
      <c r="G33" s="11">
        <f t="shared" ca="1" si="1"/>
        <v>44495</v>
      </c>
      <c r="H33" s="8">
        <f ca="1">WORKDAY.INTL(D33,2,17,Sheet2!B44:B55)</f>
        <v>44496</v>
      </c>
    </row>
    <row r="34" spans="1:8" x14ac:dyDescent="0.25">
      <c r="A34" t="s">
        <v>86</v>
      </c>
      <c r="B34" t="s">
        <v>30</v>
      </c>
      <c r="C34" t="s">
        <v>6</v>
      </c>
      <c r="D34" s="6">
        <f ca="1">TODAY()-20</f>
        <v>44494</v>
      </c>
      <c r="E34" s="1">
        <f>VLOOKUP(C34,Sheet2!$A$4:$B$9,2,FALSE)</f>
        <v>75</v>
      </c>
      <c r="F34" s="11">
        <f t="shared" ca="1" si="0"/>
        <v>44501</v>
      </c>
      <c r="G34" s="11">
        <f t="shared" ca="1" si="1"/>
        <v>44495</v>
      </c>
      <c r="H34" s="8">
        <f ca="1">WORKDAY.INTL(D34,2,17,Sheet2!B45:B56)</f>
        <v>44496</v>
      </c>
    </row>
    <row r="35" spans="1:8" x14ac:dyDescent="0.25">
      <c r="A35" t="s">
        <v>96</v>
      </c>
      <c r="B35" t="s">
        <v>40</v>
      </c>
      <c r="C35" t="s">
        <v>6</v>
      </c>
      <c r="D35" s="6">
        <f ca="1">TODAY()-20</f>
        <v>44494</v>
      </c>
      <c r="E35" s="1">
        <f>VLOOKUP(C35,Sheet2!$A$4:$B$9,2,FALSE)</f>
        <v>75</v>
      </c>
      <c r="F35" s="11">
        <f t="shared" ca="1" si="0"/>
        <v>44501</v>
      </c>
      <c r="G35" s="11">
        <f t="shared" ca="1" si="1"/>
        <v>44495</v>
      </c>
      <c r="H35" s="8">
        <f ca="1">WORKDAY.INTL(D35,2,17,Sheet2!B46:B57)</f>
        <v>44496</v>
      </c>
    </row>
    <row r="36" spans="1:8" x14ac:dyDescent="0.25">
      <c r="A36" t="s">
        <v>64</v>
      </c>
      <c r="B36" t="s">
        <v>9</v>
      </c>
      <c r="C36" t="s">
        <v>10</v>
      </c>
      <c r="D36" s="6">
        <f ca="1">TODAY()-19</f>
        <v>44495</v>
      </c>
      <c r="E36" s="1">
        <f>VLOOKUP(C36,Sheet2!$A$4:$B$9,2,FALSE)</f>
        <v>65</v>
      </c>
      <c r="F36" s="11">
        <f t="shared" ca="1" si="0"/>
        <v>44502</v>
      </c>
      <c r="G36" s="11">
        <f t="shared" ca="1" si="1"/>
        <v>44496</v>
      </c>
      <c r="H36" s="8">
        <f ca="1">WORKDAY.INTL(D36,2,17,Sheet2!B47:B58)</f>
        <v>44497</v>
      </c>
    </row>
    <row r="37" spans="1:8" x14ac:dyDescent="0.25">
      <c r="A37" t="s">
        <v>66</v>
      </c>
      <c r="B37" t="s">
        <v>12</v>
      </c>
      <c r="C37" t="s">
        <v>5</v>
      </c>
      <c r="D37" s="6">
        <f ca="1">TODAY()-18</f>
        <v>44496</v>
      </c>
      <c r="E37" s="1">
        <f>VLOOKUP(C37,Sheet2!$A$4:$B$9,2,FALSE)</f>
        <v>85</v>
      </c>
      <c r="F37" s="11">
        <f t="shared" ca="1" si="0"/>
        <v>44503</v>
      </c>
      <c r="G37" s="11">
        <f t="shared" ca="1" si="1"/>
        <v>44497</v>
      </c>
      <c r="H37" s="8">
        <f ca="1">WORKDAY.INTL(D37,2,17,Sheet2!B48:B59)</f>
        <v>44498</v>
      </c>
    </row>
    <row r="38" spans="1:8" x14ac:dyDescent="0.25">
      <c r="A38" t="s">
        <v>73</v>
      </c>
      <c r="B38" t="s">
        <v>17</v>
      </c>
      <c r="C38" t="s">
        <v>5</v>
      </c>
      <c r="D38" s="6">
        <f ca="1">TODAY()-14</f>
        <v>44500</v>
      </c>
      <c r="E38" s="1">
        <f>VLOOKUP(C38,Sheet2!$A$4:$B$9,2,FALSE)</f>
        <v>85</v>
      </c>
      <c r="F38" s="11">
        <f t="shared" ca="1" si="0"/>
        <v>44505</v>
      </c>
      <c r="G38" s="11">
        <f t="shared" ca="1" si="1"/>
        <v>44501</v>
      </c>
      <c r="H38" s="8">
        <f ca="1">WORKDAY.INTL(D38,2,17,Sheet2!B49:B60)</f>
        <v>44502</v>
      </c>
    </row>
    <row r="39" spans="1:8" x14ac:dyDescent="0.25">
      <c r="A39" t="s">
        <v>80</v>
      </c>
      <c r="B39" t="s">
        <v>24</v>
      </c>
      <c r="C39" t="s">
        <v>10</v>
      </c>
      <c r="D39" s="6">
        <f ca="1">TODAY()-10</f>
        <v>44504</v>
      </c>
      <c r="E39" s="1">
        <f>VLOOKUP(C39,Sheet2!$A$4:$B$9,2,FALSE)</f>
        <v>65</v>
      </c>
      <c r="F39" s="11">
        <f t="shared" ca="1" si="0"/>
        <v>44511</v>
      </c>
      <c r="G39" s="11">
        <f t="shared" ca="1" si="1"/>
        <v>44505</v>
      </c>
      <c r="H39" s="8">
        <f ca="1">WORKDAY.INTL(D39,2,17,Sheet2!B50:B61)</f>
        <v>44507</v>
      </c>
    </row>
    <row r="40" spans="1:8" x14ac:dyDescent="0.25">
      <c r="A40" t="s">
        <v>90</v>
      </c>
      <c r="B40" t="s">
        <v>34</v>
      </c>
      <c r="C40" t="s">
        <v>10</v>
      </c>
      <c r="D40" s="6">
        <f ca="1">TODAY()-10</f>
        <v>44504</v>
      </c>
      <c r="E40" s="1">
        <f>VLOOKUP(C40,Sheet2!$A$4:$B$9,2,FALSE)</f>
        <v>65</v>
      </c>
      <c r="F40" s="11">
        <f t="shared" ca="1" si="0"/>
        <v>44511</v>
      </c>
      <c r="G40" s="11">
        <f t="shared" ca="1" si="1"/>
        <v>44505</v>
      </c>
      <c r="H40" s="8">
        <f ca="1">WORKDAY.INTL(D40,2,17,Sheet2!B51:B62)</f>
        <v>44507</v>
      </c>
    </row>
    <row r="41" spans="1:8" x14ac:dyDescent="0.25">
      <c r="A41" t="s">
        <v>100</v>
      </c>
      <c r="B41" t="s">
        <v>44</v>
      </c>
      <c r="C41" t="s">
        <v>10</v>
      </c>
      <c r="D41" s="6">
        <f ca="1">TODAY()-10</f>
        <v>44504</v>
      </c>
      <c r="E41" s="1">
        <f>VLOOKUP(C41,Sheet2!$A$4:$B$9,2,FALSE)</f>
        <v>65</v>
      </c>
      <c r="F41" s="11">
        <f t="shared" ca="1" si="0"/>
        <v>44511</v>
      </c>
      <c r="G41" s="11">
        <f t="shared" ca="1" si="1"/>
        <v>44505</v>
      </c>
      <c r="H41" s="8">
        <f ca="1">WORKDAY.INTL(D41,2,17,Sheet2!B52:B63)</f>
        <v>44507</v>
      </c>
    </row>
    <row r="42" spans="1:8" x14ac:dyDescent="0.25">
      <c r="A42" t="s">
        <v>60</v>
      </c>
      <c r="B42" t="s">
        <v>107</v>
      </c>
      <c r="C42" t="s">
        <v>4</v>
      </c>
      <c r="D42" s="6">
        <f ca="1">TODAY()-6</f>
        <v>44508</v>
      </c>
      <c r="E42" s="1">
        <f>VLOOKUP(C42,Sheet2!$A$4:$B$9,2,FALSE)</f>
        <v>80</v>
      </c>
      <c r="F42" s="11">
        <f t="shared" ca="1" si="0"/>
        <v>44515</v>
      </c>
      <c r="G42" s="11">
        <f t="shared" ca="1" si="1"/>
        <v>44509</v>
      </c>
      <c r="H42" s="8">
        <f ca="1">WORKDAY.INTL(D42,2,17,Sheet2!B53:B64)</f>
        <v>44510</v>
      </c>
    </row>
    <row r="43" spans="1:8" x14ac:dyDescent="0.25">
      <c r="A43" t="s">
        <v>67</v>
      </c>
      <c r="B43" t="s">
        <v>13</v>
      </c>
      <c r="C43" t="s">
        <v>6</v>
      </c>
      <c r="D43" s="6">
        <f ca="1">TODAY()-6</f>
        <v>44508</v>
      </c>
      <c r="E43" s="1">
        <f>VLOOKUP(C43,Sheet2!$A$4:$B$9,2,FALSE)</f>
        <v>75</v>
      </c>
      <c r="F43" s="11">
        <f t="shared" ca="1" si="0"/>
        <v>44515</v>
      </c>
      <c r="G43" s="11">
        <f t="shared" ca="1" si="1"/>
        <v>44509</v>
      </c>
      <c r="H43" s="8">
        <f ca="1">WORKDAY.INTL(D43,2,17,Sheet2!B54:B65)</f>
        <v>44510</v>
      </c>
    </row>
    <row r="44" spans="1:8" x14ac:dyDescent="0.25">
      <c r="A44" t="s">
        <v>81</v>
      </c>
      <c r="B44" t="s">
        <v>25</v>
      </c>
      <c r="C44" t="s">
        <v>3</v>
      </c>
      <c r="D44" s="6">
        <f ca="1">TODAY()-4</f>
        <v>44510</v>
      </c>
      <c r="E44" s="1">
        <f>VLOOKUP(C44,Sheet2!$A$4:$B$9,2,FALSE)</f>
        <v>60</v>
      </c>
      <c r="F44" s="11">
        <f t="shared" ca="1" si="0"/>
        <v>44517</v>
      </c>
      <c r="G44" s="11">
        <f t="shared" ca="1" si="1"/>
        <v>44511</v>
      </c>
      <c r="H44" s="8">
        <f ca="1">WORKDAY.INTL(D44,2,17,Sheet2!B55:B66)</f>
        <v>44512</v>
      </c>
    </row>
    <row r="45" spans="1:8" x14ac:dyDescent="0.25">
      <c r="A45" t="s">
        <v>91</v>
      </c>
      <c r="B45" t="s">
        <v>35</v>
      </c>
      <c r="C45" t="s">
        <v>3</v>
      </c>
      <c r="D45" s="6">
        <f ca="1">TODAY()-4</f>
        <v>44510</v>
      </c>
      <c r="E45" s="1">
        <f>VLOOKUP(C45,Sheet2!$A$4:$B$9,2,FALSE)</f>
        <v>60</v>
      </c>
      <c r="F45" s="11">
        <f t="shared" ca="1" si="0"/>
        <v>44517</v>
      </c>
      <c r="G45" s="11">
        <f t="shared" ca="1" si="1"/>
        <v>44511</v>
      </c>
      <c r="H45" s="8">
        <f ca="1">WORKDAY.INTL(D45,2,17,Sheet2!B56:B67)</f>
        <v>44512</v>
      </c>
    </row>
    <row r="46" spans="1:8" x14ac:dyDescent="0.25">
      <c r="A46" t="s">
        <v>101</v>
      </c>
      <c r="B46" t="s">
        <v>45</v>
      </c>
      <c r="C46" t="s">
        <v>3</v>
      </c>
      <c r="D46" s="6">
        <f ca="1">TODAY()-4</f>
        <v>44510</v>
      </c>
      <c r="E46" s="1">
        <f>VLOOKUP(C46,Sheet2!$A$4:$B$9,2,FALSE)</f>
        <v>60</v>
      </c>
      <c r="F46" s="11">
        <f t="shared" ca="1" si="0"/>
        <v>44517</v>
      </c>
      <c r="G46" s="11">
        <f t="shared" ca="1" si="1"/>
        <v>44511</v>
      </c>
      <c r="H46" s="8">
        <f ca="1">WORKDAY.INTL(D46,2,17,Sheet2!B57:B68)</f>
        <v>44512</v>
      </c>
    </row>
    <row r="47" spans="1:8" x14ac:dyDescent="0.25">
      <c r="A47" t="s">
        <v>85</v>
      </c>
      <c r="B47" t="s">
        <v>29</v>
      </c>
      <c r="C47" t="s">
        <v>10</v>
      </c>
      <c r="D47" s="6">
        <f ca="1">TODAY()-1</f>
        <v>44513</v>
      </c>
      <c r="E47" s="1">
        <f>VLOOKUP(C47,Sheet2!$A$4:$B$9,2,FALSE)</f>
        <v>65</v>
      </c>
      <c r="F47" s="11">
        <f t="shared" ca="1" si="0"/>
        <v>44519</v>
      </c>
      <c r="G47" s="11">
        <f t="shared" ca="1" si="1"/>
        <v>44514</v>
      </c>
      <c r="H47" s="8">
        <f ca="1">WORKDAY.INTL(D47,2,17,Sheet2!B58:B69)</f>
        <v>44515</v>
      </c>
    </row>
    <row r="48" spans="1:8" x14ac:dyDescent="0.25">
      <c r="A48" t="s">
        <v>95</v>
      </c>
      <c r="B48" t="s">
        <v>39</v>
      </c>
      <c r="C48" t="s">
        <v>10</v>
      </c>
      <c r="D48" s="6">
        <f ca="1">TODAY()-1</f>
        <v>44513</v>
      </c>
      <c r="E48" s="1">
        <f>VLOOKUP(C48,Sheet2!$A$4:$B$9,2,FALSE)</f>
        <v>65</v>
      </c>
      <c r="F48" s="11">
        <f t="shared" ca="1" si="0"/>
        <v>44519</v>
      </c>
      <c r="G48" s="11">
        <f t="shared" ca="1" si="1"/>
        <v>44514</v>
      </c>
      <c r="H48" s="8">
        <f ca="1">WORKDAY.INTL(D48,2,17,Sheet2!B59:B70)</f>
        <v>44515</v>
      </c>
    </row>
    <row r="49" spans="1:8" x14ac:dyDescent="0.25">
      <c r="A49" t="s">
        <v>105</v>
      </c>
      <c r="B49" t="s">
        <v>49</v>
      </c>
      <c r="C49" t="s">
        <v>10</v>
      </c>
      <c r="D49" s="6">
        <f ca="1">TODAY()-1</f>
        <v>44513</v>
      </c>
      <c r="E49" s="1">
        <f>VLOOKUP(C49,Sheet2!$A$4:$B$9,2,FALSE)</f>
        <v>65</v>
      </c>
      <c r="F49" s="11">
        <f t="shared" ca="1" si="0"/>
        <v>44519</v>
      </c>
      <c r="G49" s="11">
        <f t="shared" ca="1" si="1"/>
        <v>44514</v>
      </c>
      <c r="H49" s="8">
        <f ca="1">WORKDAY.INTL(D49,2,17,Sheet2!B60:B71)</f>
        <v>44515</v>
      </c>
    </row>
    <row r="50" spans="1:8" x14ac:dyDescent="0.25">
      <c r="E50" s="2"/>
      <c r="F50" s="3"/>
      <c r="G50" s="3"/>
      <c r="H50" s="4"/>
    </row>
    <row r="51" spans="1:8" x14ac:dyDescent="0.25">
      <c r="E51" s="2"/>
      <c r="F51" s="3"/>
      <c r="G51" s="3"/>
      <c r="H51" s="4"/>
    </row>
    <row r="52" spans="1:8" x14ac:dyDescent="0.25">
      <c r="E52" s="2"/>
      <c r="F52" s="3"/>
      <c r="G52" s="3"/>
      <c r="H52" s="4"/>
    </row>
    <row r="53" spans="1:8" x14ac:dyDescent="0.25">
      <c r="E53" s="2"/>
      <c r="F53" s="3"/>
      <c r="G53" s="3"/>
      <c r="H53" s="4"/>
    </row>
    <row r="54" spans="1:8" x14ac:dyDescent="0.25">
      <c r="E54" s="2"/>
      <c r="F54" s="3"/>
      <c r="G54" s="3"/>
      <c r="H54" s="4"/>
    </row>
    <row r="55" spans="1:8" x14ac:dyDescent="0.25">
      <c r="E55" s="2"/>
      <c r="F55" s="3"/>
      <c r="G55" s="3"/>
      <c r="H55" s="4"/>
    </row>
    <row r="56" spans="1:8" x14ac:dyDescent="0.25">
      <c r="E56" s="2"/>
      <c r="F56" s="3"/>
      <c r="G56" s="3"/>
      <c r="H56" s="4"/>
    </row>
    <row r="57" spans="1:8" x14ac:dyDescent="0.25">
      <c r="E57" s="2"/>
      <c r="F57" s="3"/>
      <c r="G57" s="3"/>
      <c r="H57" s="4"/>
    </row>
    <row r="58" spans="1:8" x14ac:dyDescent="0.25">
      <c r="E58" s="2"/>
      <c r="F58" s="3"/>
      <c r="G58" s="3"/>
      <c r="H58" s="4"/>
    </row>
    <row r="59" spans="1:8" x14ac:dyDescent="0.25">
      <c r="E59" s="2"/>
      <c r="F59" s="3"/>
      <c r="G59" s="3"/>
      <c r="H59" s="4"/>
    </row>
    <row r="60" spans="1:8" x14ac:dyDescent="0.25">
      <c r="E60" s="2"/>
      <c r="F60" s="3"/>
      <c r="G60" s="3"/>
      <c r="H60" s="4"/>
    </row>
    <row r="61" spans="1:8" x14ac:dyDescent="0.25">
      <c r="E61" s="4"/>
      <c r="F61" s="3"/>
      <c r="G61" s="3"/>
      <c r="H61" s="4"/>
    </row>
    <row r="62" spans="1:8" x14ac:dyDescent="0.25">
      <c r="E62" s="2"/>
      <c r="F62" s="3"/>
      <c r="G62" s="3"/>
      <c r="H62" s="4"/>
    </row>
    <row r="63" spans="1:8" x14ac:dyDescent="0.25">
      <c r="E63" s="2"/>
      <c r="F63" s="3"/>
      <c r="G63" s="3"/>
      <c r="H63" s="4"/>
    </row>
    <row r="64" spans="1:8" x14ac:dyDescent="0.25">
      <c r="E64" s="2"/>
      <c r="F64" s="3"/>
      <c r="G64" s="3"/>
      <c r="H64" s="4"/>
    </row>
    <row r="65" spans="5:8" x14ac:dyDescent="0.25">
      <c r="E65" s="2"/>
      <c r="F65" s="3"/>
      <c r="G65" s="3"/>
      <c r="H65" s="4"/>
    </row>
    <row r="66" spans="5:8" x14ac:dyDescent="0.25">
      <c r="E66" s="2"/>
      <c r="F66" s="3"/>
      <c r="G66" s="3"/>
      <c r="H66" s="4"/>
    </row>
    <row r="67" spans="5:8" x14ac:dyDescent="0.25">
      <c r="E67" s="2"/>
      <c r="F67" s="3"/>
      <c r="G67" s="3"/>
      <c r="H67" s="4"/>
    </row>
    <row r="68" spans="5:8" x14ac:dyDescent="0.25">
      <c r="E68" s="2"/>
      <c r="F68" s="3"/>
      <c r="G68" s="3"/>
      <c r="H68" s="4"/>
    </row>
    <row r="69" spans="5:8" x14ac:dyDescent="0.25">
      <c r="E69" s="2"/>
      <c r="F69" s="3"/>
      <c r="G69" s="3"/>
      <c r="H69" s="4"/>
    </row>
    <row r="70" spans="5:8" x14ac:dyDescent="0.25">
      <c r="E70" s="2"/>
      <c r="F70" s="3"/>
      <c r="G70" s="3"/>
      <c r="H70" s="4"/>
    </row>
    <row r="71" spans="5:8" x14ac:dyDescent="0.25">
      <c r="E71" s="2"/>
      <c r="F71" s="3"/>
      <c r="G71" s="3"/>
      <c r="H71" s="4"/>
    </row>
    <row r="72" spans="5:8" x14ac:dyDescent="0.25">
      <c r="E72" s="2"/>
      <c r="F72" s="3"/>
      <c r="G72" s="3"/>
      <c r="H72" s="4"/>
    </row>
    <row r="73" spans="5:8" x14ac:dyDescent="0.25">
      <c r="E73" s="4"/>
      <c r="F73" s="3"/>
      <c r="G73" s="3"/>
      <c r="H73" s="4"/>
    </row>
    <row r="74" spans="5:8" x14ac:dyDescent="0.25">
      <c r="E74" s="2"/>
      <c r="F74" s="3"/>
      <c r="G74" s="3"/>
      <c r="H74" s="4"/>
    </row>
    <row r="75" spans="5:8" x14ac:dyDescent="0.25">
      <c r="E75" s="2"/>
      <c r="F75" s="3"/>
      <c r="G75" s="3"/>
      <c r="H75" s="4"/>
    </row>
    <row r="76" spans="5:8" x14ac:dyDescent="0.25">
      <c r="E76" s="2"/>
      <c r="F76" s="3"/>
      <c r="G76" s="3"/>
      <c r="H76" s="4"/>
    </row>
    <row r="77" spans="5:8" x14ac:dyDescent="0.25">
      <c r="E77" s="2"/>
      <c r="F77" s="3"/>
      <c r="G77" s="3"/>
      <c r="H77" s="4"/>
    </row>
    <row r="78" spans="5:8" x14ac:dyDescent="0.25">
      <c r="E78" s="4"/>
      <c r="F78" s="3"/>
      <c r="G78" s="3"/>
      <c r="H78" s="4"/>
    </row>
    <row r="79" spans="5:8" x14ac:dyDescent="0.25">
      <c r="E79" s="2"/>
      <c r="F79" s="3"/>
      <c r="G79" s="3"/>
      <c r="H79" s="4"/>
    </row>
    <row r="80" spans="5:8" x14ac:dyDescent="0.25">
      <c r="E80" s="2"/>
      <c r="F80" s="3"/>
      <c r="G80" s="3"/>
      <c r="H80" s="4"/>
    </row>
    <row r="81" spans="5:8" x14ac:dyDescent="0.25">
      <c r="E81" s="2"/>
      <c r="F81" s="3"/>
      <c r="G81" s="3"/>
      <c r="H81" s="4"/>
    </row>
    <row r="82" spans="5:8" x14ac:dyDescent="0.25">
      <c r="E82" s="2"/>
      <c r="F82" s="3"/>
      <c r="G82" s="3"/>
      <c r="H82" s="4"/>
    </row>
    <row r="83" spans="5:8" x14ac:dyDescent="0.25">
      <c r="E83" s="2"/>
      <c r="F83" s="3"/>
      <c r="G83" s="3"/>
      <c r="H83" s="4"/>
    </row>
    <row r="84" spans="5:8" x14ac:dyDescent="0.25">
      <c r="E84" s="2"/>
      <c r="F84" s="3"/>
      <c r="G84" s="3"/>
      <c r="H84" s="4"/>
    </row>
    <row r="85" spans="5:8" x14ac:dyDescent="0.25">
      <c r="E85" s="2"/>
      <c r="F85" s="3"/>
      <c r="G85" s="3"/>
      <c r="H85" s="4"/>
    </row>
    <row r="86" spans="5:8" x14ac:dyDescent="0.25">
      <c r="E86" s="2"/>
      <c r="F86" s="3"/>
      <c r="G86" s="3"/>
      <c r="H86" s="4"/>
    </row>
    <row r="87" spans="5:8" x14ac:dyDescent="0.25">
      <c r="E87" s="2"/>
      <c r="F87" s="3"/>
      <c r="G87" s="3"/>
      <c r="H87" s="4"/>
    </row>
    <row r="88" spans="5:8" x14ac:dyDescent="0.25">
      <c r="E88" s="2"/>
      <c r="F88" s="3"/>
      <c r="G88" s="3"/>
      <c r="H88" s="4"/>
    </row>
    <row r="89" spans="5:8" x14ac:dyDescent="0.25">
      <c r="E89" s="2"/>
      <c r="F89" s="3"/>
      <c r="G89" s="3"/>
      <c r="H89" s="4"/>
    </row>
    <row r="90" spans="5:8" x14ac:dyDescent="0.25">
      <c r="E90" s="2"/>
      <c r="F90" s="3"/>
      <c r="G90" s="3"/>
      <c r="H90" s="4"/>
    </row>
    <row r="91" spans="5:8" x14ac:dyDescent="0.25">
      <c r="E91" s="2"/>
      <c r="F91" s="3"/>
      <c r="G91" s="3"/>
      <c r="H91" s="4"/>
    </row>
    <row r="92" spans="5:8" x14ac:dyDescent="0.25">
      <c r="E92" s="2"/>
      <c r="F92" s="3"/>
      <c r="G92" s="3"/>
      <c r="H92" s="4"/>
    </row>
    <row r="93" spans="5:8" x14ac:dyDescent="0.25">
      <c r="E93" s="2"/>
      <c r="F93" s="3"/>
      <c r="G93" s="3"/>
      <c r="H93" s="4"/>
    </row>
    <row r="94" spans="5:8" x14ac:dyDescent="0.25">
      <c r="E94" s="2"/>
      <c r="F94" s="3"/>
      <c r="G94" s="3"/>
      <c r="H94" s="4"/>
    </row>
    <row r="95" spans="5:8" x14ac:dyDescent="0.25">
      <c r="E95" s="2"/>
      <c r="F95" s="3"/>
      <c r="G95" s="3"/>
      <c r="H95" s="4"/>
    </row>
    <row r="96" spans="5:8" x14ac:dyDescent="0.25">
      <c r="E96" s="2"/>
      <c r="F96" s="3"/>
      <c r="G96" s="3"/>
      <c r="H96" s="4"/>
    </row>
    <row r="97" spans="5:8" x14ac:dyDescent="0.25">
      <c r="E97" s="2"/>
      <c r="F97" s="3"/>
      <c r="G97" s="3"/>
      <c r="H97" s="4"/>
    </row>
    <row r="98" spans="5:8" x14ac:dyDescent="0.25">
      <c r="E98" s="2"/>
      <c r="F98" s="3"/>
      <c r="G98" s="3"/>
      <c r="H98" s="4"/>
    </row>
    <row r="99" spans="5:8" x14ac:dyDescent="0.25">
      <c r="E99" s="2"/>
      <c r="F99" s="3"/>
      <c r="G99" s="3"/>
      <c r="H99" s="4"/>
    </row>
    <row r="100" spans="5:8" x14ac:dyDescent="0.25">
      <c r="E100" s="2"/>
      <c r="F100" s="3"/>
      <c r="G100" s="3"/>
      <c r="H100" s="4"/>
    </row>
    <row r="101" spans="5:8" x14ac:dyDescent="0.25">
      <c r="E101" s="2"/>
      <c r="F101" s="3"/>
      <c r="G101" s="3"/>
      <c r="H101" s="4"/>
    </row>
    <row r="102" spans="5:8" x14ac:dyDescent="0.25">
      <c r="E102" s="2"/>
      <c r="F102" s="3"/>
      <c r="G102" s="3"/>
      <c r="H102" s="4"/>
    </row>
    <row r="103" spans="5:8" x14ac:dyDescent="0.25">
      <c r="E103" s="2"/>
      <c r="F103" s="3"/>
      <c r="G103" s="3"/>
      <c r="H103" s="4"/>
    </row>
    <row r="104" spans="5:8" x14ac:dyDescent="0.25">
      <c r="E104" s="2"/>
      <c r="F104" s="3"/>
      <c r="G104" s="3"/>
      <c r="H104" s="4"/>
    </row>
    <row r="105" spans="5:8" x14ac:dyDescent="0.25">
      <c r="E105" s="2"/>
      <c r="F105" s="3"/>
      <c r="G105" s="3"/>
      <c r="H105" s="4"/>
    </row>
    <row r="106" spans="5:8" x14ac:dyDescent="0.25">
      <c r="E106" s="2"/>
      <c r="F106" s="3"/>
      <c r="G106" s="3"/>
      <c r="H106" s="4"/>
    </row>
    <row r="107" spans="5:8" x14ac:dyDescent="0.25">
      <c r="E107" s="2"/>
      <c r="F107" s="3"/>
      <c r="G107" s="3"/>
      <c r="H107" s="4"/>
    </row>
    <row r="108" spans="5:8" x14ac:dyDescent="0.25">
      <c r="E108" s="2"/>
      <c r="F108" s="3"/>
      <c r="G108" s="3"/>
      <c r="H108" s="4"/>
    </row>
    <row r="109" spans="5:8" x14ac:dyDescent="0.25">
      <c r="E109" s="2"/>
      <c r="F109" s="3"/>
      <c r="G109" s="3"/>
      <c r="H109" s="4"/>
    </row>
    <row r="110" spans="5:8" x14ac:dyDescent="0.25">
      <c r="E110" s="2"/>
      <c r="F110" s="3"/>
      <c r="G110" s="3"/>
      <c r="H110" s="4"/>
    </row>
    <row r="111" spans="5:8" x14ac:dyDescent="0.25">
      <c r="E111" s="2"/>
      <c r="F111" s="3"/>
      <c r="G111" s="3"/>
      <c r="H111" s="4"/>
    </row>
    <row r="112" spans="5:8" x14ac:dyDescent="0.25">
      <c r="E112" s="2"/>
      <c r="F112" s="3"/>
      <c r="G112" s="3"/>
      <c r="H112" s="4"/>
    </row>
    <row r="113" spans="5:8" x14ac:dyDescent="0.25">
      <c r="E113" s="4"/>
      <c r="F113" s="3"/>
      <c r="G113" s="3"/>
      <c r="H113" s="4"/>
    </row>
    <row r="114" spans="5:8" x14ac:dyDescent="0.25">
      <c r="E114" s="4"/>
      <c r="F114" s="3"/>
      <c r="G114" s="3"/>
      <c r="H114" s="4"/>
    </row>
    <row r="115" spans="5:8" x14ac:dyDescent="0.25">
      <c r="E115" s="2"/>
      <c r="F115" s="3"/>
      <c r="G115" s="3"/>
      <c r="H115" s="4"/>
    </row>
    <row r="116" spans="5:8" x14ac:dyDescent="0.25">
      <c r="E116" s="2"/>
      <c r="F116" s="3"/>
      <c r="G116" s="3"/>
      <c r="H116" s="4"/>
    </row>
    <row r="117" spans="5:8" x14ac:dyDescent="0.25">
      <c r="E117" s="2"/>
      <c r="F117" s="3"/>
      <c r="G117" s="3"/>
      <c r="H117" s="4"/>
    </row>
    <row r="118" spans="5:8" x14ac:dyDescent="0.25">
      <c r="E118" s="2"/>
      <c r="F118" s="3"/>
      <c r="G118" s="3"/>
      <c r="H118" s="4"/>
    </row>
    <row r="119" spans="5:8" x14ac:dyDescent="0.25">
      <c r="E119" s="2"/>
      <c r="F119" s="3"/>
      <c r="G119" s="3"/>
      <c r="H119" s="4"/>
    </row>
    <row r="120" spans="5:8" x14ac:dyDescent="0.25">
      <c r="E120" s="2"/>
      <c r="F120" s="3"/>
      <c r="G120" s="3"/>
      <c r="H120" s="4"/>
    </row>
    <row r="121" spans="5:8" x14ac:dyDescent="0.25">
      <c r="E121" s="2"/>
      <c r="F121" s="3"/>
      <c r="G121" s="3"/>
      <c r="H121" s="4"/>
    </row>
    <row r="122" spans="5:8" x14ac:dyDescent="0.25">
      <c r="E122" s="2"/>
      <c r="F122" s="3"/>
      <c r="G122" s="3"/>
      <c r="H122" s="4"/>
    </row>
    <row r="123" spans="5:8" x14ac:dyDescent="0.25">
      <c r="E123" s="2"/>
      <c r="F123" s="3"/>
      <c r="G123" s="3"/>
      <c r="H123" s="4"/>
    </row>
    <row r="124" spans="5:8" x14ac:dyDescent="0.25">
      <c r="E124" s="2"/>
      <c r="F124" s="3"/>
      <c r="G124" s="3"/>
      <c r="H124" s="4"/>
    </row>
    <row r="125" spans="5:8" x14ac:dyDescent="0.25">
      <c r="E125" s="2"/>
      <c r="F125" s="3"/>
      <c r="G125" s="3"/>
      <c r="H125" s="4"/>
    </row>
    <row r="126" spans="5:8" x14ac:dyDescent="0.25">
      <c r="E126" s="2"/>
      <c r="F126" s="3"/>
      <c r="G126" s="3"/>
      <c r="H126" s="4"/>
    </row>
    <row r="127" spans="5:8" x14ac:dyDescent="0.25">
      <c r="E127" s="2"/>
      <c r="F127" s="3"/>
      <c r="G127" s="3"/>
      <c r="H127" s="4"/>
    </row>
    <row r="128" spans="5:8" x14ac:dyDescent="0.25">
      <c r="E128" s="2"/>
      <c r="F128" s="3"/>
      <c r="G128" s="3"/>
      <c r="H128" s="4"/>
    </row>
    <row r="129" spans="5:8" x14ac:dyDescent="0.25">
      <c r="E129" s="2"/>
      <c r="F129" s="3"/>
      <c r="G129" s="3"/>
      <c r="H129" s="4"/>
    </row>
    <row r="130" spans="5:8" x14ac:dyDescent="0.25">
      <c r="E130" s="2"/>
      <c r="F130" s="3"/>
      <c r="G130" s="3"/>
      <c r="H130" s="4"/>
    </row>
    <row r="131" spans="5:8" x14ac:dyDescent="0.25">
      <c r="E131" s="2"/>
      <c r="F131" s="3"/>
      <c r="G131" s="3"/>
      <c r="H131" s="4"/>
    </row>
    <row r="132" spans="5:8" x14ac:dyDescent="0.25">
      <c r="E132" s="2"/>
      <c r="F132" s="3"/>
      <c r="G132" s="3"/>
      <c r="H132" s="4"/>
    </row>
    <row r="133" spans="5:8" x14ac:dyDescent="0.25">
      <c r="E133" s="2"/>
      <c r="F133" s="3"/>
      <c r="G133" s="3"/>
      <c r="H133" s="4"/>
    </row>
    <row r="134" spans="5:8" x14ac:dyDescent="0.25">
      <c r="E134" s="2"/>
      <c r="F134" s="3"/>
      <c r="G134" s="3"/>
      <c r="H134" s="4"/>
    </row>
    <row r="135" spans="5:8" x14ac:dyDescent="0.25">
      <c r="E135" s="2"/>
      <c r="F135" s="3"/>
      <c r="G135" s="3"/>
      <c r="H135" s="4"/>
    </row>
    <row r="136" spans="5:8" x14ac:dyDescent="0.25">
      <c r="E136" s="2"/>
      <c r="F136" s="3"/>
      <c r="G136" s="3"/>
      <c r="H136" s="4"/>
    </row>
    <row r="137" spans="5:8" x14ac:dyDescent="0.25">
      <c r="E137" s="2"/>
      <c r="F137" s="3"/>
      <c r="G137" s="3"/>
      <c r="H137" s="4"/>
    </row>
    <row r="138" spans="5:8" x14ac:dyDescent="0.25">
      <c r="E138" s="2"/>
      <c r="F138" s="3"/>
      <c r="G138" s="3"/>
      <c r="H138" s="4"/>
    </row>
    <row r="139" spans="5:8" x14ac:dyDescent="0.25">
      <c r="E139" s="2"/>
      <c r="F139" s="3"/>
      <c r="G139" s="3"/>
      <c r="H139" s="4"/>
    </row>
    <row r="140" spans="5:8" x14ac:dyDescent="0.25">
      <c r="E140" s="2"/>
      <c r="F140" s="3"/>
      <c r="G140" s="3"/>
      <c r="H140" s="4"/>
    </row>
    <row r="141" spans="5:8" x14ac:dyDescent="0.25">
      <c r="E141" s="4"/>
      <c r="F141" s="3"/>
      <c r="G141" s="3"/>
      <c r="H141" s="4"/>
    </row>
    <row r="142" spans="5:8" x14ac:dyDescent="0.25">
      <c r="E142" s="2"/>
      <c r="F142" s="3"/>
      <c r="G142" s="3"/>
      <c r="H142" s="4"/>
    </row>
    <row r="143" spans="5:8" x14ac:dyDescent="0.25">
      <c r="E143" s="2"/>
      <c r="F143" s="3"/>
      <c r="G143" s="3"/>
      <c r="H143" s="4"/>
    </row>
    <row r="144" spans="5:8" x14ac:dyDescent="0.25">
      <c r="E144" s="2"/>
      <c r="F144" s="3"/>
      <c r="G144" s="3"/>
      <c r="H144" s="4"/>
    </row>
    <row r="145" spans="5:8" x14ac:dyDescent="0.25">
      <c r="E145" s="2"/>
      <c r="F145" s="3"/>
      <c r="G145" s="3"/>
      <c r="H145" s="4"/>
    </row>
    <row r="146" spans="5:8" x14ac:dyDescent="0.25">
      <c r="E146" s="2"/>
      <c r="F146" s="3"/>
      <c r="G146" s="3"/>
      <c r="H146" s="4"/>
    </row>
    <row r="147" spans="5:8" x14ac:dyDescent="0.25">
      <c r="E147" s="4"/>
      <c r="F147" s="3"/>
      <c r="G147" s="3"/>
      <c r="H147" s="4"/>
    </row>
    <row r="148" spans="5:8" x14ac:dyDescent="0.25">
      <c r="E148" s="2"/>
      <c r="F148" s="3"/>
      <c r="G148" s="3"/>
      <c r="H148" s="4"/>
    </row>
    <row r="149" spans="5:8" x14ac:dyDescent="0.25">
      <c r="E149" s="2"/>
      <c r="F149" s="3"/>
      <c r="G149" s="3"/>
      <c r="H149" s="4"/>
    </row>
    <row r="150" spans="5:8" x14ac:dyDescent="0.25">
      <c r="E150" s="2"/>
      <c r="F150" s="3"/>
      <c r="G150" s="3"/>
      <c r="H150" s="4"/>
    </row>
    <row r="151" spans="5:8" x14ac:dyDescent="0.25">
      <c r="E151" s="2"/>
      <c r="F151" s="3"/>
      <c r="G151" s="3"/>
      <c r="H151" s="4"/>
    </row>
    <row r="152" spans="5:8" x14ac:dyDescent="0.25">
      <c r="E152" s="2"/>
      <c r="F152" s="3"/>
      <c r="G152" s="3"/>
      <c r="H152" s="4"/>
    </row>
    <row r="153" spans="5:8" x14ac:dyDescent="0.25">
      <c r="E153" s="2"/>
      <c r="F153" s="3"/>
      <c r="G153" s="3"/>
      <c r="H153" s="4"/>
    </row>
    <row r="154" spans="5:8" x14ac:dyDescent="0.25">
      <c r="E154" s="2"/>
      <c r="F154" s="3"/>
      <c r="G154" s="3"/>
      <c r="H154" s="4"/>
    </row>
    <row r="155" spans="5:8" x14ac:dyDescent="0.25">
      <c r="E155" s="2"/>
      <c r="F155" s="3"/>
      <c r="G155" s="3"/>
      <c r="H155" s="4"/>
    </row>
    <row r="156" spans="5:8" x14ac:dyDescent="0.25">
      <c r="E156" s="2"/>
      <c r="F156" s="3"/>
      <c r="G156" s="3"/>
      <c r="H156" s="4"/>
    </row>
    <row r="157" spans="5:8" x14ac:dyDescent="0.25">
      <c r="E157" s="2"/>
      <c r="F157" s="3"/>
      <c r="G157" s="3"/>
      <c r="H157" s="4"/>
    </row>
    <row r="158" spans="5:8" x14ac:dyDescent="0.25">
      <c r="E158" s="2"/>
      <c r="F158" s="3"/>
      <c r="G158" s="3"/>
      <c r="H158" s="4"/>
    </row>
    <row r="159" spans="5:8" x14ac:dyDescent="0.25">
      <c r="E159" s="2"/>
      <c r="F159" s="3"/>
      <c r="G159" s="3"/>
      <c r="H159" s="4"/>
    </row>
    <row r="160" spans="5:8" x14ac:dyDescent="0.25">
      <c r="E160" s="2"/>
      <c r="F160" s="3"/>
      <c r="G160" s="3"/>
      <c r="H160" s="4"/>
    </row>
    <row r="161" spans="5:8" x14ac:dyDescent="0.25">
      <c r="E161" s="2"/>
      <c r="F161" s="3"/>
      <c r="G161" s="3"/>
      <c r="H161" s="4"/>
    </row>
    <row r="162" spans="5:8" x14ac:dyDescent="0.25">
      <c r="E162" s="2"/>
      <c r="F162" s="3"/>
      <c r="G162" s="3"/>
      <c r="H162" s="4"/>
    </row>
    <row r="163" spans="5:8" x14ac:dyDescent="0.25">
      <c r="E163" s="2"/>
      <c r="F163" s="3"/>
      <c r="G163" s="3"/>
      <c r="H163" s="4"/>
    </row>
    <row r="164" spans="5:8" x14ac:dyDescent="0.25">
      <c r="E164" s="2"/>
      <c r="F164" s="3"/>
      <c r="G164" s="3"/>
      <c r="H164" s="4"/>
    </row>
    <row r="165" spans="5:8" x14ac:dyDescent="0.25">
      <c r="E165" s="2"/>
      <c r="F165" s="3"/>
      <c r="G165" s="3"/>
      <c r="H165" s="4"/>
    </row>
    <row r="166" spans="5:8" x14ac:dyDescent="0.25">
      <c r="E166" s="2"/>
      <c r="F166" s="3"/>
      <c r="G166" s="3"/>
      <c r="H166" s="4"/>
    </row>
    <row r="167" spans="5:8" x14ac:dyDescent="0.25">
      <c r="E167" s="2"/>
      <c r="F167" s="3"/>
      <c r="G167" s="3"/>
      <c r="H167" s="4"/>
    </row>
    <row r="168" spans="5:8" x14ac:dyDescent="0.25">
      <c r="E168" s="2"/>
      <c r="F168" s="3"/>
      <c r="G168" s="3"/>
      <c r="H168" s="4"/>
    </row>
    <row r="169" spans="5:8" x14ac:dyDescent="0.25">
      <c r="E169" s="2"/>
      <c r="F169" s="3"/>
      <c r="G169" s="3"/>
      <c r="H169" s="4"/>
    </row>
    <row r="170" spans="5:8" x14ac:dyDescent="0.25">
      <c r="E170" s="2"/>
      <c r="F170" s="3"/>
      <c r="G170" s="3"/>
      <c r="H170" s="4"/>
    </row>
    <row r="171" spans="5:8" x14ac:dyDescent="0.25">
      <c r="E171" s="2"/>
      <c r="F171" s="3"/>
      <c r="G171" s="3"/>
      <c r="H171" s="4"/>
    </row>
    <row r="172" spans="5:8" x14ac:dyDescent="0.25">
      <c r="E172" s="2"/>
      <c r="F172" s="3"/>
      <c r="G172" s="3"/>
      <c r="H172" s="4"/>
    </row>
    <row r="173" spans="5:8" x14ac:dyDescent="0.25">
      <c r="E173" s="2"/>
      <c r="F173" s="3"/>
      <c r="G173" s="3"/>
      <c r="H173" s="4"/>
    </row>
    <row r="174" spans="5:8" x14ac:dyDescent="0.25">
      <c r="E174" s="2"/>
      <c r="F174" s="3"/>
      <c r="G174" s="3"/>
      <c r="H174" s="4"/>
    </row>
    <row r="175" spans="5:8" x14ac:dyDescent="0.25">
      <c r="E175" s="2"/>
      <c r="F175" s="3"/>
      <c r="G175" s="3"/>
      <c r="H175" s="4"/>
    </row>
    <row r="176" spans="5:8" x14ac:dyDescent="0.25">
      <c r="E176" s="2"/>
      <c r="F176" s="3"/>
      <c r="G176" s="3"/>
      <c r="H176" s="4"/>
    </row>
    <row r="177" spans="5:8" x14ac:dyDescent="0.25">
      <c r="E177" s="2"/>
      <c r="F177" s="3"/>
      <c r="G177" s="3"/>
      <c r="H177" s="4"/>
    </row>
    <row r="178" spans="5:8" x14ac:dyDescent="0.25">
      <c r="E178" s="2"/>
      <c r="F178" s="3"/>
      <c r="G178" s="3"/>
      <c r="H178" s="4"/>
    </row>
    <row r="179" spans="5:8" x14ac:dyDescent="0.25">
      <c r="E179" s="2"/>
      <c r="F179" s="3"/>
      <c r="G179" s="3"/>
      <c r="H179" s="4"/>
    </row>
    <row r="180" spans="5:8" x14ac:dyDescent="0.25">
      <c r="E180" s="2"/>
      <c r="F180" s="3"/>
      <c r="G180" s="3"/>
      <c r="H180" s="4"/>
    </row>
    <row r="181" spans="5:8" x14ac:dyDescent="0.25">
      <c r="E181" s="2"/>
      <c r="F181" s="3"/>
      <c r="G181" s="3"/>
      <c r="H181" s="4"/>
    </row>
    <row r="182" spans="5:8" x14ac:dyDescent="0.25">
      <c r="E182" s="2"/>
      <c r="F182" s="3"/>
      <c r="G182" s="3"/>
      <c r="H182" s="4"/>
    </row>
    <row r="183" spans="5:8" x14ac:dyDescent="0.25">
      <c r="E183" s="2"/>
      <c r="F183" s="3"/>
      <c r="G183" s="3"/>
      <c r="H183" s="4"/>
    </row>
    <row r="184" spans="5:8" x14ac:dyDescent="0.25">
      <c r="E184" s="2"/>
      <c r="F184" s="3"/>
      <c r="G184" s="3"/>
      <c r="H184" s="4"/>
    </row>
    <row r="185" spans="5:8" x14ac:dyDescent="0.25">
      <c r="E185" s="2"/>
      <c r="F185" s="3"/>
      <c r="G185" s="3"/>
      <c r="H185" s="4"/>
    </row>
    <row r="186" spans="5:8" x14ac:dyDescent="0.25">
      <c r="E186" s="2"/>
      <c r="F186" s="3"/>
      <c r="G186" s="3"/>
      <c r="H186" s="4"/>
    </row>
    <row r="187" spans="5:8" x14ac:dyDescent="0.25">
      <c r="E187" s="2"/>
      <c r="F187" s="3"/>
      <c r="G187" s="3"/>
      <c r="H187" s="4"/>
    </row>
    <row r="188" spans="5:8" x14ac:dyDescent="0.25">
      <c r="E188" s="2"/>
      <c r="F188" s="3"/>
      <c r="G188" s="3"/>
      <c r="H188" s="4"/>
    </row>
    <row r="189" spans="5:8" x14ac:dyDescent="0.25">
      <c r="E189" s="2"/>
      <c r="F189" s="3"/>
      <c r="G189" s="3"/>
      <c r="H189" s="4"/>
    </row>
    <row r="190" spans="5:8" x14ac:dyDescent="0.25">
      <c r="E190" s="2"/>
      <c r="F190" s="3"/>
      <c r="G190" s="3"/>
      <c r="H190" s="4"/>
    </row>
    <row r="191" spans="5:8" x14ac:dyDescent="0.25">
      <c r="E191" s="2"/>
      <c r="F191" s="3"/>
      <c r="G191" s="3"/>
      <c r="H191" s="4"/>
    </row>
    <row r="192" spans="5:8" x14ac:dyDescent="0.25">
      <c r="E192" s="2"/>
      <c r="F192" s="3"/>
      <c r="G192" s="3"/>
      <c r="H192" s="4"/>
    </row>
    <row r="193" spans="5:8" x14ac:dyDescent="0.25">
      <c r="E193" s="4"/>
      <c r="F193" s="3"/>
      <c r="G193" s="3"/>
      <c r="H193" s="4"/>
    </row>
    <row r="194" spans="5:8" x14ac:dyDescent="0.25">
      <c r="E194" s="4"/>
      <c r="F194" s="3"/>
      <c r="G194" s="3"/>
      <c r="H194" s="4"/>
    </row>
    <row r="195" spans="5:8" x14ac:dyDescent="0.25">
      <c r="E195" s="2"/>
      <c r="F195" s="3"/>
      <c r="G195" s="3"/>
      <c r="H195" s="4"/>
    </row>
    <row r="196" spans="5:8" x14ac:dyDescent="0.25">
      <c r="E196" s="2"/>
      <c r="F196" s="3"/>
      <c r="G196" s="3"/>
      <c r="H196" s="4"/>
    </row>
    <row r="197" spans="5:8" x14ac:dyDescent="0.25">
      <c r="E197" s="4"/>
      <c r="F197" s="3"/>
      <c r="G197" s="3"/>
      <c r="H197" s="4"/>
    </row>
    <row r="198" spans="5:8" x14ac:dyDescent="0.25">
      <c r="E198" s="2"/>
      <c r="F198" s="3"/>
      <c r="G198" s="3"/>
      <c r="H198" s="4"/>
    </row>
    <row r="199" spans="5:8" x14ac:dyDescent="0.25">
      <c r="E199" s="2"/>
      <c r="F199" s="3"/>
      <c r="G199" s="3"/>
      <c r="H199" s="4"/>
    </row>
    <row r="200" spans="5:8" x14ac:dyDescent="0.25">
      <c r="E200" s="2"/>
      <c r="F200" s="3"/>
      <c r="G200" s="3"/>
      <c r="H200" s="4"/>
    </row>
    <row r="201" spans="5:8" x14ac:dyDescent="0.25">
      <c r="E201" s="2"/>
      <c r="F201" s="3"/>
      <c r="G201" s="3"/>
      <c r="H201" s="4"/>
    </row>
    <row r="202" spans="5:8" x14ac:dyDescent="0.25">
      <c r="E202" s="2"/>
      <c r="F202" s="3"/>
      <c r="G202" s="3"/>
      <c r="H202" s="4"/>
    </row>
    <row r="203" spans="5:8" x14ac:dyDescent="0.25">
      <c r="E203" s="2"/>
      <c r="F203" s="3"/>
      <c r="G203" s="3"/>
      <c r="H203" s="4"/>
    </row>
    <row r="204" spans="5:8" x14ac:dyDescent="0.25">
      <c r="E204" s="2"/>
      <c r="F204" s="3"/>
      <c r="G204" s="3"/>
      <c r="H204" s="4"/>
    </row>
    <row r="205" spans="5:8" x14ac:dyDescent="0.25">
      <c r="E205" s="2"/>
      <c r="F205" s="3"/>
      <c r="G205" s="3"/>
      <c r="H205" s="4"/>
    </row>
    <row r="206" spans="5:8" x14ac:dyDescent="0.25">
      <c r="E206" s="2"/>
      <c r="F206" s="3"/>
      <c r="G206" s="3"/>
      <c r="H206" s="4"/>
    </row>
    <row r="207" spans="5:8" x14ac:dyDescent="0.25">
      <c r="E207" s="2"/>
      <c r="F207" s="3"/>
      <c r="G207" s="3"/>
      <c r="H207" s="4"/>
    </row>
    <row r="208" spans="5:8" x14ac:dyDescent="0.25">
      <c r="E208" s="2"/>
      <c r="F208" s="3"/>
      <c r="G208" s="3"/>
      <c r="H208" s="4"/>
    </row>
    <row r="209" spans="5:8" x14ac:dyDescent="0.25">
      <c r="E209" s="2"/>
      <c r="F209" s="3"/>
      <c r="G209" s="3"/>
      <c r="H209" s="4"/>
    </row>
    <row r="210" spans="5:8" x14ac:dyDescent="0.25">
      <c r="E210" s="2"/>
      <c r="F210" s="3"/>
      <c r="G210" s="3"/>
      <c r="H210" s="4"/>
    </row>
    <row r="211" spans="5:8" x14ac:dyDescent="0.25">
      <c r="E211" s="2"/>
      <c r="F211" s="3"/>
      <c r="G211" s="3"/>
      <c r="H211" s="4"/>
    </row>
    <row r="212" spans="5:8" x14ac:dyDescent="0.25">
      <c r="E212" s="2"/>
      <c r="F212" s="3"/>
      <c r="G212" s="3"/>
      <c r="H212" s="4"/>
    </row>
    <row r="213" spans="5:8" x14ac:dyDescent="0.25">
      <c r="E213" s="2"/>
      <c r="F213" s="3"/>
      <c r="G213" s="3"/>
      <c r="H213" s="4"/>
    </row>
    <row r="214" spans="5:8" x14ac:dyDescent="0.25">
      <c r="E214" s="2"/>
      <c r="F214" s="3"/>
      <c r="G214" s="3"/>
      <c r="H214" s="4"/>
    </row>
    <row r="215" spans="5:8" x14ac:dyDescent="0.25">
      <c r="E215" s="2"/>
      <c r="F215" s="3"/>
      <c r="G215" s="3"/>
      <c r="H215" s="4"/>
    </row>
    <row r="216" spans="5:8" x14ac:dyDescent="0.25">
      <c r="E216" s="2"/>
      <c r="F216" s="3"/>
      <c r="G216" s="3"/>
      <c r="H216" s="4"/>
    </row>
    <row r="217" spans="5:8" x14ac:dyDescent="0.25">
      <c r="E217" s="2"/>
      <c r="F217" s="3"/>
      <c r="G217" s="3"/>
      <c r="H217" s="4"/>
    </row>
    <row r="218" spans="5:8" x14ac:dyDescent="0.25">
      <c r="E218" s="2"/>
      <c r="F218" s="3"/>
      <c r="G218" s="3"/>
      <c r="H218" s="4"/>
    </row>
    <row r="219" spans="5:8" x14ac:dyDescent="0.25">
      <c r="E219" s="2"/>
      <c r="F219" s="3"/>
      <c r="G219" s="3"/>
      <c r="H219" s="4"/>
    </row>
    <row r="220" spans="5:8" x14ac:dyDescent="0.25">
      <c r="E220" s="2"/>
      <c r="F220" s="3"/>
      <c r="G220" s="3"/>
      <c r="H220" s="4"/>
    </row>
    <row r="221" spans="5:8" x14ac:dyDescent="0.25">
      <c r="E221" s="2"/>
      <c r="F221" s="3"/>
      <c r="G221" s="3"/>
      <c r="H221" s="4"/>
    </row>
    <row r="222" spans="5:8" x14ac:dyDescent="0.25">
      <c r="E222" s="2"/>
      <c r="F222" s="3"/>
      <c r="G222" s="3"/>
      <c r="H222" s="4"/>
    </row>
    <row r="223" spans="5:8" x14ac:dyDescent="0.25">
      <c r="E223" s="2"/>
      <c r="F223" s="3"/>
      <c r="G223" s="3"/>
      <c r="H223" s="4"/>
    </row>
    <row r="224" spans="5:8" x14ac:dyDescent="0.25">
      <c r="E224" s="2"/>
      <c r="F224" s="3"/>
      <c r="G224" s="3"/>
      <c r="H224" s="4"/>
    </row>
    <row r="225" spans="5:8" x14ac:dyDescent="0.25">
      <c r="E225" s="2"/>
      <c r="F225" s="3"/>
      <c r="G225" s="3"/>
      <c r="H225" s="4"/>
    </row>
    <row r="226" spans="5:8" x14ac:dyDescent="0.25">
      <c r="E226" s="2"/>
      <c r="F226" s="3"/>
      <c r="G226" s="3"/>
      <c r="H226" s="4"/>
    </row>
    <row r="227" spans="5:8" x14ac:dyDescent="0.25">
      <c r="E227" s="2"/>
      <c r="F227" s="3"/>
      <c r="G227" s="3"/>
      <c r="H227" s="4"/>
    </row>
    <row r="228" spans="5:8" x14ac:dyDescent="0.25">
      <c r="E228" s="2"/>
      <c r="F228" s="3"/>
      <c r="G228" s="3"/>
      <c r="H228" s="4"/>
    </row>
    <row r="229" spans="5:8" x14ac:dyDescent="0.25">
      <c r="E229" s="2"/>
      <c r="F229" s="3"/>
      <c r="G229" s="3"/>
      <c r="H229" s="4"/>
    </row>
    <row r="230" spans="5:8" x14ac:dyDescent="0.25">
      <c r="E230" s="2"/>
      <c r="F230" s="3"/>
      <c r="G230" s="3"/>
      <c r="H230" s="4"/>
    </row>
    <row r="231" spans="5:8" x14ac:dyDescent="0.25">
      <c r="E231" s="2"/>
      <c r="F231" s="3"/>
      <c r="G231" s="3"/>
      <c r="H231" s="4"/>
    </row>
    <row r="232" spans="5:8" x14ac:dyDescent="0.25">
      <c r="E232" s="2"/>
      <c r="F232" s="3"/>
      <c r="G232" s="3"/>
      <c r="H232" s="4"/>
    </row>
    <row r="233" spans="5:8" x14ac:dyDescent="0.25">
      <c r="E233" s="4"/>
      <c r="F233" s="3"/>
      <c r="G233" s="3"/>
      <c r="H233" s="4"/>
    </row>
    <row r="234" spans="5:8" x14ac:dyDescent="0.25">
      <c r="E234" s="2"/>
      <c r="F234" s="3"/>
      <c r="G234" s="3"/>
      <c r="H234" s="4"/>
    </row>
    <row r="235" spans="5:8" x14ac:dyDescent="0.25">
      <c r="E235" s="2"/>
      <c r="F235" s="3"/>
      <c r="G235" s="3"/>
      <c r="H235" s="4"/>
    </row>
    <row r="236" spans="5:8" x14ac:dyDescent="0.25">
      <c r="E236" s="2"/>
      <c r="F236" s="3"/>
      <c r="G236" s="3"/>
      <c r="H236" s="4"/>
    </row>
    <row r="237" spans="5:8" x14ac:dyDescent="0.25">
      <c r="E237" s="4"/>
      <c r="F237" s="3"/>
      <c r="G237" s="3"/>
      <c r="H237" s="4"/>
    </row>
    <row r="238" spans="5:8" x14ac:dyDescent="0.25">
      <c r="E238" s="4"/>
      <c r="F238" s="3"/>
      <c r="G238" s="3"/>
      <c r="H238" s="4"/>
    </row>
    <row r="239" spans="5:8" x14ac:dyDescent="0.25">
      <c r="E239" s="2"/>
      <c r="F239" s="3"/>
      <c r="G239" s="3"/>
      <c r="H239" s="4"/>
    </row>
    <row r="240" spans="5:8" x14ac:dyDescent="0.25">
      <c r="E240" s="2"/>
      <c r="F240" s="3"/>
      <c r="G240" s="3"/>
      <c r="H240" s="4"/>
    </row>
    <row r="241" spans="5:8" x14ac:dyDescent="0.25">
      <c r="E241" s="2"/>
      <c r="F241" s="3"/>
      <c r="G241" s="3"/>
      <c r="H241" s="4"/>
    </row>
  </sheetData>
  <sortState xmlns:xlrd2="http://schemas.microsoft.com/office/spreadsheetml/2017/richdata2" ref="A3:H49">
    <sortCondition ref="D3:D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3:C25"/>
  <sheetViews>
    <sheetView topLeftCell="A5" workbookViewId="0">
      <selection activeCell="D3" sqref="D3"/>
    </sheetView>
  </sheetViews>
  <sheetFormatPr defaultColWidth="8.85546875" defaultRowHeight="15" x14ac:dyDescent="0.25"/>
  <cols>
    <col min="1" max="1" width="17.42578125" bestFit="1" customWidth="1"/>
    <col min="2" max="2" width="16.85546875" customWidth="1"/>
    <col min="3" max="3" width="12" customWidth="1"/>
  </cols>
  <sheetData>
    <row r="3" spans="1:3" x14ac:dyDescent="0.25">
      <c r="A3" t="s">
        <v>50</v>
      </c>
      <c r="B3" t="s">
        <v>51</v>
      </c>
      <c r="C3" s="4" t="s">
        <v>109</v>
      </c>
    </row>
    <row r="4" spans="1:3" x14ac:dyDescent="0.25">
      <c r="A4" t="s">
        <v>6</v>
      </c>
      <c r="B4" s="7">
        <v>75</v>
      </c>
      <c r="C4" s="8">
        <v>29943</v>
      </c>
    </row>
    <row r="5" spans="1:3" x14ac:dyDescent="0.25">
      <c r="A5" t="s">
        <v>3</v>
      </c>
      <c r="B5" s="7">
        <v>60</v>
      </c>
    </row>
    <row r="6" spans="1:3" x14ac:dyDescent="0.25">
      <c r="A6" t="s">
        <v>8</v>
      </c>
      <c r="B6" s="7">
        <v>70</v>
      </c>
    </row>
    <row r="7" spans="1:3" x14ac:dyDescent="0.25">
      <c r="A7" t="s">
        <v>10</v>
      </c>
      <c r="B7" s="7">
        <v>65</v>
      </c>
    </row>
    <row r="8" spans="1:3" x14ac:dyDescent="0.25">
      <c r="A8" t="s">
        <v>4</v>
      </c>
      <c r="B8" s="7">
        <v>80</v>
      </c>
    </row>
    <row r="9" spans="1:3" x14ac:dyDescent="0.25">
      <c r="A9" t="s">
        <v>5</v>
      </c>
      <c r="B9" s="7">
        <v>85</v>
      </c>
    </row>
    <row r="14" spans="1:3" x14ac:dyDescent="0.25">
      <c r="A14" t="s">
        <v>52</v>
      </c>
      <c r="B14" s="6">
        <f ca="1">DATE(YEAR(TODAY()),1,1)</f>
        <v>44197</v>
      </c>
    </row>
    <row r="15" spans="1:3" x14ac:dyDescent="0.25">
      <c r="A15" t="s">
        <v>53</v>
      </c>
      <c r="B15" s="6">
        <f ca="1">IF(WEEKDAY(DATE(YEAR(TODAY()),5,31))&gt;=2,DATE(YEAR(TODAY()),5,31)-WEEKDAY(DATE(YEAR(TODAY()),5,31))+2,DATE(YEAR(TODAY()),5,31)-5-WEEKDAY(DATE(YEAR(TODAY()),5,31)))</f>
        <v>44347</v>
      </c>
    </row>
    <row r="16" spans="1:3" x14ac:dyDescent="0.25">
      <c r="A16" t="s">
        <v>54</v>
      </c>
      <c r="B16" s="6">
        <f ca="1">DATE(YEAR(TODAY()),7,4)</f>
        <v>44381</v>
      </c>
    </row>
    <row r="17" spans="1:2" x14ac:dyDescent="0.25">
      <c r="A17" t="s">
        <v>55</v>
      </c>
      <c r="B17" s="6">
        <f ca="1">IF(WEEKDAY(DATE(YEAR(TODAY()),9,1))&gt;2,DATE(YEAR(TODAY()),9,1)-WEEKDAY(DATE(YEAR(TODAY()),9,1))+9,DATE(YEAR(TODAY()),9,1)-WEEKDAY(DATE(YEAR(TODAY()),9,1))+2)</f>
        <v>44445</v>
      </c>
    </row>
    <row r="18" spans="1:2" x14ac:dyDescent="0.25">
      <c r="A18" t="s">
        <v>56</v>
      </c>
      <c r="B18" s="6">
        <f ca="1">IF(WEEKDAY(DATE(YEAR(TODAY()),11,1))&lt;6,DATE(YEAR(TODAY()),11,1)-WEEKDAY(DATE(YEAR(TODAY()),11,1))+26,DATE(YEAR(TODAY()),11,1)-WEEKDAY(DATE(YEAR(TODAY()),11,1))+33)</f>
        <v>44525</v>
      </c>
    </row>
    <row r="19" spans="1:2" x14ac:dyDescent="0.25">
      <c r="A19" t="s">
        <v>57</v>
      </c>
      <c r="B19" s="6">
        <f ca="1">DATE(YEAR(TODAY()),12,25)</f>
        <v>44555</v>
      </c>
    </row>
    <row r="20" spans="1:2" x14ac:dyDescent="0.25">
      <c r="A20" t="s">
        <v>52</v>
      </c>
      <c r="B20" s="6">
        <f ca="1">DATE(YEAR(TODAY())+1,1,1)</f>
        <v>44562</v>
      </c>
    </row>
    <row r="21" spans="1:2" x14ac:dyDescent="0.25">
      <c r="A21" t="s">
        <v>53</v>
      </c>
      <c r="B21" s="6">
        <f ca="1">IF(WEEKDAY(DATE(YEAR(TODAY())+1,5,31))&gt;=2,DATE(YEAR(TODAY())+1,5,31)-WEEKDAY(DATE(YEAR(TODAY())+1,5,31))+2,DATE(YEAR(TODAY())+1,5,31)-5-WEEKDAY(DATE(YEAR(TODAY())+1,5,31)))</f>
        <v>44711</v>
      </c>
    </row>
    <row r="22" spans="1:2" x14ac:dyDescent="0.25">
      <c r="A22" t="s">
        <v>54</v>
      </c>
      <c r="B22" s="6">
        <f ca="1">DATE(YEAR(TODAY())+1,7,4)</f>
        <v>44746</v>
      </c>
    </row>
    <row r="23" spans="1:2" x14ac:dyDescent="0.25">
      <c r="A23" t="s">
        <v>55</v>
      </c>
      <c r="B23" s="6">
        <f ca="1">IF(WEEKDAY(DATE(YEAR(TODAY())+1,9,1))&gt;2,DATE(YEAR(TODAY())+1,9,1)-WEEKDAY(DATE(YEAR(TODAY())+1,9,1))+9,DATE(YEAR(TODAY())+1,9,1)-WEEKDAY(DATE(YEAR(TODAY())+1,9,1))+2)</f>
        <v>44809</v>
      </c>
    </row>
    <row r="24" spans="1:2" x14ac:dyDescent="0.25">
      <c r="A24" t="s">
        <v>56</v>
      </c>
      <c r="B24" s="6">
        <f ca="1">IF(WEEKDAY(DATE(YEAR(TODAY())+1,11,1))&lt;6,DATE(YEAR(TODAY())+1,11,1)-WEEKDAY(DATE(YEAR(TODAY())+1,11,1))+26,DATE(YEAR(TODAY())+1,11,1)-WEEKDAY(DATE(YEAR(TODAY())+1,11,1))+33)</f>
        <v>44889</v>
      </c>
    </row>
    <row r="25" spans="1:2" x14ac:dyDescent="0.25">
      <c r="A25" t="s">
        <v>57</v>
      </c>
      <c r="B25" s="6">
        <f ca="1">DATE(YEAR(TODAY())+1,12,25)</f>
        <v>44920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Sheet1</vt:lpstr>
      <vt:lpstr>Sheet2</vt:lpstr>
      <vt:lpstr>Customer_Names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Rigby, Steven</dc:creator>
  <cp:lastModifiedBy>Ubong Jonah</cp:lastModifiedBy>
  <dcterms:created xsi:type="dcterms:W3CDTF">2018-05-09T20:32:53Z</dcterms:created>
  <dcterms:modified xsi:type="dcterms:W3CDTF">2021-11-14T01:53:14Z</dcterms:modified>
</cp:coreProperties>
</file>