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ints" sheetId="2" r:id="rId5"/>
  </sheets>
  <definedNames/>
  <calcPr/>
</workbook>
</file>

<file path=xl/sharedStrings.xml><?xml version="1.0" encoding="utf-8"?>
<sst xmlns="http://schemas.openxmlformats.org/spreadsheetml/2006/main" count="85" uniqueCount="75">
  <si>
    <t>AP-701</t>
  </si>
  <si>
    <t>Activity 01: Aircraft survey</t>
  </si>
  <si>
    <t>Professor: Ney Sêcco</t>
  </si>
  <si>
    <t>TEAM NAME:</t>
  </si>
  <si>
    <t>Avião do Xerife</t>
  </si>
  <si>
    <t>STUDENTS:</t>
  </si>
  <si>
    <t>BEATRIZ BALBUENA BLAT</t>
  </si>
  <si>
    <t>ELOI ANTONIO TRIACA</t>
  </si>
  <si>
    <t>GABRIEL FACUNDES ACCIOLY</t>
  </si>
  <si>
    <t>JONAS MENDONÇA LIMA DEGRAVE</t>
  </si>
  <si>
    <t>MURILO HENRIQUE DIAS SCOFONI</t>
  </si>
  <si>
    <t>VICTOR HASSUN SARMENTO</t>
  </si>
  <si>
    <t>Parameter</t>
  </si>
  <si>
    <t>E170</t>
  </si>
  <si>
    <t>F70</t>
  </si>
  <si>
    <t>CRJ700 - Bombardier</t>
  </si>
  <si>
    <t>AVG Airplane</t>
  </si>
  <si>
    <t>MTOW (Kg)</t>
  </si>
  <si>
    <t>Empty Weight (Kg)</t>
  </si>
  <si>
    <t>Payload Weight (Kg)</t>
  </si>
  <si>
    <t>Number of passengers</t>
  </si>
  <si>
    <t>Baggage compartment volume (m³)</t>
  </si>
  <si>
    <t>Range (Km)</t>
  </si>
  <si>
    <t>Cruise Mach</t>
  </si>
  <si>
    <t>Cruise altitude (m)</t>
  </si>
  <si>
    <t>Service ceiling (m)</t>
  </si>
  <si>
    <t>Takeoff distance (m)</t>
  </si>
  <si>
    <t>Landing distance (m)</t>
  </si>
  <si>
    <t>Wing area (m²)</t>
  </si>
  <si>
    <t>Wing aspect ratio</t>
  </si>
  <si>
    <t>Wing taper ratio</t>
  </si>
  <si>
    <t>Wing sweep (°)</t>
  </si>
  <si>
    <t>Wing dihedral (°)</t>
  </si>
  <si>
    <t>Wing location (high,low,...)</t>
  </si>
  <si>
    <t>low</t>
  </si>
  <si>
    <t>HT area (m²)</t>
  </si>
  <si>
    <t>HT aspect ratio</t>
  </si>
  <si>
    <t>HT taper ratio</t>
  </si>
  <si>
    <t>HT sweep (°)</t>
  </si>
  <si>
    <t>HT dihedral (°)</t>
  </si>
  <si>
    <t>HT lever arm / wing MAC</t>
  </si>
  <si>
    <t>CHT</t>
  </si>
  <si>
    <t>VT area (m²)</t>
  </si>
  <si>
    <t>VT aspect ratio</t>
  </si>
  <si>
    <t>VT taper ratio</t>
  </si>
  <si>
    <t>VT sweep (°)</t>
  </si>
  <si>
    <t>VT lever arm / span wing</t>
  </si>
  <si>
    <t>CVT</t>
  </si>
  <si>
    <t>Tail configuration</t>
  </si>
  <si>
    <t>Convencional (Diedro)</t>
  </si>
  <si>
    <t>T</t>
  </si>
  <si>
    <t>Fuselage length (m)</t>
  </si>
  <si>
    <t>Fuselage diameter (m)</t>
  </si>
  <si>
    <t>Cockpit length / Diameter</t>
  </si>
  <si>
    <t>Tail cone length / Diameter</t>
  </si>
  <si>
    <t>Number of galleys</t>
  </si>
  <si>
    <t>Number of lavatories</t>
  </si>
  <si>
    <t>Number of seats abreast</t>
  </si>
  <si>
    <t>Number of doors</t>
  </si>
  <si>
    <t>Number of window exits</t>
  </si>
  <si>
    <t>Number of engines</t>
  </si>
  <si>
    <t>Engine location</t>
  </si>
  <si>
    <t>Asa</t>
  </si>
  <si>
    <t>Fuselagem traseira</t>
  </si>
  <si>
    <t>Total maximum thrust or power (kN)</t>
  </si>
  <si>
    <t>Engine TSFC or ESFC (lbm/h/lbf)</t>
  </si>
  <si>
    <t>Wing loading (Kg/m²)</t>
  </si>
  <si>
    <t>Thrust-to-weight ratio</t>
  </si>
  <si>
    <t>Landing gear configuration</t>
  </si>
  <si>
    <t>Triciclo retrátil</t>
  </si>
  <si>
    <t>Number of wheels of the NLG</t>
  </si>
  <si>
    <t>Number of wheels of the MLG</t>
  </si>
  <si>
    <t>You can consider an equivalent trapezoidal wing to compute taper, sweep, MAC, ...</t>
  </si>
  <si>
    <t>Simply stretch the leading and trailing edges of the outer wing panel to the symmetry plane</t>
  </si>
  <si>
    <t>Use the method below for canard and 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</si>
</sst>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#,##0.000"/>
    <numFmt numFmtId="167" formatCode="0.0000"/>
    <numFmt numFmtId="168" formatCode="0.00000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4C4C4C"/>
      </left>
      <right style="medium">
        <color rgb="FF4C4C4C"/>
      </right>
      <top style="medium">
        <color rgb="FF4C4C4C"/>
      </top>
    </border>
    <border>
      <left style="medium">
        <color rgb="FF4C4C4C"/>
      </left>
      <right style="medium">
        <color rgb="FF4C4C4C"/>
      </right>
    </border>
    <border>
      <left style="medium">
        <color rgb="FF4C4C4C"/>
      </left>
      <right style="medium">
        <color rgb="FF4C4C4C"/>
      </right>
      <bottom style="medium">
        <color rgb="FF4C4C4C"/>
      </bottom>
    </border>
    <border>
      <top style="medium">
        <color rgb="FFF3F3F3"/>
      </top>
    </border>
    <border>
      <left style="medium">
        <color rgb="FF000000"/>
      </left>
      <top style="medium">
        <color rgb="FF000000"/>
      </top>
    </border>
    <border>
      <left style="medium">
        <color rgb="FFF3F3F3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F3F3F3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F3F3F3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EFEFEF"/>
      </right>
    </border>
    <border>
      <left style="medium">
        <color rgb="FFEFEFEF"/>
      </left>
      <right style="medium">
        <color rgb="FFEFEFEF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EFEFEF"/>
      </right>
      <top/>
      <bottom/>
    </border>
    <border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EFEFEF"/>
      </right>
      <bottom style="medium">
        <color rgb="FF000000"/>
      </bottom>
    </border>
    <border>
      <bottom style="medium">
        <color rgb="FF000000"/>
      </bottom>
    </border>
    <border>
      <left style="medium">
        <color rgb="FFEFEFEF"/>
      </left>
      <right style="medium">
        <color rgb="FFEFEFEF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1" numFmtId="0" xfId="0" applyAlignment="1" applyFont="1">
      <alignment horizontal="righ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readingOrder="0"/>
    </xf>
    <xf borderId="7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5" fillId="2" fontId="4" numFmtId="1" xfId="0" applyAlignment="1" applyBorder="1" applyFill="1" applyFont="1" applyNumberFormat="1">
      <alignment horizontal="center" shrinkToFit="0" vertical="center" wrapText="0"/>
    </xf>
    <xf borderId="16" fillId="3" fontId="4" numFmtId="0" xfId="0" applyAlignment="1" applyBorder="1" applyFill="1" applyFont="1">
      <alignment horizontal="center" readingOrder="0" shrinkToFit="0" vertical="center" wrapText="0"/>
    </xf>
    <xf borderId="17" fillId="3" fontId="4" numFmtId="0" xfId="0" applyAlignment="1" applyBorder="1" applyFont="1">
      <alignment horizontal="center" readingOrder="0" shrinkToFit="0" vertical="center" wrapText="0"/>
    </xf>
    <xf borderId="18" fillId="3" fontId="4" numFmtId="0" xfId="0" applyAlignment="1" applyBorder="1" applyFont="1">
      <alignment horizontal="center" readingOrder="0" shrinkToFit="0" vertical="center" wrapText="0"/>
    </xf>
    <xf borderId="14" fillId="3" fontId="4" numFmtId="0" xfId="0" applyAlignment="1" applyBorder="1" applyFont="1">
      <alignment horizontal="center" readingOrder="0" shrinkToFit="0" vertical="center" wrapText="0"/>
    </xf>
    <xf borderId="16" fillId="3" fontId="4" numFmtId="0" xfId="0" applyAlignment="1" applyBorder="1" applyFont="1">
      <alignment horizontal="center" shrinkToFit="0" vertical="center" wrapText="0"/>
    </xf>
    <xf borderId="13" fillId="3" fontId="4" numFmtId="0" xfId="0" applyAlignment="1" applyBorder="1" applyFont="1">
      <alignment horizontal="center" readingOrder="0" shrinkToFit="0" vertical="center" wrapText="0"/>
    </xf>
    <xf borderId="15" fillId="2" fontId="4" numFmtId="164" xfId="0" applyAlignment="1" applyBorder="1" applyFont="1" applyNumberForma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5" fillId="2" fontId="4" numFmtId="2" xfId="0" applyAlignment="1" applyBorder="1" applyFont="1" applyNumberFormat="1">
      <alignment horizontal="center" shrinkToFit="0" vertical="center" wrapText="0"/>
    </xf>
    <xf borderId="18" fillId="3" fontId="4" numFmtId="0" xfId="0" applyAlignment="1" applyBorder="1" applyFont="1">
      <alignment horizontal="center" readingOrder="0" shrinkToFit="0" vertical="center" wrapText="0"/>
    </xf>
    <xf borderId="14" fillId="3" fontId="4" numFmtId="0" xfId="0" applyAlignment="1" applyBorder="1" applyFont="1">
      <alignment horizontal="center" shrinkToFit="0" vertical="center" wrapText="0"/>
    </xf>
    <xf borderId="15" fillId="2" fontId="4" numFmtId="165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4" fillId="3" fontId="4" numFmtId="166" xfId="0" applyAlignment="1" applyBorder="1" applyFont="1" applyNumberFormat="1">
      <alignment horizontal="center" readingOrder="0" shrinkToFit="0" vertical="center" wrapText="0"/>
    </xf>
    <xf borderId="15" fillId="2" fontId="4" numFmtId="0" xfId="0" applyAlignment="1" applyBorder="1" applyFont="1">
      <alignment horizontal="center" readingOrder="0" shrinkToFit="0" vertical="center" wrapText="0"/>
    </xf>
    <xf borderId="0" fillId="0" fontId="2" numFmtId="3" xfId="0" applyAlignment="1" applyFont="1" applyNumberFormat="1">
      <alignment readingOrder="0"/>
    </xf>
    <xf borderId="0" fillId="0" fontId="4" numFmtId="2" xfId="0" applyAlignment="1" applyFont="1" applyNumberFormat="1">
      <alignment horizontal="center" readingOrder="0" shrinkToFit="0" vertical="center" wrapText="0"/>
    </xf>
    <xf borderId="14" fillId="0" fontId="4" numFmtId="167" xfId="0" applyAlignment="1" applyBorder="1" applyFont="1" applyNumberFormat="1">
      <alignment horizontal="center" readingOrder="0" shrinkToFit="0" vertical="center" wrapText="0"/>
    </xf>
    <xf borderId="14" fillId="0" fontId="4" numFmtId="166" xfId="0" applyAlignment="1" applyBorder="1" applyFont="1" applyNumberFormat="1">
      <alignment horizontal="center" readingOrder="0" shrinkToFit="0" vertical="center" wrapText="0"/>
    </xf>
    <xf borderId="14" fillId="0" fontId="4" numFmtId="2" xfId="0" applyAlignment="1" applyBorder="1" applyFont="1" applyNumberFormat="1">
      <alignment horizontal="center" readingOrder="0" shrinkToFit="0" vertical="center" wrapText="0"/>
    </xf>
    <xf borderId="14" fillId="3" fontId="4" numFmtId="168" xfId="0" applyAlignment="1" applyBorder="1" applyFont="1" applyNumberFormat="1">
      <alignment horizontal="center" readingOrder="0" shrinkToFit="0" vertical="center" wrapText="0"/>
    </xf>
    <xf borderId="17" fillId="3" fontId="4" numFmtId="167" xfId="0" applyAlignment="1" applyBorder="1" applyFont="1" applyNumberFormat="1">
      <alignment horizontal="center" readingOrder="0" shrinkToFit="0" vertical="center" wrapText="0"/>
    </xf>
    <xf borderId="18" fillId="3" fontId="4" numFmtId="167" xfId="0" applyAlignment="1" applyBorder="1" applyFont="1" applyNumberFormat="1">
      <alignment horizontal="center" readingOrder="0" shrinkToFit="0" vertical="center" wrapText="0"/>
    </xf>
    <xf borderId="14" fillId="3" fontId="4" numFmtId="167" xfId="0" applyAlignment="1" applyBorder="1" applyFont="1" applyNumberFormat="1">
      <alignment horizontal="center" readingOrder="0" shrinkToFit="0" vertical="center" wrapText="0"/>
    </xf>
    <xf borderId="13" fillId="0" fontId="4" numFmtId="167" xfId="0" applyAlignment="1" applyBorder="1" applyFont="1" applyNumberFormat="1">
      <alignment horizontal="center" readingOrder="0" shrinkToFit="0" vertical="center" wrapText="0"/>
    </xf>
    <xf borderId="0" fillId="0" fontId="2" numFmtId="167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center" readingOrder="0" shrinkToFit="0" vertical="center" wrapText="0"/>
    </xf>
    <xf borderId="0" fillId="0" fontId="2" numFmtId="167" xfId="0" applyFont="1" applyNumberFormat="1"/>
    <xf borderId="14" fillId="0" fontId="4" numFmtId="0" xfId="0" applyAlignment="1" applyBorder="1" applyFont="1">
      <alignment horizontal="center" readingOrder="0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0"/>
    </xf>
    <xf borderId="20" fillId="0" fontId="4" numFmtId="0" xfId="0" applyAlignment="1" applyBorder="1" applyFont="1">
      <alignment horizontal="center"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23" fillId="2" fontId="4" numFmtId="0" xfId="0" applyAlignment="1" applyBorder="1" applyFont="1">
      <alignment horizontal="center" shrinkToFit="0" vertical="center" wrapText="0"/>
    </xf>
    <xf borderId="0" fillId="0" fontId="2" numFmtId="0" xfId="0" applyFont="1"/>
    <xf borderId="0" fillId="4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3</xdr:row>
      <xdr:rowOff>123825</xdr:rowOff>
    </xdr:from>
    <xdr:ext cx="4305300" cy="3209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23</xdr:row>
      <xdr:rowOff>142875</xdr:rowOff>
    </xdr:from>
    <xdr:ext cx="5505450" cy="4267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6.14"/>
    <col customWidth="1" min="3" max="3" width="33.0"/>
    <col customWidth="1" min="4" max="4" width="17.14"/>
    <col customWidth="1" min="5" max="5" width="20.71"/>
    <col customWidth="1" min="6" max="6" width="18.0"/>
    <col customWidth="1" min="7" max="7" width="9.0"/>
    <col customWidth="1" min="8" max="8" width="9.86"/>
    <col customWidth="1" min="9" max="10" width="7.0"/>
    <col customWidth="1" min="11" max="11" width="39.29"/>
    <col customWidth="1" min="12" max="27" width="7.0"/>
  </cols>
  <sheetData>
    <row r="1">
      <c r="A1" s="1"/>
      <c r="B1" s="1"/>
    </row>
    <row r="2">
      <c r="A2" s="1"/>
      <c r="B2" s="2" t="s">
        <v>0</v>
      </c>
    </row>
    <row r="3">
      <c r="A3" s="1"/>
      <c r="B3" s="3" t="s">
        <v>1</v>
      </c>
    </row>
    <row r="4">
      <c r="A4" s="1"/>
      <c r="B4" s="4" t="s">
        <v>2</v>
      </c>
      <c r="E4" s="5"/>
    </row>
    <row r="6">
      <c r="A6" s="6"/>
      <c r="B6" s="7" t="s">
        <v>3</v>
      </c>
      <c r="C6" s="8" t="s">
        <v>4</v>
      </c>
    </row>
    <row r="7">
      <c r="A7" s="6"/>
      <c r="B7" s="9" t="s">
        <v>5</v>
      </c>
      <c r="C7" s="10" t="s">
        <v>6</v>
      </c>
    </row>
    <row r="8">
      <c r="B8" s="11"/>
      <c r="C8" s="10" t="s">
        <v>7</v>
      </c>
    </row>
    <row r="9">
      <c r="B9" s="11"/>
      <c r="C9" s="10" t="s">
        <v>8</v>
      </c>
    </row>
    <row r="10">
      <c r="A10" s="6"/>
      <c r="B10" s="11"/>
      <c r="C10" s="10" t="s">
        <v>9</v>
      </c>
    </row>
    <row r="11">
      <c r="A11" s="6"/>
      <c r="B11" s="11"/>
      <c r="C11" s="10" t="s">
        <v>10</v>
      </c>
    </row>
    <row r="12">
      <c r="A12" s="6"/>
      <c r="B12" s="12"/>
      <c r="C12" s="13" t="s">
        <v>11</v>
      </c>
    </row>
    <row r="13">
      <c r="A13" s="6"/>
      <c r="B13" s="14"/>
      <c r="C13" s="15"/>
      <c r="D13" s="15"/>
      <c r="E13" s="16"/>
      <c r="F13" s="15"/>
    </row>
    <row r="14">
      <c r="A14" s="6"/>
      <c r="B14" s="14"/>
      <c r="C14" s="15"/>
      <c r="D14" s="15"/>
      <c r="E14" s="16"/>
      <c r="F14" s="15"/>
    </row>
    <row r="15">
      <c r="A15" s="6"/>
      <c r="B15" s="17" t="s">
        <v>12</v>
      </c>
      <c r="C15" s="18" t="s">
        <v>13</v>
      </c>
      <c r="D15" s="18" t="s">
        <v>14</v>
      </c>
      <c r="E15" s="19" t="s">
        <v>15</v>
      </c>
      <c r="F15" s="18" t="s">
        <v>16</v>
      </c>
    </row>
    <row r="16">
      <c r="A16" s="6"/>
      <c r="B16" s="20" t="s">
        <v>17</v>
      </c>
      <c r="C16" s="21">
        <v>38600.0</v>
      </c>
      <c r="D16" s="22">
        <v>36740.0</v>
      </c>
      <c r="E16" s="23">
        <v>32999.0</v>
      </c>
      <c r="F16" s="24">
        <f t="shared" ref="F16:F31" si="1">AVERAGE(C16,D16,E16)</f>
        <v>36113</v>
      </c>
    </row>
    <row r="17">
      <c r="A17" s="6"/>
      <c r="B17" s="25" t="s">
        <v>18</v>
      </c>
      <c r="C17" s="26">
        <v>20150.0</v>
      </c>
      <c r="D17" s="27">
        <v>22784.0</v>
      </c>
      <c r="E17" s="28">
        <v>19731.0</v>
      </c>
      <c r="F17" s="24">
        <f t="shared" si="1"/>
        <v>20888.33333</v>
      </c>
    </row>
    <row r="18">
      <c r="A18" s="6"/>
      <c r="B18" s="20" t="s">
        <v>19</v>
      </c>
      <c r="C18" s="21">
        <v>9743.0</v>
      </c>
      <c r="D18" s="22">
        <v>10890.0</v>
      </c>
      <c r="E18" s="23">
        <v>8527.0</v>
      </c>
      <c r="F18" s="24">
        <f t="shared" si="1"/>
        <v>9720</v>
      </c>
    </row>
    <row r="19">
      <c r="A19" s="6"/>
      <c r="B19" s="29" t="s">
        <v>20</v>
      </c>
      <c r="C19" s="30">
        <v>80.0</v>
      </c>
      <c r="D19" s="27">
        <v>79.0</v>
      </c>
      <c r="E19" s="28">
        <v>78.0</v>
      </c>
      <c r="F19" s="24">
        <f t="shared" si="1"/>
        <v>79</v>
      </c>
    </row>
    <row r="20">
      <c r="A20" s="6"/>
      <c r="B20" s="20" t="s">
        <v>21</v>
      </c>
      <c r="C20" s="21">
        <v>14.39</v>
      </c>
      <c r="D20" s="22">
        <v>12.78</v>
      </c>
      <c r="E20" s="23">
        <v>15.5</v>
      </c>
      <c r="F20" s="31">
        <f t="shared" si="1"/>
        <v>14.22333333</v>
      </c>
    </row>
    <row r="21">
      <c r="A21" s="6"/>
      <c r="B21" s="25" t="s">
        <v>22</v>
      </c>
      <c r="C21" s="26">
        <v>3982.0</v>
      </c>
      <c r="D21" s="27">
        <v>2009.0</v>
      </c>
      <c r="E21" s="28">
        <v>2256.0</v>
      </c>
      <c r="F21" s="24">
        <f t="shared" si="1"/>
        <v>2749</v>
      </c>
    </row>
    <row r="22">
      <c r="A22" s="6"/>
      <c r="B22" s="32" t="s">
        <v>23</v>
      </c>
      <c r="C22" s="21">
        <v>0.82</v>
      </c>
      <c r="D22" s="22">
        <v>0.77</v>
      </c>
      <c r="E22" s="23">
        <v>0.78</v>
      </c>
      <c r="F22" s="33">
        <f t="shared" si="1"/>
        <v>0.79</v>
      </c>
    </row>
    <row r="23">
      <c r="A23" s="6"/>
      <c r="B23" s="25" t="s">
        <v>24</v>
      </c>
      <c r="C23" s="26">
        <v>10058.4</v>
      </c>
      <c r="D23" s="34"/>
      <c r="E23" s="35"/>
      <c r="F23" s="36">
        <f t="shared" si="1"/>
        <v>10058.4</v>
      </c>
    </row>
    <row r="24">
      <c r="A24" s="6"/>
      <c r="B24" s="20" t="s">
        <v>25</v>
      </c>
      <c r="C24" s="21">
        <v>12496.8</v>
      </c>
      <c r="D24" s="22">
        <v>11000.0</v>
      </c>
      <c r="E24" s="23">
        <v>12497.0</v>
      </c>
      <c r="F24" s="36">
        <f t="shared" si="1"/>
        <v>11997.93333</v>
      </c>
    </row>
    <row r="25" ht="15.75" customHeight="1">
      <c r="A25" s="6"/>
      <c r="B25" s="25" t="s">
        <v>26</v>
      </c>
      <c r="C25" s="26">
        <v>1644.0</v>
      </c>
      <c r="D25" s="27">
        <v>1300.0</v>
      </c>
      <c r="E25" s="28">
        <v>1564.0</v>
      </c>
      <c r="F25" s="24">
        <f t="shared" si="1"/>
        <v>1502.666667</v>
      </c>
    </row>
    <row r="26" ht="15.75" customHeight="1">
      <c r="A26" s="6"/>
      <c r="B26" s="20" t="s">
        <v>27</v>
      </c>
      <c r="C26" s="21">
        <v>1241.0</v>
      </c>
      <c r="D26" s="22">
        <v>1210.0</v>
      </c>
      <c r="E26" s="23">
        <v>1540.0</v>
      </c>
      <c r="F26" s="24">
        <f t="shared" si="1"/>
        <v>1330.333333</v>
      </c>
    </row>
    <row r="27" ht="15.75" customHeight="1">
      <c r="A27" s="6"/>
      <c r="B27" s="25" t="s">
        <v>28</v>
      </c>
      <c r="C27" s="26">
        <v>72.72</v>
      </c>
      <c r="D27" s="27">
        <v>93.5</v>
      </c>
      <c r="E27" s="28">
        <v>70.61</v>
      </c>
      <c r="F27" s="33">
        <f t="shared" si="1"/>
        <v>78.94333333</v>
      </c>
    </row>
    <row r="28" ht="15.75" customHeight="1">
      <c r="A28" s="6"/>
      <c r="B28" s="32" t="s">
        <v>29</v>
      </c>
      <c r="C28" s="37">
        <v>8.6</v>
      </c>
      <c r="D28" s="22">
        <v>8.4</v>
      </c>
      <c r="E28" s="23">
        <v>7.6</v>
      </c>
      <c r="F28" s="36">
        <f t="shared" si="1"/>
        <v>8.2</v>
      </c>
    </row>
    <row r="29" ht="15.75" customHeight="1">
      <c r="A29" s="6"/>
      <c r="B29" s="29" t="s">
        <v>30</v>
      </c>
      <c r="C29" s="26">
        <v>0.26</v>
      </c>
      <c r="D29" s="27">
        <v>0.28</v>
      </c>
      <c r="E29" s="38">
        <v>0.277</v>
      </c>
      <c r="F29" s="31">
        <f t="shared" si="1"/>
        <v>0.2723333333</v>
      </c>
    </row>
    <row r="30" ht="15.75" customHeight="1">
      <c r="A30" s="6"/>
      <c r="B30" s="20" t="s">
        <v>31</v>
      </c>
      <c r="C30" s="21">
        <v>22.0</v>
      </c>
      <c r="D30" s="22">
        <v>19.9</v>
      </c>
      <c r="E30" s="23">
        <v>23.44</v>
      </c>
      <c r="F30" s="31">
        <f t="shared" si="1"/>
        <v>21.78</v>
      </c>
    </row>
    <row r="31" ht="15.75" customHeight="1">
      <c r="A31" s="6"/>
      <c r="B31" s="25" t="s">
        <v>32</v>
      </c>
      <c r="C31" s="26">
        <v>5.5</v>
      </c>
      <c r="D31" s="27">
        <v>3.0</v>
      </c>
      <c r="E31" s="28">
        <v>1.86</v>
      </c>
      <c r="F31" s="33">
        <f t="shared" si="1"/>
        <v>3.453333333</v>
      </c>
    </row>
    <row r="32" ht="15.75" customHeight="1">
      <c r="A32" s="6"/>
      <c r="B32" s="32" t="s">
        <v>33</v>
      </c>
      <c r="C32" s="21" t="s">
        <v>34</v>
      </c>
      <c r="D32" s="22" t="s">
        <v>34</v>
      </c>
      <c r="E32" s="23" t="s">
        <v>34</v>
      </c>
      <c r="F32" s="39" t="s">
        <v>34</v>
      </c>
    </row>
    <row r="33" ht="15.75" customHeight="1">
      <c r="A33" s="6"/>
      <c r="B33" s="25" t="s">
        <v>35</v>
      </c>
      <c r="C33" s="26">
        <v>23.25</v>
      </c>
      <c r="D33" s="27">
        <v>22.84</v>
      </c>
      <c r="E33" s="28">
        <v>14.5</v>
      </c>
      <c r="F33" s="31">
        <f t="shared" ref="F33:F45" si="2">AVERAGE(C33,D33,E33)</f>
        <v>20.19666667</v>
      </c>
      <c r="K33" s="40"/>
    </row>
    <row r="34" ht="15.75" customHeight="1">
      <c r="A34" s="6"/>
      <c r="B34" s="32" t="s">
        <v>36</v>
      </c>
      <c r="C34" s="37">
        <v>4.3</v>
      </c>
      <c r="D34" s="22">
        <v>4.41</v>
      </c>
      <c r="E34" s="23">
        <v>4.84</v>
      </c>
      <c r="F34" s="31">
        <f t="shared" si="2"/>
        <v>4.516666667</v>
      </c>
    </row>
    <row r="35" ht="15.75" customHeight="1">
      <c r="A35" s="6"/>
      <c r="B35" s="29" t="s">
        <v>37</v>
      </c>
      <c r="C35" s="26">
        <v>0.47</v>
      </c>
      <c r="D35" s="27">
        <v>0.42</v>
      </c>
      <c r="E35" s="28">
        <v>0.446</v>
      </c>
      <c r="F35" s="31">
        <f t="shared" si="2"/>
        <v>0.4453333333</v>
      </c>
    </row>
    <row r="36" ht="15.75" customHeight="1">
      <c r="A36" s="6"/>
      <c r="B36" s="20" t="s">
        <v>38</v>
      </c>
      <c r="C36" s="21">
        <v>26.5</v>
      </c>
      <c r="D36" s="22">
        <v>27.14</v>
      </c>
      <c r="E36" s="23">
        <v>28.5</v>
      </c>
      <c r="F36" s="31">
        <f t="shared" si="2"/>
        <v>27.38</v>
      </c>
    </row>
    <row r="37" ht="15.75" customHeight="1">
      <c r="A37" s="6"/>
      <c r="B37" s="25" t="s">
        <v>39</v>
      </c>
      <c r="C37" s="26">
        <v>8.0</v>
      </c>
      <c r="D37" s="27">
        <v>4.2</v>
      </c>
      <c r="E37" s="28">
        <v>-4.72</v>
      </c>
      <c r="F37" s="33">
        <f t="shared" si="2"/>
        <v>2.493333333</v>
      </c>
    </row>
    <row r="38" ht="15.75" customHeight="1">
      <c r="A38" s="6"/>
      <c r="B38" s="32" t="s">
        <v>40</v>
      </c>
      <c r="C38" s="21">
        <v>3.85</v>
      </c>
      <c r="D38" s="41">
        <v>3.5</v>
      </c>
      <c r="E38" s="42">
        <f>16.22/3.4276</f>
        <v>4.732174116</v>
      </c>
      <c r="F38" s="31">
        <f t="shared" si="2"/>
        <v>4.027391372</v>
      </c>
    </row>
    <row r="39" ht="15.75" customHeight="1">
      <c r="A39" s="6"/>
      <c r="B39" s="29" t="s">
        <v>41</v>
      </c>
      <c r="C39" s="26">
        <v>1.23</v>
      </c>
      <c r="D39" s="27">
        <v>0.85</v>
      </c>
      <c r="E39" s="38">
        <f>E38*14.5/70.61</f>
        <v>0.9717678046</v>
      </c>
      <c r="F39" s="31">
        <f t="shared" si="2"/>
        <v>1.017255935</v>
      </c>
    </row>
    <row r="40" ht="15.75" customHeight="1">
      <c r="A40" s="6"/>
      <c r="B40" s="20" t="s">
        <v>42</v>
      </c>
      <c r="C40" s="21">
        <v>16.2</v>
      </c>
      <c r="D40" s="22">
        <v>14.41</v>
      </c>
      <c r="E40" s="23">
        <v>9.67</v>
      </c>
      <c r="F40" s="31">
        <f t="shared" si="2"/>
        <v>13.42666667</v>
      </c>
    </row>
    <row r="41" ht="15.75" customHeight="1">
      <c r="A41" s="6"/>
      <c r="B41" s="29" t="s">
        <v>43</v>
      </c>
      <c r="C41" s="26">
        <v>2.178</v>
      </c>
      <c r="D41" s="27">
        <v>1.184</v>
      </c>
      <c r="E41" s="28">
        <v>1.06</v>
      </c>
      <c r="F41" s="31">
        <f t="shared" si="2"/>
        <v>1.474</v>
      </c>
    </row>
    <row r="42" ht="15.75" customHeight="1">
      <c r="A42" s="6"/>
      <c r="B42" s="32" t="s">
        <v>44</v>
      </c>
      <c r="C42" s="21">
        <v>0.29</v>
      </c>
      <c r="D42" s="22">
        <v>0.704</v>
      </c>
      <c r="E42" s="43">
        <v>0.664</v>
      </c>
      <c r="F42" s="31">
        <f t="shared" si="2"/>
        <v>0.5526666667</v>
      </c>
    </row>
    <row r="43" ht="15.75" customHeight="1">
      <c r="A43" s="6"/>
      <c r="B43" s="25" t="s">
        <v>45</v>
      </c>
      <c r="C43" s="26">
        <v>35.76</v>
      </c>
      <c r="D43" s="27">
        <v>38.57</v>
      </c>
      <c r="E43" s="28">
        <v>38.13</v>
      </c>
      <c r="F43" s="33">
        <f t="shared" si="2"/>
        <v>37.48666667</v>
      </c>
    </row>
    <row r="44" ht="15.75" customHeight="1">
      <c r="A44" s="6"/>
      <c r="B44" s="20" t="s">
        <v>46</v>
      </c>
      <c r="C44" s="21">
        <v>0.43</v>
      </c>
      <c r="D44" s="22">
        <v>0.39</v>
      </c>
      <c r="E44" s="44">
        <f>13.53/24.85</f>
        <v>0.5444668008</v>
      </c>
      <c r="F44" s="33">
        <f t="shared" si="2"/>
        <v>0.4548222669</v>
      </c>
    </row>
    <row r="45" ht="15.75" customHeight="1">
      <c r="A45" s="6"/>
      <c r="B45" s="29" t="s">
        <v>47</v>
      </c>
      <c r="C45" s="26">
        <v>0.096</v>
      </c>
      <c r="D45" s="27">
        <v>0.06</v>
      </c>
      <c r="E45" s="45">
        <f>E44*9.67/70.61</f>
        <v>0.07456442379</v>
      </c>
      <c r="F45" s="31">
        <f t="shared" si="2"/>
        <v>0.07685480793</v>
      </c>
    </row>
    <row r="46" ht="15.75" customHeight="1">
      <c r="A46" s="6"/>
      <c r="B46" s="32" t="s">
        <v>48</v>
      </c>
      <c r="C46" s="21" t="s">
        <v>49</v>
      </c>
      <c r="D46" s="22" t="s">
        <v>50</v>
      </c>
      <c r="E46" s="23" t="s">
        <v>50</v>
      </c>
      <c r="F46" s="39" t="s">
        <v>50</v>
      </c>
    </row>
    <row r="47" ht="15.75" customHeight="1">
      <c r="A47" s="6"/>
      <c r="B47" s="25" t="s">
        <v>51</v>
      </c>
      <c r="C47" s="26">
        <v>29.9</v>
      </c>
      <c r="D47" s="27">
        <v>30.91</v>
      </c>
      <c r="E47" s="28">
        <v>33.5</v>
      </c>
      <c r="F47" s="36">
        <f t="shared" ref="F47:F56" si="3">AVERAGE(C47,D47,E47)</f>
        <v>31.43666667</v>
      </c>
    </row>
    <row r="48" ht="15.75" customHeight="1">
      <c r="A48" s="6"/>
      <c r="B48" s="20" t="s">
        <v>52</v>
      </c>
      <c r="C48" s="21">
        <v>3.35</v>
      </c>
      <c r="D48" s="22">
        <v>3.3</v>
      </c>
      <c r="E48" s="23">
        <v>2.74</v>
      </c>
      <c r="F48" s="33">
        <f t="shared" si="3"/>
        <v>3.13</v>
      </c>
    </row>
    <row r="49" ht="15.75" customHeight="1">
      <c r="A49" s="6"/>
      <c r="B49" s="29" t="s">
        <v>53</v>
      </c>
      <c r="C49" s="46">
        <f>3.72/3.35</f>
        <v>1.110447761</v>
      </c>
      <c r="D49" s="47">
        <f>3.81/3.3</f>
        <v>1.154545455</v>
      </c>
      <c r="E49" s="48">
        <f>3.27/E48</f>
        <v>1.193430657</v>
      </c>
      <c r="F49" s="31">
        <f t="shared" si="3"/>
        <v>1.152807958</v>
      </c>
    </row>
    <row r="50" ht="15.75" customHeight="1">
      <c r="A50" s="6"/>
      <c r="B50" s="32" t="s">
        <v>54</v>
      </c>
      <c r="C50" s="49">
        <f>1.96/3.35</f>
        <v>0.5850746269</v>
      </c>
      <c r="D50" s="50">
        <f>1.76 /3.3</f>
        <v>0.5333333333</v>
      </c>
      <c r="E50" s="42">
        <f>2.25/E48</f>
        <v>0.8211678832</v>
      </c>
      <c r="F50" s="31">
        <f t="shared" si="3"/>
        <v>0.6465252811</v>
      </c>
    </row>
    <row r="51" ht="15.75" customHeight="1">
      <c r="A51" s="6"/>
      <c r="B51" s="29" t="s">
        <v>55</v>
      </c>
      <c r="C51" s="26">
        <v>3.0</v>
      </c>
      <c r="D51" s="27">
        <v>2.0</v>
      </c>
      <c r="E51" s="28">
        <v>1.0</v>
      </c>
      <c r="F51" s="24">
        <f t="shared" si="3"/>
        <v>2</v>
      </c>
    </row>
    <row r="52" ht="15.75" customHeight="1">
      <c r="A52" s="6"/>
      <c r="B52" s="32" t="s">
        <v>56</v>
      </c>
      <c r="C52" s="21">
        <v>2.0</v>
      </c>
      <c r="D52" s="22">
        <v>2.0</v>
      </c>
      <c r="E52" s="23">
        <v>1.0</v>
      </c>
      <c r="F52" s="24">
        <f t="shared" si="3"/>
        <v>1.666666667</v>
      </c>
    </row>
    <row r="53" ht="15.75" customHeight="1">
      <c r="A53" s="6"/>
      <c r="B53" s="25" t="s">
        <v>57</v>
      </c>
      <c r="C53" s="26">
        <v>4.0</v>
      </c>
      <c r="D53" s="27">
        <v>3.0</v>
      </c>
      <c r="E53" s="28">
        <v>4.0</v>
      </c>
      <c r="F53" s="24">
        <f t="shared" si="3"/>
        <v>3.666666667</v>
      </c>
    </row>
    <row r="54" ht="15.75" customHeight="1">
      <c r="A54" s="6"/>
      <c r="B54" s="32" t="s">
        <v>58</v>
      </c>
      <c r="C54" s="21">
        <v>6.0</v>
      </c>
      <c r="D54" s="22">
        <v>4.0</v>
      </c>
      <c r="E54" s="23">
        <v>4.0</v>
      </c>
      <c r="F54" s="24">
        <f t="shared" si="3"/>
        <v>4.666666667</v>
      </c>
    </row>
    <row r="55" ht="15.75" customHeight="1">
      <c r="A55" s="6"/>
      <c r="B55" s="29" t="s">
        <v>59</v>
      </c>
      <c r="C55" s="26">
        <v>2.0</v>
      </c>
      <c r="D55" s="27">
        <v>2.0</v>
      </c>
      <c r="E55" s="28">
        <v>2.0</v>
      </c>
      <c r="F55" s="24">
        <f t="shared" si="3"/>
        <v>2</v>
      </c>
    </row>
    <row r="56" ht="15.75" customHeight="1">
      <c r="A56" s="6"/>
      <c r="B56" s="32" t="s">
        <v>60</v>
      </c>
      <c r="C56" s="21">
        <v>2.0</v>
      </c>
      <c r="D56" s="22">
        <v>2.0</v>
      </c>
      <c r="E56" s="23">
        <v>2.0</v>
      </c>
      <c r="F56" s="24">
        <f t="shared" si="3"/>
        <v>2</v>
      </c>
    </row>
    <row r="57" ht="15.75" customHeight="1">
      <c r="A57" s="6"/>
      <c r="B57" s="29" t="s">
        <v>61</v>
      </c>
      <c r="C57" s="26" t="s">
        <v>62</v>
      </c>
      <c r="D57" s="27" t="s">
        <v>63</v>
      </c>
      <c r="E57" s="28" t="s">
        <v>63</v>
      </c>
      <c r="F57" s="39" t="s">
        <v>63</v>
      </c>
    </row>
    <row r="58" ht="15.75" customHeight="1">
      <c r="A58" s="6"/>
      <c r="B58" s="20" t="s">
        <v>64</v>
      </c>
      <c r="C58" s="21">
        <f>2*64.5</f>
        <v>129</v>
      </c>
      <c r="D58" s="22">
        <v>123.2</v>
      </c>
      <c r="E58" s="23">
        <v>112.8</v>
      </c>
      <c r="F58" s="33">
        <f t="shared" ref="F58:F61" si="4">AVERAGE(C58,D58,E58)</f>
        <v>121.6666667</v>
      </c>
    </row>
    <row r="59" ht="15.75" customHeight="1">
      <c r="A59" s="6"/>
      <c r="B59" s="25" t="s">
        <v>65</v>
      </c>
      <c r="C59" s="26">
        <v>0.68</v>
      </c>
      <c r="D59" s="27">
        <v>0.69</v>
      </c>
      <c r="E59" s="28">
        <v>0.67</v>
      </c>
      <c r="F59" s="33">
        <f t="shared" si="4"/>
        <v>0.68</v>
      </c>
    </row>
    <row r="60" ht="15.75" customHeight="1">
      <c r="A60" s="6"/>
      <c r="B60" s="20" t="s">
        <v>66</v>
      </c>
      <c r="C60" s="49">
        <v>530.80308</v>
      </c>
      <c r="D60" s="51">
        <v>392.9411765</v>
      </c>
      <c r="E60" s="42">
        <v>467.3417363</v>
      </c>
      <c r="F60" s="31">
        <f t="shared" si="4"/>
        <v>463.6953309</v>
      </c>
      <c r="G60" s="52"/>
    </row>
    <row r="61" ht="15.75" customHeight="1">
      <c r="A61" s="6"/>
      <c r="B61" s="29" t="s">
        <v>67</v>
      </c>
      <c r="C61" s="46">
        <f>C58/(C16*9.81*0.001)</f>
        <v>0.3406696139</v>
      </c>
      <c r="D61" s="47">
        <f>0.3418</f>
        <v>0.3418</v>
      </c>
      <c r="E61" s="48">
        <f>0.348804633</f>
        <v>0.348804633</v>
      </c>
      <c r="F61" s="31">
        <f t="shared" si="4"/>
        <v>0.3437580823</v>
      </c>
      <c r="G61" s="52"/>
    </row>
    <row r="62" ht="15.75" customHeight="1">
      <c r="A62" s="6"/>
      <c r="B62" s="32" t="s">
        <v>68</v>
      </c>
      <c r="C62" s="21" t="s">
        <v>69</v>
      </c>
      <c r="D62" s="22" t="s">
        <v>69</v>
      </c>
      <c r="E62" s="53" t="s">
        <v>69</v>
      </c>
      <c r="F62" s="39" t="s">
        <v>69</v>
      </c>
    </row>
    <row r="63" ht="15.75" customHeight="1">
      <c r="A63" s="6"/>
      <c r="B63" s="29" t="s">
        <v>70</v>
      </c>
      <c r="C63" s="26">
        <v>2.0</v>
      </c>
      <c r="D63" s="27">
        <v>2.0</v>
      </c>
      <c r="E63" s="28">
        <v>2.0</v>
      </c>
      <c r="F63" s="54">
        <f t="shared" ref="F63:F64" si="5">AVERAGE(C63,D63,E63)</f>
        <v>2</v>
      </c>
    </row>
    <row r="64" ht="15.75" customHeight="1">
      <c r="A64" s="6"/>
      <c r="B64" s="55" t="s">
        <v>71</v>
      </c>
      <c r="C64" s="56">
        <v>4.0</v>
      </c>
      <c r="D64" s="57">
        <v>4.0</v>
      </c>
      <c r="E64" s="58">
        <v>4.0</v>
      </c>
      <c r="F64" s="59">
        <f t="shared" si="5"/>
        <v>4</v>
      </c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0"/>
    <col customWidth="1" min="7" max="13" width="7.0"/>
    <col customWidth="1" min="14" max="14" width="18.29"/>
    <col customWidth="1" min="15" max="15" width="8.29"/>
    <col customWidth="1" min="16" max="26" width="7.0"/>
  </cols>
  <sheetData>
    <row r="1">
      <c r="A1" s="60" t="s">
        <v>72</v>
      </c>
    </row>
    <row r="2">
      <c r="A2" s="60" t="s">
        <v>73</v>
      </c>
    </row>
    <row r="21" ht="15.75" customHeight="1"/>
    <row r="22" ht="15.75" customHeight="1"/>
    <row r="23" ht="15.75" customHeight="1">
      <c r="A23" s="60" t="s">
        <v>74</v>
      </c>
    </row>
    <row r="24" ht="15.75" customHeight="1"/>
    <row r="25" ht="15.75" customHeight="1"/>
    <row r="26" ht="15.75" customHeight="1"/>
    <row r="27" ht="15.75" customHeight="1">
      <c r="O27" s="6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