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jrw200000_utdallas_edu/Documents/2020_Fall/MECH6312/Exams/"/>
    </mc:Choice>
  </mc:AlternateContent>
  <xr:revisionPtr revIDLastSave="36" documentId="13_ncr:1_{42FBD568-E05B-4FFE-BB1D-DD4F7178B059}" xr6:coauthVersionLast="45" xr6:coauthVersionMax="45" xr10:uidLastSave="{0FC52251-E214-425D-AC99-7BA5B2AF81C0}"/>
  <bookViews>
    <workbookView xWindow="1560" yWindow="1560" windowWidth="21600" windowHeight="11385" xr2:uid="{A48F8D8B-F6DC-4273-89ED-857114F46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H8" i="1"/>
  <c r="H9" i="1" s="1"/>
  <c r="H10" i="1" s="1"/>
  <c r="H11" i="1" s="1"/>
  <c r="H12" i="1" s="1"/>
  <c r="H13" i="1" s="1"/>
  <c r="H14" i="1" s="1"/>
  <c r="H15" i="1" s="1"/>
  <c r="H7" i="1"/>
  <c r="E21" i="1"/>
  <c r="E20" i="1"/>
  <c r="E19" i="1"/>
  <c r="C21" i="1"/>
  <c r="C20" i="1" a="1"/>
  <c r="C20" i="1" s="1"/>
  <c r="E6" i="1"/>
  <c r="D6" i="1"/>
  <c r="D7" i="1"/>
  <c r="D8" i="1"/>
  <c r="D9" i="1"/>
  <c r="D10" i="1"/>
  <c r="D11" i="1"/>
  <c r="D12" i="1"/>
  <c r="D13" i="1"/>
  <c r="E13" i="1" s="1"/>
  <c r="D14" i="1"/>
  <c r="E14" i="1" s="1"/>
  <c r="D15" i="1"/>
  <c r="E15" i="1" s="1"/>
  <c r="E12" i="1"/>
  <c r="E8" i="1"/>
  <c r="E9" i="1"/>
  <c r="E10" i="1"/>
  <c r="E11" i="1"/>
  <c r="C18" i="1"/>
  <c r="E7" i="1" s="1"/>
  <c r="C19" i="1"/>
  <c r="C16" i="1"/>
  <c r="D16" i="1" l="1"/>
  <c r="E16" i="1"/>
  <c r="E17" i="1" s="1"/>
  <c r="B7" i="1"/>
  <c r="B8" i="1" s="1"/>
  <c r="B9" i="1" s="1"/>
  <c r="B10" i="1" s="1"/>
  <c r="B11" i="1" s="1"/>
  <c r="B12" i="1" s="1"/>
  <c r="B13" i="1" s="1"/>
  <c r="B14" i="1" s="1"/>
  <c r="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<sst xmlns="http://schemas.openxmlformats.org/spreadsheetml/2006/main" count="16" uniqueCount="15">
  <si>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Observation Data</t>
  </si>
  <si>
    <t>EESC 6349 / MECH 6312 Test 4, Fall 2020</t>
  </si>
  <si>
    <t>i</t>
  </si>
  <si>
    <t>X_i</t>
  </si>
  <si>
    <t>Total</t>
  </si>
  <si>
    <t>mean:</t>
  </si>
  <si>
    <t>var:</t>
  </si>
  <si>
    <t>count:</t>
  </si>
  <si>
    <t>Column1</t>
  </si>
  <si>
    <t>Column2</t>
  </si>
  <si>
    <t>std:</t>
  </si>
  <si>
    <t>CI_low</t>
  </si>
  <si>
    <t>CI_high</t>
  </si>
  <si>
    <t>index</t>
  </si>
  <si>
    <t>Median: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</si>
</sst>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BECDB-B6CE-4350-B9A8-43C0DE9CBC13}" name="Table1" displayName="Table1" ref="B5:E16" totalsRowCount="1" headerRowDxfId="12" dataDxfId="13">
  <autoFilter ref="B5:E15" xr:uid="{5B38BC14-8AFC-4968-9A3B-F5A9E639DA70}"/>
  <tableColumns count="4">
    <tableColumn id="1" xr3:uid="{F1E0C12B-72CB-4F5D-8770-D4F6A0B51DED}" name="i" totalsRowLabel="Total" dataDxfId="15" totalsRowDxfId="9">
      <calculatedColumnFormula>1+B5</calculatedColumnFormula>
    </tableColumn>
    <tableColumn id="2" xr3:uid="{CBE336E8-E816-426C-8C67-530E8876B62B}" name="X_i" totalsRowFunction="average" dataDxfId="14" totalsRowDxfId="8"/>
    <tableColumn id="3" xr3:uid="{AD3825C6-AC9B-4690-9327-569D6C20C0FE}" name="Column1" totalsRowFunction="custom" dataDxfId="10" totalsRowDxfId="7">
      <calculatedColumnFormula>(Table1[[#This Row],[X_i]]-C$19)</calculatedColumnFormula>
      <totalsRowFormula>SUM(Table1[Column1])/(C18-1)</totalsRowFormula>
    </tableColumn>
    <tableColumn id="4" xr3:uid="{5B004A96-CFBB-49A0-B459-D0530BBC74FC}" name="Column2" totalsRowFunction="sum" dataDxfId="11" totalsRowDxfId="6">
      <calculatedColumnFormula>Table1[[#This Row],[Column1]]^2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0BE68-F778-4431-8DFE-7C1A0B4C8ADB}" name="Table2" displayName="Table2" ref="I5:I15" totalsRowShown="0" headerRowDxfId="0" dataDxfId="1" headerRowBorderDxfId="4" tableBorderDxfId="5" totalsRowBorderDxfId="3">
  <autoFilter ref="I5:I15" xr:uid="{671C5582-6769-4EE0-9809-51C62880EF62}"/>
  <sortState xmlns:xlrd2="http://schemas.microsoft.com/office/spreadsheetml/2017/richdata2" ref="I6:I15">
    <sortCondition ref="I5:I15"/>
  </sortState>
  <tableColumns count="1">
    <tableColumn id="1" xr3:uid="{0C085107-DE8C-4070-964E-C8FD93E104DC}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EAC0-ADC0-4DC7-964D-149276A451DB}">
  <dimension ref="A1:I21"/>
  <sheetViews>
    <sheetView tabSelected="1" workbookViewId="0">
      <selection activeCell="K13" sqref="K13"/>
    </sheetView>
  </sheetViews>
  <sheetFormatPr defaultRowHeight="15" x14ac:dyDescent="0.25"/>
  <cols>
    <col min="1" max="1" width="13.7109375" customWidth="1"/>
    <col min="9" max="9" width="11" customWidth="1"/>
  </cols>
  <sheetData>
    <row r="1" spans="1:9" x14ac:dyDescent="0.25">
      <c r="A1" t="s">
        <v>1</v>
      </c>
    </row>
    <row r="3" spans="1:9" x14ac:dyDescent="0.25">
      <c r="A3" t="s">
        <v>0</v>
      </c>
    </row>
    <row r="5" spans="1:9" x14ac:dyDescent="0.25">
      <c r="B5" s="2" t="s">
        <v>2</v>
      </c>
      <c r="C5" s="2" t="s">
        <v>3</v>
      </c>
      <c r="D5" s="2" t="s">
        <v>8</v>
      </c>
      <c r="E5" s="2" t="s">
        <v>9</v>
      </c>
      <c r="H5" t="s">
        <v>13</v>
      </c>
      <c r="I5" s="5" t="s">
        <v>8</v>
      </c>
    </row>
    <row r="6" spans="1:9" x14ac:dyDescent="0.25">
      <c r="B6" s="1">
        <v>1</v>
      </c>
      <c r="C6" s="1">
        <v>36</v>
      </c>
      <c r="D6" s="1">
        <f>(Table1[[#This Row],[X_i]]-C$19)</f>
        <v>-10.800000000000004</v>
      </c>
      <c r="E6" s="1">
        <f>Table1[[#This Row],[Column1]]^2</f>
        <v>116.64000000000009</v>
      </c>
      <c r="H6">
        <v>1</v>
      </c>
      <c r="I6" s="3">
        <v>36</v>
      </c>
    </row>
    <row r="7" spans="1:9" x14ac:dyDescent="0.25">
      <c r="B7" s="1">
        <f>1+B6</f>
        <v>2</v>
      </c>
      <c r="C7" s="1">
        <v>58</v>
      </c>
      <c r="D7" s="1">
        <f>(Table1[[#This Row],[X_i]]-C$19)</f>
        <v>11.199999999999996</v>
      </c>
      <c r="E7" s="1">
        <f>Table1[[#This Row],[Column1]]^2</f>
        <v>125.4399999999999</v>
      </c>
      <c r="H7">
        <f>H6+1</f>
        <v>2</v>
      </c>
      <c r="I7" s="3">
        <v>38</v>
      </c>
    </row>
    <row r="8" spans="1:9" x14ac:dyDescent="0.25">
      <c r="B8" s="1">
        <f t="shared" ref="B8:B15" si="0">1+B7</f>
        <v>3</v>
      </c>
      <c r="C8" s="1">
        <v>51</v>
      </c>
      <c r="D8" s="1">
        <f>(Table1[[#This Row],[X_i]]-C$19)</f>
        <v>4.1999999999999957</v>
      </c>
      <c r="E8" s="1">
        <f>Table1[[#This Row],[Column1]]^2</f>
        <v>17.639999999999965</v>
      </c>
      <c r="H8">
        <f t="shared" ref="H8:H15" si="1">H7+1</f>
        <v>3</v>
      </c>
      <c r="I8" s="3">
        <v>39</v>
      </c>
    </row>
    <row r="9" spans="1:9" x14ac:dyDescent="0.25">
      <c r="B9" s="1">
        <f t="shared" si="0"/>
        <v>4</v>
      </c>
      <c r="C9" s="1">
        <v>42</v>
      </c>
      <c r="D9" s="1">
        <f>(Table1[[#This Row],[X_i]]-C$19)</f>
        <v>-4.8000000000000043</v>
      </c>
      <c r="E9" s="1">
        <f>Table1[[#This Row],[Column1]]^2</f>
        <v>23.040000000000042</v>
      </c>
      <c r="H9">
        <f t="shared" si="1"/>
        <v>4</v>
      </c>
      <c r="I9" s="4">
        <v>42</v>
      </c>
    </row>
    <row r="10" spans="1:9" x14ac:dyDescent="0.25">
      <c r="B10" s="1">
        <f t="shared" si="0"/>
        <v>5</v>
      </c>
      <c r="C10" s="1">
        <v>39</v>
      </c>
      <c r="D10" s="1">
        <f>(Table1[[#This Row],[X_i]]-C$19)</f>
        <v>-7.8000000000000043</v>
      </c>
      <c r="E10" s="1">
        <f>Table1[[#This Row],[Column1]]^2</f>
        <v>60.840000000000067</v>
      </c>
      <c r="H10">
        <f t="shared" si="1"/>
        <v>5</v>
      </c>
      <c r="I10" s="4">
        <v>43</v>
      </c>
    </row>
    <row r="11" spans="1:9" x14ac:dyDescent="0.25">
      <c r="B11" s="1">
        <f t="shared" si="0"/>
        <v>6</v>
      </c>
      <c r="C11" s="1">
        <v>58</v>
      </c>
      <c r="D11" s="1">
        <f>(Table1[[#This Row],[X_i]]-C$19)</f>
        <v>11.199999999999996</v>
      </c>
      <c r="E11" s="1">
        <f>Table1[[#This Row],[Column1]]^2</f>
        <v>125.4399999999999</v>
      </c>
      <c r="H11">
        <f t="shared" si="1"/>
        <v>6</v>
      </c>
      <c r="I11" s="3">
        <v>47</v>
      </c>
    </row>
    <row r="12" spans="1:9" x14ac:dyDescent="0.25">
      <c r="B12" s="1">
        <f t="shared" si="0"/>
        <v>7</v>
      </c>
      <c r="C12" s="1">
        <v>38</v>
      </c>
      <c r="D12" s="1">
        <f>(Table1[[#This Row],[X_i]]-C$19)</f>
        <v>-8.8000000000000043</v>
      </c>
      <c r="E12" s="1">
        <f>Table1[[#This Row],[Column1]]^2</f>
        <v>77.440000000000069</v>
      </c>
      <c r="H12">
        <f t="shared" si="1"/>
        <v>7</v>
      </c>
      <c r="I12" s="3">
        <v>51</v>
      </c>
    </row>
    <row r="13" spans="1:9" x14ac:dyDescent="0.25">
      <c r="B13" s="1">
        <f t="shared" si="0"/>
        <v>8</v>
      </c>
      <c r="C13" s="1">
        <v>43</v>
      </c>
      <c r="D13" s="1">
        <f>(Table1[[#This Row],[X_i]]-C$19)</f>
        <v>-3.8000000000000043</v>
      </c>
      <c r="E13" s="1">
        <f>Table1[[#This Row],[Column1]]^2</f>
        <v>14.440000000000033</v>
      </c>
      <c r="H13">
        <f t="shared" si="1"/>
        <v>8</v>
      </c>
      <c r="I13" s="4">
        <v>56</v>
      </c>
    </row>
    <row r="14" spans="1:9" x14ac:dyDescent="0.25">
      <c r="B14" s="1">
        <f t="shared" si="0"/>
        <v>9</v>
      </c>
      <c r="C14" s="1">
        <v>47</v>
      </c>
      <c r="D14" s="1">
        <f>(Table1[[#This Row],[X_i]]-C$19)</f>
        <v>0.19999999999999574</v>
      </c>
      <c r="E14" s="1">
        <f>Table1[[#This Row],[Column1]]^2</f>
        <v>3.9999999999998294E-2</v>
      </c>
      <c r="H14">
        <f t="shared" si="1"/>
        <v>9</v>
      </c>
      <c r="I14" s="4">
        <v>58</v>
      </c>
    </row>
    <row r="15" spans="1:9" x14ac:dyDescent="0.25">
      <c r="B15" s="1">
        <f t="shared" si="0"/>
        <v>10</v>
      </c>
      <c r="C15" s="1">
        <v>56</v>
      </c>
      <c r="D15" s="1">
        <f>(Table1[[#This Row],[X_i]]-C$19)</f>
        <v>9.1999999999999957</v>
      </c>
      <c r="E15" s="1">
        <f>Table1[[#This Row],[Column1]]^2</f>
        <v>84.639999999999915</v>
      </c>
      <c r="H15">
        <f t="shared" si="1"/>
        <v>10</v>
      </c>
      <c r="I15" s="6">
        <v>58</v>
      </c>
    </row>
    <row r="16" spans="1:9" x14ac:dyDescent="0.25">
      <c r="B16" s="1" t="s">
        <v>4</v>
      </c>
      <c r="C16" s="1">
        <f>SUBTOTAL(101,Table1[X_i])</f>
        <v>46.8</v>
      </c>
      <c r="D16" s="1">
        <f>SUM(Table1[Column1])/(C18-1)</f>
        <v>-4.736951571734001E-15</v>
      </c>
      <c r="E16" s="1">
        <f>SUBTOTAL(109,Table1[Column2])</f>
        <v>645.59999999999991</v>
      </c>
    </row>
    <row r="17" spans="2:9" x14ac:dyDescent="0.25">
      <c r="E17">
        <f>Table1[[#Totals],[Column2]]/(C18-1)</f>
        <v>71.73333333333332</v>
      </c>
    </row>
    <row r="18" spans="2:9" x14ac:dyDescent="0.25">
      <c r="B18" t="s">
        <v>7</v>
      </c>
      <c r="C18">
        <f>COUNT(Table1[X_i])</f>
        <v>10</v>
      </c>
    </row>
    <row r="19" spans="2:9" x14ac:dyDescent="0.25">
      <c r="B19" t="s">
        <v>5</v>
      </c>
      <c r="C19">
        <f>(1/COUNT(Table1[X_i]))*SUM(Table1[X_i])</f>
        <v>46.800000000000004</v>
      </c>
      <c r="D19" t="s">
        <v>11</v>
      </c>
      <c r="E19">
        <f>C$19-(1.833*C$21/SQRT(C$18))</f>
        <v>41.890661576138804</v>
      </c>
      <c r="H19" t="s">
        <v>14</v>
      </c>
      <c r="I19">
        <f>MEDIAN(Table2[Column1])</f>
        <v>45</v>
      </c>
    </row>
    <row r="20" spans="2:9" x14ac:dyDescent="0.25">
      <c r="B20" t="s">
        <v>6</v>
      </c>
      <c r="C20" cm="1">
        <f t="array" ref="C20">(1/(C18-1))*SUM((Table1[X_i]-C19)^2)</f>
        <v>71.73333333333332</v>
      </c>
      <c r="D20" t="s">
        <v>12</v>
      </c>
      <c r="E20">
        <f>C$19+(1.833*C$21/SQRT(C$18))</f>
        <v>51.709338423861205</v>
      </c>
    </row>
    <row r="21" spans="2:9" x14ac:dyDescent="0.25">
      <c r="B21" t="s">
        <v>10</v>
      </c>
      <c r="C21">
        <f>SQRT(C20)</f>
        <v>8.4695533136838641</v>
      </c>
      <c r="E21">
        <f>(1.833*C$21/SQRT(C$18))</f>
        <v>4.9093384238612021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Minn, Hlaing</dc:creator>
  <cp:lastModifiedBy>Jonas R Wagner</cp:lastModifiedBy>
  <dcterms:created xsi:type="dcterms:W3CDTF">2020-10-27T15:43:54Z</dcterms:created>
  <dcterms:modified xsi:type="dcterms:W3CDTF">2020-11-02T16:58:20Z</dcterms:modified>
</cp:coreProperties>
</file>