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D:\L\LIMACO\"/>
    </mc:Choice>
  </mc:AlternateContent>
  <xr:revisionPtr revIDLastSave="0" documentId="8_{186F0063-6046-4E1C-9BC3-F357D2147B1C}" xr6:coauthVersionLast="47" xr6:coauthVersionMax="47" xr10:uidLastSave="{00000000-0000-0000-0000-000000000000}"/>
  <bookViews>
    <workbookView xWindow="2805" yWindow="225" windowWidth="25785" windowHeight="15270" tabRatio="661" activeTab="5" xr2:uid="{00000000-000D-0000-FFFF-FFFF00000000}"/>
  </bookViews>
  <sheets>
    <sheet name="Calculator" sheetId="22" r:id="rId1"/>
    <sheet name="flow data" sheetId="51" r:id="rId2"/>
    <sheet name="output.std" sheetId="23" r:id="rId3"/>
    <sheet name="Tips - Hydrograph" sheetId="62" r:id="rId4"/>
    <sheet name="Tips - Statistics" sheetId="63" r:id="rId5"/>
    <sheet name="Tips - SWAT Parameters" sheetId="64" r:id="rId6"/>
    <sheet name="pivtab" sheetId="56" state="hidden" r:id="rId7"/>
    <sheet name="pivtab2" sheetId="59" state="hidden" r:id="rId8"/>
  </sheets>
  <calcPr calcId="191029"/>
  <pivotCaches>
    <pivotCache cacheId="19" r:id="rId9"/>
    <pivotCache cacheId="27"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68" i="23" l="1"/>
  <c r="J369" i="23"/>
  <c r="J370" i="23"/>
  <c r="J371" i="23"/>
  <c r="J372" i="23"/>
  <c r="J373" i="23"/>
  <c r="J374" i="23"/>
  <c r="J375" i="23"/>
  <c r="J376" i="23"/>
  <c r="J377" i="23"/>
  <c r="J378" i="23"/>
  <c r="J379" i="23"/>
  <c r="J380" i="23"/>
  <c r="J381" i="23"/>
  <c r="J382" i="23"/>
  <c r="J383" i="23"/>
  <c r="J384" i="23"/>
  <c r="J385" i="23"/>
  <c r="J386" i="23"/>
  <c r="J387" i="23"/>
  <c r="J388" i="23"/>
  <c r="J389" i="23"/>
  <c r="J390" i="23"/>
  <c r="J391" i="23"/>
  <c r="J392" i="23"/>
  <c r="J393" i="23"/>
  <c r="J394" i="23"/>
  <c r="J395" i="23"/>
  <c r="J396" i="23"/>
  <c r="J397" i="23"/>
  <c r="J398" i="23"/>
  <c r="J399" i="23"/>
  <c r="J5" i="23"/>
  <c r="J6" i="23"/>
  <c r="J7" i="23"/>
  <c r="J8" i="23"/>
  <c r="J9" i="23"/>
  <c r="J10" i="23"/>
  <c r="J11" i="23"/>
  <c r="J12" i="23"/>
  <c r="J13" i="23"/>
  <c r="J14" i="23"/>
  <c r="J15" i="23"/>
  <c r="J16" i="23"/>
  <c r="J17" i="23"/>
  <c r="J18" i="23"/>
  <c r="J19" i="23"/>
  <c r="J20" i="23"/>
  <c r="J21" i="23"/>
  <c r="J22" i="23"/>
  <c r="J23" i="23"/>
  <c r="J24" i="23"/>
  <c r="J25" i="23"/>
  <c r="J26" i="23"/>
  <c r="J27" i="23"/>
  <c r="J28" i="23"/>
  <c r="J29" i="23"/>
  <c r="J30" i="23"/>
  <c r="J31" i="23"/>
  <c r="J32" i="23"/>
  <c r="J33" i="23"/>
  <c r="J34" i="23"/>
  <c r="J35" i="23"/>
  <c r="J36" i="23"/>
  <c r="J37" i="23"/>
  <c r="J38" i="23"/>
  <c r="J39" i="23"/>
  <c r="J40" i="23"/>
  <c r="J41" i="23"/>
  <c r="J42" i="23"/>
  <c r="J43" i="23"/>
  <c r="J44" i="23"/>
  <c r="J45" i="23"/>
  <c r="J46" i="23"/>
  <c r="J47" i="23"/>
  <c r="J48" i="23"/>
  <c r="J49" i="23"/>
  <c r="J50" i="23"/>
  <c r="J51" i="23"/>
  <c r="J52" i="23"/>
  <c r="J53" i="23"/>
  <c r="J54" i="23"/>
  <c r="J55" i="23"/>
  <c r="J56" i="23"/>
  <c r="J57" i="23"/>
  <c r="J58" i="23"/>
  <c r="J59" i="23"/>
  <c r="J60" i="23"/>
  <c r="J61" i="23"/>
  <c r="J62" i="23"/>
  <c r="J63" i="23"/>
  <c r="J64" i="23"/>
  <c r="J65" i="23"/>
  <c r="J66" i="23"/>
  <c r="J67" i="23"/>
  <c r="J68" i="23"/>
  <c r="J69" i="23"/>
  <c r="J70" i="23"/>
  <c r="J71" i="23"/>
  <c r="J72" i="23"/>
  <c r="J73" i="23"/>
  <c r="J74" i="23"/>
  <c r="J75" i="23"/>
  <c r="J76" i="23"/>
  <c r="J77" i="23"/>
  <c r="J78" i="23"/>
  <c r="J79" i="23"/>
  <c r="J80" i="23"/>
  <c r="J81" i="23"/>
  <c r="J82" i="23"/>
  <c r="J83" i="23"/>
  <c r="J84" i="23"/>
  <c r="J85" i="23"/>
  <c r="J86" i="23"/>
  <c r="J87" i="23"/>
  <c r="J88" i="23"/>
  <c r="J89" i="23"/>
  <c r="J90" i="23"/>
  <c r="J91" i="23"/>
  <c r="J92" i="23"/>
  <c r="J93" i="23"/>
  <c r="J94" i="23"/>
  <c r="J95" i="23"/>
  <c r="J96" i="23"/>
  <c r="J97" i="23"/>
  <c r="J98" i="23"/>
  <c r="J99" i="23"/>
  <c r="J100" i="23"/>
  <c r="J101" i="23"/>
  <c r="J102" i="23"/>
  <c r="J103" i="23"/>
  <c r="J104" i="23"/>
  <c r="J105" i="23"/>
  <c r="J106" i="23"/>
  <c r="J107" i="23"/>
  <c r="J108" i="23"/>
  <c r="J109" i="23"/>
  <c r="J110" i="23"/>
  <c r="J111" i="23"/>
  <c r="J112" i="23"/>
  <c r="J113" i="23"/>
  <c r="J114" i="23"/>
  <c r="J115" i="23"/>
  <c r="J116" i="23"/>
  <c r="J117" i="23"/>
  <c r="J118" i="23"/>
  <c r="J119" i="23"/>
  <c r="J120" i="23"/>
  <c r="J121" i="23"/>
  <c r="J122" i="23"/>
  <c r="J123" i="23"/>
  <c r="J124" i="23"/>
  <c r="J125" i="23"/>
  <c r="J126" i="23"/>
  <c r="J127" i="23"/>
  <c r="J128" i="23"/>
  <c r="J129" i="23"/>
  <c r="J130" i="23"/>
  <c r="J131" i="23"/>
  <c r="J132" i="23"/>
  <c r="J133" i="23"/>
  <c r="J134" i="23"/>
  <c r="J135" i="23"/>
  <c r="J136" i="23"/>
  <c r="J137" i="23"/>
  <c r="J138" i="23"/>
  <c r="J139" i="23"/>
  <c r="J140" i="23"/>
  <c r="J141" i="23"/>
  <c r="J142" i="23"/>
  <c r="J143" i="23"/>
  <c r="J144" i="23"/>
  <c r="J145" i="23"/>
  <c r="J146" i="23"/>
  <c r="J147" i="23"/>
  <c r="J148" i="23"/>
  <c r="J149" i="23"/>
  <c r="J150" i="23"/>
  <c r="J151" i="23"/>
  <c r="J152" i="23"/>
  <c r="J153" i="23"/>
  <c r="J154" i="23"/>
  <c r="J155" i="23"/>
  <c r="J156" i="23"/>
  <c r="J157" i="23"/>
  <c r="J158" i="23"/>
  <c r="J159" i="23"/>
  <c r="J160" i="23"/>
  <c r="J161" i="23"/>
  <c r="J162" i="23"/>
  <c r="J163" i="23"/>
  <c r="J164" i="23"/>
  <c r="J165" i="23"/>
  <c r="J166" i="23"/>
  <c r="J167" i="23"/>
  <c r="J168" i="23"/>
  <c r="J169" i="23"/>
  <c r="J170" i="23"/>
  <c r="J171" i="23"/>
  <c r="J172" i="23"/>
  <c r="J173" i="23"/>
  <c r="J174" i="23"/>
  <c r="J175" i="23"/>
  <c r="J176" i="23"/>
  <c r="J177" i="23"/>
  <c r="J178" i="23"/>
  <c r="J179" i="23"/>
  <c r="J180" i="23"/>
  <c r="J181" i="23"/>
  <c r="J182" i="23"/>
  <c r="J183" i="23"/>
  <c r="J184" i="23"/>
  <c r="J185" i="23"/>
  <c r="J186" i="23"/>
  <c r="J187" i="23"/>
  <c r="J188" i="23"/>
  <c r="J189" i="23"/>
  <c r="J190" i="23"/>
  <c r="J191" i="23"/>
  <c r="J192" i="23"/>
  <c r="J193" i="23"/>
  <c r="J194" i="23"/>
  <c r="J195" i="23"/>
  <c r="J196" i="23"/>
  <c r="J197" i="23"/>
  <c r="J198" i="23"/>
  <c r="J199" i="23"/>
  <c r="J200" i="23"/>
  <c r="J201" i="23"/>
  <c r="J202" i="23"/>
  <c r="J203" i="23"/>
  <c r="J204" i="23"/>
  <c r="J205" i="23"/>
  <c r="J206" i="23"/>
  <c r="J207" i="23"/>
  <c r="J208" i="23"/>
  <c r="J209" i="23"/>
  <c r="J210" i="23"/>
  <c r="J211" i="23"/>
  <c r="J212" i="23"/>
  <c r="J213" i="23"/>
  <c r="J214" i="23"/>
  <c r="J215" i="23"/>
  <c r="J216" i="23"/>
  <c r="J217" i="23"/>
  <c r="J218" i="23"/>
  <c r="J219" i="23"/>
  <c r="J220" i="23"/>
  <c r="J221" i="23"/>
  <c r="J222" i="23"/>
  <c r="J223" i="23"/>
  <c r="J224" i="23"/>
  <c r="J225" i="23"/>
  <c r="J226" i="23"/>
  <c r="J227" i="23"/>
  <c r="J228" i="23"/>
  <c r="J229" i="23"/>
  <c r="J230" i="23"/>
  <c r="J231" i="23"/>
  <c r="J232" i="23"/>
  <c r="J233" i="23"/>
  <c r="J234" i="23"/>
  <c r="J235" i="23"/>
  <c r="J236" i="23"/>
  <c r="J237" i="23"/>
  <c r="J238" i="23"/>
  <c r="J239" i="23"/>
  <c r="J240" i="23"/>
  <c r="J241" i="23"/>
  <c r="J242" i="23"/>
  <c r="J243" i="23"/>
  <c r="J244" i="23"/>
  <c r="J245" i="23"/>
  <c r="J246" i="23"/>
  <c r="J247" i="23"/>
  <c r="J248" i="23"/>
  <c r="J249" i="23"/>
  <c r="J250" i="23"/>
  <c r="J251" i="23"/>
  <c r="J252" i="23"/>
  <c r="J253" i="23"/>
  <c r="J254" i="23"/>
  <c r="J255" i="23"/>
  <c r="J256" i="23"/>
  <c r="J257" i="23"/>
  <c r="J258" i="23"/>
  <c r="J259" i="23"/>
  <c r="J260" i="23"/>
  <c r="J261" i="23"/>
  <c r="J262" i="23"/>
  <c r="J263" i="23"/>
  <c r="J264" i="23"/>
  <c r="J265" i="23"/>
  <c r="J266" i="23"/>
  <c r="J267" i="23"/>
  <c r="J268" i="23"/>
  <c r="J269" i="23"/>
  <c r="J270" i="23"/>
  <c r="J271" i="23"/>
  <c r="J272" i="23"/>
  <c r="J273" i="23"/>
  <c r="J274" i="23"/>
  <c r="J275" i="23"/>
  <c r="J276" i="23"/>
  <c r="J277" i="23"/>
  <c r="J278" i="23"/>
  <c r="J279" i="23"/>
  <c r="J280" i="23"/>
  <c r="J281" i="23"/>
  <c r="J282" i="23"/>
  <c r="J283" i="23"/>
  <c r="J284" i="23"/>
  <c r="J285" i="23"/>
  <c r="J286" i="23"/>
  <c r="J287" i="23"/>
  <c r="J288" i="23"/>
  <c r="J289" i="23"/>
  <c r="J290" i="23"/>
  <c r="J291" i="23"/>
  <c r="J292" i="23"/>
  <c r="J293" i="23"/>
  <c r="J294" i="23"/>
  <c r="J295" i="23"/>
  <c r="J296" i="23"/>
  <c r="J297" i="23"/>
  <c r="J298" i="23"/>
  <c r="J299" i="23"/>
  <c r="J300" i="23"/>
  <c r="J301" i="23"/>
  <c r="J302" i="23"/>
  <c r="J303" i="23"/>
  <c r="J304" i="23"/>
  <c r="J305" i="23"/>
  <c r="J306" i="23"/>
  <c r="J307" i="23"/>
  <c r="J308" i="23"/>
  <c r="J309" i="23"/>
  <c r="J310" i="23"/>
  <c r="J311" i="23"/>
  <c r="J312" i="23"/>
  <c r="J313" i="23"/>
  <c r="J314" i="23"/>
  <c r="J315" i="23"/>
  <c r="J316" i="23"/>
  <c r="J317" i="23"/>
  <c r="J318" i="23"/>
  <c r="J319" i="23"/>
  <c r="J320" i="23"/>
  <c r="J321" i="23"/>
  <c r="J322" i="23"/>
  <c r="J323" i="23"/>
  <c r="J324" i="23"/>
  <c r="J325" i="23"/>
  <c r="J326" i="23"/>
  <c r="J327" i="23"/>
  <c r="J328" i="23"/>
  <c r="J329" i="23"/>
  <c r="J330" i="23"/>
  <c r="J331" i="23"/>
  <c r="J332" i="23"/>
  <c r="J333" i="23"/>
  <c r="J334" i="23"/>
  <c r="J335" i="23"/>
  <c r="J336" i="23"/>
  <c r="J337" i="23"/>
  <c r="J338" i="23"/>
  <c r="J339" i="23"/>
  <c r="J340" i="23"/>
  <c r="J341" i="23"/>
  <c r="J342" i="23"/>
  <c r="J343" i="23"/>
  <c r="J344" i="23"/>
  <c r="J345" i="23"/>
  <c r="J346" i="23"/>
  <c r="J347" i="23"/>
  <c r="J348" i="23"/>
  <c r="J349" i="23"/>
  <c r="J350" i="23"/>
  <c r="J351" i="23"/>
  <c r="J352" i="23"/>
  <c r="J353" i="23"/>
  <c r="J354" i="23"/>
  <c r="J355" i="23"/>
  <c r="J356" i="23"/>
  <c r="J357" i="23"/>
  <c r="J358" i="23"/>
  <c r="J359" i="23"/>
  <c r="J360" i="23"/>
  <c r="J361" i="23"/>
  <c r="J362" i="23"/>
  <c r="J363" i="23"/>
  <c r="J364" i="23"/>
  <c r="J365" i="23"/>
  <c r="J366" i="23"/>
  <c r="J367" i="23"/>
  <c r="J4" i="23"/>
  <c r="D33" i="23"/>
  <c r="C8" i="51"/>
  <c r="C9" i="51"/>
  <c r="C10" i="51"/>
  <c r="C11" i="51"/>
  <c r="C12" i="51"/>
  <c r="C13" i="51"/>
  <c r="C14" i="51"/>
  <c r="C15" i="51"/>
  <c r="C16" i="51"/>
  <c r="C17" i="51"/>
  <c r="C18" i="51"/>
  <c r="C19" i="51"/>
  <c r="C20" i="51"/>
  <c r="C21" i="51"/>
  <c r="C22" i="51"/>
  <c r="C23" i="51"/>
  <c r="C24" i="51"/>
  <c r="C25" i="51"/>
  <c r="C26" i="51"/>
  <c r="C27" i="51"/>
  <c r="C28" i="51"/>
  <c r="C29" i="51"/>
  <c r="C30" i="51"/>
  <c r="C31" i="51"/>
  <c r="C32" i="51"/>
  <c r="C33" i="51"/>
  <c r="C34" i="51"/>
  <c r="C35" i="51"/>
  <c r="C36" i="51"/>
  <c r="C37" i="51"/>
  <c r="C38" i="51"/>
  <c r="C39" i="51"/>
  <c r="C40" i="51"/>
  <c r="C41" i="51"/>
  <c r="C42" i="51"/>
  <c r="C43" i="51"/>
  <c r="C44" i="51"/>
  <c r="C45" i="51"/>
  <c r="C46" i="51"/>
  <c r="C47" i="51"/>
  <c r="C48" i="51"/>
  <c r="C49" i="51"/>
  <c r="C50" i="51"/>
  <c r="C51" i="51"/>
  <c r="C52" i="51"/>
  <c r="C53" i="51"/>
  <c r="C54" i="51"/>
  <c r="C55" i="51"/>
  <c r="C56" i="51"/>
  <c r="C57" i="51"/>
  <c r="C58" i="51"/>
  <c r="C59" i="51"/>
  <c r="C60" i="51"/>
  <c r="C61" i="51"/>
  <c r="C62" i="51"/>
  <c r="C63" i="51"/>
  <c r="C64" i="51"/>
  <c r="C65" i="51"/>
  <c r="C66" i="51"/>
  <c r="C67" i="51"/>
  <c r="C68" i="51"/>
  <c r="C69" i="51"/>
  <c r="C70" i="51"/>
  <c r="C71" i="51"/>
  <c r="C72" i="51"/>
  <c r="C73" i="51"/>
  <c r="C74" i="51"/>
  <c r="C75" i="51"/>
  <c r="C76" i="51"/>
  <c r="C77" i="51"/>
  <c r="C78" i="51"/>
  <c r="C79" i="51"/>
  <c r="C80" i="51"/>
  <c r="C81" i="51"/>
  <c r="C82" i="51"/>
  <c r="C83" i="51"/>
  <c r="C84" i="51"/>
  <c r="C85" i="51"/>
  <c r="C86" i="51"/>
  <c r="C87" i="51"/>
  <c r="C88" i="51"/>
  <c r="C89" i="51"/>
  <c r="C90" i="51"/>
  <c r="C91" i="51"/>
  <c r="C92" i="51"/>
  <c r="C93" i="51"/>
  <c r="C94" i="51"/>
  <c r="C95" i="51"/>
  <c r="C96" i="51"/>
  <c r="C97" i="51"/>
  <c r="C98" i="51"/>
  <c r="C99" i="51"/>
  <c r="C100" i="51"/>
  <c r="C101" i="51"/>
  <c r="C102" i="51"/>
  <c r="C103" i="51"/>
  <c r="C104" i="51"/>
  <c r="C105" i="51"/>
  <c r="C106" i="51"/>
  <c r="C107" i="51"/>
  <c r="C108" i="51"/>
  <c r="C109" i="51"/>
  <c r="C110" i="51"/>
  <c r="C111" i="51"/>
  <c r="C112" i="51"/>
  <c r="F8" i="51"/>
  <c r="G8" i="51" s="1"/>
  <c r="F4" i="51"/>
  <c r="H9" i="51"/>
  <c r="H8" i="51"/>
  <c r="B2" i="23" l="1"/>
  <c r="W7" i="51" l="1"/>
  <c r="B16" i="59" l="1"/>
  <c r="B20" i="59"/>
  <c r="B15" i="59"/>
  <c r="B17" i="59"/>
  <c r="B21" i="59"/>
  <c r="B23" i="59"/>
  <c r="B18" i="59"/>
  <c r="B22" i="59"/>
  <c r="B19" i="59"/>
  <c r="L112" i="51" l="1"/>
  <c r="N112" i="51" s="1"/>
  <c r="L111" i="51"/>
  <c r="N111" i="51" s="1"/>
  <c r="L110" i="51"/>
  <c r="N110" i="51" s="1"/>
  <c r="L109" i="51"/>
  <c r="N109" i="51" s="1"/>
  <c r="L108" i="51"/>
  <c r="N108" i="51" s="1"/>
  <c r="L107" i="51"/>
  <c r="N107" i="51" s="1"/>
  <c r="L106" i="51"/>
  <c r="N106" i="51" s="1"/>
  <c r="L105" i="51"/>
  <c r="M105" i="51" s="1"/>
  <c r="O105" i="51" s="1"/>
  <c r="L104" i="51"/>
  <c r="N104" i="51" s="1"/>
  <c r="L103" i="51"/>
  <c r="N103" i="51" s="1"/>
  <c r="L102" i="51"/>
  <c r="N102" i="51" s="1"/>
  <c r="L101" i="51"/>
  <c r="M101" i="51" s="1"/>
  <c r="O101" i="51" s="1"/>
  <c r="L100" i="51"/>
  <c r="N100" i="51" s="1"/>
  <c r="L99" i="51"/>
  <c r="M99" i="51" s="1"/>
  <c r="O99" i="51" s="1"/>
  <c r="L98" i="51"/>
  <c r="N98" i="51" s="1"/>
  <c r="L97" i="51"/>
  <c r="N97" i="51" s="1"/>
  <c r="L96" i="51"/>
  <c r="N96" i="51" s="1"/>
  <c r="L95" i="51"/>
  <c r="M95" i="51" s="1"/>
  <c r="O95" i="51" s="1"/>
  <c r="L94" i="51"/>
  <c r="N94" i="51" s="1"/>
  <c r="L93" i="51"/>
  <c r="M93" i="51" s="1"/>
  <c r="O93" i="51" s="1"/>
  <c r="L92" i="51"/>
  <c r="N92" i="51" s="1"/>
  <c r="L91" i="51"/>
  <c r="M91" i="51" s="1"/>
  <c r="O91" i="51" s="1"/>
  <c r="L90" i="51"/>
  <c r="N90" i="51" s="1"/>
  <c r="L89" i="51"/>
  <c r="N89" i="51" s="1"/>
  <c r="L88" i="51"/>
  <c r="N88" i="51" s="1"/>
  <c r="L87" i="51"/>
  <c r="N87" i="51" s="1"/>
  <c r="L86" i="51"/>
  <c r="N86" i="51" s="1"/>
  <c r="L85" i="51"/>
  <c r="M85" i="51" s="1"/>
  <c r="O85" i="51" s="1"/>
  <c r="L84" i="51"/>
  <c r="N84" i="51" s="1"/>
  <c r="L83" i="51"/>
  <c r="M83" i="51" s="1"/>
  <c r="O83" i="51" s="1"/>
  <c r="L82" i="51"/>
  <c r="N82" i="51" s="1"/>
  <c r="L81" i="51"/>
  <c r="N81" i="51" s="1"/>
  <c r="L80" i="51"/>
  <c r="N80" i="51" s="1"/>
  <c r="L79" i="51"/>
  <c r="N79" i="51" s="1"/>
  <c r="L78" i="51"/>
  <c r="N78" i="51" s="1"/>
  <c r="L77" i="51"/>
  <c r="M77" i="51" s="1"/>
  <c r="O77" i="51" s="1"/>
  <c r="L76" i="51"/>
  <c r="N76" i="51" s="1"/>
  <c r="L75" i="51"/>
  <c r="M75" i="51" s="1"/>
  <c r="O75" i="51" s="1"/>
  <c r="L74" i="51"/>
  <c r="N74" i="51" s="1"/>
  <c r="L73" i="51"/>
  <c r="N73" i="51" s="1"/>
  <c r="L72" i="51"/>
  <c r="N72" i="51" s="1"/>
  <c r="L71" i="51"/>
  <c r="M71" i="51" s="1"/>
  <c r="O71" i="51" s="1"/>
  <c r="L70" i="51"/>
  <c r="N70" i="51" s="1"/>
  <c r="L69" i="51"/>
  <c r="M69" i="51" s="1"/>
  <c r="O69" i="51" s="1"/>
  <c r="L68" i="51"/>
  <c r="N68" i="51" s="1"/>
  <c r="L67" i="51"/>
  <c r="M67" i="51" s="1"/>
  <c r="O67" i="51" s="1"/>
  <c r="L66" i="51"/>
  <c r="N66" i="51" s="1"/>
  <c r="L65" i="51"/>
  <c r="N65" i="51" s="1"/>
  <c r="L64" i="51"/>
  <c r="N64" i="51" s="1"/>
  <c r="L63" i="51"/>
  <c r="M63" i="51" s="1"/>
  <c r="O63" i="51" s="1"/>
  <c r="L62" i="51"/>
  <c r="N62" i="51" s="1"/>
  <c r="L61" i="51"/>
  <c r="M61" i="51" s="1"/>
  <c r="O61" i="51" s="1"/>
  <c r="L60" i="51"/>
  <c r="N60" i="51" s="1"/>
  <c r="L59" i="51"/>
  <c r="N59" i="51" s="1"/>
  <c r="L58" i="51"/>
  <c r="N58" i="51" s="1"/>
  <c r="L57" i="51"/>
  <c r="N57" i="51" s="1"/>
  <c r="L56" i="51"/>
  <c r="N56" i="51" s="1"/>
  <c r="L55" i="51"/>
  <c r="M55" i="51" s="1"/>
  <c r="O55" i="51" s="1"/>
  <c r="L54" i="51"/>
  <c r="N54" i="51" s="1"/>
  <c r="L53" i="51"/>
  <c r="M53" i="51" s="1"/>
  <c r="O53" i="51" s="1"/>
  <c r="L52" i="51"/>
  <c r="N52" i="51" s="1"/>
  <c r="L51" i="51"/>
  <c r="N51" i="51" s="1"/>
  <c r="L50" i="51"/>
  <c r="N50" i="51" s="1"/>
  <c r="L49" i="51"/>
  <c r="M49" i="51" s="1"/>
  <c r="O49" i="51" s="1"/>
  <c r="L48" i="51"/>
  <c r="N48" i="51" s="1"/>
  <c r="L47" i="51"/>
  <c r="M47" i="51" s="1"/>
  <c r="O47" i="51" s="1"/>
  <c r="L46" i="51"/>
  <c r="N46" i="51" s="1"/>
  <c r="L45" i="51"/>
  <c r="N45" i="51" s="1"/>
  <c r="L44" i="51"/>
  <c r="N44" i="51" s="1"/>
  <c r="L43" i="51"/>
  <c r="N43" i="51" s="1"/>
  <c r="L42" i="51"/>
  <c r="N42" i="51" s="1"/>
  <c r="L41" i="51"/>
  <c r="M41" i="51" s="1"/>
  <c r="O41" i="51" s="1"/>
  <c r="L40" i="51"/>
  <c r="N40" i="51" s="1"/>
  <c r="L39" i="51"/>
  <c r="M39" i="51" s="1"/>
  <c r="O39" i="51" s="1"/>
  <c r="L38" i="51"/>
  <c r="N38" i="51" s="1"/>
  <c r="L37" i="51"/>
  <c r="M37" i="51" s="1"/>
  <c r="O37" i="51" s="1"/>
  <c r="L36" i="51"/>
  <c r="N36" i="51" s="1"/>
  <c r="L35" i="51"/>
  <c r="N35" i="51" s="1"/>
  <c r="L34" i="51"/>
  <c r="N34" i="51" s="1"/>
  <c r="L33" i="51"/>
  <c r="N33" i="51" s="1"/>
  <c r="L32" i="51"/>
  <c r="N32" i="51" s="1"/>
  <c r="L31" i="51"/>
  <c r="N31" i="51" s="1"/>
  <c r="L30" i="51"/>
  <c r="N30" i="51" s="1"/>
  <c r="L29" i="51"/>
  <c r="N29" i="51" s="1"/>
  <c r="L28" i="51"/>
  <c r="N28" i="51" s="1"/>
  <c r="L27" i="51"/>
  <c r="N27" i="51" s="1"/>
  <c r="L26" i="51"/>
  <c r="N26" i="51" s="1"/>
  <c r="L25" i="51"/>
  <c r="N25" i="51" s="1"/>
  <c r="L24" i="51"/>
  <c r="N24" i="51" s="1"/>
  <c r="L23" i="51"/>
  <c r="N23" i="51" s="1"/>
  <c r="L22" i="51"/>
  <c r="N22" i="51" s="1"/>
  <c r="L21" i="51"/>
  <c r="N21" i="51" s="1"/>
  <c r="L20" i="51"/>
  <c r="N20" i="51" s="1"/>
  <c r="L19" i="51"/>
  <c r="N19" i="51" s="1"/>
  <c r="L18" i="51"/>
  <c r="N18" i="51" s="1"/>
  <c r="L17" i="51"/>
  <c r="N17" i="51" s="1"/>
  <c r="L16" i="51"/>
  <c r="N16" i="51" s="1"/>
  <c r="L15" i="51"/>
  <c r="N15" i="51" s="1"/>
  <c r="L14" i="51"/>
  <c r="N14" i="51" s="1"/>
  <c r="L13" i="51"/>
  <c r="N13" i="51" s="1"/>
  <c r="L12" i="51"/>
  <c r="N12" i="51" s="1"/>
  <c r="L11" i="51"/>
  <c r="N11" i="51" s="1"/>
  <c r="L10" i="51"/>
  <c r="N10" i="51" s="1"/>
  <c r="L9" i="51"/>
  <c r="M9" i="51" s="1"/>
  <c r="O9" i="51" s="1"/>
  <c r="L8" i="51"/>
  <c r="N8" i="51" s="1"/>
  <c r="N9" i="51" l="1"/>
  <c r="N37" i="51"/>
  <c r="N39" i="51"/>
  <c r="N41" i="51"/>
  <c r="N47" i="51"/>
  <c r="N49" i="51"/>
  <c r="N53" i="51"/>
  <c r="N55" i="51"/>
  <c r="N61" i="51"/>
  <c r="N63" i="51"/>
  <c r="N67" i="51"/>
  <c r="N69" i="51"/>
  <c r="N71" i="51"/>
  <c r="N75" i="51"/>
  <c r="N77" i="51"/>
  <c r="N83" i="51"/>
  <c r="N85" i="51"/>
  <c r="N91" i="51"/>
  <c r="N93" i="51"/>
  <c r="N95" i="51"/>
  <c r="N99" i="51"/>
  <c r="N101" i="51"/>
  <c r="N105" i="51"/>
  <c r="M8" i="51"/>
  <c r="O8" i="51" s="1"/>
  <c r="M10" i="51"/>
  <c r="O10" i="51" s="1"/>
  <c r="M12" i="51"/>
  <c r="O12" i="51" s="1"/>
  <c r="M14" i="51"/>
  <c r="O14" i="51" s="1"/>
  <c r="M16" i="51"/>
  <c r="O16" i="51" s="1"/>
  <c r="M18" i="51"/>
  <c r="O18" i="51" s="1"/>
  <c r="M20" i="51"/>
  <c r="O20" i="51" s="1"/>
  <c r="M22" i="51"/>
  <c r="O22" i="51" s="1"/>
  <c r="M24" i="51"/>
  <c r="O24" i="51" s="1"/>
  <c r="M26" i="51"/>
  <c r="O26" i="51" s="1"/>
  <c r="M28" i="51"/>
  <c r="O28" i="51" s="1"/>
  <c r="M30" i="51"/>
  <c r="O30" i="51" s="1"/>
  <c r="M32" i="51"/>
  <c r="O32" i="51" s="1"/>
  <c r="M34" i="51"/>
  <c r="O34" i="51" s="1"/>
  <c r="M36" i="51"/>
  <c r="O36" i="51" s="1"/>
  <c r="M38" i="51"/>
  <c r="O38" i="51" s="1"/>
  <c r="M40" i="51"/>
  <c r="O40" i="51" s="1"/>
  <c r="M42" i="51"/>
  <c r="O42" i="51" s="1"/>
  <c r="M44" i="51"/>
  <c r="O44" i="51" s="1"/>
  <c r="M46" i="51"/>
  <c r="O46" i="51" s="1"/>
  <c r="M48" i="51"/>
  <c r="O48" i="51" s="1"/>
  <c r="M50" i="51"/>
  <c r="O50" i="51" s="1"/>
  <c r="M52" i="51"/>
  <c r="O52" i="51" s="1"/>
  <c r="M54" i="51"/>
  <c r="O54" i="51" s="1"/>
  <c r="M56" i="51"/>
  <c r="O56" i="51" s="1"/>
  <c r="M58" i="51"/>
  <c r="O58" i="51" s="1"/>
  <c r="M60" i="51"/>
  <c r="O60" i="51" s="1"/>
  <c r="M62" i="51"/>
  <c r="O62" i="51" s="1"/>
  <c r="M64" i="51"/>
  <c r="O64" i="51" s="1"/>
  <c r="M66" i="51"/>
  <c r="O66" i="51" s="1"/>
  <c r="M68" i="51"/>
  <c r="O68" i="51" s="1"/>
  <c r="M70" i="51"/>
  <c r="O70" i="51" s="1"/>
  <c r="M72" i="51"/>
  <c r="O72" i="51" s="1"/>
  <c r="M74" i="51"/>
  <c r="O74" i="51" s="1"/>
  <c r="M76" i="51"/>
  <c r="O76" i="51" s="1"/>
  <c r="M78" i="51"/>
  <c r="O78" i="51" s="1"/>
  <c r="M80" i="51"/>
  <c r="O80" i="51" s="1"/>
  <c r="M82" i="51"/>
  <c r="O82" i="51" s="1"/>
  <c r="M84" i="51"/>
  <c r="O84" i="51" s="1"/>
  <c r="M86" i="51"/>
  <c r="O86" i="51" s="1"/>
  <c r="M88" i="51"/>
  <c r="O88" i="51" s="1"/>
  <c r="M90" i="51"/>
  <c r="O90" i="51" s="1"/>
  <c r="M92" i="51"/>
  <c r="O92" i="51" s="1"/>
  <c r="M94" i="51"/>
  <c r="O94" i="51" s="1"/>
  <c r="M96" i="51"/>
  <c r="O96" i="51" s="1"/>
  <c r="M98" i="51"/>
  <c r="O98" i="51" s="1"/>
  <c r="M100" i="51"/>
  <c r="O100" i="51" s="1"/>
  <c r="M102" i="51"/>
  <c r="O102" i="51" s="1"/>
  <c r="M104" i="51"/>
  <c r="O104" i="51" s="1"/>
  <c r="M106" i="51"/>
  <c r="O106" i="51" s="1"/>
  <c r="M108" i="51"/>
  <c r="O108" i="51" s="1"/>
  <c r="M110" i="51"/>
  <c r="O110" i="51" s="1"/>
  <c r="M112" i="51"/>
  <c r="O112" i="51" s="1"/>
  <c r="M11" i="51"/>
  <c r="O11" i="51" s="1"/>
  <c r="M13" i="51"/>
  <c r="O13" i="51" s="1"/>
  <c r="M15" i="51"/>
  <c r="O15" i="51" s="1"/>
  <c r="M17" i="51"/>
  <c r="O17" i="51" s="1"/>
  <c r="M19" i="51"/>
  <c r="O19" i="51" s="1"/>
  <c r="M21" i="51"/>
  <c r="O21" i="51" s="1"/>
  <c r="M23" i="51"/>
  <c r="O23" i="51" s="1"/>
  <c r="M25" i="51"/>
  <c r="O25" i="51" s="1"/>
  <c r="M27" i="51"/>
  <c r="O27" i="51" s="1"/>
  <c r="M29" i="51"/>
  <c r="O29" i="51" s="1"/>
  <c r="M31" i="51"/>
  <c r="O31" i="51" s="1"/>
  <c r="M33" i="51"/>
  <c r="O33" i="51" s="1"/>
  <c r="M35" i="51"/>
  <c r="O35" i="51" s="1"/>
  <c r="M43" i="51"/>
  <c r="O43" i="51" s="1"/>
  <c r="M45" i="51"/>
  <c r="O45" i="51" s="1"/>
  <c r="M51" i="51"/>
  <c r="O51" i="51" s="1"/>
  <c r="M57" i="51"/>
  <c r="O57" i="51" s="1"/>
  <c r="M59" i="51"/>
  <c r="O59" i="51" s="1"/>
  <c r="M65" i="51"/>
  <c r="O65" i="51" s="1"/>
  <c r="M73" i="51"/>
  <c r="O73" i="51" s="1"/>
  <c r="M79" i="51"/>
  <c r="O79" i="51" s="1"/>
  <c r="M81" i="51"/>
  <c r="O81" i="51" s="1"/>
  <c r="M87" i="51"/>
  <c r="O87" i="51" s="1"/>
  <c r="M89" i="51"/>
  <c r="O89" i="51" s="1"/>
  <c r="M97" i="51"/>
  <c r="O97" i="51" s="1"/>
  <c r="M103" i="51"/>
  <c r="O103" i="51" s="1"/>
  <c r="M107" i="51"/>
  <c r="O107" i="51" s="1"/>
  <c r="M109" i="51"/>
  <c r="O109" i="51" s="1"/>
  <c r="M111" i="51"/>
  <c r="O111" i="51" s="1"/>
  <c r="R12" i="51" l="1"/>
  <c r="R5" i="51"/>
  <c r="R13" i="51"/>
  <c r="T6" i="51"/>
  <c r="T5" i="51"/>
  <c r="R6" i="51"/>
  <c r="D4" i="51"/>
  <c r="Q16" i="51"/>
  <c r="B6" i="51"/>
  <c r="N5" i="51"/>
  <c r="O6" i="51"/>
  <c r="O4" i="51"/>
  <c r="L5" i="51"/>
  <c r="Q27" i="51"/>
  <c r="N4" i="51"/>
  <c r="B4" i="51"/>
  <c r="E5" i="51"/>
  <c r="L4" i="51"/>
  <c r="Q18" i="51"/>
  <c r="D5" i="51"/>
  <c r="R23" i="51"/>
  <c r="E4" i="51"/>
  <c r="O5" i="51"/>
  <c r="G25" i="22" l="1"/>
  <c r="G22" i="22"/>
  <c r="G23" i="22" s="1"/>
  <c r="C18" i="22"/>
  <c r="R24" i="51"/>
  <c r="C15" i="22"/>
  <c r="T23" i="51"/>
  <c r="L6" i="51"/>
  <c r="D6" i="51"/>
  <c r="E6" i="51"/>
  <c r="C4" i="51"/>
  <c r="N6" i="51"/>
  <c r="C6" i="51"/>
  <c r="C16" i="22" l="1"/>
  <c r="E18" i="22"/>
  <c r="T24" i="51"/>
  <c r="E15" i="22"/>
  <c r="E16" i="22" s="1"/>
  <c r="F9" i="51"/>
  <c r="H12" i="51"/>
  <c r="F12" i="51"/>
  <c r="F10" i="51"/>
  <c r="H10" i="51"/>
  <c r="F11" i="51"/>
  <c r="H11" i="51"/>
  <c r="G4" i="51"/>
  <c r="G6" i="51"/>
  <c r="G5" i="51"/>
  <c r="G12" i="51" l="1"/>
  <c r="G9" i="51"/>
  <c r="G11" i="51"/>
  <c r="G10" i="51"/>
  <c r="J8" i="51"/>
  <c r="I8" i="51"/>
  <c r="K8" i="51" s="1"/>
  <c r="I12" i="51"/>
  <c r="K12" i="51" s="1"/>
  <c r="J12" i="51"/>
  <c r="J11" i="51"/>
  <c r="I11" i="51"/>
  <c r="K11" i="51" s="1"/>
  <c r="I9" i="51"/>
  <c r="K9" i="51" s="1"/>
  <c r="J9" i="51"/>
  <c r="J10" i="51"/>
  <c r="I10" i="51"/>
  <c r="K10" i="51" s="1"/>
  <c r="J4" i="51"/>
  <c r="J5" i="51"/>
  <c r="K4" i="51"/>
  <c r="J6" i="51"/>
  <c r="K6" i="51"/>
  <c r="K5" i="51"/>
  <c r="G24" i="22" l="1"/>
  <c r="G21" i="22"/>
  <c r="G20" i="22"/>
  <c r="C13" i="22"/>
  <c r="F14" i="51"/>
  <c r="H14" i="51"/>
  <c r="F13" i="51"/>
  <c r="H13" i="51"/>
  <c r="F15" i="51"/>
  <c r="H15" i="51"/>
  <c r="F16" i="51"/>
  <c r="H16" i="51"/>
  <c r="C14" i="22"/>
  <c r="C17" i="22"/>
  <c r="E13" i="22"/>
  <c r="E17" i="22"/>
  <c r="E14" i="22"/>
  <c r="I16" i="51" l="1"/>
  <c r="K16" i="51" s="1"/>
  <c r="J16" i="51"/>
  <c r="J13" i="51"/>
  <c r="I13" i="51"/>
  <c r="K13" i="51" s="1"/>
  <c r="G16" i="51"/>
  <c r="G13" i="51"/>
  <c r="J15" i="51"/>
  <c r="I15" i="51"/>
  <c r="K15" i="51" s="1"/>
  <c r="I14" i="51"/>
  <c r="K14" i="51" s="1"/>
  <c r="J14" i="51"/>
  <c r="G15" i="51"/>
  <c r="G14" i="51"/>
  <c r="H19" i="51" l="1"/>
  <c r="F19" i="51"/>
  <c r="H18" i="51"/>
  <c r="F18" i="51"/>
  <c r="F17" i="51"/>
  <c r="H17" i="51"/>
  <c r="H20" i="51"/>
  <c r="F20" i="51"/>
  <c r="G20" i="51" l="1"/>
  <c r="G18" i="51"/>
  <c r="J20" i="51"/>
  <c r="I20" i="51"/>
  <c r="K20" i="51" s="1"/>
  <c r="J18" i="51"/>
  <c r="I18" i="51"/>
  <c r="K18" i="51" s="1"/>
  <c r="I17" i="51"/>
  <c r="K17" i="51" s="1"/>
  <c r="J17" i="51"/>
  <c r="G19" i="51"/>
  <c r="G17" i="51"/>
  <c r="J19" i="51"/>
  <c r="I19" i="51"/>
  <c r="K19" i="51" s="1"/>
  <c r="F23" i="51" l="1"/>
  <c r="H23" i="51"/>
  <c r="H22" i="51"/>
  <c r="F22" i="51"/>
  <c r="H24" i="51"/>
  <c r="F24" i="51"/>
  <c r="H21" i="51"/>
  <c r="F21" i="51"/>
  <c r="G21" i="51" l="1"/>
  <c r="G22" i="51"/>
  <c r="I23" i="51"/>
  <c r="K23" i="51" s="1"/>
  <c r="J23" i="51"/>
  <c r="J21" i="51"/>
  <c r="I21" i="51"/>
  <c r="K21" i="51" s="1"/>
  <c r="J22" i="51"/>
  <c r="I22" i="51"/>
  <c r="K22" i="51" s="1"/>
  <c r="G24" i="51"/>
  <c r="I24" i="51"/>
  <c r="K24" i="51" s="1"/>
  <c r="J24" i="51"/>
  <c r="G23" i="51"/>
  <c r="F27" i="51" l="1"/>
  <c r="H27" i="51"/>
  <c r="H28" i="51"/>
  <c r="F28" i="51"/>
  <c r="H26" i="51"/>
  <c r="F26" i="51"/>
  <c r="F25" i="51"/>
  <c r="H25" i="51"/>
  <c r="J25" i="51" l="1"/>
  <c r="I25" i="51"/>
  <c r="K25" i="51" s="1"/>
  <c r="G28" i="51"/>
  <c r="G25" i="51"/>
  <c r="I28" i="51"/>
  <c r="K28" i="51" s="1"/>
  <c r="J28" i="51"/>
  <c r="J27" i="51"/>
  <c r="I27" i="51"/>
  <c r="K27" i="51" s="1"/>
  <c r="G26" i="51"/>
  <c r="I26" i="51"/>
  <c r="K26" i="51" s="1"/>
  <c r="J26" i="51"/>
  <c r="G27" i="51"/>
  <c r="F31" i="51" l="1"/>
  <c r="H31" i="51"/>
  <c r="F30" i="51"/>
  <c r="H30" i="51"/>
  <c r="F32" i="51"/>
  <c r="H32" i="51"/>
  <c r="F29" i="51"/>
  <c r="H29" i="51"/>
  <c r="J30" i="51" l="1"/>
  <c r="I30" i="51"/>
  <c r="K30" i="51" s="1"/>
  <c r="J29" i="51"/>
  <c r="I29" i="51"/>
  <c r="K29" i="51" s="1"/>
  <c r="G29" i="51"/>
  <c r="G30" i="51"/>
  <c r="I32" i="51"/>
  <c r="K32" i="51" s="1"/>
  <c r="J32" i="51"/>
  <c r="J31" i="51"/>
  <c r="I31" i="51"/>
  <c r="K31" i="51" s="1"/>
  <c r="G32" i="51"/>
  <c r="G31" i="51"/>
  <c r="H34" i="51" l="1"/>
  <c r="F34" i="51"/>
  <c r="H36" i="51"/>
  <c r="F36" i="51"/>
  <c r="F33" i="51"/>
  <c r="H33" i="51"/>
  <c r="H35" i="51"/>
  <c r="F35" i="51"/>
  <c r="G36" i="51" l="1"/>
  <c r="G35" i="51"/>
  <c r="J36" i="51"/>
  <c r="I36" i="51"/>
  <c r="K36" i="51" s="1"/>
  <c r="J33" i="51"/>
  <c r="I33" i="51"/>
  <c r="K33" i="51" s="1"/>
  <c r="G34" i="51"/>
  <c r="J35" i="51"/>
  <c r="I35" i="51"/>
  <c r="K35" i="51" s="1"/>
  <c r="G33" i="51"/>
  <c r="J34" i="51"/>
  <c r="I34" i="51"/>
  <c r="K34" i="51" s="1"/>
  <c r="H39" i="51" l="1"/>
  <c r="F39" i="51"/>
  <c r="H37" i="51"/>
  <c r="F37" i="51"/>
  <c r="H40" i="51"/>
  <c r="F40" i="51"/>
  <c r="F38" i="51"/>
  <c r="H38" i="51"/>
  <c r="J38" i="51" l="1"/>
  <c r="I38" i="51"/>
  <c r="K38" i="51" s="1"/>
  <c r="G37" i="51"/>
  <c r="G38" i="51"/>
  <c r="J37" i="51"/>
  <c r="I37" i="51"/>
  <c r="K37" i="51" s="1"/>
  <c r="G40" i="51"/>
  <c r="G39" i="51"/>
  <c r="I40" i="51"/>
  <c r="K40" i="51" s="1"/>
  <c r="J40" i="51"/>
  <c r="J39" i="51"/>
  <c r="I39" i="51"/>
  <c r="K39" i="51" s="1"/>
  <c r="H43" i="51" l="1"/>
  <c r="F43" i="51"/>
  <c r="H41" i="51"/>
  <c r="F41" i="51"/>
  <c r="H44" i="51"/>
  <c r="F44" i="51"/>
  <c r="F42" i="51"/>
  <c r="H42" i="51"/>
  <c r="I42" i="51" l="1"/>
  <c r="K42" i="51" s="1"/>
  <c r="J42" i="51"/>
  <c r="G41" i="51"/>
  <c r="G42" i="51"/>
  <c r="J41" i="51"/>
  <c r="I41" i="51"/>
  <c r="K41" i="51" s="1"/>
  <c r="G44" i="51"/>
  <c r="G43" i="51"/>
  <c r="J44" i="51"/>
  <c r="I44" i="51"/>
  <c r="K44" i="51" s="1"/>
  <c r="J43" i="51"/>
  <c r="I43" i="51"/>
  <c r="K43" i="51" s="1"/>
  <c r="F45" i="51" l="1"/>
  <c r="H45" i="51"/>
  <c r="F47" i="51"/>
  <c r="H47" i="51"/>
  <c r="F48" i="51"/>
  <c r="H48" i="51"/>
  <c r="F46" i="51"/>
  <c r="H46" i="51"/>
  <c r="J47" i="51" l="1"/>
  <c r="I47" i="51"/>
  <c r="K47" i="51" s="1"/>
  <c r="G46" i="51"/>
  <c r="J45" i="51"/>
  <c r="I45" i="51"/>
  <c r="K45" i="51" s="1"/>
  <c r="J46" i="51"/>
  <c r="I46" i="51"/>
  <c r="K46" i="51" s="1"/>
  <c r="G47" i="51"/>
  <c r="J48" i="51"/>
  <c r="I48" i="51"/>
  <c r="K48" i="51" s="1"/>
  <c r="G48" i="51"/>
  <c r="G45" i="51"/>
  <c r="H49" i="51" l="1"/>
  <c r="F49" i="51"/>
  <c r="H50" i="51"/>
  <c r="F50" i="51"/>
  <c r="H52" i="51"/>
  <c r="F52" i="51"/>
  <c r="F51" i="51"/>
  <c r="H51" i="51"/>
  <c r="I51" i="51" l="1"/>
  <c r="K51" i="51" s="1"/>
  <c r="J51" i="51"/>
  <c r="G50" i="51"/>
  <c r="J50" i="51"/>
  <c r="I50" i="51"/>
  <c r="K50" i="51" s="1"/>
  <c r="G51" i="51"/>
  <c r="G49" i="51"/>
  <c r="G52" i="51"/>
  <c r="J52" i="51"/>
  <c r="I52" i="51"/>
  <c r="K52" i="51" s="1"/>
  <c r="J49" i="51"/>
  <c r="I49" i="51"/>
  <c r="K49" i="51" s="1"/>
  <c r="H56" i="51" l="1"/>
  <c r="F56" i="51"/>
  <c r="F55" i="51"/>
  <c r="H55" i="51"/>
  <c r="F54" i="51"/>
  <c r="H54" i="51"/>
  <c r="H53" i="51"/>
  <c r="F53" i="51"/>
  <c r="I55" i="51" l="1"/>
  <c r="K55" i="51" s="1"/>
  <c r="J55" i="51"/>
  <c r="G53" i="51"/>
  <c r="G55" i="51"/>
  <c r="J53" i="51"/>
  <c r="I53" i="51"/>
  <c r="K53" i="51" s="1"/>
  <c r="G56" i="51"/>
  <c r="J54" i="51"/>
  <c r="I54" i="51"/>
  <c r="K54" i="51" s="1"/>
  <c r="G54" i="51"/>
  <c r="J56" i="51"/>
  <c r="I56" i="51"/>
  <c r="K56" i="51" s="1"/>
  <c r="H57" i="51" l="1"/>
  <c r="F57" i="51"/>
  <c r="H58" i="51"/>
  <c r="F58" i="51"/>
  <c r="H60" i="51"/>
  <c r="F60" i="51"/>
  <c r="F59" i="51"/>
  <c r="H59" i="51"/>
  <c r="I59" i="51" l="1"/>
  <c r="K59" i="51" s="1"/>
  <c r="J59" i="51"/>
  <c r="G58" i="51"/>
  <c r="G57" i="51"/>
  <c r="G59" i="51"/>
  <c r="J58" i="51"/>
  <c r="I58" i="51"/>
  <c r="K58" i="51" s="1"/>
  <c r="G60" i="51"/>
  <c r="I60" i="51"/>
  <c r="K60" i="51" s="1"/>
  <c r="J60" i="51"/>
  <c r="I57" i="51"/>
  <c r="K57" i="51" s="1"/>
  <c r="J57" i="51"/>
  <c r="H64" i="51" l="1"/>
  <c r="F64" i="51"/>
  <c r="H63" i="51"/>
  <c r="F63" i="51"/>
  <c r="H62" i="51"/>
  <c r="F62" i="51"/>
  <c r="F61" i="51"/>
  <c r="H61" i="51"/>
  <c r="G63" i="51" l="1"/>
  <c r="J63" i="51"/>
  <c r="I63" i="51"/>
  <c r="K63" i="51" s="1"/>
  <c r="J61" i="51"/>
  <c r="I61" i="51"/>
  <c r="K61" i="51" s="1"/>
  <c r="G62" i="51"/>
  <c r="G64" i="51"/>
  <c r="G61" i="51"/>
  <c r="J62" i="51"/>
  <c r="I62" i="51"/>
  <c r="K62" i="51" s="1"/>
  <c r="J64" i="51"/>
  <c r="I64" i="51"/>
  <c r="K64" i="51" s="1"/>
  <c r="H65" i="51" l="1"/>
  <c r="F65" i="51"/>
  <c r="H66" i="51"/>
  <c r="F66" i="51"/>
  <c r="F67" i="51"/>
  <c r="H67" i="51"/>
  <c r="H68" i="51"/>
  <c r="F68" i="51"/>
  <c r="G68" i="51" l="1"/>
  <c r="G66" i="51"/>
  <c r="I66" i="51"/>
  <c r="K66" i="51" s="1"/>
  <c r="J66" i="51"/>
  <c r="J67" i="51"/>
  <c r="I67" i="51"/>
  <c r="K67" i="51" s="1"/>
  <c r="G65" i="51"/>
  <c r="J68" i="51"/>
  <c r="I68" i="51"/>
  <c r="K68" i="51" s="1"/>
  <c r="G67" i="51"/>
  <c r="J65" i="51"/>
  <c r="I65" i="51"/>
  <c r="K65" i="51" s="1"/>
  <c r="H70" i="51" l="1"/>
  <c r="F70" i="51"/>
  <c r="H72" i="51"/>
  <c r="F72" i="51"/>
  <c r="H71" i="51"/>
  <c r="F71" i="51"/>
  <c r="H69" i="51"/>
  <c r="F69" i="51"/>
  <c r="G69" i="51" l="1"/>
  <c r="G72" i="51"/>
  <c r="J69" i="51"/>
  <c r="I69" i="51"/>
  <c r="K69" i="51" s="1"/>
  <c r="I72" i="51"/>
  <c r="K72" i="51" s="1"/>
  <c r="J72" i="51"/>
  <c r="G71" i="51"/>
  <c r="G70" i="51"/>
  <c r="I71" i="51"/>
  <c r="K71" i="51" s="1"/>
  <c r="J71" i="51"/>
  <c r="I70" i="51"/>
  <c r="K70" i="51" s="1"/>
  <c r="J70" i="51"/>
  <c r="H74" i="51" l="1"/>
  <c r="F74" i="51"/>
  <c r="H76" i="51"/>
  <c r="F76" i="51"/>
  <c r="H75" i="51"/>
  <c r="F75" i="51"/>
  <c r="H73" i="51"/>
  <c r="F73" i="51"/>
  <c r="G73" i="51" l="1"/>
  <c r="G76" i="51"/>
  <c r="I73" i="51"/>
  <c r="K73" i="51" s="1"/>
  <c r="J73" i="51"/>
  <c r="I76" i="51"/>
  <c r="K76" i="51" s="1"/>
  <c r="J76" i="51"/>
  <c r="G75" i="51"/>
  <c r="G74" i="51"/>
  <c r="J75" i="51"/>
  <c r="I75" i="51"/>
  <c r="K75" i="51" s="1"/>
  <c r="J74" i="51"/>
  <c r="I74" i="51"/>
  <c r="K74" i="51" s="1"/>
  <c r="F80" i="51" l="1"/>
  <c r="H80" i="51"/>
  <c r="H78" i="51"/>
  <c r="F78" i="51"/>
  <c r="H79" i="51"/>
  <c r="F79" i="51"/>
  <c r="H77" i="51"/>
  <c r="F77" i="51"/>
  <c r="G77" i="51" l="1"/>
  <c r="G78" i="51"/>
  <c r="I77" i="51"/>
  <c r="K77" i="51" s="1"/>
  <c r="J77" i="51"/>
  <c r="J80" i="51"/>
  <c r="I80" i="51"/>
  <c r="K80" i="51" s="1"/>
  <c r="J78" i="51"/>
  <c r="I78" i="51"/>
  <c r="K78" i="51" s="1"/>
  <c r="G79" i="51"/>
  <c r="I79" i="51"/>
  <c r="K79" i="51" s="1"/>
  <c r="J79" i="51"/>
  <c r="G80" i="51"/>
  <c r="H84" i="51" l="1"/>
  <c r="F84" i="51"/>
  <c r="H83" i="51"/>
  <c r="F83" i="51"/>
  <c r="H82" i="51"/>
  <c r="F82" i="51"/>
  <c r="F81" i="51"/>
  <c r="H81" i="51"/>
  <c r="G83" i="51" l="1"/>
  <c r="I83" i="51"/>
  <c r="K83" i="51" s="1"/>
  <c r="J83" i="51"/>
  <c r="G81" i="51"/>
  <c r="G84" i="51"/>
  <c r="J81" i="51"/>
  <c r="I81" i="51"/>
  <c r="K81" i="51" s="1"/>
  <c r="G82" i="51"/>
  <c r="I82" i="51"/>
  <c r="K82" i="51" s="1"/>
  <c r="J82" i="51"/>
  <c r="J84" i="51"/>
  <c r="I84" i="51"/>
  <c r="K84" i="51" s="1"/>
  <c r="H88" i="51" l="1"/>
  <c r="F88" i="51"/>
  <c r="F86" i="51"/>
  <c r="H86" i="51"/>
  <c r="H85" i="51"/>
  <c r="F85" i="51"/>
  <c r="H87" i="51"/>
  <c r="F87" i="51"/>
  <c r="J86" i="51" l="1"/>
  <c r="I86" i="51"/>
  <c r="K86" i="51" s="1"/>
  <c r="G86" i="51"/>
  <c r="G87" i="51"/>
  <c r="G88" i="51"/>
  <c r="J87" i="51"/>
  <c r="I87" i="51"/>
  <c r="K87" i="51" s="1"/>
  <c r="G85" i="51"/>
  <c r="J85" i="51"/>
  <c r="I85" i="51"/>
  <c r="K85" i="51" s="1"/>
  <c r="I88" i="51"/>
  <c r="K88" i="51" s="1"/>
  <c r="J88" i="51"/>
  <c r="H89" i="51" l="1"/>
  <c r="F89" i="51"/>
  <c r="F92" i="51"/>
  <c r="H92" i="51"/>
  <c r="H90" i="51"/>
  <c r="F90" i="51"/>
  <c r="H91" i="51"/>
  <c r="F91" i="51"/>
  <c r="J92" i="51" l="1"/>
  <c r="I92" i="51"/>
  <c r="K92" i="51" s="1"/>
  <c r="J91" i="51"/>
  <c r="I91" i="51"/>
  <c r="K91" i="51" s="1"/>
  <c r="G92" i="51"/>
  <c r="G90" i="51"/>
  <c r="G89" i="51"/>
  <c r="G91" i="51"/>
  <c r="I90" i="51"/>
  <c r="K90" i="51" s="1"/>
  <c r="J90" i="51"/>
  <c r="I89" i="51"/>
  <c r="K89" i="51" s="1"/>
  <c r="J89" i="51"/>
  <c r="H95" i="51" l="1"/>
  <c r="F95" i="51"/>
  <c r="H94" i="51"/>
  <c r="F94" i="51"/>
  <c r="F93" i="51"/>
  <c r="H93" i="51"/>
  <c r="F96" i="51"/>
  <c r="H96" i="51"/>
  <c r="J96" i="51" l="1"/>
  <c r="I96" i="51"/>
  <c r="K96" i="51" s="1"/>
  <c r="G94" i="51"/>
  <c r="J94" i="51"/>
  <c r="I94" i="51"/>
  <c r="K94" i="51" s="1"/>
  <c r="G96" i="51"/>
  <c r="G95" i="51"/>
  <c r="J93" i="51"/>
  <c r="I93" i="51"/>
  <c r="K93" i="51" s="1"/>
  <c r="G93" i="51"/>
  <c r="J95" i="51"/>
  <c r="I95" i="51"/>
  <c r="K95" i="51" s="1"/>
  <c r="F100" i="51" l="1"/>
  <c r="H100" i="51"/>
  <c r="H98" i="51"/>
  <c r="F98" i="51"/>
  <c r="H97" i="51"/>
  <c r="F97" i="51"/>
  <c r="H99" i="51"/>
  <c r="F99" i="51"/>
  <c r="G99" i="51" l="1"/>
  <c r="G98" i="51"/>
  <c r="J100" i="51"/>
  <c r="I100" i="51"/>
  <c r="K100" i="51" s="1"/>
  <c r="J99" i="51"/>
  <c r="I99" i="51"/>
  <c r="K99" i="51" s="1"/>
  <c r="I98" i="51"/>
  <c r="K98" i="51" s="1"/>
  <c r="J98" i="51"/>
  <c r="G97" i="51"/>
  <c r="J97" i="51"/>
  <c r="I97" i="51"/>
  <c r="K97" i="51" s="1"/>
  <c r="G100" i="51"/>
  <c r="F104" i="51" l="1"/>
  <c r="H104" i="51"/>
  <c r="H101" i="51"/>
  <c r="F101" i="51"/>
  <c r="H102" i="51"/>
  <c r="F102" i="51"/>
  <c r="H103" i="51"/>
  <c r="F103" i="51"/>
  <c r="G103" i="51" l="1"/>
  <c r="G101" i="51"/>
  <c r="J101" i="51"/>
  <c r="I101" i="51"/>
  <c r="K101" i="51" s="1"/>
  <c r="I104" i="51"/>
  <c r="K104" i="51" s="1"/>
  <c r="J104" i="51"/>
  <c r="I103" i="51"/>
  <c r="K103" i="51" s="1"/>
  <c r="J103" i="51"/>
  <c r="G102" i="51"/>
  <c r="I102" i="51"/>
  <c r="K102" i="51" s="1"/>
  <c r="J102" i="51"/>
  <c r="G104" i="51"/>
  <c r="H105" i="51" l="1"/>
  <c r="F105" i="51"/>
  <c r="H108" i="51"/>
  <c r="F108" i="51"/>
  <c r="H106" i="51"/>
  <c r="F106" i="51"/>
  <c r="H107" i="51"/>
  <c r="F107" i="51"/>
  <c r="G107" i="51" l="1"/>
  <c r="G108" i="51"/>
  <c r="G105" i="51"/>
  <c r="J107" i="51"/>
  <c r="I107" i="51"/>
  <c r="K107" i="51" s="1"/>
  <c r="J108" i="51"/>
  <c r="I108" i="51"/>
  <c r="K108" i="51" s="1"/>
  <c r="G106" i="51"/>
  <c r="I106" i="51"/>
  <c r="K106" i="51" s="1"/>
  <c r="J106" i="51"/>
  <c r="I105" i="51"/>
  <c r="K105" i="51" s="1"/>
  <c r="J105" i="51"/>
  <c r="F110" i="51" l="1"/>
  <c r="G110" i="51" s="1"/>
  <c r="H110" i="51"/>
  <c r="H112" i="51"/>
  <c r="F112" i="51"/>
  <c r="G112" i="51" s="1"/>
  <c r="F109" i="51"/>
  <c r="G109" i="51" s="1"/>
  <c r="H109" i="51"/>
  <c r="F111" i="51"/>
  <c r="G111" i="51" s="1"/>
  <c r="H111" i="51"/>
  <c r="J112" i="51" l="1"/>
  <c r="I112" i="51"/>
  <c r="K112" i="51" s="1"/>
  <c r="I111" i="51"/>
  <c r="K111" i="51" s="1"/>
  <c r="J111" i="51"/>
  <c r="J110" i="51"/>
  <c r="I110" i="51"/>
  <c r="K110" i="51" s="1"/>
  <c r="J109" i="51"/>
  <c r="I109" i="51"/>
  <c r="K109" i="5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output" type="6" refreshedVersion="0" background="1">
    <textPr prompt="0" sourceFile="D:\OneDrive\AIT\Excel\Special Works\Statistic Calculator\output.txt" space="1" consecutive="1">
      <textFields>
        <textField/>
      </textFields>
    </textPr>
  </connection>
  <connection id="2" xr16:uid="{00000000-0015-0000-FFFF-FFFF01000000}" name="output1" type="6" refreshedVersion="0" background="1">
    <textPr prompt="0" sourceFile="C:\Users\SWAT Calibration Helper\output.std">
      <textFields>
        <textField/>
      </textFields>
    </textPr>
  </connection>
  <connection id="3" xr16:uid="{00000000-0015-0000-FFFF-FFFF02000000}" name="output2" type="6" refreshedVersion="0" background="1">
    <textPr prompt="0" sourceFile="D:\OneDrive\AIT\Excel\Special Works\Statistic Calculator\output.txt" space="1" consecutive="1">
      <textFields>
        <textField/>
      </textFields>
    </textPr>
  </connection>
  <connection id="4" xr16:uid="{00000000-0015-0000-FFFF-FFFF03000000}" name="output3" type="6" refreshedVersion="0" background="1">
    <textPr prompt="0" sourceFile="output.txt" space="1" consecutive="1">
      <textFields>
        <textField/>
      </textFields>
    </textPr>
  </connection>
  <connection id="5" xr16:uid="{00000000-0015-0000-FFFF-FFFF04000000}" name="output4" type="6" refreshedVersion="0" background="1">
    <textPr prompt="0" sourceFile="Path &amp; \output.txt" space="1" consecutive="1">
      <textFields>
        <textField/>
      </textFields>
    </textPr>
  </connection>
</connections>
</file>

<file path=xl/sharedStrings.xml><?xml version="1.0" encoding="utf-8"?>
<sst xmlns="http://schemas.openxmlformats.org/spreadsheetml/2006/main" count="362" uniqueCount="274">
  <si>
    <t>Date</t>
  </si>
  <si>
    <t>Obs</t>
  </si>
  <si>
    <t>Sim</t>
  </si>
  <si>
    <t>b Cal</t>
  </si>
  <si>
    <t>b Val</t>
  </si>
  <si>
    <t>Sums</t>
  </si>
  <si>
    <t>Sim - Obs</t>
  </si>
  <si>
    <t>Calibration</t>
  </si>
  <si>
    <t>Start Date</t>
  </si>
  <si>
    <t>End Date</t>
  </si>
  <si>
    <t>Validation</t>
  </si>
  <si>
    <t>Data Starting Row</t>
  </si>
  <si>
    <t>Start Row</t>
  </si>
  <si>
    <t>End Row</t>
  </si>
  <si>
    <r>
      <t>μ</t>
    </r>
    <r>
      <rPr>
        <b/>
        <vertAlign val="subscript"/>
        <sz val="9"/>
        <color theme="1"/>
        <rFont val="Arial"/>
        <family val="2"/>
      </rPr>
      <t>Obs</t>
    </r>
    <r>
      <rPr>
        <b/>
        <sz val="9"/>
        <color theme="1"/>
        <rFont val="Arial"/>
        <family val="2"/>
      </rPr>
      <t xml:space="preserve"> Cal</t>
    </r>
  </si>
  <si>
    <r>
      <t>μ</t>
    </r>
    <r>
      <rPr>
        <b/>
        <vertAlign val="subscript"/>
        <sz val="9"/>
        <color theme="1"/>
        <rFont val="Arial"/>
        <family val="2"/>
      </rPr>
      <t>Obs</t>
    </r>
    <r>
      <rPr>
        <b/>
        <sz val="9"/>
        <color theme="1"/>
        <rFont val="Arial"/>
        <family val="2"/>
      </rPr>
      <t xml:space="preserve"> Val</t>
    </r>
  </si>
  <si>
    <r>
      <t>μ</t>
    </r>
    <r>
      <rPr>
        <b/>
        <vertAlign val="subscript"/>
        <sz val="9"/>
        <color theme="1"/>
        <rFont val="Arial"/>
        <family val="2"/>
      </rPr>
      <t>Obs</t>
    </r>
  </si>
  <si>
    <r>
      <t>Sim - μ</t>
    </r>
    <r>
      <rPr>
        <b/>
        <vertAlign val="subscript"/>
        <sz val="9"/>
        <color theme="1"/>
        <rFont val="Arial"/>
        <family val="2"/>
      </rPr>
      <t>Obs</t>
    </r>
  </si>
  <si>
    <r>
      <t>(Sim - μ</t>
    </r>
    <r>
      <rPr>
        <b/>
        <vertAlign val="subscript"/>
        <sz val="9"/>
        <color theme="1"/>
        <rFont val="Arial"/>
        <family val="2"/>
      </rPr>
      <t>Obs</t>
    </r>
    <r>
      <rPr>
        <b/>
        <sz val="9"/>
        <color theme="1"/>
        <rFont val="Arial"/>
        <family val="2"/>
      </rPr>
      <t>)</t>
    </r>
    <r>
      <rPr>
        <b/>
        <vertAlign val="superscript"/>
        <sz val="9"/>
        <color theme="1"/>
        <rFont val="Arial"/>
        <family val="2"/>
      </rPr>
      <t>2</t>
    </r>
  </si>
  <si>
    <r>
      <t>Obs - μ</t>
    </r>
    <r>
      <rPr>
        <b/>
        <vertAlign val="subscript"/>
        <sz val="9"/>
        <color theme="1"/>
        <rFont val="Arial"/>
        <family val="2"/>
      </rPr>
      <t>Obs</t>
    </r>
  </si>
  <si>
    <r>
      <t>(Obs - μ</t>
    </r>
    <r>
      <rPr>
        <b/>
        <vertAlign val="subscript"/>
        <sz val="9"/>
        <color theme="1"/>
        <rFont val="Arial"/>
        <family val="2"/>
      </rPr>
      <t>Obs</t>
    </r>
    <r>
      <rPr>
        <b/>
        <sz val="9"/>
        <color theme="1"/>
        <rFont val="Arial"/>
        <family val="2"/>
      </rPr>
      <t>)/μ</t>
    </r>
    <r>
      <rPr>
        <b/>
        <vertAlign val="subscript"/>
        <sz val="9"/>
        <color theme="1"/>
        <rFont val="Arial"/>
        <family val="2"/>
      </rPr>
      <t>Obs</t>
    </r>
  </si>
  <si>
    <r>
      <t>(Obs - μ</t>
    </r>
    <r>
      <rPr>
        <b/>
        <vertAlign val="subscript"/>
        <sz val="9"/>
        <color theme="1"/>
        <rFont val="Arial"/>
        <family val="2"/>
      </rPr>
      <t>Obs</t>
    </r>
    <r>
      <rPr>
        <b/>
        <sz val="9"/>
        <color theme="1"/>
        <rFont val="Arial"/>
        <family val="2"/>
      </rPr>
      <t>)</t>
    </r>
    <r>
      <rPr>
        <b/>
        <vertAlign val="superscript"/>
        <sz val="9"/>
        <color theme="1"/>
        <rFont val="Arial"/>
        <family val="2"/>
      </rPr>
      <t>2</t>
    </r>
  </si>
  <si>
    <r>
      <t>((Obs - μ</t>
    </r>
    <r>
      <rPr>
        <b/>
        <vertAlign val="subscript"/>
        <sz val="9"/>
        <color theme="1"/>
        <rFont val="Arial"/>
        <family val="2"/>
      </rPr>
      <t>Obs</t>
    </r>
    <r>
      <rPr>
        <b/>
        <sz val="9"/>
        <color theme="1"/>
        <rFont val="Arial"/>
        <family val="2"/>
      </rPr>
      <t>)/μ</t>
    </r>
    <r>
      <rPr>
        <b/>
        <vertAlign val="subscript"/>
        <sz val="9"/>
        <color theme="1"/>
        <rFont val="Arial"/>
        <family val="2"/>
      </rPr>
      <t>Obs</t>
    </r>
    <r>
      <rPr>
        <b/>
        <sz val="9"/>
        <color theme="1"/>
        <rFont val="Arial"/>
        <family val="2"/>
      </rPr>
      <t>)</t>
    </r>
    <r>
      <rPr>
        <b/>
        <vertAlign val="superscript"/>
        <sz val="9"/>
        <color theme="1"/>
        <rFont val="Arial"/>
        <family val="2"/>
      </rPr>
      <t>2</t>
    </r>
  </si>
  <si>
    <t>(Obs - Sim)/Obs</t>
  </si>
  <si>
    <r>
      <t>(Obs - Sim)</t>
    </r>
    <r>
      <rPr>
        <b/>
        <vertAlign val="superscript"/>
        <sz val="9"/>
        <color theme="1"/>
        <rFont val="Arial"/>
        <family val="2"/>
      </rPr>
      <t>2</t>
    </r>
  </si>
  <si>
    <r>
      <t>((Obs - Sim)/Obs)</t>
    </r>
    <r>
      <rPr>
        <b/>
        <vertAlign val="superscript"/>
        <sz val="9"/>
        <color theme="1"/>
        <rFont val="Arial"/>
        <family val="2"/>
      </rPr>
      <t>2</t>
    </r>
  </si>
  <si>
    <t>INPUT</t>
  </si>
  <si>
    <t>OUTPUT</t>
  </si>
  <si>
    <t>NSE</t>
  </si>
  <si>
    <r>
      <t>NSE</t>
    </r>
    <r>
      <rPr>
        <vertAlign val="subscript"/>
        <sz val="9"/>
        <color theme="1"/>
        <rFont val="Arial"/>
        <family val="2"/>
      </rPr>
      <t>rel</t>
    </r>
  </si>
  <si>
    <r>
      <t>R</t>
    </r>
    <r>
      <rPr>
        <vertAlign val="superscript"/>
        <sz val="9"/>
        <color theme="1"/>
        <rFont val="Arial"/>
        <family val="2"/>
      </rPr>
      <t>2</t>
    </r>
  </si>
  <si>
    <t>RSR</t>
  </si>
  <si>
    <r>
      <t>wR</t>
    </r>
    <r>
      <rPr>
        <vertAlign val="superscript"/>
        <sz val="9"/>
        <color theme="1"/>
        <rFont val="Arial"/>
        <family val="2"/>
      </rPr>
      <t>2</t>
    </r>
  </si>
  <si>
    <t>PBIAS</t>
  </si>
  <si>
    <t>From</t>
  </si>
  <si>
    <t>To</t>
  </si>
  <si>
    <t>b graph</t>
  </si>
  <si>
    <r>
      <t>μ</t>
    </r>
    <r>
      <rPr>
        <b/>
        <vertAlign val="subscript"/>
        <sz val="9"/>
        <color theme="1"/>
        <rFont val="Arial"/>
        <family val="2"/>
      </rPr>
      <t>Obs</t>
    </r>
    <r>
      <rPr>
        <b/>
        <sz val="9"/>
        <color theme="1"/>
        <rFont val="Arial"/>
        <family val="2"/>
      </rPr>
      <t xml:space="preserve"> graph</t>
    </r>
  </si>
  <si>
    <t>1. Calibration Period</t>
  </si>
  <si>
    <t>2. Validation Period</t>
  </si>
  <si>
    <t>3. Entire Model Period</t>
  </si>
  <si>
    <t>4. Particular year</t>
  </si>
  <si>
    <t>5. Custom Time Range</t>
  </si>
  <si>
    <t>(entire model period statistics)</t>
  </si>
  <si>
    <t>WORK CITATION</t>
  </si>
  <si>
    <t>1. Macro</t>
  </si>
  <si>
    <t>UNIT TIME</t>
  </si>
  <si>
    <t>PREC</t>
  </si>
  <si>
    <t>SURQ</t>
  </si>
  <si>
    <t>LATQ</t>
  </si>
  <si>
    <t>GWQ</t>
  </si>
  <si>
    <t>PERC</t>
  </si>
  <si>
    <t>TILE Q</t>
  </si>
  <si>
    <t>SW</t>
  </si>
  <si>
    <t>ET</t>
  </si>
  <si>
    <t>PET</t>
  </si>
  <si>
    <t>WATER YIELD</t>
  </si>
  <si>
    <t>SEDIM YIELD</t>
  </si>
  <si>
    <t>N ORGANIC</t>
  </si>
  <si>
    <t>P SOLUBLE</t>
  </si>
  <si>
    <t>P ORGANIC</t>
  </si>
  <si>
    <t>(mm)</t>
  </si>
  <si>
    <t>(kg/ha)</t>
  </si>
  <si>
    <t>Values</t>
  </si>
  <si>
    <t>GROUNDWATER</t>
  </si>
  <si>
    <r>
      <t>NO</t>
    </r>
    <r>
      <rPr>
        <vertAlign val="subscript"/>
        <sz val="9"/>
        <color theme="1"/>
        <rFont val="Arial"/>
        <family val="2"/>
      </rPr>
      <t>3</t>
    </r>
    <r>
      <rPr>
        <sz val="9"/>
        <color theme="1"/>
        <rFont val="Arial"/>
        <family val="2"/>
      </rPr>
      <t xml:space="preserve"> SURQ</t>
    </r>
  </si>
  <si>
    <r>
      <t>NO</t>
    </r>
    <r>
      <rPr>
        <vertAlign val="subscript"/>
        <sz val="9"/>
        <color theme="1"/>
        <rFont val="Arial"/>
        <family val="2"/>
      </rPr>
      <t>3</t>
    </r>
    <r>
      <rPr>
        <sz val="9"/>
        <color theme="1"/>
        <rFont val="Arial"/>
        <family val="2"/>
      </rPr>
      <t xml:space="preserve"> LATQ</t>
    </r>
  </si>
  <si>
    <r>
      <t>NO</t>
    </r>
    <r>
      <rPr>
        <vertAlign val="subscript"/>
        <sz val="9"/>
        <color theme="1"/>
        <rFont val="Arial"/>
        <family val="2"/>
      </rPr>
      <t>3</t>
    </r>
    <r>
      <rPr>
        <sz val="9"/>
        <color theme="1"/>
        <rFont val="Arial"/>
        <family val="2"/>
      </rPr>
      <t xml:space="preserve"> PERCO</t>
    </r>
  </si>
  <si>
    <r>
      <t>NO</t>
    </r>
    <r>
      <rPr>
        <vertAlign val="subscript"/>
        <sz val="9"/>
        <color theme="1"/>
        <rFont val="Arial"/>
        <family val="2"/>
      </rPr>
      <t>3</t>
    </r>
    <r>
      <rPr>
        <sz val="9"/>
        <color theme="1"/>
        <rFont val="Arial"/>
        <family val="2"/>
      </rPr>
      <t xml:space="preserve"> CROP</t>
    </r>
  </si>
  <si>
    <r>
      <t>TILE NO</t>
    </r>
    <r>
      <rPr>
        <vertAlign val="subscript"/>
        <sz val="9"/>
        <color theme="1"/>
        <rFont val="Arial"/>
        <family val="2"/>
      </rPr>
      <t>3</t>
    </r>
  </si>
  <si>
    <t>---------------------------------------------   (kg nutrient/ha)   ---------------------------------------</t>
  </si>
  <si>
    <t>Enter the folder path to the "output.std" file</t>
  </si>
  <si>
    <t>Shrestha P.K. (2016). SWAT Calibration Helper v1.0 Microsoft Excel Worksheet</t>
  </si>
  <si>
    <t>PREC - precipitation</t>
  </si>
  <si>
    <t>SURQ - surface flow</t>
  </si>
  <si>
    <t>LATQ - lateral flow</t>
  </si>
  <si>
    <t>GWQ - groundwater flow</t>
  </si>
  <si>
    <t>PERC - percolation</t>
  </si>
  <si>
    <t>TILE Q - tile discharge</t>
  </si>
  <si>
    <t>SW - soil water</t>
  </si>
  <si>
    <t>ET - evapotranspiration</t>
  </si>
  <si>
    <t>PET - potential ET</t>
  </si>
  <si>
    <t>WATER YIELD - total flow</t>
  </si>
  <si>
    <t>SEDIM YIELD - sediment flow</t>
  </si>
  <si>
    <t>NO3 SURQ - nitrate surface flow</t>
  </si>
  <si>
    <t>NO3 LATQ - nitrate lateral flow</t>
  </si>
  <si>
    <t>NO3 PERCO - nitrate percolation</t>
  </si>
  <si>
    <t>NO3 CROP - nitrate crop</t>
  </si>
  <si>
    <t>N ORGANIC - nitrate organic</t>
  </si>
  <si>
    <t>P SOLUBLE - phosphate soluble</t>
  </si>
  <si>
    <t>P ORGANIC - phosphate organic</t>
  </si>
  <si>
    <t>TILE NO3 - tile nitrate</t>
  </si>
  <si>
    <t>(WATER BALANCE, SEDIMENT and WATER QUALITY)</t>
  </si>
  <si>
    <t>GRAPH CONTROLS</t>
  </si>
  <si>
    <t xml:space="preserve">Choose your option </t>
  </si>
  <si>
    <t>for graph time range</t>
  </si>
  <si>
    <t>GRAPH STATISTICS</t>
  </si>
  <si>
    <t>Note 1</t>
  </si>
  <si>
    <t>Note 2</t>
  </si>
  <si>
    <t>Note 3</t>
  </si>
  <si>
    <t>Note 4</t>
  </si>
  <si>
    <t>7. Addtl. Checks</t>
  </si>
  <si>
    <t>This Excel program is based on Macro VBA codes. If you are not able to work with this file you need to enable Macro.</t>
  </si>
  <si>
    <t>The "flow data" sheet is for 30 years daily data length. In case of a longer dataset, make sure to extend the formulae at the bottom of that sheet.</t>
  </si>
  <si>
    <t>The statistics displayed at "Graph statistics" correspond to the displayed length of the hydrograph and change if hydrograph changes.</t>
  </si>
  <si>
    <t>Press the "SORT" button to sort the daily data from the "output.std" file to the table to the left</t>
  </si>
  <si>
    <r>
      <rPr>
        <b/>
        <sz val="11"/>
        <color theme="1"/>
        <rFont val="Arial"/>
        <family val="2"/>
      </rPr>
      <t xml:space="preserve">Step     </t>
    </r>
    <r>
      <rPr>
        <b/>
        <sz val="16"/>
        <color theme="1"/>
        <rFont val="Arial"/>
        <family val="2"/>
      </rPr>
      <t>1</t>
    </r>
  </si>
  <si>
    <r>
      <rPr>
        <b/>
        <sz val="11"/>
        <color theme="1"/>
        <rFont val="Arial"/>
        <family val="2"/>
      </rPr>
      <t xml:space="preserve">Step     </t>
    </r>
    <r>
      <rPr>
        <b/>
        <sz val="16"/>
        <color theme="1"/>
        <rFont val="Arial"/>
        <family val="2"/>
      </rPr>
      <t>2</t>
    </r>
  </si>
  <si>
    <t>The "output.std" file resides in the "txtinout" folder inside a SWAT project folder after a successful simulation. Complete step 1 based on this info. By default, the daily watershed average values of all the model output are stored in "output.std". However, the formatting needs to be taken care of which is done using Step 2 i.e. clicking the button "SORT"</t>
  </si>
  <si>
    <t>This program considers the output discharge data input in "flow data" sheet and the output information from "output.std" to start from same date. If the model evaluation years (calibration and validation) don’t start from the beginning of model run, one can improvise by entering a later date as start of calibration in the "input" section of "Calculator" sheet</t>
  </si>
  <si>
    <t>ADDITIONAL DISCHARGE CHECK</t>
  </si>
  <si>
    <t>(FLOW DURATION CURVE and SEASONAL ERROR PLOT)</t>
  </si>
  <si>
    <t>WATER BALANCE CHECK</t>
  </si>
  <si>
    <t>Graphics Source: Met Office (2009)</t>
  </si>
  <si>
    <t>http://www.metlink.org/wp-content/uploads/2015/02/metofficeeducation_ks3_watercycle_wrkst_answers.pdf</t>
  </si>
  <si>
    <t>Sum of PREC</t>
  </si>
  <si>
    <t>Sum of SURQ</t>
  </si>
  <si>
    <t>Sum of LATQ</t>
  </si>
  <si>
    <t>Sum of GWQ</t>
  </si>
  <si>
    <t>Sum of PERC</t>
  </si>
  <si>
    <t>Sum of ET</t>
  </si>
  <si>
    <t>Sum of PET</t>
  </si>
  <si>
    <t>Sum of WATER YIELD</t>
  </si>
  <si>
    <t>Average of SW</t>
  </si>
  <si>
    <t>ADDITIONAL VARIABLES CHECK</t>
  </si>
  <si>
    <t>Sorted</t>
  </si>
  <si>
    <t>1-Jan</t>
  </si>
  <si>
    <t>1-Feb</t>
  </si>
  <si>
    <t>1-Mar</t>
  </si>
  <si>
    <t>1-Apr</t>
  </si>
  <si>
    <t>1-May</t>
  </si>
  <si>
    <t>1-Jun</t>
  </si>
  <si>
    <t>1-Jul</t>
  </si>
  <si>
    <t>1-Aug</t>
  </si>
  <si>
    <t>1-Sep</t>
  </si>
  <si>
    <t>1-Oct</t>
  </si>
  <si>
    <t>1-Nov</t>
  </si>
  <si>
    <t>1-Dec</t>
  </si>
  <si>
    <t>Average of Sim - Obs</t>
  </si>
  <si>
    <t>Annual Watershed Average. All values in mm</t>
  </si>
  <si>
    <t xml:space="preserve">Issue 1: </t>
  </si>
  <si>
    <t>Model fails to simulate some peak flows</t>
  </si>
  <si>
    <t xml:space="preserve">Causes: </t>
  </si>
  <si>
    <t>Use precipitation data from representative stations</t>
  </si>
  <si>
    <t>Careful review of rainfall and discharge data for the model duration</t>
  </si>
  <si>
    <t xml:space="preserve">Issue 2: </t>
  </si>
  <si>
    <t>Overprediction of flow</t>
  </si>
  <si>
    <t>Check hydrograph's response for the parameters - Soil available water (SOL_AWC) and Soil Evaporation Compensation factor (ESCO)</t>
  </si>
  <si>
    <t>1.2 OR, some gages (rainfall or discharge) might be malfunctioning</t>
  </si>
  <si>
    <r>
      <t xml:space="preserve">Solutions: </t>
    </r>
    <r>
      <rPr>
        <sz val="11"/>
        <color theme="1"/>
        <rFont val="Arial"/>
        <family val="2"/>
      </rPr>
      <t>(1.1)</t>
    </r>
  </si>
  <si>
    <r>
      <t xml:space="preserve">Solutions: </t>
    </r>
    <r>
      <rPr>
        <sz val="11"/>
        <color theme="1"/>
        <rFont val="Arial"/>
        <family val="2"/>
      </rPr>
      <t>(1.2)</t>
    </r>
  </si>
  <si>
    <t>2.1 High Surface flow than reality</t>
  </si>
  <si>
    <r>
      <t xml:space="preserve">Solutions: </t>
    </r>
    <r>
      <rPr>
        <sz val="11"/>
        <color theme="1"/>
        <rFont val="Arial"/>
        <family val="2"/>
      </rPr>
      <t>(2.1)</t>
    </r>
  </si>
  <si>
    <r>
      <t xml:space="preserve">Solutions: </t>
    </r>
    <r>
      <rPr>
        <sz val="11"/>
        <color theme="1"/>
        <rFont val="Arial"/>
        <family val="2"/>
      </rPr>
      <t>(2.2)</t>
    </r>
  </si>
  <si>
    <t>Increase deep percolation loss (GWQMN)</t>
  </si>
  <si>
    <t>Increase groundwater revap coefficient (GW_REVAP)</t>
  </si>
  <si>
    <t>Decrease threshold depth of water in shallow aquifer for revap to occur (REVAPMIN)</t>
  </si>
  <si>
    <t>Time lag</t>
  </si>
  <si>
    <t xml:space="preserve">Issue 3: </t>
  </si>
  <si>
    <t>3.1 Time of concentration is too long. This might be due to the slope being lesser than reality or surface roughness being overestimated for overland flow.</t>
  </si>
  <si>
    <r>
      <t xml:space="preserve">Solutions: </t>
    </r>
    <r>
      <rPr>
        <sz val="11"/>
        <color theme="1"/>
        <rFont val="Arial"/>
        <family val="2"/>
      </rPr>
      <t>(3.1)</t>
    </r>
  </si>
  <si>
    <t>Adjust Manning's roughness coefficient (OV_N)</t>
  </si>
  <si>
    <t>Adjust overland flow length (SLSUBBSN)</t>
  </si>
  <si>
    <t xml:space="preserve">Issue 4: </t>
  </si>
  <si>
    <t>Peakier at peaks, flatter at baseflow</t>
  </si>
  <si>
    <t>4.2 Lower Baseflow than reality</t>
  </si>
  <si>
    <t>4.1 Higher Surface flow than reality</t>
  </si>
  <si>
    <r>
      <t xml:space="preserve">Solutions: </t>
    </r>
    <r>
      <rPr>
        <sz val="11"/>
        <color theme="1"/>
        <rFont val="Arial"/>
        <family val="2"/>
      </rPr>
      <t>(4.1, 4.2)</t>
    </r>
  </si>
  <si>
    <t>Adjust infiltration parameters</t>
  </si>
  <si>
    <r>
      <t xml:space="preserve">Tips for Hydrograph Calibration </t>
    </r>
    <r>
      <rPr>
        <sz val="12"/>
        <color theme="1"/>
        <rFont val="Arial"/>
        <family val="2"/>
      </rPr>
      <t>(source: swat.tamu.edu)</t>
    </r>
  </si>
  <si>
    <r>
      <t xml:space="preserve">Tips for Using Statistics </t>
    </r>
    <r>
      <rPr>
        <sz val="10"/>
        <color theme="1"/>
        <rFont val="Arial"/>
        <family val="2"/>
      </rPr>
      <t>(reference: Krause et al. 2005. Comparison of different efficiency criteria for hydrological model assessment)</t>
    </r>
  </si>
  <si>
    <t>Case 1</t>
  </si>
  <si>
    <t>Case 2</t>
  </si>
  <si>
    <t>Case 3</t>
  </si>
  <si>
    <t>Peaks mismatch, Baseflow match</t>
  </si>
  <si>
    <t>Peaks match, Baseflow mismatch</t>
  </si>
  <si>
    <t>Overall Under-/Over estimation</t>
  </si>
  <si>
    <t>PET and AET</t>
  </si>
  <si>
    <t>SURFACE RUNOFF</t>
  </si>
  <si>
    <t>TIME OF CONCENTRATION</t>
  </si>
  <si>
    <t>SOIL WATER</t>
  </si>
  <si>
    <t>LATERAL FLOW</t>
  </si>
  <si>
    <t>SNOW PROCESSES</t>
  </si>
  <si>
    <t>ELEVATION BANDS</t>
  </si>
  <si>
    <t>CHANNEL ROUTING</t>
  </si>
  <si>
    <t>1.1 The rainfall station/s is not representative. Such system shows no response to localized storms</t>
  </si>
  <si>
    <r>
      <rPr>
        <b/>
        <sz val="11"/>
        <color theme="1"/>
        <rFont val="Arial"/>
        <family val="2"/>
      </rPr>
      <t>Note:</t>
    </r>
    <r>
      <rPr>
        <sz val="11"/>
        <color theme="1"/>
        <rFont val="Arial"/>
        <family val="2"/>
      </rPr>
      <t xml:space="preserve"> In case of </t>
    </r>
    <r>
      <rPr>
        <b/>
        <sz val="11"/>
        <color theme="1"/>
        <rFont val="Arial"/>
        <family val="2"/>
      </rPr>
      <t>opposite problem</t>
    </r>
    <r>
      <rPr>
        <sz val="11"/>
        <color theme="1"/>
        <rFont val="Arial"/>
        <family val="2"/>
      </rPr>
      <t>, try same solutions changing values in opposite manner</t>
    </r>
  </si>
  <si>
    <t xml:space="preserve">Adjust parameters determining interflow (lateral flow) </t>
  </si>
  <si>
    <t>Adjust baseflow recession parameter (ALPHA_BF)</t>
  </si>
  <si>
    <t>Adjust slope for overland flow (HRU_SLP)</t>
  </si>
  <si>
    <t>2.2 Higher Baseflow than reality</t>
  </si>
  <si>
    <t>2.3 Less evapotranspiration losses than reality</t>
  </si>
  <si>
    <r>
      <t xml:space="preserve">Solutions: </t>
    </r>
    <r>
      <rPr>
        <sz val="11"/>
        <color theme="1"/>
        <rFont val="Arial"/>
        <family val="2"/>
      </rPr>
      <t>(2.3)</t>
    </r>
  </si>
  <si>
    <t>Decrease curve number (CN_2) for land use types</t>
  </si>
  <si>
    <t>NSE, RSR</t>
  </si>
  <si>
    <r>
      <t>NSE</t>
    </r>
    <r>
      <rPr>
        <b/>
        <vertAlign val="subscript"/>
        <sz val="16"/>
        <color theme="1"/>
        <rFont val="Arial"/>
        <family val="2"/>
      </rPr>
      <t>rel</t>
    </r>
  </si>
  <si>
    <r>
      <t>NSE</t>
    </r>
    <r>
      <rPr>
        <b/>
        <vertAlign val="subscript"/>
        <sz val="11"/>
        <color theme="1"/>
        <rFont val="Arial"/>
        <family val="2"/>
      </rPr>
      <t>rel</t>
    </r>
    <r>
      <rPr>
        <sz val="11"/>
        <color theme="1"/>
        <rFont val="Arial"/>
        <family val="2"/>
      </rPr>
      <t xml:space="preserve"> is sensitive on low flows only and not reactive on peak flows. Thus its an ideal statistic to evaluate base flow and high in case 2.</t>
    </r>
  </si>
  <si>
    <r>
      <rPr>
        <sz val="11"/>
        <color theme="1"/>
        <rFont val="Arial"/>
        <family val="2"/>
      </rPr>
      <t xml:space="preserve">Due to normalized expression, </t>
    </r>
    <r>
      <rPr>
        <b/>
        <sz val="11"/>
        <color theme="1"/>
        <rFont val="Arial"/>
        <family val="2"/>
      </rPr>
      <t>NSE</t>
    </r>
    <r>
      <rPr>
        <b/>
        <vertAlign val="subscript"/>
        <sz val="11"/>
        <color theme="1"/>
        <rFont val="Arial"/>
        <family val="2"/>
      </rPr>
      <t>rel</t>
    </r>
    <r>
      <rPr>
        <sz val="11"/>
        <color theme="1"/>
        <rFont val="Arial"/>
        <family val="2"/>
      </rPr>
      <t xml:space="preserve"> is not reactive on peak flows. Any poor performance in base flow is promptly noticed. Understandably its low in case 1.</t>
    </r>
  </si>
  <si>
    <r>
      <t>R</t>
    </r>
    <r>
      <rPr>
        <b/>
        <vertAlign val="superscript"/>
        <sz val="16"/>
        <color theme="1"/>
        <rFont val="Arial"/>
        <family val="2"/>
      </rPr>
      <t>2</t>
    </r>
  </si>
  <si>
    <r>
      <t xml:space="preserve">NSE </t>
    </r>
    <r>
      <rPr>
        <sz val="11"/>
        <color theme="1"/>
        <rFont val="Arial"/>
        <family val="2"/>
      </rPr>
      <t xml:space="preserve">quantifies via absolute values due to which, in general, the high values have greater influence than lower values. Thus its high in case 1. </t>
    </r>
    <r>
      <rPr>
        <b/>
        <sz val="11"/>
        <color theme="1"/>
        <rFont val="Arial"/>
        <family val="2"/>
      </rPr>
      <t>RSR</t>
    </r>
    <r>
      <rPr>
        <sz val="11"/>
        <color theme="1"/>
        <rFont val="Arial"/>
        <family val="2"/>
      </rPr>
      <t xml:space="preserve"> also gives good values.</t>
    </r>
  </si>
  <si>
    <r>
      <t>wR</t>
    </r>
    <r>
      <rPr>
        <b/>
        <vertAlign val="superscript"/>
        <sz val="16"/>
        <color theme="1"/>
        <rFont val="Arial"/>
        <family val="2"/>
      </rPr>
      <t>2</t>
    </r>
    <r>
      <rPr>
        <b/>
        <sz val="16"/>
        <color theme="1"/>
        <rFont val="Arial"/>
        <family val="2"/>
      </rPr>
      <t>, PBIAS</t>
    </r>
  </si>
  <si>
    <r>
      <t xml:space="preserve">Match Indicator: </t>
    </r>
    <r>
      <rPr>
        <sz val="11"/>
        <color theme="1"/>
        <rFont val="Arial"/>
        <family val="2"/>
      </rPr>
      <t>Peak values</t>
    </r>
  </si>
  <si>
    <r>
      <t xml:space="preserve">Error Indicator: </t>
    </r>
    <r>
      <rPr>
        <sz val="11"/>
        <color theme="1"/>
        <rFont val="Arial"/>
        <family val="2"/>
      </rPr>
      <t>Base flow</t>
    </r>
  </si>
  <si>
    <r>
      <t xml:space="preserve">Error Indicator: </t>
    </r>
    <r>
      <rPr>
        <sz val="11"/>
        <color theme="1"/>
        <rFont val="Arial"/>
        <family val="2"/>
      </rPr>
      <t>Peak Values</t>
    </r>
  </si>
  <si>
    <r>
      <t xml:space="preserve">Match Indicator: </t>
    </r>
    <r>
      <rPr>
        <sz val="11"/>
        <color theme="1"/>
        <rFont val="Arial"/>
        <family val="2"/>
      </rPr>
      <t>Base Flow</t>
    </r>
  </si>
  <si>
    <r>
      <t xml:space="preserve">Match Indicator: </t>
    </r>
    <r>
      <rPr>
        <sz val="11"/>
        <color theme="1"/>
        <rFont val="Arial"/>
        <family val="2"/>
      </rPr>
      <t>Pattern</t>
    </r>
  </si>
  <si>
    <r>
      <t xml:space="preserve">Error Indicator: </t>
    </r>
    <r>
      <rPr>
        <sz val="11"/>
        <color theme="1"/>
        <rFont val="Arial"/>
        <family val="2"/>
      </rPr>
      <t>Flow Volume</t>
    </r>
  </si>
  <si>
    <r>
      <t>Value of R</t>
    </r>
    <r>
      <rPr>
        <vertAlign val="superscript"/>
        <sz val="11"/>
        <color theme="1"/>
        <rFont val="Arial"/>
        <family val="2"/>
      </rPr>
      <t xml:space="preserve">2 </t>
    </r>
    <r>
      <rPr>
        <sz val="11"/>
        <color theme="1"/>
        <rFont val="Arial"/>
        <family val="2"/>
      </rPr>
      <t>is purely driven by the pattern and not the values. Although this behavior is useful in terms of achieving the "disturbances" in the hydrograph it will overlook the volume problem</t>
    </r>
  </si>
  <si>
    <r>
      <rPr>
        <sz val="11"/>
        <color theme="1"/>
        <rFont val="Arial"/>
        <family val="2"/>
      </rPr>
      <t xml:space="preserve">Since </t>
    </r>
    <r>
      <rPr>
        <b/>
        <sz val="11"/>
        <color theme="1"/>
        <rFont val="Arial"/>
        <family val="2"/>
      </rPr>
      <t xml:space="preserve">NSE </t>
    </r>
    <r>
      <rPr>
        <sz val="11"/>
        <color theme="1"/>
        <rFont val="Arial"/>
        <family val="2"/>
      </rPr>
      <t xml:space="preserve">is sensitive to high values, in case 2 it will show a low value. </t>
    </r>
    <r>
      <rPr>
        <b/>
        <sz val="11"/>
        <color theme="1"/>
        <rFont val="Arial"/>
        <family val="2"/>
      </rPr>
      <t>RSR</t>
    </r>
    <r>
      <rPr>
        <sz val="11"/>
        <color theme="1"/>
        <rFont val="Arial"/>
        <family val="2"/>
      </rPr>
      <t xml:space="preserve"> also gives similar indication.</t>
    </r>
  </si>
  <si>
    <r>
      <t>wR</t>
    </r>
    <r>
      <rPr>
        <vertAlign val="superscript"/>
        <sz val="11"/>
        <color theme="1"/>
        <rFont val="Arial"/>
        <family val="2"/>
      </rPr>
      <t>2</t>
    </r>
    <r>
      <rPr>
        <sz val="11"/>
        <color theme="1"/>
        <rFont val="Arial"/>
        <family val="2"/>
      </rPr>
      <t xml:space="preserve"> takes into account the gradient b of the regression on which R</t>
    </r>
    <r>
      <rPr>
        <vertAlign val="superscript"/>
        <sz val="11"/>
        <color theme="1"/>
        <rFont val="Arial"/>
        <family val="2"/>
      </rPr>
      <t>2</t>
    </r>
    <r>
      <rPr>
        <sz val="11"/>
        <color theme="1"/>
        <rFont val="Arial"/>
        <family val="2"/>
      </rPr>
      <t xml:space="preserve"> is based enabling it to check magnitude along with pattern. Along with R</t>
    </r>
    <r>
      <rPr>
        <vertAlign val="superscript"/>
        <sz val="11"/>
        <color theme="1"/>
        <rFont val="Arial"/>
        <family val="2"/>
      </rPr>
      <t>2</t>
    </r>
    <r>
      <rPr>
        <sz val="11"/>
        <color theme="1"/>
        <rFont val="Arial"/>
        <family val="2"/>
      </rPr>
      <t xml:space="preserve">, </t>
    </r>
    <r>
      <rPr>
        <b/>
        <sz val="11"/>
        <color theme="1"/>
        <rFont val="Arial"/>
        <family val="2"/>
      </rPr>
      <t>PBIAS</t>
    </r>
    <r>
      <rPr>
        <sz val="11"/>
        <color theme="1"/>
        <rFont val="Arial"/>
        <family val="2"/>
      </rPr>
      <t xml:space="preserve"> also indicates a low success value in this case as it checks the water volume.</t>
    </r>
  </si>
  <si>
    <r>
      <t xml:space="preserve">SWAT model Parameters, Processes and Location </t>
    </r>
    <r>
      <rPr>
        <sz val="10"/>
        <color theme="1"/>
        <rFont val="Arial"/>
        <family val="2"/>
      </rPr>
      <t>(Source: SWAT Input/Output Documentation version 2012)</t>
    </r>
  </si>
  <si>
    <t>In the "flow data" sheet, enter the starting year of the data in the first green cell of the "Date" column and  place the observed and simulated data in the green columns. Then goto the "Input" section of this sheet, enter the modeling years in green cells</t>
  </si>
  <si>
    <t>3. Sim Discharge</t>
  </si>
  <si>
    <t>4. Zoom Graphs</t>
  </si>
  <si>
    <t>2. Flow Data Input</t>
  </si>
  <si>
    <t>Options 4 and 5 at "Graph Controls" require further information for adjusting the hydrograph, which need to be entered before selecting that option.</t>
  </si>
  <si>
    <t>Use the drop down menu in the "Addtl. Variables Check" section and compare up to 4 ouputs. Note that their time axes change along with hydrograph.</t>
  </si>
  <si>
    <t>STEPS TO USE</t>
  </si>
  <si>
    <t>Observe the model statistics in the "output" section. Choose a drop down option in "Graph Control" section to observe the hydrograph</t>
  </si>
  <si>
    <t>Use the options presented in the  "Graph Controls" section to zoom in/out the hydrograph as per your need</t>
  </si>
  <si>
    <t>Count of PREC</t>
  </si>
  <si>
    <t>Count of SURQ</t>
  </si>
  <si>
    <t>Count of LATQ</t>
  </si>
  <si>
    <t>Count of GWQ</t>
  </si>
  <si>
    <t>Count of PERC</t>
  </si>
  <si>
    <t>Count of SW</t>
  </si>
  <si>
    <t>Count of ET</t>
  </si>
  <si>
    <t>Count of PET</t>
  </si>
  <si>
    <t>Count of WATER YIELD</t>
  </si>
  <si>
    <t>2000</t>
  </si>
  <si>
    <t>2001</t>
  </si>
  <si>
    <t>2002</t>
  </si>
  <si>
    <t>2003</t>
  </si>
  <si>
    <t>2004</t>
  </si>
  <si>
    <t>2005</t>
  </si>
  <si>
    <t>2006</t>
  </si>
  <si>
    <t>2007</t>
  </si>
  <si>
    <t>2008</t>
  </si>
  <si>
    <t>2009</t>
  </si>
  <si>
    <t>2010</t>
  </si>
  <si>
    <t>2011</t>
  </si>
  <si>
    <t>2012</t>
  </si>
  <si>
    <t>2013</t>
  </si>
  <si>
    <t>2014</t>
  </si>
  <si>
    <t>2015</t>
  </si>
  <si>
    <t>6. More Data Input</t>
  </si>
  <si>
    <t>5. Addtl. Q Check</t>
  </si>
  <si>
    <t>Click "Refresh 1" button to get FDC and Error Plot which aid in extreme values and seasonality calibration of the model flow  respectively.</t>
  </si>
  <si>
    <t>If you are calibrating SWAT, apart from flow data, "output.std" file from SWAT can also be processed in this program to view addtl. results. Follow instructions in "output.std" sheet first.</t>
  </si>
  <si>
    <t>"Water Balance Check"  and "Additional Check" sections enable viewing other model outputs. Pressing "REFRESH 2" refreshes values of "Water Balance Check".</t>
  </si>
  <si>
    <t>Etiquetas de fila</t>
  </si>
  <si>
    <t>(en blanco)</t>
  </si>
  <si>
    <t>Total general</t>
  </si>
  <si>
    <t>D:\L\LIMACO\SWATOK1\Scenarios\SIMU1\TxtInOut</t>
  </si>
  <si>
    <t>Stard</t>
  </si>
  <si>
    <t>End</t>
  </si>
  <si>
    <t>Etiquetas de columna</t>
  </si>
  <si>
    <t>1983</t>
  </si>
  <si>
    <t>1984</t>
  </si>
  <si>
    <t>1985</t>
  </si>
  <si>
    <t>1986</t>
  </si>
  <si>
    <t>1987</t>
  </si>
  <si>
    <t>1988</t>
  </si>
  <si>
    <t>1989</t>
  </si>
  <si>
    <t>1990</t>
  </si>
  <si>
    <t>1991</t>
  </si>
  <si>
    <t>1992</t>
  </si>
  <si>
    <t>1993</t>
  </si>
  <si>
    <t>1994</t>
  </si>
  <si>
    <t>1995</t>
  </si>
  <si>
    <t>1996</t>
  </si>
  <si>
    <t>1997</t>
  </si>
  <si>
    <t>1998</t>
  </si>
  <si>
    <t>1999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</si>
</sst>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0.000"/>
    <numFmt numFmtId="166" formatCode="\+0.0%;\-0.0%;0.0%"/>
    <numFmt numFmtId="167" formatCode="_(* #,##0_);_(* \(#,##0\);_(* &quot;-&quot;??_);_(@_)"/>
    <numFmt numFmtId="168" formatCode="[$-409]mmm;@"/>
  </numFmts>
  <fonts count="26" x14ac:knownFonts="1">
    <font>
      <sz val="11"/>
      <color theme="1"/>
      <name val="Calibri"/>
      <family val="2"/>
      <scheme val="minor"/>
    </font>
    <font>
      <sz val="10"/>
      <name val="Arial"/>
      <family val="2"/>
    </font>
    <font>
      <sz val="11"/>
      <color theme="1"/>
      <name val="Calibri"/>
      <family val="2"/>
      <scheme val="minor"/>
    </font>
    <font>
      <b/>
      <sz val="9"/>
      <color theme="1"/>
      <name val="Arial"/>
      <family val="2"/>
    </font>
    <font>
      <sz val="9"/>
      <color theme="1"/>
      <name val="Arial"/>
      <family val="2"/>
    </font>
    <font>
      <b/>
      <sz val="11"/>
      <color theme="1"/>
      <name val="Arial"/>
      <family val="2"/>
    </font>
    <font>
      <b/>
      <vertAlign val="subscript"/>
      <sz val="9"/>
      <color theme="1"/>
      <name val="Arial"/>
      <family val="2"/>
    </font>
    <font>
      <b/>
      <vertAlign val="superscript"/>
      <sz val="9"/>
      <color theme="1"/>
      <name val="Arial"/>
      <family val="2"/>
    </font>
    <font>
      <b/>
      <sz val="12"/>
      <color theme="1"/>
      <name val="Arial"/>
      <family val="2"/>
    </font>
    <font>
      <vertAlign val="subscript"/>
      <sz val="9"/>
      <color theme="1"/>
      <name val="Arial"/>
      <family val="2"/>
    </font>
    <font>
      <vertAlign val="superscript"/>
      <sz val="9"/>
      <color theme="1"/>
      <name val="Arial"/>
      <family val="2"/>
    </font>
    <font>
      <sz val="10"/>
      <color theme="1"/>
      <name val="Arial"/>
      <family val="2"/>
    </font>
    <font>
      <b/>
      <sz val="10"/>
      <color theme="1"/>
      <name val="Arial"/>
      <family val="2"/>
    </font>
    <font>
      <b/>
      <sz val="16"/>
      <color theme="1"/>
      <name val="Arial"/>
      <family val="2"/>
    </font>
    <font>
      <b/>
      <sz val="28"/>
      <color theme="1"/>
      <name val="Arial"/>
      <family val="2"/>
    </font>
    <font>
      <sz val="9"/>
      <color rgb="FFFF0000"/>
      <name val="Arial"/>
      <family val="2"/>
    </font>
    <font>
      <u/>
      <sz val="11"/>
      <color theme="10"/>
      <name val="Calibri"/>
      <family val="2"/>
      <scheme val="minor"/>
    </font>
    <font>
      <sz val="8"/>
      <color theme="1"/>
      <name val="Arial"/>
      <family val="2"/>
    </font>
    <font>
      <u/>
      <sz val="8"/>
      <color theme="1"/>
      <name val="Arial"/>
      <family val="2"/>
    </font>
    <font>
      <sz val="11"/>
      <color theme="1"/>
      <name val="Arial"/>
      <family val="2"/>
    </font>
    <font>
      <sz val="12"/>
      <color theme="1"/>
      <name val="Arial"/>
      <family val="2"/>
    </font>
    <font>
      <b/>
      <vertAlign val="subscript"/>
      <sz val="16"/>
      <color theme="1"/>
      <name val="Arial"/>
      <family val="2"/>
    </font>
    <font>
      <b/>
      <vertAlign val="subscript"/>
      <sz val="11"/>
      <color theme="1"/>
      <name val="Arial"/>
      <family val="2"/>
    </font>
    <font>
      <b/>
      <vertAlign val="superscript"/>
      <sz val="16"/>
      <color theme="1"/>
      <name val="Arial"/>
      <family val="2"/>
    </font>
    <font>
      <vertAlign val="superscript"/>
      <sz val="11"/>
      <color theme="1"/>
      <name val="Arial"/>
      <family val="2"/>
    </font>
    <font>
      <sz val="9"/>
      <name val="Arial"/>
      <family val="2"/>
    </font>
  </fonts>
  <fills count="14">
    <fill>
      <patternFill patternType="none"/>
    </fill>
    <fill>
      <patternFill patternType="gray125"/>
    </fill>
    <fill>
      <patternFill patternType="solid">
        <fgColor theme="7" tint="0.3999755851924192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FF"/>
        <bgColor indexed="64"/>
      </patternFill>
    </fill>
    <fill>
      <patternFill patternType="solid">
        <fgColor theme="0"/>
        <bgColor indexed="64"/>
      </patternFill>
    </fill>
    <fill>
      <patternFill patternType="solid">
        <fgColor rgb="FFFFE48F"/>
        <bgColor indexed="64"/>
      </patternFill>
    </fill>
    <fill>
      <patternFill patternType="solid">
        <fgColor theme="0" tint="-4.9989318521683403E-2"/>
        <bgColor indexed="64"/>
      </patternFill>
    </fill>
    <fill>
      <patternFill patternType="solid">
        <fgColor theme="7"/>
        <bgColor indexed="64"/>
      </patternFill>
    </fill>
    <fill>
      <patternFill patternType="solid">
        <fgColor theme="6" tint="0.79998168889431442"/>
        <bgColor indexed="64"/>
      </patternFill>
    </fill>
  </fills>
  <borders count="82">
    <border>
      <left/>
      <right/>
      <top/>
      <bottom/>
      <diagonal/>
    </border>
    <border>
      <left/>
      <right/>
      <top style="thin">
        <color indexed="64"/>
      </top>
      <bottom style="thin">
        <color indexed="64"/>
      </bottom>
      <diagonal/>
    </border>
    <border>
      <left style="thin">
        <color indexed="64"/>
      </left>
      <right/>
      <top/>
      <bottom/>
      <diagonal/>
    </border>
    <border>
      <left/>
      <right/>
      <top style="thin">
        <color indexed="64"/>
      </top>
      <bottom style="medium">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theme="0" tint="-4.9989318521683403E-2"/>
      </right>
      <top style="medium">
        <color indexed="64"/>
      </top>
      <bottom style="medium">
        <color theme="0" tint="-4.9989318521683403E-2"/>
      </bottom>
      <diagonal/>
    </border>
    <border>
      <left style="medium">
        <color theme="0" tint="-4.9989318521683403E-2"/>
      </left>
      <right style="medium">
        <color indexed="64"/>
      </right>
      <top style="medium">
        <color indexed="64"/>
      </top>
      <bottom style="medium">
        <color theme="0" tint="-4.9989318521683403E-2"/>
      </bottom>
      <diagonal/>
    </border>
    <border>
      <left style="medium">
        <color indexed="64"/>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indexed="64"/>
      </right>
      <top style="medium">
        <color theme="0" tint="-4.9989318521683403E-2"/>
      </top>
      <bottom style="medium">
        <color theme="0" tint="-4.9989318521683403E-2"/>
      </bottom>
      <diagonal/>
    </border>
    <border>
      <left style="medium">
        <color indexed="64"/>
      </left>
      <right style="medium">
        <color theme="0" tint="-4.9989318521683403E-2"/>
      </right>
      <top style="medium">
        <color theme="0" tint="-4.9989318521683403E-2"/>
      </top>
      <bottom style="medium">
        <color indexed="64"/>
      </bottom>
      <diagonal/>
    </border>
    <border>
      <left style="medium">
        <color theme="0" tint="-4.9989318521683403E-2"/>
      </left>
      <right style="medium">
        <color indexed="64"/>
      </right>
      <top style="medium">
        <color theme="0" tint="-4.9989318521683403E-2"/>
      </top>
      <bottom style="medium">
        <color indexed="64"/>
      </bottom>
      <diagonal/>
    </border>
    <border>
      <left style="medium">
        <color theme="0" tint="-4.9989318521683403E-2"/>
      </left>
      <right/>
      <top style="medium">
        <color indexed="64"/>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7" tint="-0.24994659260841701"/>
      </left>
      <right style="thin">
        <color theme="7" tint="-0.24994659260841701"/>
      </right>
      <top style="thin">
        <color theme="7" tint="-0.24994659260841701"/>
      </top>
      <bottom style="thin">
        <color theme="7" tint="-0.24994659260841701"/>
      </bottom>
      <diagonal/>
    </border>
    <border>
      <left style="thin">
        <color theme="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1"/>
      </right>
      <top style="thin">
        <color theme="0" tint="-0.24994659260841701"/>
      </top>
      <bottom style="thin">
        <color theme="0" tint="-0.24994659260841701"/>
      </bottom>
      <diagonal/>
    </border>
    <border>
      <left style="thin">
        <color theme="1"/>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1"/>
      </right>
      <top/>
      <bottom style="thin">
        <color theme="0" tint="-0.24994659260841701"/>
      </bottom>
      <diagonal/>
    </border>
    <border>
      <left style="thin">
        <color theme="5" tint="-0.24994659260841701"/>
      </left>
      <right/>
      <top style="thin">
        <color theme="5" tint="-0.24994659260841701"/>
      </top>
      <bottom style="thin">
        <color theme="5" tint="-0.24994659260841701"/>
      </bottom>
      <diagonal/>
    </border>
    <border>
      <left/>
      <right/>
      <top style="thin">
        <color theme="5" tint="-0.24994659260841701"/>
      </top>
      <bottom style="thin">
        <color theme="5" tint="-0.24994659260841701"/>
      </bottom>
      <diagonal/>
    </border>
    <border>
      <left/>
      <right style="thin">
        <color theme="5" tint="-0.24994659260841701"/>
      </right>
      <top style="thin">
        <color theme="5" tint="-0.24994659260841701"/>
      </top>
      <bottom style="thin">
        <color theme="5" tint="-0.24994659260841701"/>
      </bottom>
      <diagonal/>
    </border>
    <border>
      <left style="thin">
        <color theme="5" tint="-0.24994659260841701"/>
      </left>
      <right/>
      <top style="thin">
        <color theme="5" tint="-0.24994659260841701"/>
      </top>
      <bottom/>
      <diagonal/>
    </border>
    <border>
      <left/>
      <right/>
      <top style="thin">
        <color theme="5" tint="-0.24994659260841701"/>
      </top>
      <bottom/>
      <diagonal/>
    </border>
    <border>
      <left/>
      <right style="thin">
        <color theme="5" tint="-0.24994659260841701"/>
      </right>
      <top style="thin">
        <color theme="5" tint="-0.24994659260841701"/>
      </top>
      <bottom/>
      <diagonal/>
    </border>
    <border>
      <left style="thin">
        <color theme="5" tint="-0.24994659260841701"/>
      </left>
      <right/>
      <top/>
      <bottom/>
      <diagonal/>
    </border>
    <border>
      <left/>
      <right style="thin">
        <color theme="5" tint="-0.24994659260841701"/>
      </right>
      <top/>
      <bottom/>
      <diagonal/>
    </border>
    <border>
      <left style="thin">
        <color theme="5" tint="-0.24994659260841701"/>
      </left>
      <right/>
      <top/>
      <bottom style="thin">
        <color theme="5" tint="-0.24994659260841701"/>
      </bottom>
      <diagonal/>
    </border>
    <border>
      <left/>
      <right/>
      <top/>
      <bottom style="thin">
        <color theme="5" tint="-0.24994659260841701"/>
      </bottom>
      <diagonal/>
    </border>
    <border>
      <left/>
      <right style="thin">
        <color theme="5" tint="-0.24994659260841701"/>
      </right>
      <top/>
      <bottom style="thin">
        <color theme="5" tint="-0.24994659260841701"/>
      </bottom>
      <diagonal/>
    </border>
    <border>
      <left style="thin">
        <color theme="1"/>
      </left>
      <right style="thin">
        <color theme="5" tint="-0.24994659260841701"/>
      </right>
      <top style="thin">
        <color indexed="64"/>
      </top>
      <bottom style="thin">
        <color theme="5" tint="-0.24994659260841701"/>
      </bottom>
      <diagonal/>
    </border>
    <border>
      <left style="thin">
        <color theme="5" tint="-0.24994659260841701"/>
      </left>
      <right style="thin">
        <color theme="5" tint="-0.24994659260841701"/>
      </right>
      <top style="thin">
        <color indexed="64"/>
      </top>
      <bottom style="thin">
        <color theme="5" tint="-0.24994659260841701"/>
      </bottom>
      <diagonal/>
    </border>
    <border>
      <left style="thin">
        <color theme="5" tint="-0.24994659260841701"/>
      </left>
      <right style="thin">
        <color theme="1"/>
      </right>
      <top style="thin">
        <color indexed="64"/>
      </top>
      <bottom style="thin">
        <color theme="5" tint="-0.24994659260841701"/>
      </bottom>
      <diagonal/>
    </border>
    <border>
      <left style="thin">
        <color theme="1"/>
      </left>
      <right style="thin">
        <color theme="5" tint="-0.24994659260841701"/>
      </right>
      <top style="thin">
        <color theme="5" tint="-0.24994659260841701"/>
      </top>
      <bottom style="thin">
        <color indexed="64"/>
      </bottom>
      <diagonal/>
    </border>
    <border>
      <left style="thin">
        <color theme="5" tint="-0.24994659260841701"/>
      </left>
      <right style="thin">
        <color theme="5" tint="-0.24994659260841701"/>
      </right>
      <top style="thin">
        <color theme="5" tint="-0.24994659260841701"/>
      </top>
      <bottom style="thin">
        <color indexed="64"/>
      </bottom>
      <diagonal/>
    </border>
    <border>
      <left style="thin">
        <color theme="5" tint="-0.24994659260841701"/>
      </left>
      <right style="thin">
        <color theme="1"/>
      </right>
      <top style="thin">
        <color theme="5" tint="-0.24994659260841701"/>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thin">
        <color theme="7" tint="-0.24994659260841701"/>
      </bottom>
      <diagonal/>
    </border>
    <border>
      <left/>
      <right style="thin">
        <color theme="7" tint="-0.24994659260841701"/>
      </right>
      <top style="thin">
        <color theme="7" tint="-0.24994659260841701"/>
      </top>
      <bottom style="thin">
        <color theme="7" tint="-0.24994659260841701"/>
      </bottom>
      <diagonal/>
    </border>
    <border>
      <left style="medium">
        <color indexed="64"/>
      </left>
      <right style="thin">
        <color theme="9" tint="-0.24994659260841701"/>
      </right>
      <top style="thin">
        <color theme="9" tint="-0.24994659260841701"/>
      </top>
      <bottom style="thin">
        <color theme="9" tint="-0.24994659260841701"/>
      </bottom>
      <diagonal/>
    </border>
    <border>
      <left style="thin">
        <color theme="9" tint="-0.24994659260841701"/>
      </left>
      <right style="medium">
        <color indexed="64"/>
      </right>
      <top style="thin">
        <color theme="9" tint="-0.24994659260841701"/>
      </top>
      <bottom style="thin">
        <color theme="9" tint="-0.24994659260841701"/>
      </bottom>
      <diagonal/>
    </border>
    <border>
      <left style="thin">
        <color theme="1"/>
      </left>
      <right/>
      <top/>
      <bottom/>
      <diagonal/>
    </border>
    <border>
      <left style="thin">
        <color indexed="64"/>
      </left>
      <right style="medium">
        <color indexed="64"/>
      </right>
      <top style="medium">
        <color indexed="64"/>
      </top>
      <bottom style="medium">
        <color indexed="64"/>
      </bottom>
      <diagonal/>
    </border>
    <border>
      <left style="medium">
        <color indexed="64"/>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medium">
        <color indexed="64"/>
      </right>
      <top style="thin">
        <color theme="1" tint="0.499984740745262"/>
      </top>
      <bottom style="thin">
        <color theme="1" tint="0.499984740745262"/>
      </bottom>
      <diagonal/>
    </border>
    <border>
      <left style="medium">
        <color indexed="64"/>
      </left>
      <right/>
      <top style="thin">
        <color theme="1" tint="0.499984740745262"/>
      </top>
      <bottom/>
      <diagonal/>
    </border>
    <border>
      <left/>
      <right/>
      <top style="thin">
        <color theme="1" tint="0.499984740745262"/>
      </top>
      <bottom/>
      <diagonal/>
    </border>
    <border>
      <left/>
      <right style="medium">
        <color indexed="64"/>
      </right>
      <top style="thin">
        <color theme="1" tint="0.499984740745262"/>
      </top>
      <bottom/>
      <diagonal/>
    </border>
    <border>
      <left style="medium">
        <color indexed="64"/>
      </left>
      <right/>
      <top/>
      <bottom style="thin">
        <color theme="1" tint="0.499984740745262"/>
      </bottom>
      <diagonal/>
    </border>
    <border>
      <left/>
      <right/>
      <top/>
      <bottom style="thin">
        <color theme="1" tint="0.499984740745262"/>
      </bottom>
      <diagonal/>
    </border>
    <border>
      <left/>
      <right style="medium">
        <color indexed="64"/>
      </right>
      <top/>
      <bottom style="thin">
        <color theme="1" tint="0.499984740745262"/>
      </bottom>
      <diagonal/>
    </border>
    <border>
      <left style="medium">
        <color indexed="64"/>
      </left>
      <right/>
      <top style="thin">
        <color theme="1" tint="0.499984740745262"/>
      </top>
      <bottom style="medium">
        <color indexed="64"/>
      </bottom>
      <diagonal/>
    </border>
    <border>
      <left/>
      <right/>
      <top style="thin">
        <color theme="1" tint="0.499984740745262"/>
      </top>
      <bottom style="medium">
        <color indexed="64"/>
      </bottom>
      <diagonal/>
    </border>
    <border>
      <left/>
      <right style="medium">
        <color indexed="64"/>
      </right>
      <top style="thin">
        <color theme="1" tint="0.499984740745262"/>
      </top>
      <bottom style="medium">
        <color indexed="64"/>
      </bottom>
      <diagonal/>
    </border>
  </borders>
  <cellStyleXfs count="5">
    <xf numFmtId="0" fontId="0" fillId="0" borderId="0"/>
    <xf numFmtId="0" fontId="1" fillId="0" borderId="0"/>
    <xf numFmtId="0" fontId="2" fillId="0" borderId="0"/>
    <xf numFmtId="43" fontId="2" fillId="0" borderId="0" applyFont="0" applyFill="0" applyBorder="0" applyAlignment="0" applyProtection="0"/>
    <xf numFmtId="0" fontId="16" fillId="0" borderId="0" applyNumberFormat="0" applyFill="0" applyBorder="0" applyAlignment="0" applyProtection="0"/>
  </cellStyleXfs>
  <cellXfs count="365">
    <xf numFmtId="0" fontId="0" fillId="0" borderId="0" xfId="0"/>
    <xf numFmtId="165" fontId="4" fillId="0" borderId="2" xfId="0" applyNumberFormat="1" applyFont="1" applyBorder="1" applyAlignment="1">
      <alignment horizontal="center"/>
    </xf>
    <xf numFmtId="165" fontId="4" fillId="0" borderId="7" xfId="0" applyNumberFormat="1"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164" fontId="4" fillId="0" borderId="4" xfId="0" applyNumberFormat="1" applyFont="1" applyBorder="1" applyAlignment="1">
      <alignment horizontal="center"/>
    </xf>
    <xf numFmtId="164" fontId="4" fillId="0" borderId="2" xfId="0" applyNumberFormat="1" applyFont="1" applyBorder="1" applyAlignment="1">
      <alignment horizontal="center"/>
    </xf>
    <xf numFmtId="164" fontId="4" fillId="0" borderId="7" xfId="0" applyNumberFormat="1" applyFont="1" applyBorder="1" applyAlignment="1">
      <alignment horizontal="center"/>
    </xf>
    <xf numFmtId="164" fontId="3" fillId="0" borderId="8" xfId="0" applyNumberFormat="1" applyFont="1" applyBorder="1" applyAlignment="1">
      <alignment horizontal="center"/>
    </xf>
    <xf numFmtId="164" fontId="3" fillId="0" borderId="9" xfId="0" applyNumberFormat="1" applyFont="1" applyBorder="1" applyAlignment="1">
      <alignment horizontal="center"/>
    </xf>
    <xf numFmtId="164" fontId="4" fillId="0" borderId="0" xfId="0" applyNumberFormat="1" applyFont="1" applyAlignment="1">
      <alignment horizontal="center"/>
    </xf>
    <xf numFmtId="167" fontId="4" fillId="0" borderId="0" xfId="3" applyNumberFormat="1" applyFont="1" applyFill="1" applyBorder="1"/>
    <xf numFmtId="167" fontId="4" fillId="0" borderId="7" xfId="3" applyNumberFormat="1" applyFont="1" applyFill="1" applyBorder="1"/>
    <xf numFmtId="0" fontId="4" fillId="3" borderId="0" xfId="0" applyFont="1" applyFill="1" applyAlignment="1">
      <alignment horizontal="right"/>
    </xf>
    <xf numFmtId="0" fontId="4" fillId="3" borderId="0" xfId="0" applyFont="1" applyFill="1" applyAlignment="1">
      <alignment horizontal="left" indent="1"/>
    </xf>
    <xf numFmtId="0" fontId="4" fillId="3" borderId="0" xfId="0" applyFont="1" applyFill="1" applyAlignment="1">
      <alignment horizontal="right" indent="1"/>
    </xf>
    <xf numFmtId="0" fontId="4" fillId="3" borderId="10" xfId="0" applyFont="1" applyFill="1" applyBorder="1"/>
    <xf numFmtId="0" fontId="4" fillId="3" borderId="11" xfId="0" applyFont="1" applyFill="1" applyBorder="1"/>
    <xf numFmtId="0" fontId="4" fillId="3" borderId="12" xfId="0" applyFont="1" applyFill="1" applyBorder="1"/>
    <xf numFmtId="0" fontId="4" fillId="0" borderId="21" xfId="0" applyFont="1" applyBorder="1" applyAlignment="1">
      <alignment horizontal="right"/>
    </xf>
    <xf numFmtId="0" fontId="4" fillId="0" borderId="24" xfId="0" applyFont="1" applyBorder="1" applyAlignment="1">
      <alignment horizontal="right"/>
    </xf>
    <xf numFmtId="14" fontId="4" fillId="0" borderId="3" xfId="0" applyNumberFormat="1" applyFont="1" applyBorder="1" applyAlignment="1">
      <alignment horizontal="left" indent="1"/>
    </xf>
    <xf numFmtId="2" fontId="4" fillId="6" borderId="27" xfId="0" applyNumberFormat="1" applyFont="1" applyFill="1" applyBorder="1" applyAlignment="1">
      <alignment horizontal="right" indent="4"/>
    </xf>
    <xf numFmtId="2" fontId="4" fillId="6" borderId="29" xfId="0" applyNumberFormat="1" applyFont="1" applyFill="1" applyBorder="1" applyAlignment="1">
      <alignment horizontal="right" indent="4"/>
    </xf>
    <xf numFmtId="0" fontId="4" fillId="5" borderId="30" xfId="0" applyFont="1" applyFill="1" applyBorder="1" applyAlignment="1">
      <alignment horizontal="right" indent="1"/>
    </xf>
    <xf numFmtId="166" fontId="4" fillId="6" borderId="31" xfId="0" applyNumberFormat="1" applyFont="1" applyFill="1" applyBorder="1" applyAlignment="1">
      <alignment horizontal="right" indent="4"/>
    </xf>
    <xf numFmtId="2" fontId="4" fillId="5" borderId="32" xfId="0" applyNumberFormat="1" applyFont="1" applyFill="1" applyBorder="1" applyAlignment="1">
      <alignment horizontal="right" indent="3"/>
    </xf>
    <xf numFmtId="2" fontId="4" fillId="5" borderId="33" xfId="0" applyNumberFormat="1" applyFont="1" applyFill="1" applyBorder="1" applyAlignment="1">
      <alignment horizontal="right" indent="3"/>
    </xf>
    <xf numFmtId="166" fontId="4" fillId="5" borderId="34" xfId="0" applyNumberFormat="1" applyFont="1" applyFill="1" applyBorder="1" applyAlignment="1">
      <alignment horizontal="right" indent="3"/>
    </xf>
    <xf numFmtId="0" fontId="4" fillId="6" borderId="26" xfId="0" applyFont="1" applyFill="1" applyBorder="1" applyAlignment="1">
      <alignment horizontal="right" indent="1"/>
    </xf>
    <xf numFmtId="0" fontId="4" fillId="6" borderId="28" xfId="0" applyFont="1" applyFill="1" applyBorder="1" applyAlignment="1">
      <alignment horizontal="right" indent="1"/>
    </xf>
    <xf numFmtId="0" fontId="4" fillId="6" borderId="30" xfId="0" applyFont="1" applyFill="1" applyBorder="1" applyAlignment="1">
      <alignment horizontal="right" indent="1"/>
    </xf>
    <xf numFmtId="14" fontId="4" fillId="7" borderId="22" xfId="0" applyNumberFormat="1" applyFont="1" applyFill="1" applyBorder="1" applyAlignment="1">
      <alignment horizontal="left" indent="1"/>
    </xf>
    <xf numFmtId="14" fontId="4" fillId="7" borderId="23" xfId="0" applyNumberFormat="1" applyFont="1" applyFill="1" applyBorder="1" applyAlignment="1">
      <alignment horizontal="left" indent="1"/>
    </xf>
    <xf numFmtId="14" fontId="4" fillId="7" borderId="25" xfId="0" applyNumberFormat="1" applyFont="1" applyFill="1" applyBorder="1" applyAlignment="1">
      <alignment horizontal="left" indent="1"/>
    </xf>
    <xf numFmtId="0" fontId="4" fillId="8" borderId="0" xfId="0" applyFont="1" applyFill="1"/>
    <xf numFmtId="164" fontId="4" fillId="8" borderId="0" xfId="0" applyNumberFormat="1" applyFont="1" applyFill="1"/>
    <xf numFmtId="164" fontId="4" fillId="8" borderId="0" xfId="0" applyNumberFormat="1" applyFont="1" applyFill="1" applyAlignment="1">
      <alignment horizontal="center"/>
    </xf>
    <xf numFmtId="0" fontId="4" fillId="8" borderId="0" xfId="0" applyFont="1" applyFill="1" applyAlignment="1">
      <alignment horizontal="center"/>
    </xf>
    <xf numFmtId="0" fontId="4" fillId="3" borderId="0" xfId="0" applyFont="1" applyFill="1"/>
    <xf numFmtId="0" fontId="3" fillId="3" borderId="18" xfId="0" applyFont="1" applyFill="1" applyBorder="1" applyAlignment="1">
      <alignment horizontal="center"/>
    </xf>
    <xf numFmtId="0" fontId="3" fillId="3" borderId="35" xfId="0" applyFont="1" applyFill="1" applyBorder="1" applyAlignment="1">
      <alignment horizontal="center"/>
    </xf>
    <xf numFmtId="0" fontId="3" fillId="3" borderId="19" xfId="0" applyFont="1" applyFill="1" applyBorder="1" applyAlignment="1">
      <alignment horizontal="center"/>
    </xf>
    <xf numFmtId="0" fontId="3" fillId="3" borderId="36" xfId="0" applyFont="1" applyFill="1" applyBorder="1" applyAlignment="1">
      <alignment horizontal="center"/>
    </xf>
    <xf numFmtId="0" fontId="3" fillId="3" borderId="20" xfId="0" applyFont="1" applyFill="1" applyBorder="1" applyAlignment="1">
      <alignment horizontal="center"/>
    </xf>
    <xf numFmtId="14" fontId="4" fillId="7" borderId="10" xfId="0" applyNumberFormat="1" applyFont="1" applyFill="1" applyBorder="1" applyAlignment="1">
      <alignment horizontal="center"/>
    </xf>
    <xf numFmtId="164" fontId="4" fillId="0" borderId="14" xfId="0" applyNumberFormat="1" applyFont="1" applyBorder="1" applyAlignment="1">
      <alignment horizontal="center"/>
    </xf>
    <xf numFmtId="14" fontId="4" fillId="0" borderId="13" xfId="0" applyNumberFormat="1" applyFont="1" applyBorder="1" applyAlignment="1">
      <alignment horizontal="center"/>
    </xf>
    <xf numFmtId="14" fontId="4" fillId="8" borderId="13" xfId="0" applyNumberFormat="1" applyFont="1" applyFill="1" applyBorder="1" applyAlignment="1">
      <alignment horizontal="center"/>
    </xf>
    <xf numFmtId="0" fontId="4" fillId="8" borderId="14" xfId="0" applyFont="1" applyFill="1" applyBorder="1" applyAlignment="1">
      <alignment horizontal="center"/>
    </xf>
    <xf numFmtId="14" fontId="4" fillId="8" borderId="0" xfId="0" applyNumberFormat="1" applyFont="1" applyFill="1"/>
    <xf numFmtId="0" fontId="4" fillId="3" borderId="0" xfId="0" applyFont="1" applyFill="1" applyAlignment="1">
      <alignment horizontal="center"/>
    </xf>
    <xf numFmtId="0" fontId="4" fillId="3" borderId="13" xfId="0" applyFont="1" applyFill="1" applyBorder="1" applyAlignment="1">
      <alignment horizontal="center"/>
    </xf>
    <xf numFmtId="0" fontId="4" fillId="3" borderId="16" xfId="0" applyFont="1" applyFill="1" applyBorder="1" applyAlignment="1">
      <alignment vertical="center" wrapText="1"/>
    </xf>
    <xf numFmtId="164" fontId="3" fillId="9" borderId="0" xfId="0" applyNumberFormat="1" applyFont="1" applyFill="1" applyAlignment="1">
      <alignment horizontal="center"/>
    </xf>
    <xf numFmtId="165" fontId="4" fillId="9" borderId="0" xfId="0" applyNumberFormat="1" applyFont="1" applyFill="1" applyAlignment="1">
      <alignment horizontal="center"/>
    </xf>
    <xf numFmtId="0" fontId="3" fillId="9" borderId="0" xfId="0" applyFont="1" applyFill="1" applyAlignment="1">
      <alignment horizontal="center"/>
    </xf>
    <xf numFmtId="164" fontId="4" fillId="9" borderId="0" xfId="0" applyNumberFormat="1" applyFont="1" applyFill="1" applyAlignment="1">
      <alignment horizontal="center"/>
    </xf>
    <xf numFmtId="0" fontId="4" fillId="8" borderId="0" xfId="0" applyFont="1" applyFill="1" applyAlignment="1">
      <alignment horizontal="left"/>
    </xf>
    <xf numFmtId="14" fontId="4" fillId="8" borderId="0" xfId="0" applyNumberFormat="1" applyFont="1" applyFill="1" applyAlignment="1">
      <alignment horizontal="left"/>
    </xf>
    <xf numFmtId="0" fontId="4" fillId="8" borderId="0" xfId="0" applyFont="1" applyFill="1" applyAlignment="1">
      <alignment vertical="top"/>
    </xf>
    <xf numFmtId="0" fontId="4" fillId="3" borderId="0" xfId="0" applyFont="1" applyFill="1" applyAlignment="1">
      <alignment vertical="top"/>
    </xf>
    <xf numFmtId="0" fontId="4" fillId="3" borderId="0" xfId="0" applyFont="1" applyFill="1" applyAlignment="1">
      <alignment horizontal="right" vertical="top"/>
    </xf>
    <xf numFmtId="0" fontId="4" fillId="5" borderId="26" xfId="0" applyFont="1" applyFill="1" applyBorder="1" applyAlignment="1">
      <alignment horizontal="right" indent="1"/>
    </xf>
    <xf numFmtId="0" fontId="4" fillId="5" borderId="28" xfId="0" applyFont="1" applyFill="1" applyBorder="1" applyAlignment="1">
      <alignment horizontal="right" indent="1"/>
    </xf>
    <xf numFmtId="165" fontId="4" fillId="3" borderId="37" xfId="0" applyNumberFormat="1" applyFont="1" applyFill="1" applyBorder="1" applyAlignment="1">
      <alignment horizontal="center" vertical="center"/>
    </xf>
    <xf numFmtId="14" fontId="4" fillId="0" borderId="37" xfId="0" applyNumberFormat="1" applyFont="1" applyBorder="1" applyAlignment="1">
      <alignment horizontal="center" vertical="center" wrapText="1"/>
    </xf>
    <xf numFmtId="0" fontId="4" fillId="9" borderId="0" xfId="0" applyFont="1" applyFill="1"/>
    <xf numFmtId="0" fontId="4" fillId="8" borderId="0" xfId="0" applyFont="1" applyFill="1" applyAlignment="1">
      <alignment horizontal="left" vertical="top"/>
    </xf>
    <xf numFmtId="14" fontId="4" fillId="9" borderId="0" xfId="0" applyNumberFormat="1" applyFont="1" applyFill="1"/>
    <xf numFmtId="0" fontId="4" fillId="9" borderId="0" xfId="0" applyFont="1" applyFill="1" applyAlignment="1">
      <alignment horizontal="center" vertical="center" wrapText="1"/>
    </xf>
    <xf numFmtId="0" fontId="4" fillId="9" borderId="41" xfId="0" applyFont="1" applyFill="1" applyBorder="1"/>
    <xf numFmtId="0" fontId="4" fillId="9" borderId="42" xfId="0" applyFont="1" applyFill="1" applyBorder="1"/>
    <xf numFmtId="0" fontId="4" fillId="9" borderId="43" xfId="0" applyFont="1" applyFill="1" applyBorder="1"/>
    <xf numFmtId="0" fontId="4" fillId="9" borderId="38" xfId="0" applyFont="1" applyFill="1" applyBorder="1"/>
    <xf numFmtId="0" fontId="4" fillId="9" borderId="39" xfId="0" applyFont="1" applyFill="1" applyBorder="1"/>
    <xf numFmtId="0" fontId="4" fillId="9" borderId="40" xfId="0" applyFont="1" applyFill="1" applyBorder="1"/>
    <xf numFmtId="0" fontId="4" fillId="9" borderId="0" xfId="0" applyFont="1" applyFill="1" applyAlignment="1">
      <alignment horizontal="right" vertical="top" wrapText="1"/>
    </xf>
    <xf numFmtId="0" fontId="4" fillId="9" borderId="0" xfId="0" applyFont="1" applyFill="1" applyAlignment="1">
      <alignment horizontal="left" vertical="top" wrapText="1"/>
    </xf>
    <xf numFmtId="0" fontId="4" fillId="9" borderId="0" xfId="0" applyFont="1" applyFill="1" applyAlignment="1">
      <alignment horizontal="right" indent="1"/>
    </xf>
    <xf numFmtId="2" fontId="4" fillId="9" borderId="0" xfId="0" applyNumberFormat="1" applyFont="1" applyFill="1" applyAlignment="1">
      <alignment horizontal="right" indent="3"/>
    </xf>
    <xf numFmtId="2" fontId="4" fillId="9" borderId="0" xfId="0" applyNumberFormat="1" applyFont="1" applyFill="1" applyAlignment="1">
      <alignment horizontal="right" indent="4"/>
    </xf>
    <xf numFmtId="0" fontId="4" fillId="9" borderId="0" xfId="0" applyFont="1" applyFill="1" applyAlignment="1">
      <alignment horizontal="center" vertical="center"/>
    </xf>
    <xf numFmtId="2" fontId="4" fillId="9" borderId="0" xfId="0" applyNumberFormat="1" applyFont="1" applyFill="1" applyAlignment="1">
      <alignment horizontal="center" vertical="center"/>
    </xf>
    <xf numFmtId="14" fontId="4" fillId="8" borderId="0" xfId="0" applyNumberFormat="1" applyFont="1" applyFill="1" applyAlignment="1">
      <alignment horizontal="center"/>
    </xf>
    <xf numFmtId="0" fontId="4" fillId="10" borderId="56" xfId="0" applyFont="1" applyFill="1" applyBorder="1" applyAlignment="1">
      <alignment horizontal="center" vertical="center" wrapText="1"/>
    </xf>
    <xf numFmtId="0" fontId="4" fillId="10" borderId="57" xfId="0" applyFont="1" applyFill="1" applyBorder="1" applyAlignment="1">
      <alignment horizontal="center" vertical="center" wrapText="1"/>
    </xf>
    <xf numFmtId="0" fontId="4" fillId="10" borderId="59" xfId="0" applyFont="1" applyFill="1" applyBorder="1" applyAlignment="1">
      <alignment horizontal="center" vertical="center" wrapText="1"/>
    </xf>
    <xf numFmtId="0" fontId="4" fillId="10" borderId="60" xfId="0" applyFont="1" applyFill="1" applyBorder="1" applyAlignment="1">
      <alignment horizontal="center" vertical="center" wrapText="1"/>
    </xf>
    <xf numFmtId="0" fontId="4" fillId="3" borderId="13" xfId="0" applyFont="1" applyFill="1" applyBorder="1"/>
    <xf numFmtId="0" fontId="4" fillId="3" borderId="13" xfId="0" applyFont="1" applyFill="1" applyBorder="1" applyAlignment="1">
      <alignment horizontal="left" indent="1"/>
    </xf>
    <xf numFmtId="0" fontId="4" fillId="3" borderId="13" xfId="0" applyFont="1" applyFill="1" applyBorder="1" applyAlignment="1">
      <alignment horizontal="left" vertical="top"/>
    </xf>
    <xf numFmtId="0" fontId="4" fillId="10" borderId="0" xfId="0" applyFont="1" applyFill="1" applyAlignment="1">
      <alignment horizontal="center"/>
    </xf>
    <xf numFmtId="0" fontId="4" fillId="10" borderId="14" xfId="0" applyFont="1" applyFill="1" applyBorder="1"/>
    <xf numFmtId="0" fontId="4" fillId="10" borderId="0" xfId="0" applyFont="1" applyFill="1" applyAlignment="1">
      <alignment vertical="top"/>
    </xf>
    <xf numFmtId="0" fontId="4" fillId="10" borderId="14" xfId="0" applyFont="1" applyFill="1" applyBorder="1" applyAlignment="1">
      <alignment vertical="top"/>
    </xf>
    <xf numFmtId="0" fontId="4" fillId="10" borderId="0" xfId="0" applyFont="1" applyFill="1"/>
    <xf numFmtId="0" fontId="4" fillId="10" borderId="16" xfId="0" applyFont="1" applyFill="1" applyBorder="1" applyAlignment="1">
      <alignment horizontal="center"/>
    </xf>
    <xf numFmtId="0" fontId="4" fillId="10" borderId="17" xfId="0" applyFont="1" applyFill="1" applyBorder="1"/>
    <xf numFmtId="0" fontId="5" fillId="3" borderId="0" xfId="0" applyFont="1" applyFill="1" applyAlignment="1">
      <alignment horizontal="left" vertical="top" indent="1"/>
    </xf>
    <xf numFmtId="0" fontId="4" fillId="3" borderId="37" xfId="0" applyFont="1" applyFill="1" applyBorder="1" applyAlignment="1">
      <alignment horizontal="center" vertical="center"/>
    </xf>
    <xf numFmtId="0" fontId="5" fillId="7" borderId="19" xfId="0" applyFont="1" applyFill="1" applyBorder="1"/>
    <xf numFmtId="0" fontId="5" fillId="7" borderId="20" xfId="0" applyFont="1" applyFill="1" applyBorder="1"/>
    <xf numFmtId="165" fontId="4" fillId="3" borderId="0" xfId="0" applyNumberFormat="1" applyFont="1" applyFill="1" applyAlignment="1">
      <alignment horizontal="left" indent="1"/>
    </xf>
    <xf numFmtId="165" fontId="4" fillId="3" borderId="0" xfId="0" applyNumberFormat="1" applyFont="1" applyFill="1" applyAlignment="1">
      <alignment horizontal="left" vertical="top"/>
    </xf>
    <xf numFmtId="165" fontId="4" fillId="3" borderId="16" xfId="0" applyNumberFormat="1" applyFont="1" applyFill="1" applyBorder="1" applyAlignment="1">
      <alignment horizontal="left" indent="1"/>
    </xf>
    <xf numFmtId="0" fontId="4" fillId="10" borderId="13" xfId="0" applyFont="1" applyFill="1" applyBorder="1" applyAlignment="1">
      <alignment horizontal="center"/>
    </xf>
    <xf numFmtId="0" fontId="4" fillId="10" borderId="13" xfId="0" applyFont="1" applyFill="1" applyBorder="1" applyAlignment="1">
      <alignment vertical="top"/>
    </xf>
    <xf numFmtId="0" fontId="4" fillId="10" borderId="13" xfId="0" applyFont="1" applyFill="1" applyBorder="1"/>
    <xf numFmtId="0" fontId="4" fillId="10" borderId="15" xfId="0" applyFont="1" applyFill="1" applyBorder="1" applyAlignment="1">
      <alignment horizontal="center"/>
    </xf>
    <xf numFmtId="0" fontId="4" fillId="10" borderId="10" xfId="0" applyFont="1" applyFill="1" applyBorder="1" applyAlignment="1">
      <alignment horizontal="center"/>
    </xf>
    <xf numFmtId="0" fontId="4" fillId="10" borderId="11" xfId="0" applyFont="1" applyFill="1" applyBorder="1" applyAlignment="1">
      <alignment horizontal="center"/>
    </xf>
    <xf numFmtId="0" fontId="4" fillId="10" borderId="12" xfId="0" applyFont="1" applyFill="1" applyBorder="1"/>
    <xf numFmtId="0" fontId="4" fillId="10" borderId="61" xfId="0" applyFont="1" applyFill="1" applyBorder="1" applyAlignment="1">
      <alignment horizontal="center"/>
    </xf>
    <xf numFmtId="0" fontId="4" fillId="10" borderId="62" xfId="0" applyFont="1" applyFill="1" applyBorder="1" applyAlignment="1">
      <alignment horizontal="center"/>
    </xf>
    <xf numFmtId="0" fontId="4" fillId="10" borderId="63" xfId="0" applyFont="1" applyFill="1" applyBorder="1"/>
    <xf numFmtId="164" fontId="4" fillId="9" borderId="0" xfId="0" applyNumberFormat="1" applyFont="1" applyFill="1" applyAlignment="1">
      <alignment horizontal="left"/>
    </xf>
    <xf numFmtId="165" fontId="4" fillId="9" borderId="0" xfId="0" applyNumberFormat="1" applyFont="1" applyFill="1" applyAlignment="1">
      <alignment horizontal="left"/>
    </xf>
    <xf numFmtId="0" fontId="4" fillId="9" borderId="0" xfId="0" applyFont="1" applyFill="1" applyAlignment="1">
      <alignment horizontal="left"/>
    </xf>
    <xf numFmtId="0" fontId="4" fillId="3" borderId="0" xfId="0" applyFont="1" applyFill="1" applyAlignment="1">
      <alignment wrapTex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4" xfId="0" applyFont="1" applyFill="1" applyBorder="1" applyAlignment="1">
      <alignment horizontal="center"/>
    </xf>
    <xf numFmtId="0" fontId="4" fillId="3" borderId="11" xfId="0" applyFont="1" applyFill="1" applyBorder="1" applyAlignment="1">
      <alignment horizontal="center"/>
    </xf>
    <xf numFmtId="0" fontId="4" fillId="3" borderId="12" xfId="0" applyFont="1" applyFill="1" applyBorder="1" applyAlignment="1">
      <alignment horizontal="center"/>
    </xf>
    <xf numFmtId="0" fontId="4" fillId="3" borderId="14" xfId="0" applyFont="1" applyFill="1" applyBorder="1"/>
    <xf numFmtId="0" fontId="4" fillId="3" borderId="64" xfId="0" applyFont="1" applyFill="1" applyBorder="1" applyAlignment="1">
      <alignment vertical="center" wrapText="1"/>
    </xf>
    <xf numFmtId="0" fontId="4" fillId="0" borderId="65" xfId="0" applyFont="1" applyBorder="1" applyAlignment="1">
      <alignment horizontal="center" vertical="center" wrapText="1"/>
    </xf>
    <xf numFmtId="0" fontId="4" fillId="3" borderId="0" xfId="0" applyFont="1" applyFill="1" applyAlignment="1">
      <alignment vertical="center" wrapText="1"/>
    </xf>
    <xf numFmtId="0" fontId="4" fillId="10" borderId="12" xfId="0" applyFont="1" applyFill="1" applyBorder="1" applyAlignment="1">
      <alignment horizontal="center"/>
    </xf>
    <xf numFmtId="0" fontId="4" fillId="3" borderId="0" xfId="0" applyFont="1" applyFill="1" applyAlignment="1">
      <alignment horizontal="left" wrapText="1" indent="2"/>
    </xf>
    <xf numFmtId="0" fontId="4" fillId="3" borderId="0" xfId="0" applyFont="1" applyFill="1" applyAlignment="1">
      <alignment horizontal="left" vertical="center" wrapText="1" indent="2"/>
    </xf>
    <xf numFmtId="0" fontId="4" fillId="10" borderId="14" xfId="0" applyFont="1" applyFill="1" applyBorder="1" applyAlignment="1">
      <alignment horizontal="center"/>
    </xf>
    <xf numFmtId="0" fontId="4" fillId="3" borderId="17" xfId="0" applyFont="1" applyFill="1" applyBorder="1" applyAlignment="1">
      <alignment horizontal="center"/>
    </xf>
    <xf numFmtId="0" fontId="4" fillId="8" borderId="0" xfId="0" applyFont="1" applyFill="1" applyAlignment="1">
      <alignment horizontal="left" indent="1"/>
    </xf>
    <xf numFmtId="0" fontId="4" fillId="3" borderId="14" xfId="0" applyFont="1" applyFill="1" applyBorder="1" applyAlignment="1">
      <alignment horizontal="left" indent="1"/>
    </xf>
    <xf numFmtId="0" fontId="4" fillId="10" borderId="13" xfId="0" applyFont="1" applyFill="1" applyBorder="1" applyAlignment="1">
      <alignment horizontal="left" indent="1"/>
    </xf>
    <xf numFmtId="0" fontId="4" fillId="10" borderId="0" xfId="0" applyFont="1" applyFill="1" applyAlignment="1">
      <alignment horizontal="left" indent="1"/>
    </xf>
    <xf numFmtId="0" fontId="4" fillId="10" borderId="14" xfId="0" applyFont="1" applyFill="1" applyBorder="1" applyAlignment="1">
      <alignment horizontal="left" indent="1"/>
    </xf>
    <xf numFmtId="0" fontId="5" fillId="3" borderId="0" xfId="0" applyFont="1" applyFill="1" applyAlignment="1">
      <alignment horizontal="left" indent="1"/>
    </xf>
    <xf numFmtId="0" fontId="4" fillId="11" borderId="66" xfId="0" applyFont="1" applyFill="1" applyBorder="1" applyAlignment="1">
      <alignment horizontal="right" vertical="center" indent="1"/>
    </xf>
    <xf numFmtId="2" fontId="4" fillId="11" borderId="67" xfId="0" applyNumberFormat="1" applyFont="1" applyFill="1" applyBorder="1" applyAlignment="1">
      <alignment horizontal="right" vertical="center" indent="3"/>
    </xf>
    <xf numFmtId="0" fontId="15" fillId="3" borderId="0" xfId="0" applyFont="1" applyFill="1"/>
    <xf numFmtId="14" fontId="15" fillId="3" borderId="0" xfId="0" applyNumberFormat="1" applyFont="1" applyFill="1"/>
    <xf numFmtId="14" fontId="15" fillId="3" borderId="0" xfId="0" applyNumberFormat="1" applyFont="1" applyFill="1" applyAlignment="1">
      <alignment horizontal="left"/>
    </xf>
    <xf numFmtId="0" fontId="15" fillId="3" borderId="0" xfId="0" applyFont="1" applyFill="1" applyAlignment="1">
      <alignment horizontal="left"/>
    </xf>
    <xf numFmtId="0" fontId="15" fillId="3" borderId="0" xfId="0" applyFont="1" applyFill="1" applyAlignment="1">
      <alignment horizontal="left" indent="1"/>
    </xf>
    <xf numFmtId="0" fontId="15" fillId="3" borderId="10" xfId="0" applyFont="1" applyFill="1" applyBorder="1"/>
    <xf numFmtId="0" fontId="15" fillId="3" borderId="11" xfId="0" applyFont="1" applyFill="1" applyBorder="1"/>
    <xf numFmtId="0" fontId="15" fillId="3" borderId="12" xfId="0" applyFont="1" applyFill="1" applyBorder="1"/>
    <xf numFmtId="0" fontId="15" fillId="3" borderId="13" xfId="0" applyFont="1" applyFill="1" applyBorder="1"/>
    <xf numFmtId="0" fontId="15" fillId="3" borderId="14" xfId="0" applyFont="1" applyFill="1" applyBorder="1"/>
    <xf numFmtId="14" fontId="15" fillId="3" borderId="13" xfId="0" applyNumberFormat="1" applyFont="1" applyFill="1" applyBorder="1" applyAlignment="1">
      <alignment horizontal="left"/>
    </xf>
    <xf numFmtId="0" fontId="15" fillId="3" borderId="13" xfId="0" applyFont="1" applyFill="1" applyBorder="1" applyAlignment="1">
      <alignment horizontal="left"/>
    </xf>
    <xf numFmtId="0" fontId="15" fillId="3" borderId="13" xfId="0" applyFont="1" applyFill="1" applyBorder="1" applyAlignment="1">
      <alignment horizontal="left" indent="1"/>
    </xf>
    <xf numFmtId="0" fontId="15" fillId="3" borderId="14" xfId="0" applyFont="1" applyFill="1" applyBorder="1" applyAlignment="1">
      <alignment horizontal="left" indent="1"/>
    </xf>
    <xf numFmtId="0" fontId="4" fillId="3" borderId="13" xfId="0" applyFont="1" applyFill="1" applyBorder="1" applyAlignment="1">
      <alignment vertical="top"/>
    </xf>
    <xf numFmtId="0" fontId="4" fillId="3" borderId="14" xfId="0" applyFont="1" applyFill="1" applyBorder="1" applyAlignment="1">
      <alignment vertical="top"/>
    </xf>
    <xf numFmtId="0" fontId="4" fillId="3" borderId="15" xfId="0" applyFont="1" applyFill="1" applyBorder="1"/>
    <xf numFmtId="0" fontId="4" fillId="3" borderId="16" xfId="0" applyFont="1" applyFill="1" applyBorder="1"/>
    <xf numFmtId="0" fontId="4" fillId="3" borderId="17" xfId="0" applyFont="1" applyFill="1" applyBorder="1"/>
    <xf numFmtId="0" fontId="0" fillId="0" borderId="0" xfId="0" pivotButton="1"/>
    <xf numFmtId="0" fontId="0" fillId="0" borderId="0" xfId="0" applyAlignment="1">
      <alignment horizontal="left"/>
    </xf>
    <xf numFmtId="164" fontId="4" fillId="0" borderId="12" xfId="0" applyNumberFormat="1" applyFont="1" applyBorder="1" applyAlignment="1">
      <alignment horizontal="center"/>
    </xf>
    <xf numFmtId="0" fontId="3" fillId="3" borderId="69" xfId="0" applyFont="1" applyFill="1" applyBorder="1" applyAlignment="1">
      <alignment horizontal="center"/>
    </xf>
    <xf numFmtId="14" fontId="0" fillId="0" borderId="0" xfId="0" applyNumberFormat="1" applyAlignment="1">
      <alignment horizontal="left"/>
    </xf>
    <xf numFmtId="168" fontId="0" fillId="0" borderId="0" xfId="0" applyNumberFormat="1" applyAlignment="1">
      <alignment horizontal="left"/>
    </xf>
    <xf numFmtId="1" fontId="0" fillId="0" borderId="0" xfId="0" applyNumberFormat="1" applyAlignment="1">
      <alignment horizontal="right" indent="1"/>
    </xf>
    <xf numFmtId="0" fontId="19" fillId="9" borderId="0" xfId="0" applyFont="1" applyFill="1"/>
    <xf numFmtId="0" fontId="19" fillId="3" borderId="13" xfId="0" applyFont="1" applyFill="1" applyBorder="1"/>
    <xf numFmtId="0" fontId="19" fillId="3" borderId="0" xfId="0" applyFont="1" applyFill="1"/>
    <xf numFmtId="0" fontId="19" fillId="3" borderId="14" xfId="0" applyFont="1" applyFill="1" applyBorder="1"/>
    <xf numFmtId="0" fontId="19" fillId="3" borderId="15" xfId="0" applyFont="1" applyFill="1" applyBorder="1"/>
    <xf numFmtId="0" fontId="19" fillId="3" borderId="16" xfId="0" applyFont="1" applyFill="1" applyBorder="1"/>
    <xf numFmtId="0" fontId="19" fillId="3" borderId="17" xfId="0" applyFont="1" applyFill="1" applyBorder="1"/>
    <xf numFmtId="0" fontId="19" fillId="3" borderId="13" xfId="0" applyFont="1" applyFill="1" applyBorder="1" applyAlignment="1">
      <alignment horizontal="left" indent="1"/>
    </xf>
    <xf numFmtId="0" fontId="19" fillId="3" borderId="0" xfId="0" applyFont="1" applyFill="1" applyAlignment="1">
      <alignment horizontal="left" indent="1"/>
    </xf>
    <xf numFmtId="0" fontId="19" fillId="3" borderId="14" xfId="0" applyFont="1" applyFill="1" applyBorder="1" applyAlignment="1">
      <alignment horizontal="left" indent="1"/>
    </xf>
    <xf numFmtId="0" fontId="19" fillId="3" borderId="0" xfId="0" applyFont="1" applyFill="1" applyAlignment="1">
      <alignment horizontal="left" wrapText="1" indent="1"/>
    </xf>
    <xf numFmtId="0" fontId="19" fillId="3" borderId="13" xfId="0" applyFont="1" applyFill="1" applyBorder="1" applyAlignment="1">
      <alignment horizontal="left" wrapText="1" indent="1"/>
    </xf>
    <xf numFmtId="0" fontId="19" fillId="3" borderId="14" xfId="0" applyFont="1" applyFill="1" applyBorder="1" applyAlignment="1">
      <alignment horizontal="left" wrapText="1" indent="1"/>
    </xf>
    <xf numFmtId="0" fontId="19" fillId="3" borderId="13" xfId="0" applyFont="1" applyFill="1" applyBorder="1" applyAlignment="1">
      <alignment horizontal="left" vertical="center" wrapText="1" indent="1"/>
    </xf>
    <xf numFmtId="0" fontId="19" fillId="3" borderId="0" xfId="0" applyFont="1" applyFill="1" applyAlignment="1">
      <alignment horizontal="left" vertical="center" wrapText="1" indent="1"/>
    </xf>
    <xf numFmtId="0" fontId="19" fillId="3" borderId="14" xfId="0" applyFont="1" applyFill="1" applyBorder="1" applyAlignment="1">
      <alignment horizontal="left" vertical="center" wrapText="1" indent="1"/>
    </xf>
    <xf numFmtId="0" fontId="19" fillId="3" borderId="73" xfId="0" applyFont="1" applyFill="1" applyBorder="1" applyAlignment="1">
      <alignment vertical="top" wrapText="1"/>
    </xf>
    <xf numFmtId="0" fontId="19" fillId="3" borderId="74" xfId="0" applyFont="1" applyFill="1" applyBorder="1" applyAlignment="1">
      <alignment vertical="top" wrapText="1"/>
    </xf>
    <xf numFmtId="0" fontId="19" fillId="3" borderId="75" xfId="0" applyFont="1" applyFill="1" applyBorder="1" applyAlignment="1">
      <alignment vertical="top" wrapText="1"/>
    </xf>
    <xf numFmtId="0" fontId="19" fillId="3" borderId="13" xfId="0" applyFont="1" applyFill="1" applyBorder="1" applyAlignment="1">
      <alignment vertical="top" wrapText="1"/>
    </xf>
    <xf numFmtId="0" fontId="19" fillId="3" borderId="0" xfId="0" applyFont="1" applyFill="1" applyAlignment="1">
      <alignment vertical="top" wrapText="1"/>
    </xf>
    <xf numFmtId="0" fontId="19" fillId="3" borderId="14" xfId="0" applyFont="1" applyFill="1" applyBorder="1" applyAlignment="1">
      <alignment vertical="top" wrapText="1"/>
    </xf>
    <xf numFmtId="0" fontId="0" fillId="9" borderId="0" xfId="0" applyFill="1"/>
    <xf numFmtId="0" fontId="25" fillId="9" borderId="0" xfId="0" applyFont="1" applyFill="1"/>
    <xf numFmtId="0" fontId="25" fillId="9" borderId="0" xfId="0" applyFont="1" applyFill="1" applyAlignment="1">
      <alignment horizontal="center" vertical="center" wrapText="1"/>
    </xf>
    <xf numFmtId="0" fontId="25" fillId="9" borderId="0" xfId="0" applyFont="1" applyFill="1" applyAlignment="1">
      <alignment horizontal="left" vertical="center" indent="1"/>
    </xf>
    <xf numFmtId="0" fontId="25" fillId="9" borderId="0" xfId="0" applyFont="1" applyFill="1" applyAlignment="1">
      <alignment horizontal="left" indent="1"/>
    </xf>
    <xf numFmtId="0" fontId="25" fillId="9" borderId="0" xfId="0" applyFont="1" applyFill="1" applyAlignment="1">
      <alignment horizontal="left" vertical="center" wrapText="1" indent="1"/>
    </xf>
    <xf numFmtId="0" fontId="25" fillId="9" borderId="0" xfId="0" applyFont="1" applyFill="1" applyAlignment="1">
      <alignment horizontal="left" vertical="top" wrapText="1" indent="1"/>
    </xf>
    <xf numFmtId="14" fontId="4" fillId="9" borderId="41" xfId="0" applyNumberFormat="1" applyFont="1" applyFill="1" applyBorder="1"/>
    <xf numFmtId="14" fontId="4" fillId="9" borderId="38" xfId="0" applyNumberFormat="1" applyFont="1" applyFill="1" applyBorder="1"/>
    <xf numFmtId="0" fontId="0" fillId="13" borderId="0" xfId="0" applyFill="1"/>
    <xf numFmtId="0" fontId="18" fillId="3" borderId="15" xfId="4" applyFont="1" applyFill="1" applyBorder="1" applyAlignment="1">
      <alignment horizontal="center" vertical="top"/>
    </xf>
    <xf numFmtId="0" fontId="17" fillId="3" borderId="16" xfId="0" applyFont="1" applyFill="1" applyBorder="1" applyAlignment="1">
      <alignment horizontal="center" vertical="top"/>
    </xf>
    <xf numFmtId="0" fontId="17" fillId="3" borderId="17" xfId="0" applyFont="1" applyFill="1" applyBorder="1" applyAlignment="1">
      <alignment horizontal="center" vertical="top"/>
    </xf>
    <xf numFmtId="0" fontId="17" fillId="3" borderId="13" xfId="0" applyFont="1" applyFill="1" applyBorder="1" applyAlignment="1">
      <alignment horizontal="center"/>
    </xf>
    <xf numFmtId="0" fontId="17" fillId="3" borderId="0" xfId="0" applyFont="1" applyFill="1" applyAlignment="1">
      <alignment horizontal="center"/>
    </xf>
    <xf numFmtId="0" fontId="17" fillId="3" borderId="14" xfId="0" applyFont="1" applyFill="1" applyBorder="1" applyAlignment="1">
      <alignment horizontal="center"/>
    </xf>
    <xf numFmtId="0" fontId="8" fillId="2" borderId="10" xfId="0" applyFont="1" applyFill="1" applyBorder="1" applyAlignment="1">
      <alignment horizontal="center" vertical="top"/>
    </xf>
    <xf numFmtId="0" fontId="8" fillId="2" borderId="11" xfId="0" applyFont="1" applyFill="1" applyBorder="1" applyAlignment="1">
      <alignment horizontal="center" vertical="top"/>
    </xf>
    <xf numFmtId="0" fontId="8" fillId="2" borderId="12" xfId="0" applyFont="1" applyFill="1" applyBorder="1" applyAlignment="1">
      <alignment horizontal="center" vertical="top"/>
    </xf>
    <xf numFmtId="0" fontId="11" fillId="2" borderId="15" xfId="0" applyFont="1" applyFill="1" applyBorder="1" applyAlignment="1">
      <alignment horizontal="center" vertical="center"/>
    </xf>
    <xf numFmtId="0" fontId="11" fillId="2" borderId="16" xfId="0" applyFont="1" applyFill="1" applyBorder="1" applyAlignment="1">
      <alignment horizontal="center" vertical="center"/>
    </xf>
    <xf numFmtId="0" fontId="11" fillId="2" borderId="17" xfId="0" applyFont="1" applyFill="1" applyBorder="1" applyAlignment="1">
      <alignment horizontal="center" vertical="center"/>
    </xf>
    <xf numFmtId="0" fontId="8" fillId="2" borderId="10" xfId="0" applyFont="1" applyFill="1" applyBorder="1" applyAlignment="1">
      <alignment horizontal="center"/>
    </xf>
    <xf numFmtId="0" fontId="8" fillId="2" borderId="11" xfId="0" applyFont="1" applyFill="1" applyBorder="1" applyAlignment="1">
      <alignment horizontal="center"/>
    </xf>
    <xf numFmtId="0" fontId="8" fillId="2" borderId="12" xfId="0" applyFont="1" applyFill="1" applyBorder="1" applyAlignment="1">
      <alignment horizontal="center"/>
    </xf>
    <xf numFmtId="0" fontId="11" fillId="2" borderId="15" xfId="0" applyFont="1" applyFill="1" applyBorder="1" applyAlignment="1">
      <alignment horizontal="center"/>
    </xf>
    <xf numFmtId="0" fontId="11" fillId="2" borderId="16" xfId="0" applyFont="1" applyFill="1" applyBorder="1" applyAlignment="1">
      <alignment horizontal="center"/>
    </xf>
    <xf numFmtId="0" fontId="11" fillId="2" borderId="17" xfId="0" applyFont="1" applyFill="1" applyBorder="1" applyAlignment="1">
      <alignment horizontal="center"/>
    </xf>
    <xf numFmtId="0" fontId="4" fillId="3" borderId="0" xfId="0" applyFont="1" applyFill="1" applyAlignment="1">
      <alignment horizontal="left" vertical="top" wrapText="1" indent="1"/>
    </xf>
    <xf numFmtId="0" fontId="4" fillId="3" borderId="16" xfId="0" applyFont="1" applyFill="1" applyBorder="1" applyAlignment="1">
      <alignment horizontal="left" vertical="top" wrapText="1" indent="1"/>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2" fillId="2" borderId="15" xfId="0" applyFont="1" applyFill="1" applyBorder="1" applyAlignment="1">
      <alignment horizontal="center" vertical="center"/>
    </xf>
    <xf numFmtId="0" fontId="12" fillId="2" borderId="16" xfId="0" applyFont="1" applyFill="1" applyBorder="1" applyAlignment="1">
      <alignment horizontal="center" vertical="center"/>
    </xf>
    <xf numFmtId="0" fontId="12" fillId="2" borderId="17" xfId="0" applyFont="1" applyFill="1" applyBorder="1" applyAlignment="1">
      <alignment horizontal="center" vertical="center"/>
    </xf>
    <xf numFmtId="0" fontId="5" fillId="3" borderId="0" xfId="0" applyFont="1" applyFill="1" applyAlignment="1">
      <alignment horizontal="left" indent="1"/>
    </xf>
    <xf numFmtId="0" fontId="5" fillId="3" borderId="0" xfId="0" applyFont="1" applyFill="1" applyAlignment="1">
      <alignment horizontal="left" vertical="top" indent="1"/>
    </xf>
    <xf numFmtId="0" fontId="5" fillId="3" borderId="13" xfId="0" applyFont="1" applyFill="1" applyBorder="1" applyAlignment="1">
      <alignment horizontal="left" indent="1"/>
    </xf>
    <xf numFmtId="0" fontId="5" fillId="3" borderId="13" xfId="0" applyFont="1" applyFill="1" applyBorder="1" applyAlignment="1">
      <alignment horizontal="left" vertical="top" indent="1"/>
    </xf>
    <xf numFmtId="0" fontId="4" fillId="3" borderId="13" xfId="0" applyFont="1" applyFill="1" applyBorder="1" applyAlignment="1">
      <alignment horizontal="left" vertical="top" wrapText="1" indent="1"/>
    </xf>
    <xf numFmtId="0" fontId="8" fillId="2" borderId="10" xfId="0" applyFont="1" applyFill="1" applyBorder="1" applyAlignment="1">
      <alignment horizontal="center" vertical="center" wrapText="1"/>
    </xf>
    <xf numFmtId="0" fontId="8" fillId="2" borderId="11" xfId="0" applyFont="1" applyFill="1" applyBorder="1" applyAlignment="1">
      <alignment horizontal="center" vertical="center" wrapText="1"/>
    </xf>
    <xf numFmtId="0" fontId="8" fillId="2" borderId="12" xfId="0" applyFont="1" applyFill="1" applyBorder="1" applyAlignment="1">
      <alignment horizontal="center" vertical="center" wrapText="1"/>
    </xf>
    <xf numFmtId="0" fontId="11" fillId="2" borderId="15" xfId="0" applyFont="1" applyFill="1" applyBorder="1" applyAlignment="1">
      <alignment horizontal="center" vertical="center" wrapText="1"/>
    </xf>
    <xf numFmtId="0" fontId="11" fillId="2" borderId="16" xfId="0" applyFont="1" applyFill="1" applyBorder="1" applyAlignment="1">
      <alignment horizontal="center" vertical="center" wrapText="1"/>
    </xf>
    <xf numFmtId="0" fontId="11" fillId="2" borderId="17" xfId="0" applyFont="1" applyFill="1" applyBorder="1" applyAlignment="1">
      <alignment horizontal="center" vertical="center" wrapText="1"/>
    </xf>
    <xf numFmtId="0" fontId="4" fillId="3" borderId="13" xfId="0" applyFont="1" applyFill="1" applyBorder="1" applyAlignment="1">
      <alignment horizontal="center"/>
    </xf>
    <xf numFmtId="0" fontId="4" fillId="3" borderId="0" xfId="0" applyFont="1" applyFill="1" applyAlignment="1">
      <alignment horizontal="center"/>
    </xf>
    <xf numFmtId="0" fontId="4" fillId="3" borderId="65" xfId="0" applyFont="1" applyFill="1" applyBorder="1" applyAlignment="1">
      <alignment horizontal="center" vertical="center"/>
    </xf>
    <xf numFmtId="0" fontId="4" fillId="3" borderId="37"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17" xfId="0" applyFont="1" applyFill="1" applyBorder="1" applyAlignment="1">
      <alignment horizontal="center" vertical="center"/>
    </xf>
    <xf numFmtId="0" fontId="4" fillId="2" borderId="10" xfId="0" applyFont="1" applyFill="1" applyBorder="1" applyAlignment="1">
      <alignment horizontal="center"/>
    </xf>
    <xf numFmtId="0" fontId="4" fillId="2" borderId="11" xfId="0" applyFont="1" applyFill="1" applyBorder="1" applyAlignment="1">
      <alignment horizontal="center"/>
    </xf>
    <xf numFmtId="0" fontId="4" fillId="2" borderId="15" xfId="0" applyFont="1" applyFill="1" applyBorder="1" applyAlignment="1">
      <alignment horizontal="center"/>
    </xf>
    <xf numFmtId="0" fontId="4" fillId="2" borderId="16" xfId="0" applyFont="1" applyFill="1" applyBorder="1" applyAlignment="1">
      <alignment horizontal="center"/>
    </xf>
    <xf numFmtId="0" fontId="8" fillId="2" borderId="10" xfId="0" applyFont="1" applyFill="1" applyBorder="1" applyAlignment="1">
      <alignment horizontal="center" vertical="center"/>
    </xf>
    <xf numFmtId="0" fontId="8" fillId="2" borderId="11" xfId="0" applyFont="1" applyFill="1" applyBorder="1" applyAlignment="1">
      <alignment horizontal="center" vertical="center"/>
    </xf>
    <xf numFmtId="0" fontId="8" fillId="2" borderId="12" xfId="0" applyFont="1" applyFill="1" applyBorder="1" applyAlignment="1">
      <alignment horizontal="center" vertical="center"/>
    </xf>
    <xf numFmtId="0" fontId="8" fillId="2" borderId="15" xfId="0" applyFont="1" applyFill="1" applyBorder="1" applyAlignment="1">
      <alignment horizontal="center" vertical="center"/>
    </xf>
    <xf numFmtId="0" fontId="8" fillId="2" borderId="16" xfId="0" applyFont="1" applyFill="1" applyBorder="1" applyAlignment="1">
      <alignment horizontal="center" vertical="center"/>
    </xf>
    <xf numFmtId="0" fontId="8" fillId="2" borderId="17" xfId="0" applyFont="1" applyFill="1" applyBorder="1" applyAlignment="1">
      <alignment horizontal="center" vertical="center"/>
    </xf>
    <xf numFmtId="0" fontId="5" fillId="4" borderId="18" xfId="0" applyFont="1" applyFill="1" applyBorder="1" applyAlignment="1">
      <alignment horizontal="center"/>
    </xf>
    <xf numFmtId="0" fontId="5" fillId="4" borderId="19" xfId="0" applyFont="1" applyFill="1" applyBorder="1" applyAlignment="1">
      <alignment horizontal="center"/>
    </xf>
    <xf numFmtId="0" fontId="5" fillId="5" borderId="18" xfId="0" applyFont="1" applyFill="1" applyBorder="1" applyAlignment="1">
      <alignment horizontal="center"/>
    </xf>
    <xf numFmtId="0" fontId="5" fillId="5" borderId="20" xfId="0" applyFont="1" applyFill="1" applyBorder="1" applyAlignment="1">
      <alignment horizontal="center"/>
    </xf>
    <xf numFmtId="0" fontId="4" fillId="0" borderId="18" xfId="0" applyFont="1" applyBorder="1" applyAlignment="1">
      <alignment horizontal="center"/>
    </xf>
    <xf numFmtId="0" fontId="4" fillId="0" borderId="19" xfId="0" applyFont="1" applyBorder="1" applyAlignment="1">
      <alignment horizontal="center"/>
    </xf>
    <xf numFmtId="0" fontId="11" fillId="2" borderId="15" xfId="0" applyFont="1" applyFill="1" applyBorder="1" applyAlignment="1">
      <alignment horizontal="center" vertical="top"/>
    </xf>
    <xf numFmtId="0" fontId="11" fillId="2" borderId="16" xfId="0" applyFont="1" applyFill="1" applyBorder="1" applyAlignment="1">
      <alignment horizontal="center" vertical="top"/>
    </xf>
    <xf numFmtId="0" fontId="11" fillId="2" borderId="17" xfId="0" applyFont="1" applyFill="1" applyBorder="1" applyAlignment="1">
      <alignment horizontal="center" vertical="top"/>
    </xf>
    <xf numFmtId="0" fontId="4" fillId="3" borderId="15" xfId="0" applyFont="1" applyFill="1" applyBorder="1" applyAlignment="1">
      <alignment horizontal="left" vertical="top" wrapText="1" indent="1"/>
    </xf>
    <xf numFmtId="0" fontId="4" fillId="3" borderId="13" xfId="0" applyFont="1" applyFill="1" applyBorder="1" applyAlignment="1">
      <alignment horizontal="left" vertical="center" wrapText="1" indent="1"/>
    </xf>
    <xf numFmtId="0" fontId="4" fillId="3" borderId="0" xfId="0" applyFont="1" applyFill="1" applyAlignment="1">
      <alignment horizontal="left" vertical="center" wrapText="1" indent="1"/>
    </xf>
    <xf numFmtId="0" fontId="4" fillId="3" borderId="14" xfId="0" applyFont="1" applyFill="1" applyBorder="1" applyAlignment="1">
      <alignment horizontal="left" vertical="center" wrapText="1" indent="1"/>
    </xf>
    <xf numFmtId="164" fontId="3" fillId="2" borderId="8" xfId="0" applyNumberFormat="1" applyFont="1" applyFill="1" applyBorder="1" applyAlignment="1">
      <alignment horizontal="center"/>
    </xf>
    <xf numFmtId="164" fontId="3" fillId="2" borderId="1" xfId="0" applyNumberFormat="1" applyFont="1" applyFill="1" applyBorder="1" applyAlignment="1">
      <alignment horizontal="center"/>
    </xf>
    <xf numFmtId="164" fontId="3" fillId="2" borderId="9" xfId="0" applyNumberFormat="1" applyFont="1" applyFill="1" applyBorder="1" applyAlignment="1">
      <alignment horizontal="center"/>
    </xf>
    <xf numFmtId="0" fontId="3" fillId="3" borderId="18" xfId="0" applyFont="1" applyFill="1" applyBorder="1" applyAlignment="1">
      <alignment horizontal="center"/>
    </xf>
    <xf numFmtId="0" fontId="3" fillId="3" borderId="20" xfId="0" applyFont="1" applyFill="1" applyBorder="1" applyAlignment="1">
      <alignment horizontal="center"/>
    </xf>
    <xf numFmtId="14" fontId="4" fillId="10" borderId="55" xfId="0" applyNumberFormat="1" applyFont="1" applyFill="1" applyBorder="1" applyAlignment="1">
      <alignment horizontal="center" vertical="center" wrapText="1"/>
    </xf>
    <xf numFmtId="14" fontId="4" fillId="10" borderId="58" xfId="0" applyNumberFormat="1" applyFont="1" applyFill="1" applyBorder="1" applyAlignment="1">
      <alignment horizontal="center" vertical="center" wrapText="1"/>
    </xf>
    <xf numFmtId="0" fontId="14" fillId="9" borderId="68" xfId="0" applyFont="1" applyFill="1" applyBorder="1" applyAlignment="1">
      <alignment horizontal="center" vertical="center" wrapText="1"/>
    </xf>
    <xf numFmtId="0" fontId="4" fillId="10" borderId="55" xfId="0" applyFont="1" applyFill="1" applyBorder="1" applyAlignment="1">
      <alignment horizontal="center" vertical="center" wrapText="1"/>
    </xf>
    <xf numFmtId="0" fontId="4" fillId="10" borderId="58" xfId="0" applyFont="1" applyFill="1" applyBorder="1" applyAlignment="1">
      <alignment horizontal="center" vertical="center" wrapText="1"/>
    </xf>
    <xf numFmtId="0" fontId="4" fillId="10" borderId="59" xfId="0" quotePrefix="1" applyFont="1" applyFill="1" applyBorder="1" applyAlignment="1">
      <alignment horizontal="center" vertical="center" wrapText="1"/>
    </xf>
    <xf numFmtId="0" fontId="4" fillId="10" borderId="44" xfId="0" applyFont="1" applyFill="1" applyBorder="1" applyAlignment="1">
      <alignment horizontal="left" indent="1"/>
    </xf>
    <xf numFmtId="0" fontId="4" fillId="10" borderId="45" xfId="0" applyFont="1" applyFill="1" applyBorder="1" applyAlignment="1">
      <alignment horizontal="left" indent="1"/>
    </xf>
    <xf numFmtId="0" fontId="4" fillId="10" borderId="46" xfId="0" applyFont="1" applyFill="1" applyBorder="1" applyAlignment="1">
      <alignment horizontal="left" indent="1"/>
    </xf>
    <xf numFmtId="0" fontId="4" fillId="9" borderId="44" xfId="0" applyFont="1" applyFill="1" applyBorder="1" applyAlignment="1">
      <alignment horizontal="left" vertical="center" indent="1"/>
    </xf>
    <xf numFmtId="0" fontId="4" fillId="9" borderId="45" xfId="0" applyFont="1" applyFill="1" applyBorder="1" applyAlignment="1">
      <alignment horizontal="left" vertical="center" indent="1"/>
    </xf>
    <xf numFmtId="0" fontId="4" fillId="9" borderId="46" xfId="0" applyFont="1" applyFill="1" applyBorder="1" applyAlignment="1">
      <alignment horizontal="left" vertical="center" indent="1"/>
    </xf>
    <xf numFmtId="0" fontId="5" fillId="3" borderId="0" xfId="0" applyFont="1" applyFill="1" applyAlignment="1">
      <alignment horizontal="left" wrapText="1" indent="1"/>
    </xf>
    <xf numFmtId="0" fontId="4" fillId="10" borderId="47" xfId="0" applyFont="1" applyFill="1" applyBorder="1" applyAlignment="1">
      <alignment horizontal="left" vertical="center" wrapText="1" indent="1"/>
    </xf>
    <xf numFmtId="0" fontId="4" fillId="10" borderId="48" xfId="0" applyFont="1" applyFill="1" applyBorder="1" applyAlignment="1">
      <alignment horizontal="left" vertical="center" wrapText="1" indent="1"/>
    </xf>
    <xf numFmtId="0" fontId="4" fillId="10" borderId="49" xfId="0" applyFont="1" applyFill="1" applyBorder="1" applyAlignment="1">
      <alignment horizontal="left" vertical="center" wrapText="1" indent="1"/>
    </xf>
    <xf numFmtId="0" fontId="4" fillId="10" borderId="50" xfId="0" applyFont="1" applyFill="1" applyBorder="1" applyAlignment="1">
      <alignment horizontal="left" vertical="center" wrapText="1" indent="1"/>
    </xf>
    <xf numFmtId="0" fontId="4" fillId="10" borderId="0" xfId="0" applyFont="1" applyFill="1" applyAlignment="1">
      <alignment horizontal="left" vertical="center" wrapText="1" indent="1"/>
    </xf>
    <xf numFmtId="0" fontId="4" fillId="10" borderId="51" xfId="0" applyFont="1" applyFill="1" applyBorder="1" applyAlignment="1">
      <alignment horizontal="left" vertical="center" wrapText="1" indent="1"/>
    </xf>
    <xf numFmtId="0" fontId="4" fillId="10" borderId="52" xfId="0" applyFont="1" applyFill="1" applyBorder="1" applyAlignment="1">
      <alignment horizontal="left" vertical="center" wrapText="1" indent="1"/>
    </xf>
    <xf numFmtId="0" fontId="4" fillId="10" borderId="53" xfId="0" applyFont="1" applyFill="1" applyBorder="1" applyAlignment="1">
      <alignment horizontal="left" vertical="center" wrapText="1" indent="1"/>
    </xf>
    <xf numFmtId="0" fontId="4" fillId="10" borderId="54" xfId="0" applyFont="1" applyFill="1" applyBorder="1" applyAlignment="1">
      <alignment horizontal="left" vertical="center" wrapText="1" indent="1"/>
    </xf>
    <xf numFmtId="0" fontId="19" fillId="3" borderId="13" xfId="0" applyFont="1" applyFill="1" applyBorder="1" applyAlignment="1">
      <alignment horizontal="center" wrapText="1"/>
    </xf>
    <xf numFmtId="0" fontId="19" fillId="3" borderId="0" xfId="0" applyFont="1" applyFill="1" applyAlignment="1">
      <alignment horizontal="center" wrapText="1"/>
    </xf>
    <xf numFmtId="0" fontId="19" fillId="3" borderId="14" xfId="0" applyFont="1" applyFill="1" applyBorder="1" applyAlignment="1">
      <alignment horizontal="center" wrapText="1"/>
    </xf>
    <xf numFmtId="0" fontId="5" fillId="3" borderId="13" xfId="0" applyFont="1" applyFill="1" applyBorder="1" applyAlignment="1">
      <alignment horizontal="left" wrapText="1" indent="1"/>
    </xf>
    <xf numFmtId="0" fontId="5" fillId="3" borderId="14" xfId="0" applyFont="1" applyFill="1" applyBorder="1" applyAlignment="1">
      <alignment horizontal="left" wrapText="1" indent="1"/>
    </xf>
    <xf numFmtId="0" fontId="19" fillId="3" borderId="76" xfId="0" applyFont="1" applyFill="1" applyBorder="1" applyAlignment="1">
      <alignment horizontal="left" vertical="center" wrapText="1" indent="1"/>
    </xf>
    <xf numFmtId="0" fontId="19" fillId="3" borderId="77" xfId="0" applyFont="1" applyFill="1" applyBorder="1" applyAlignment="1">
      <alignment horizontal="left" vertical="center" wrapText="1" indent="1"/>
    </xf>
    <xf numFmtId="0" fontId="19" fillId="3" borderId="78" xfId="0" applyFont="1" applyFill="1" applyBorder="1" applyAlignment="1">
      <alignment horizontal="left" vertical="center" wrapText="1" indent="1"/>
    </xf>
    <xf numFmtId="0" fontId="19" fillId="3" borderId="79" xfId="0" applyFont="1" applyFill="1" applyBorder="1" applyAlignment="1">
      <alignment horizontal="left" vertical="center" wrapText="1" indent="1"/>
    </xf>
    <xf numFmtId="0" fontId="19" fillId="3" borderId="80" xfId="0" applyFont="1" applyFill="1" applyBorder="1" applyAlignment="1">
      <alignment horizontal="left" vertical="center" wrapText="1" indent="1"/>
    </xf>
    <xf numFmtId="0" fontId="19" fillId="3" borderId="81" xfId="0" applyFont="1" applyFill="1" applyBorder="1" applyAlignment="1">
      <alignment horizontal="left" vertical="center" wrapText="1" indent="1"/>
    </xf>
    <xf numFmtId="0" fontId="19" fillId="3" borderId="70" xfId="0" applyFont="1" applyFill="1" applyBorder="1" applyAlignment="1">
      <alignment horizontal="left" vertical="center" wrapText="1" indent="1"/>
    </xf>
    <xf numFmtId="0" fontId="19" fillId="3" borderId="71" xfId="0" applyFont="1" applyFill="1" applyBorder="1" applyAlignment="1">
      <alignment horizontal="left" vertical="center" wrapText="1" indent="1"/>
    </xf>
    <xf numFmtId="0" fontId="19" fillId="3" borderId="72" xfId="0" applyFont="1" applyFill="1" applyBorder="1" applyAlignment="1">
      <alignment horizontal="left" vertical="center" wrapText="1" indent="1"/>
    </xf>
    <xf numFmtId="0" fontId="19" fillId="3" borderId="13" xfId="0" applyFont="1" applyFill="1" applyBorder="1" applyAlignment="1">
      <alignment horizontal="left" indent="1"/>
    </xf>
    <xf numFmtId="0" fontId="19" fillId="3" borderId="0" xfId="0" applyFont="1" applyFill="1" applyAlignment="1">
      <alignment horizontal="left" indent="1"/>
    </xf>
    <xf numFmtId="0" fontId="19" fillId="3" borderId="14" xfId="0" applyFont="1" applyFill="1" applyBorder="1" applyAlignment="1">
      <alignment horizontal="left" indent="1"/>
    </xf>
    <xf numFmtId="0" fontId="19" fillId="3" borderId="70" xfId="0" applyFont="1" applyFill="1" applyBorder="1" applyAlignment="1">
      <alignment horizontal="left" wrapText="1" indent="1"/>
    </xf>
    <xf numFmtId="0" fontId="19" fillId="3" borderId="71" xfId="0" applyFont="1" applyFill="1" applyBorder="1" applyAlignment="1">
      <alignment horizontal="left" wrapText="1" indent="1"/>
    </xf>
    <xf numFmtId="0" fontId="19" fillId="3" borderId="72" xfId="0" applyFont="1" applyFill="1" applyBorder="1" applyAlignment="1">
      <alignment horizontal="left" wrapText="1" indent="1"/>
    </xf>
    <xf numFmtId="0" fontId="19" fillId="3" borderId="73" xfId="0" applyFont="1" applyFill="1" applyBorder="1" applyAlignment="1">
      <alignment horizontal="left" wrapText="1" indent="1"/>
    </xf>
    <xf numFmtId="0" fontId="19" fillId="3" borderId="74" xfId="0" applyFont="1" applyFill="1" applyBorder="1" applyAlignment="1">
      <alignment horizontal="left" wrapText="1" indent="1"/>
    </xf>
    <xf numFmtId="0" fontId="19" fillId="3" borderId="75" xfId="0" applyFont="1" applyFill="1" applyBorder="1" applyAlignment="1">
      <alignment horizontal="left" wrapText="1" indent="1"/>
    </xf>
    <xf numFmtId="0" fontId="19" fillId="3" borderId="13" xfId="0" applyFont="1" applyFill="1" applyBorder="1" applyAlignment="1">
      <alignment horizontal="left" wrapText="1" indent="1"/>
    </xf>
    <xf numFmtId="0" fontId="19" fillId="3" borderId="0" xfId="0" applyFont="1" applyFill="1" applyAlignment="1">
      <alignment horizontal="left" wrapText="1" indent="1"/>
    </xf>
    <xf numFmtId="0" fontId="19" fillId="3" borderId="14" xfId="0" applyFont="1" applyFill="1" applyBorder="1" applyAlignment="1">
      <alignment horizontal="left" wrapText="1" indent="1"/>
    </xf>
    <xf numFmtId="0" fontId="19" fillId="3" borderId="73" xfId="0" applyFont="1" applyFill="1" applyBorder="1" applyAlignment="1">
      <alignment horizontal="left" vertical="top" wrapText="1" indent="1"/>
    </xf>
    <xf numFmtId="0" fontId="19" fillId="3" borderId="74" xfId="0" applyFont="1" applyFill="1" applyBorder="1" applyAlignment="1">
      <alignment horizontal="left" vertical="top" wrapText="1" indent="1"/>
    </xf>
    <xf numFmtId="0" fontId="19" fillId="3" borderId="75" xfId="0" applyFont="1" applyFill="1" applyBorder="1" applyAlignment="1">
      <alignment horizontal="left" vertical="top" wrapText="1" indent="1"/>
    </xf>
    <xf numFmtId="0" fontId="19" fillId="3" borderId="13" xfId="0" applyFont="1" applyFill="1" applyBorder="1" applyAlignment="1">
      <alignment horizontal="left" vertical="top" wrapText="1" indent="1"/>
    </xf>
    <xf numFmtId="0" fontId="19" fillId="3" borderId="0" xfId="0" applyFont="1" applyFill="1" applyAlignment="1">
      <alignment horizontal="left" vertical="top" wrapText="1" indent="1"/>
    </xf>
    <xf numFmtId="0" fontId="19" fillId="3" borderId="14" xfId="0" applyFont="1" applyFill="1" applyBorder="1" applyAlignment="1">
      <alignment horizontal="left" vertical="top" wrapText="1" indent="1"/>
    </xf>
    <xf numFmtId="0" fontId="8" fillId="12" borderId="18" xfId="0" applyFont="1" applyFill="1" applyBorder="1" applyAlignment="1">
      <alignment horizontal="left" vertical="center" wrapText="1" indent="3"/>
    </xf>
    <xf numFmtId="0" fontId="8" fillId="12" borderId="19" xfId="0" applyFont="1" applyFill="1" applyBorder="1" applyAlignment="1">
      <alignment horizontal="left" vertical="center" wrapText="1" indent="3"/>
    </xf>
    <xf numFmtId="0" fontId="8" fillId="12" borderId="20" xfId="0" applyFont="1" applyFill="1" applyBorder="1" applyAlignment="1">
      <alignment horizontal="left" vertical="center" wrapText="1" indent="3"/>
    </xf>
    <xf numFmtId="0" fontId="5" fillId="3" borderId="10" xfId="0" applyFont="1" applyFill="1" applyBorder="1" applyAlignment="1">
      <alignment horizontal="center" wrapText="1"/>
    </xf>
    <xf numFmtId="0" fontId="5" fillId="3" borderId="11" xfId="0" applyFont="1" applyFill="1" applyBorder="1" applyAlignment="1">
      <alignment horizontal="center" wrapText="1"/>
    </xf>
    <xf numFmtId="0" fontId="5" fillId="3" borderId="12" xfId="0" applyFont="1" applyFill="1" applyBorder="1" applyAlignment="1">
      <alignment horizontal="center" wrapText="1"/>
    </xf>
    <xf numFmtId="0" fontId="19" fillId="3" borderId="73" xfId="0" applyFont="1" applyFill="1" applyBorder="1" applyAlignment="1">
      <alignment horizontal="left" vertical="center" wrapText="1" indent="1"/>
    </xf>
    <xf numFmtId="0" fontId="19" fillId="3" borderId="74" xfId="0" applyFont="1" applyFill="1" applyBorder="1" applyAlignment="1">
      <alignment horizontal="left" vertical="center" wrapText="1" indent="1"/>
    </xf>
    <xf numFmtId="0" fontId="19" fillId="3" borderId="75" xfId="0" applyFont="1" applyFill="1" applyBorder="1" applyAlignment="1">
      <alignment horizontal="left" vertical="center" wrapText="1" indent="1"/>
    </xf>
    <xf numFmtId="0" fontId="19" fillId="3" borderId="13" xfId="0" applyFont="1" applyFill="1" applyBorder="1" applyAlignment="1">
      <alignment horizontal="left" vertical="center" wrapText="1" indent="1"/>
    </xf>
    <xf numFmtId="0" fontId="19" fillId="3" borderId="0" xfId="0" applyFont="1" applyFill="1" applyAlignment="1">
      <alignment horizontal="left" vertical="center" wrapText="1" indent="1"/>
    </xf>
    <xf numFmtId="0" fontId="19" fillId="3" borderId="14" xfId="0" applyFont="1" applyFill="1" applyBorder="1" applyAlignment="1">
      <alignment horizontal="left" vertical="center" wrapText="1" indent="1"/>
    </xf>
    <xf numFmtId="0" fontId="13" fillId="3" borderId="73" xfId="0" applyFont="1" applyFill="1" applyBorder="1" applyAlignment="1">
      <alignment horizontal="center" vertical="center" wrapText="1"/>
    </xf>
    <xf numFmtId="0" fontId="13" fillId="3" borderId="74" xfId="0" applyFont="1" applyFill="1" applyBorder="1" applyAlignment="1">
      <alignment horizontal="center" vertical="center" wrapText="1"/>
    </xf>
    <xf numFmtId="0" fontId="13" fillId="3" borderId="75" xfId="0" applyFont="1" applyFill="1" applyBorder="1" applyAlignment="1">
      <alignment horizontal="center" vertical="center" wrapText="1"/>
    </xf>
    <xf numFmtId="0" fontId="13" fillId="3" borderId="13" xfId="0" applyFont="1" applyFill="1" applyBorder="1" applyAlignment="1">
      <alignment horizontal="center" vertical="center" wrapText="1"/>
    </xf>
    <xf numFmtId="0" fontId="13" fillId="3" borderId="0" xfId="0" applyFont="1" applyFill="1" applyAlignment="1">
      <alignment horizontal="center" vertical="center" wrapText="1"/>
    </xf>
    <xf numFmtId="0" fontId="13" fillId="3" borderId="14" xfId="0" applyFont="1" applyFill="1" applyBorder="1" applyAlignment="1">
      <alignment horizontal="center" vertical="center" wrapText="1"/>
    </xf>
    <xf numFmtId="0" fontId="5" fillId="3" borderId="13" xfId="0" applyFont="1" applyFill="1" applyBorder="1" applyAlignment="1">
      <alignment horizontal="left" vertical="center" wrapText="1" indent="1"/>
    </xf>
    <xf numFmtId="0" fontId="5" fillId="3" borderId="0" xfId="0" applyFont="1" applyFill="1" applyAlignment="1">
      <alignment horizontal="left" vertical="center" wrapText="1" indent="1"/>
    </xf>
    <xf numFmtId="0" fontId="5" fillId="3" borderId="14" xfId="0" applyFont="1" applyFill="1" applyBorder="1" applyAlignment="1">
      <alignment horizontal="left" vertical="center" wrapText="1" indent="1"/>
    </xf>
    <xf numFmtId="0" fontId="5" fillId="3" borderId="76" xfId="0" applyFont="1" applyFill="1" applyBorder="1" applyAlignment="1">
      <alignment horizontal="left" vertical="center" wrapText="1" indent="1"/>
    </xf>
    <xf numFmtId="0" fontId="5" fillId="3" borderId="77" xfId="0" applyFont="1" applyFill="1" applyBorder="1" applyAlignment="1">
      <alignment horizontal="left" vertical="center" wrapText="1" indent="1"/>
    </xf>
    <xf numFmtId="0" fontId="5" fillId="3" borderId="78" xfId="0" applyFont="1" applyFill="1" applyBorder="1" applyAlignment="1">
      <alignment horizontal="left" vertical="center" wrapText="1" indent="1"/>
    </xf>
    <xf numFmtId="0" fontId="5" fillId="3" borderId="13" xfId="0" applyFont="1" applyFill="1" applyBorder="1" applyAlignment="1">
      <alignment horizontal="left" vertical="top" wrapText="1" indent="1"/>
    </xf>
    <xf numFmtId="0" fontId="5" fillId="3" borderId="0" xfId="0" applyFont="1" applyFill="1" applyAlignment="1">
      <alignment horizontal="left" vertical="top" wrapText="1" indent="1"/>
    </xf>
    <xf numFmtId="0" fontId="5" fillId="3" borderId="14" xfId="0" applyFont="1" applyFill="1" applyBorder="1" applyAlignment="1">
      <alignment horizontal="left" vertical="top" wrapText="1" indent="1"/>
    </xf>
    <xf numFmtId="0" fontId="5" fillId="3" borderId="76" xfId="0" applyFont="1" applyFill="1" applyBorder="1" applyAlignment="1">
      <alignment horizontal="left" vertical="top" wrapText="1" indent="1"/>
    </xf>
    <xf numFmtId="0" fontId="5" fillId="3" borderId="77" xfId="0" applyFont="1" applyFill="1" applyBorder="1" applyAlignment="1">
      <alignment horizontal="left" vertical="top" wrapText="1" indent="1"/>
    </xf>
    <xf numFmtId="0" fontId="5" fillId="3" borderId="78" xfId="0" applyFont="1" applyFill="1" applyBorder="1" applyAlignment="1">
      <alignment horizontal="left" vertical="top" wrapText="1" indent="1"/>
    </xf>
    <xf numFmtId="0" fontId="19" fillId="3" borderId="15" xfId="0" applyFont="1" applyFill="1" applyBorder="1" applyAlignment="1">
      <alignment horizontal="left" vertical="center" wrapText="1" indent="1"/>
    </xf>
    <xf numFmtId="0" fontId="19" fillId="3" borderId="16" xfId="0" applyFont="1" applyFill="1" applyBorder="1" applyAlignment="1">
      <alignment horizontal="left" vertical="center" wrapText="1" indent="1"/>
    </xf>
    <xf numFmtId="0" fontId="19" fillId="3" borderId="17" xfId="0" applyFont="1" applyFill="1" applyBorder="1" applyAlignment="1">
      <alignment horizontal="left" vertical="center" wrapText="1" indent="1"/>
    </xf>
    <xf numFmtId="0" fontId="5" fillId="3" borderId="13" xfId="0" applyFont="1" applyFill="1" applyBorder="1" applyAlignment="1">
      <alignment horizontal="center" wrapText="1"/>
    </xf>
    <xf numFmtId="0" fontId="5" fillId="3" borderId="0" xfId="0" applyFont="1" applyFill="1" applyAlignment="1">
      <alignment horizontal="center" wrapText="1"/>
    </xf>
    <xf numFmtId="0" fontId="5" fillId="3" borderId="14" xfId="0" applyFont="1" applyFill="1" applyBorder="1" applyAlignment="1">
      <alignment horizontal="center" wrapText="1"/>
    </xf>
    <xf numFmtId="0" fontId="0" fillId="0" borderId="0" xfId="0" applyNumberFormat="1"/>
  </cellXfs>
  <cellStyles count="5">
    <cellStyle name="Hipervínculo" xfId="4" builtinId="8"/>
    <cellStyle name="Millares" xfId="3" builtinId="3"/>
    <cellStyle name="Normal" xfId="0" builtinId="0"/>
    <cellStyle name="Normal 2" xfId="1" xr:uid="{00000000-0005-0000-0000-000003000000}"/>
    <cellStyle name="Normal 5" xfId="2" xr:uid="{00000000-0005-0000-0000-000004000000}"/>
  </cellStyles>
  <dxfs count="1">
    <dxf>
      <numFmt numFmtId="168" formatCode="[$-409]mmm;@"/>
    </dxf>
  </dxfs>
  <tableStyles count="0" defaultTableStyle="TableStyleMedium2" defaultPivotStyle="PivotStyleLight16"/>
  <colors>
    <mruColors>
      <color rgb="FFFFE48F"/>
      <color rgb="FFBDDBA9"/>
      <color rgb="FFFFCC00"/>
      <color rgb="FFFABE00"/>
      <color rgb="FFFFEBAB"/>
      <color rgb="FFFFEEB7"/>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Arial" panose="020B0604020202020204" pitchFamily="34" charset="0"/>
                <a:ea typeface="+mn-ea"/>
                <a:cs typeface="Arial" panose="020B0604020202020204" pitchFamily="34" charset="0"/>
              </a:defRPr>
            </a:pPr>
            <a:r>
              <a:rPr lang="en-US" sz="1200" b="1">
                <a:solidFill>
                  <a:schemeClr val="tx1"/>
                </a:solidFill>
              </a:rPr>
              <a:t>HYDROGRAPH   </a:t>
            </a:r>
            <a:r>
              <a:rPr lang="en-US" sz="1000" b="0">
                <a:solidFill>
                  <a:schemeClr val="tx1"/>
                </a:solidFill>
              </a:rPr>
              <a:t>(DISCHARGE</a:t>
            </a:r>
            <a:r>
              <a:rPr lang="en-US" sz="1000" b="0" baseline="0">
                <a:solidFill>
                  <a:schemeClr val="tx1"/>
                </a:solidFill>
              </a:rPr>
              <a:t> CHECK)</a:t>
            </a:r>
            <a:endParaRPr lang="en-US" sz="1050" b="0">
              <a:solidFill>
                <a:schemeClr val="tx1"/>
              </a:solidFill>
            </a:endParaRPr>
          </a:p>
        </c:rich>
      </c:tx>
      <c:layout>
        <c:manualLayout>
          <c:xMode val="edge"/>
          <c:yMode val="edge"/>
          <c:x val="0.16818404728807862"/>
          <c:y val="2.00379907466521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8.7655848629340366E-2"/>
          <c:y val="0.31803452855245684"/>
          <c:w val="0.8793552154295321"/>
          <c:h val="0.65823383630831012"/>
        </c:manualLayout>
      </c:layout>
      <c:lineChart>
        <c:grouping val="standard"/>
        <c:varyColors val="0"/>
        <c:ser>
          <c:idx val="0"/>
          <c:order val="0"/>
          <c:tx>
            <c:v>OBS</c:v>
          </c:tx>
          <c:spPr>
            <a:ln w="12700" cap="rnd">
              <a:solidFill>
                <a:schemeClr val="tx1"/>
              </a:solidFill>
              <a:prstDash val="sysDash"/>
              <a:round/>
            </a:ln>
            <a:effectLst/>
          </c:spPr>
          <c:marker>
            <c:symbol val="none"/>
          </c:marker>
          <c:cat>
            <c:numRef>
              <c:f>'flow data'!$B$8:$B$135</c:f>
              <c:numCache>
                <c:formatCode>m/d/yyyy</c:formatCode>
                <c:ptCount val="128"/>
                <c:pt idx="0">
                  <c:v>36161</c:v>
                </c:pt>
                <c:pt idx="1">
                  <c:v>36192</c:v>
                </c:pt>
                <c:pt idx="2">
                  <c:v>36220</c:v>
                </c:pt>
                <c:pt idx="3">
                  <c:v>36251</c:v>
                </c:pt>
                <c:pt idx="4">
                  <c:v>36281</c:v>
                </c:pt>
                <c:pt idx="5">
                  <c:v>36312</c:v>
                </c:pt>
                <c:pt idx="6">
                  <c:v>36342</c:v>
                </c:pt>
                <c:pt idx="7">
                  <c:v>36373</c:v>
                </c:pt>
                <c:pt idx="8">
                  <c:v>36404</c:v>
                </c:pt>
                <c:pt idx="9">
                  <c:v>36434</c:v>
                </c:pt>
                <c:pt idx="10">
                  <c:v>36465</c:v>
                </c:pt>
                <c:pt idx="11">
                  <c:v>36495</c:v>
                </c:pt>
                <c:pt idx="12">
                  <c:v>36526</c:v>
                </c:pt>
                <c:pt idx="13">
                  <c:v>36557</c:v>
                </c:pt>
                <c:pt idx="14">
                  <c:v>36586</c:v>
                </c:pt>
                <c:pt idx="15">
                  <c:v>36617</c:v>
                </c:pt>
                <c:pt idx="16">
                  <c:v>36647</c:v>
                </c:pt>
                <c:pt idx="17">
                  <c:v>36678</c:v>
                </c:pt>
                <c:pt idx="18">
                  <c:v>36708</c:v>
                </c:pt>
                <c:pt idx="19">
                  <c:v>36739</c:v>
                </c:pt>
                <c:pt idx="20">
                  <c:v>36770</c:v>
                </c:pt>
                <c:pt idx="21">
                  <c:v>36800</c:v>
                </c:pt>
                <c:pt idx="22">
                  <c:v>36831</c:v>
                </c:pt>
                <c:pt idx="23">
                  <c:v>36861</c:v>
                </c:pt>
                <c:pt idx="24">
                  <c:v>36892</c:v>
                </c:pt>
                <c:pt idx="25">
                  <c:v>36923</c:v>
                </c:pt>
                <c:pt idx="26">
                  <c:v>36951</c:v>
                </c:pt>
                <c:pt idx="27">
                  <c:v>36982</c:v>
                </c:pt>
                <c:pt idx="28">
                  <c:v>37012</c:v>
                </c:pt>
                <c:pt idx="29">
                  <c:v>37043</c:v>
                </c:pt>
                <c:pt idx="30">
                  <c:v>37073</c:v>
                </c:pt>
                <c:pt idx="31">
                  <c:v>37104</c:v>
                </c:pt>
                <c:pt idx="32">
                  <c:v>37135</c:v>
                </c:pt>
                <c:pt idx="33">
                  <c:v>37165</c:v>
                </c:pt>
                <c:pt idx="34">
                  <c:v>37196</c:v>
                </c:pt>
                <c:pt idx="35">
                  <c:v>37226</c:v>
                </c:pt>
                <c:pt idx="36">
                  <c:v>37257</c:v>
                </c:pt>
                <c:pt idx="37">
                  <c:v>37288</c:v>
                </c:pt>
                <c:pt idx="38">
                  <c:v>37316</c:v>
                </c:pt>
                <c:pt idx="39">
                  <c:v>37347</c:v>
                </c:pt>
                <c:pt idx="40">
                  <c:v>37377</c:v>
                </c:pt>
                <c:pt idx="41">
                  <c:v>37408</c:v>
                </c:pt>
                <c:pt idx="42">
                  <c:v>37438</c:v>
                </c:pt>
                <c:pt idx="43">
                  <c:v>37469</c:v>
                </c:pt>
                <c:pt idx="44">
                  <c:v>37500</c:v>
                </c:pt>
                <c:pt idx="45">
                  <c:v>37530</c:v>
                </c:pt>
                <c:pt idx="46">
                  <c:v>37561</c:v>
                </c:pt>
                <c:pt idx="47">
                  <c:v>37591</c:v>
                </c:pt>
                <c:pt idx="48">
                  <c:v>37622</c:v>
                </c:pt>
                <c:pt idx="49">
                  <c:v>37653</c:v>
                </c:pt>
                <c:pt idx="50">
                  <c:v>37681</c:v>
                </c:pt>
                <c:pt idx="51">
                  <c:v>37712</c:v>
                </c:pt>
                <c:pt idx="52">
                  <c:v>37742</c:v>
                </c:pt>
                <c:pt idx="53">
                  <c:v>37773</c:v>
                </c:pt>
                <c:pt idx="54">
                  <c:v>37803</c:v>
                </c:pt>
                <c:pt idx="55">
                  <c:v>37834</c:v>
                </c:pt>
                <c:pt idx="56">
                  <c:v>37865</c:v>
                </c:pt>
                <c:pt idx="57">
                  <c:v>37895</c:v>
                </c:pt>
                <c:pt idx="58">
                  <c:v>37926</c:v>
                </c:pt>
                <c:pt idx="59">
                  <c:v>37956</c:v>
                </c:pt>
                <c:pt idx="60">
                  <c:v>37987</c:v>
                </c:pt>
                <c:pt idx="61">
                  <c:v>38018</c:v>
                </c:pt>
                <c:pt idx="62">
                  <c:v>38047</c:v>
                </c:pt>
                <c:pt idx="63">
                  <c:v>38078</c:v>
                </c:pt>
                <c:pt idx="64">
                  <c:v>38200</c:v>
                </c:pt>
                <c:pt idx="65">
                  <c:v>38231</c:v>
                </c:pt>
                <c:pt idx="66">
                  <c:v>38261</c:v>
                </c:pt>
                <c:pt idx="67">
                  <c:v>38292</c:v>
                </c:pt>
                <c:pt idx="68">
                  <c:v>38322</c:v>
                </c:pt>
                <c:pt idx="69">
                  <c:v>38353</c:v>
                </c:pt>
                <c:pt idx="70">
                  <c:v>38384</c:v>
                </c:pt>
                <c:pt idx="71">
                  <c:v>38412</c:v>
                </c:pt>
                <c:pt idx="72">
                  <c:v>38443</c:v>
                </c:pt>
                <c:pt idx="73">
                  <c:v>38473</c:v>
                </c:pt>
                <c:pt idx="74">
                  <c:v>38504</c:v>
                </c:pt>
                <c:pt idx="75">
                  <c:v>38534</c:v>
                </c:pt>
                <c:pt idx="76">
                  <c:v>38565</c:v>
                </c:pt>
                <c:pt idx="77">
                  <c:v>38596</c:v>
                </c:pt>
                <c:pt idx="78">
                  <c:v>38626</c:v>
                </c:pt>
                <c:pt idx="79">
                  <c:v>38657</c:v>
                </c:pt>
                <c:pt idx="80">
                  <c:v>38687</c:v>
                </c:pt>
                <c:pt idx="81">
                  <c:v>38718</c:v>
                </c:pt>
                <c:pt idx="82">
                  <c:v>38749</c:v>
                </c:pt>
                <c:pt idx="83">
                  <c:v>38777</c:v>
                </c:pt>
                <c:pt idx="84">
                  <c:v>38808</c:v>
                </c:pt>
                <c:pt idx="85">
                  <c:v>38838</c:v>
                </c:pt>
                <c:pt idx="86">
                  <c:v>38869</c:v>
                </c:pt>
                <c:pt idx="87">
                  <c:v>38899</c:v>
                </c:pt>
                <c:pt idx="88">
                  <c:v>38930</c:v>
                </c:pt>
                <c:pt idx="89">
                  <c:v>38961</c:v>
                </c:pt>
                <c:pt idx="90">
                  <c:v>38991</c:v>
                </c:pt>
                <c:pt idx="91">
                  <c:v>39022</c:v>
                </c:pt>
                <c:pt idx="92">
                  <c:v>39052</c:v>
                </c:pt>
                <c:pt idx="93">
                  <c:v>39083</c:v>
                </c:pt>
                <c:pt idx="94">
                  <c:v>39114</c:v>
                </c:pt>
                <c:pt idx="95">
                  <c:v>39142</c:v>
                </c:pt>
                <c:pt idx="96">
                  <c:v>39173</c:v>
                </c:pt>
                <c:pt idx="97">
                  <c:v>39203</c:v>
                </c:pt>
                <c:pt idx="98">
                  <c:v>39234</c:v>
                </c:pt>
                <c:pt idx="99">
                  <c:v>39264</c:v>
                </c:pt>
                <c:pt idx="100">
                  <c:v>39295</c:v>
                </c:pt>
                <c:pt idx="101">
                  <c:v>39326</c:v>
                </c:pt>
                <c:pt idx="102">
                  <c:v>39356</c:v>
                </c:pt>
                <c:pt idx="103">
                  <c:v>39387</c:v>
                </c:pt>
                <c:pt idx="104">
                  <c:v>39417</c:v>
                </c:pt>
              </c:numCache>
            </c:numRef>
          </c:cat>
          <c:val>
            <c:numRef>
              <c:f>'flow data'!$D$8:$D$135</c:f>
              <c:numCache>
                <c:formatCode>General</c:formatCode>
                <c:ptCount val="128"/>
                <c:pt idx="0">
                  <c:v>1.52</c:v>
                </c:pt>
                <c:pt idx="1">
                  <c:v>1.92</c:v>
                </c:pt>
                <c:pt idx="2">
                  <c:v>2.1</c:v>
                </c:pt>
                <c:pt idx="3">
                  <c:v>1.89</c:v>
                </c:pt>
                <c:pt idx="4">
                  <c:v>0.34</c:v>
                </c:pt>
                <c:pt idx="5">
                  <c:v>0.13</c:v>
                </c:pt>
                <c:pt idx="6">
                  <c:v>0.12</c:v>
                </c:pt>
                <c:pt idx="7">
                  <c:v>0.15</c:v>
                </c:pt>
                <c:pt idx="8">
                  <c:v>0.13</c:v>
                </c:pt>
                <c:pt idx="9">
                  <c:v>0.14000000000000001</c:v>
                </c:pt>
                <c:pt idx="10">
                  <c:v>0.12</c:v>
                </c:pt>
                <c:pt idx="11">
                  <c:v>0.11</c:v>
                </c:pt>
                <c:pt idx="12">
                  <c:v>0.72</c:v>
                </c:pt>
                <c:pt idx="13">
                  <c:v>0.73</c:v>
                </c:pt>
                <c:pt idx="14">
                  <c:v>0.6</c:v>
                </c:pt>
                <c:pt idx="15">
                  <c:v>0.32</c:v>
                </c:pt>
                <c:pt idx="16">
                  <c:v>0.43</c:v>
                </c:pt>
                <c:pt idx="17">
                  <c:v>0.55000000000000004</c:v>
                </c:pt>
                <c:pt idx="18">
                  <c:v>0.41</c:v>
                </c:pt>
                <c:pt idx="19">
                  <c:v>0.32</c:v>
                </c:pt>
                <c:pt idx="20">
                  <c:v>0.33</c:v>
                </c:pt>
                <c:pt idx="21">
                  <c:v>0.33</c:v>
                </c:pt>
                <c:pt idx="22">
                  <c:v>0.56999999999999995</c:v>
                </c:pt>
                <c:pt idx="23">
                  <c:v>0.5</c:v>
                </c:pt>
                <c:pt idx="24">
                  <c:v>0.95</c:v>
                </c:pt>
                <c:pt idx="25">
                  <c:v>2.4900000000000002</c:v>
                </c:pt>
                <c:pt idx="26">
                  <c:v>1.29</c:v>
                </c:pt>
                <c:pt idx="27">
                  <c:v>0.43</c:v>
                </c:pt>
                <c:pt idx="28">
                  <c:v>0.24</c:v>
                </c:pt>
                <c:pt idx="29">
                  <c:v>0.15</c:v>
                </c:pt>
                <c:pt idx="30">
                  <c:v>0.11</c:v>
                </c:pt>
                <c:pt idx="31">
                  <c:v>0.08</c:v>
                </c:pt>
                <c:pt idx="32">
                  <c:v>7.0000000000000007E-2</c:v>
                </c:pt>
                <c:pt idx="33">
                  <c:v>0.06</c:v>
                </c:pt>
                <c:pt idx="34">
                  <c:v>7.0000000000000007E-2</c:v>
                </c:pt>
                <c:pt idx="35">
                  <c:v>0.08</c:v>
                </c:pt>
                <c:pt idx="36">
                  <c:v>0.17</c:v>
                </c:pt>
                <c:pt idx="37">
                  <c:v>0.94</c:v>
                </c:pt>
                <c:pt idx="38">
                  <c:v>1.32</c:v>
                </c:pt>
                <c:pt idx="39">
                  <c:v>0.1</c:v>
                </c:pt>
                <c:pt idx="40">
                  <c:v>0.06</c:v>
                </c:pt>
                <c:pt idx="41">
                  <c:v>7.0000000000000007E-2</c:v>
                </c:pt>
                <c:pt idx="42">
                  <c:v>0.06</c:v>
                </c:pt>
                <c:pt idx="43">
                  <c:v>0.05</c:v>
                </c:pt>
                <c:pt idx="44">
                  <c:v>0.04</c:v>
                </c:pt>
                <c:pt idx="45">
                  <c:v>0.25</c:v>
                </c:pt>
                <c:pt idx="46">
                  <c:v>0.13</c:v>
                </c:pt>
                <c:pt idx="47">
                  <c:v>0.03</c:v>
                </c:pt>
                <c:pt idx="48">
                  <c:v>1.3</c:v>
                </c:pt>
                <c:pt idx="49">
                  <c:v>2.44</c:v>
                </c:pt>
                <c:pt idx="50">
                  <c:v>1.84</c:v>
                </c:pt>
                <c:pt idx="51">
                  <c:v>0.56000000000000005</c:v>
                </c:pt>
                <c:pt idx="52">
                  <c:v>0.23</c:v>
                </c:pt>
                <c:pt idx="53">
                  <c:v>0.1</c:v>
                </c:pt>
                <c:pt idx="54">
                  <c:v>0.06</c:v>
                </c:pt>
                <c:pt idx="55">
                  <c:v>0.06</c:v>
                </c:pt>
                <c:pt idx="56">
                  <c:v>0.05</c:v>
                </c:pt>
                <c:pt idx="57">
                  <c:v>0.25</c:v>
                </c:pt>
                <c:pt idx="58">
                  <c:v>1.21</c:v>
                </c:pt>
                <c:pt idx="59">
                  <c:v>3.54</c:v>
                </c:pt>
                <c:pt idx="60">
                  <c:v>1.22</c:v>
                </c:pt>
                <c:pt idx="61">
                  <c:v>1.53</c:v>
                </c:pt>
                <c:pt idx="62">
                  <c:v>0.91</c:v>
                </c:pt>
                <c:pt idx="63">
                  <c:v>0.74</c:v>
                </c:pt>
                <c:pt idx="64">
                  <c:v>7.0000000000000007E-2</c:v>
                </c:pt>
                <c:pt idx="65">
                  <c:v>0.09</c:v>
                </c:pt>
                <c:pt idx="66">
                  <c:v>0.09</c:v>
                </c:pt>
                <c:pt idx="67">
                  <c:v>0.1</c:v>
                </c:pt>
                <c:pt idx="68">
                  <c:v>0.13</c:v>
                </c:pt>
                <c:pt idx="69">
                  <c:v>0.68</c:v>
                </c:pt>
                <c:pt idx="70">
                  <c:v>0.96</c:v>
                </c:pt>
                <c:pt idx="71">
                  <c:v>1.5</c:v>
                </c:pt>
                <c:pt idx="72">
                  <c:v>0.41</c:v>
                </c:pt>
                <c:pt idx="73">
                  <c:v>0.14000000000000001</c:v>
                </c:pt>
                <c:pt idx="74">
                  <c:v>0.09</c:v>
                </c:pt>
                <c:pt idx="75">
                  <c:v>0.08</c:v>
                </c:pt>
                <c:pt idx="76">
                  <c:v>0.06</c:v>
                </c:pt>
                <c:pt idx="77">
                  <c:v>7.0000000000000007E-2</c:v>
                </c:pt>
                <c:pt idx="78">
                  <c:v>0.08</c:v>
                </c:pt>
                <c:pt idx="79">
                  <c:v>0.18</c:v>
                </c:pt>
                <c:pt idx="80">
                  <c:v>0.22</c:v>
                </c:pt>
                <c:pt idx="81">
                  <c:v>1.59</c:v>
                </c:pt>
                <c:pt idx="82">
                  <c:v>2.5099999999999998</c:v>
                </c:pt>
                <c:pt idx="83">
                  <c:v>1.3</c:v>
                </c:pt>
                <c:pt idx="84">
                  <c:v>1.23</c:v>
                </c:pt>
                <c:pt idx="85">
                  <c:v>0.23</c:v>
                </c:pt>
                <c:pt idx="86">
                  <c:v>0.14000000000000001</c:v>
                </c:pt>
                <c:pt idx="87">
                  <c:v>0.11</c:v>
                </c:pt>
                <c:pt idx="88">
                  <c:v>0.11</c:v>
                </c:pt>
                <c:pt idx="89">
                  <c:v>0.1</c:v>
                </c:pt>
                <c:pt idx="90">
                  <c:v>0.09</c:v>
                </c:pt>
                <c:pt idx="91">
                  <c:v>0.11</c:v>
                </c:pt>
                <c:pt idx="92">
                  <c:v>0.31</c:v>
                </c:pt>
                <c:pt idx="93">
                  <c:v>0.9</c:v>
                </c:pt>
                <c:pt idx="94">
                  <c:v>1.52</c:v>
                </c:pt>
                <c:pt idx="95">
                  <c:v>1.62</c:v>
                </c:pt>
                <c:pt idx="96">
                  <c:v>0.28999999999999998</c:v>
                </c:pt>
                <c:pt idx="97">
                  <c:v>0.34</c:v>
                </c:pt>
                <c:pt idx="98">
                  <c:v>0.13</c:v>
                </c:pt>
                <c:pt idx="99">
                  <c:v>0.09</c:v>
                </c:pt>
                <c:pt idx="100">
                  <c:v>0.32</c:v>
                </c:pt>
                <c:pt idx="101">
                  <c:v>0.4</c:v>
                </c:pt>
                <c:pt idx="102">
                  <c:v>0.09</c:v>
                </c:pt>
                <c:pt idx="103">
                  <c:v>0.56000000000000005</c:v>
                </c:pt>
                <c:pt idx="104">
                  <c:v>1.53</c:v>
                </c:pt>
              </c:numCache>
            </c:numRef>
          </c:val>
          <c:smooth val="0"/>
          <c:extLst>
            <c:ext xmlns:c16="http://schemas.microsoft.com/office/drawing/2014/chart" uri="{C3380CC4-5D6E-409C-BE32-E72D297353CC}">
              <c16:uniqueId val="{00000000-6BF3-4A61-A0C7-BFE552DC84F3}"/>
            </c:ext>
          </c:extLst>
        </c:ser>
        <c:ser>
          <c:idx val="1"/>
          <c:order val="1"/>
          <c:tx>
            <c:v>SIM</c:v>
          </c:tx>
          <c:spPr>
            <a:ln w="12700" cap="rnd">
              <a:solidFill>
                <a:srgbClr val="FF0000"/>
              </a:solidFill>
              <a:round/>
            </a:ln>
            <a:effectLst/>
          </c:spPr>
          <c:marker>
            <c:symbol val="none"/>
          </c:marker>
          <c:cat>
            <c:numRef>
              <c:f>'flow data'!$B$8:$B$135</c:f>
              <c:numCache>
                <c:formatCode>m/d/yyyy</c:formatCode>
                <c:ptCount val="128"/>
                <c:pt idx="0">
                  <c:v>36161</c:v>
                </c:pt>
                <c:pt idx="1">
                  <c:v>36192</c:v>
                </c:pt>
                <c:pt idx="2">
                  <c:v>36220</c:v>
                </c:pt>
                <c:pt idx="3">
                  <c:v>36251</c:v>
                </c:pt>
                <c:pt idx="4">
                  <c:v>36281</c:v>
                </c:pt>
                <c:pt idx="5">
                  <c:v>36312</c:v>
                </c:pt>
                <c:pt idx="6">
                  <c:v>36342</c:v>
                </c:pt>
                <c:pt idx="7">
                  <c:v>36373</c:v>
                </c:pt>
                <c:pt idx="8">
                  <c:v>36404</c:v>
                </c:pt>
                <c:pt idx="9">
                  <c:v>36434</c:v>
                </c:pt>
                <c:pt idx="10">
                  <c:v>36465</c:v>
                </c:pt>
                <c:pt idx="11">
                  <c:v>36495</c:v>
                </c:pt>
                <c:pt idx="12">
                  <c:v>36526</c:v>
                </c:pt>
                <c:pt idx="13">
                  <c:v>36557</c:v>
                </c:pt>
                <c:pt idx="14">
                  <c:v>36586</c:v>
                </c:pt>
                <c:pt idx="15">
                  <c:v>36617</c:v>
                </c:pt>
                <c:pt idx="16">
                  <c:v>36647</c:v>
                </c:pt>
                <c:pt idx="17">
                  <c:v>36678</c:v>
                </c:pt>
                <c:pt idx="18">
                  <c:v>36708</c:v>
                </c:pt>
                <c:pt idx="19">
                  <c:v>36739</c:v>
                </c:pt>
                <c:pt idx="20">
                  <c:v>36770</c:v>
                </c:pt>
                <c:pt idx="21">
                  <c:v>36800</c:v>
                </c:pt>
                <c:pt idx="22">
                  <c:v>36831</c:v>
                </c:pt>
                <c:pt idx="23">
                  <c:v>36861</c:v>
                </c:pt>
                <c:pt idx="24">
                  <c:v>36892</c:v>
                </c:pt>
                <c:pt idx="25">
                  <c:v>36923</c:v>
                </c:pt>
                <c:pt idx="26">
                  <c:v>36951</c:v>
                </c:pt>
                <c:pt idx="27">
                  <c:v>36982</c:v>
                </c:pt>
                <c:pt idx="28">
                  <c:v>37012</c:v>
                </c:pt>
                <c:pt idx="29">
                  <c:v>37043</c:v>
                </c:pt>
                <c:pt idx="30">
                  <c:v>37073</c:v>
                </c:pt>
                <c:pt idx="31">
                  <c:v>37104</c:v>
                </c:pt>
                <c:pt idx="32">
                  <c:v>37135</c:v>
                </c:pt>
                <c:pt idx="33">
                  <c:v>37165</c:v>
                </c:pt>
                <c:pt idx="34">
                  <c:v>37196</c:v>
                </c:pt>
                <c:pt idx="35">
                  <c:v>37226</c:v>
                </c:pt>
                <c:pt idx="36">
                  <c:v>37257</c:v>
                </c:pt>
                <c:pt idx="37">
                  <c:v>37288</c:v>
                </c:pt>
                <c:pt idx="38">
                  <c:v>37316</c:v>
                </c:pt>
                <c:pt idx="39">
                  <c:v>37347</c:v>
                </c:pt>
                <c:pt idx="40">
                  <c:v>37377</c:v>
                </c:pt>
                <c:pt idx="41">
                  <c:v>37408</c:v>
                </c:pt>
                <c:pt idx="42">
                  <c:v>37438</c:v>
                </c:pt>
                <c:pt idx="43">
                  <c:v>37469</c:v>
                </c:pt>
                <c:pt idx="44">
                  <c:v>37500</c:v>
                </c:pt>
                <c:pt idx="45">
                  <c:v>37530</c:v>
                </c:pt>
                <c:pt idx="46">
                  <c:v>37561</c:v>
                </c:pt>
                <c:pt idx="47">
                  <c:v>37591</c:v>
                </c:pt>
                <c:pt idx="48">
                  <c:v>37622</c:v>
                </c:pt>
                <c:pt idx="49">
                  <c:v>37653</c:v>
                </c:pt>
                <c:pt idx="50">
                  <c:v>37681</c:v>
                </c:pt>
                <c:pt idx="51">
                  <c:v>37712</c:v>
                </c:pt>
                <c:pt idx="52">
                  <c:v>37742</c:v>
                </c:pt>
                <c:pt idx="53">
                  <c:v>37773</c:v>
                </c:pt>
                <c:pt idx="54">
                  <c:v>37803</c:v>
                </c:pt>
                <c:pt idx="55">
                  <c:v>37834</c:v>
                </c:pt>
                <c:pt idx="56">
                  <c:v>37865</c:v>
                </c:pt>
                <c:pt idx="57">
                  <c:v>37895</c:v>
                </c:pt>
                <c:pt idx="58">
                  <c:v>37926</c:v>
                </c:pt>
                <c:pt idx="59">
                  <c:v>37956</c:v>
                </c:pt>
                <c:pt idx="60">
                  <c:v>37987</c:v>
                </c:pt>
                <c:pt idx="61">
                  <c:v>38018</c:v>
                </c:pt>
                <c:pt idx="62">
                  <c:v>38047</c:v>
                </c:pt>
                <c:pt idx="63">
                  <c:v>38078</c:v>
                </c:pt>
                <c:pt idx="64">
                  <c:v>38200</c:v>
                </c:pt>
                <c:pt idx="65">
                  <c:v>38231</c:v>
                </c:pt>
                <c:pt idx="66">
                  <c:v>38261</c:v>
                </c:pt>
                <c:pt idx="67">
                  <c:v>38292</c:v>
                </c:pt>
                <c:pt idx="68">
                  <c:v>38322</c:v>
                </c:pt>
                <c:pt idx="69">
                  <c:v>38353</c:v>
                </c:pt>
                <c:pt idx="70">
                  <c:v>38384</c:v>
                </c:pt>
                <c:pt idx="71">
                  <c:v>38412</c:v>
                </c:pt>
                <c:pt idx="72">
                  <c:v>38443</c:v>
                </c:pt>
                <c:pt idx="73">
                  <c:v>38473</c:v>
                </c:pt>
                <c:pt idx="74">
                  <c:v>38504</c:v>
                </c:pt>
                <c:pt idx="75">
                  <c:v>38534</c:v>
                </c:pt>
                <c:pt idx="76">
                  <c:v>38565</c:v>
                </c:pt>
                <c:pt idx="77">
                  <c:v>38596</c:v>
                </c:pt>
                <c:pt idx="78">
                  <c:v>38626</c:v>
                </c:pt>
                <c:pt idx="79">
                  <c:v>38657</c:v>
                </c:pt>
                <c:pt idx="80">
                  <c:v>38687</c:v>
                </c:pt>
                <c:pt idx="81">
                  <c:v>38718</c:v>
                </c:pt>
                <c:pt idx="82">
                  <c:v>38749</c:v>
                </c:pt>
                <c:pt idx="83">
                  <c:v>38777</c:v>
                </c:pt>
                <c:pt idx="84">
                  <c:v>38808</c:v>
                </c:pt>
                <c:pt idx="85">
                  <c:v>38838</c:v>
                </c:pt>
                <c:pt idx="86">
                  <c:v>38869</c:v>
                </c:pt>
                <c:pt idx="87">
                  <c:v>38899</c:v>
                </c:pt>
                <c:pt idx="88">
                  <c:v>38930</c:v>
                </c:pt>
                <c:pt idx="89">
                  <c:v>38961</c:v>
                </c:pt>
                <c:pt idx="90">
                  <c:v>38991</c:v>
                </c:pt>
                <c:pt idx="91">
                  <c:v>39022</c:v>
                </c:pt>
                <c:pt idx="92">
                  <c:v>39052</c:v>
                </c:pt>
                <c:pt idx="93">
                  <c:v>39083</c:v>
                </c:pt>
                <c:pt idx="94">
                  <c:v>39114</c:v>
                </c:pt>
                <c:pt idx="95">
                  <c:v>39142</c:v>
                </c:pt>
                <c:pt idx="96">
                  <c:v>39173</c:v>
                </c:pt>
                <c:pt idx="97">
                  <c:v>39203</c:v>
                </c:pt>
                <c:pt idx="98">
                  <c:v>39234</c:v>
                </c:pt>
                <c:pt idx="99">
                  <c:v>39264</c:v>
                </c:pt>
                <c:pt idx="100">
                  <c:v>39295</c:v>
                </c:pt>
                <c:pt idx="101">
                  <c:v>39326</c:v>
                </c:pt>
                <c:pt idx="102">
                  <c:v>39356</c:v>
                </c:pt>
                <c:pt idx="103">
                  <c:v>39387</c:v>
                </c:pt>
                <c:pt idx="104">
                  <c:v>39417</c:v>
                </c:pt>
              </c:numCache>
            </c:numRef>
          </c:cat>
          <c:val>
            <c:numRef>
              <c:f>'flow data'!$E$8:$E$135</c:f>
              <c:numCache>
                <c:formatCode>General</c:formatCode>
                <c:ptCount val="128"/>
                <c:pt idx="0">
                  <c:v>0.69630000000000003</c:v>
                </c:pt>
                <c:pt idx="1">
                  <c:v>1.2210000000000001</c:v>
                </c:pt>
                <c:pt idx="2">
                  <c:v>1.0649999999999999</c:v>
                </c:pt>
                <c:pt idx="3">
                  <c:v>0.87250000000000005</c:v>
                </c:pt>
                <c:pt idx="4">
                  <c:v>0.49659999999999999</c:v>
                </c:pt>
                <c:pt idx="5">
                  <c:v>0.23760000000000001</c:v>
                </c:pt>
                <c:pt idx="6">
                  <c:v>6.9260000000000002E-2</c:v>
                </c:pt>
                <c:pt idx="7">
                  <c:v>1.451E-2</c:v>
                </c:pt>
                <c:pt idx="8">
                  <c:v>0.28660000000000002</c:v>
                </c:pt>
                <c:pt idx="9">
                  <c:v>0.38140000000000002</c:v>
                </c:pt>
                <c:pt idx="10">
                  <c:v>0.2747</c:v>
                </c:pt>
                <c:pt idx="11">
                  <c:v>0.69220000000000004</c:v>
                </c:pt>
                <c:pt idx="12">
                  <c:v>0.92130000000000001</c:v>
                </c:pt>
                <c:pt idx="13">
                  <c:v>1.329</c:v>
                </c:pt>
                <c:pt idx="14">
                  <c:v>1.3360000000000001</c:v>
                </c:pt>
                <c:pt idx="15">
                  <c:v>0.77839999999999998</c:v>
                </c:pt>
                <c:pt idx="16">
                  <c:v>0.51870000000000005</c:v>
                </c:pt>
                <c:pt idx="17">
                  <c:v>0.27100000000000002</c:v>
                </c:pt>
                <c:pt idx="18">
                  <c:v>0.1429</c:v>
                </c:pt>
                <c:pt idx="19">
                  <c:v>0.1573</c:v>
                </c:pt>
                <c:pt idx="20">
                  <c:v>0.121</c:v>
                </c:pt>
                <c:pt idx="21">
                  <c:v>0.47660000000000002</c:v>
                </c:pt>
                <c:pt idx="22">
                  <c:v>0.32190000000000002</c:v>
                </c:pt>
                <c:pt idx="23">
                  <c:v>0.61729999999999996</c:v>
                </c:pt>
                <c:pt idx="24">
                  <c:v>1.1679999999999999</c:v>
                </c:pt>
                <c:pt idx="25">
                  <c:v>1.1060000000000001</c:v>
                </c:pt>
                <c:pt idx="26">
                  <c:v>1.359</c:v>
                </c:pt>
                <c:pt idx="27">
                  <c:v>0.85819999999999996</c:v>
                </c:pt>
                <c:pt idx="28">
                  <c:v>0.80640000000000001</c:v>
                </c:pt>
                <c:pt idx="29">
                  <c:v>0.29599999999999999</c:v>
                </c:pt>
                <c:pt idx="30">
                  <c:v>0.1779</c:v>
                </c:pt>
                <c:pt idx="31">
                  <c:v>0.11799999999999999</c:v>
                </c:pt>
                <c:pt idx="32">
                  <c:v>0.18340000000000001</c:v>
                </c:pt>
                <c:pt idx="33">
                  <c:v>0.1993</c:v>
                </c:pt>
                <c:pt idx="34">
                  <c:v>0.2351</c:v>
                </c:pt>
                <c:pt idx="35">
                  <c:v>0.33900000000000002</c:v>
                </c:pt>
                <c:pt idx="36">
                  <c:v>0.45639999999999997</c:v>
                </c:pt>
                <c:pt idx="37">
                  <c:v>0.98229999999999995</c:v>
                </c:pt>
                <c:pt idx="38">
                  <c:v>0.91779999999999995</c:v>
                </c:pt>
                <c:pt idx="39">
                  <c:v>0.70809999999999995</c:v>
                </c:pt>
                <c:pt idx="40">
                  <c:v>0.39560000000000001</c:v>
                </c:pt>
                <c:pt idx="41">
                  <c:v>0.14599999999999999</c:v>
                </c:pt>
                <c:pt idx="42">
                  <c:v>0.25030000000000002</c:v>
                </c:pt>
                <c:pt idx="43">
                  <c:v>0.26029999999999998</c:v>
                </c:pt>
                <c:pt idx="44">
                  <c:v>0.39300000000000002</c:v>
                </c:pt>
                <c:pt idx="45">
                  <c:v>0.31530000000000002</c:v>
                </c:pt>
                <c:pt idx="46">
                  <c:v>0.38200000000000001</c:v>
                </c:pt>
                <c:pt idx="47">
                  <c:v>0.67030000000000001</c:v>
                </c:pt>
                <c:pt idx="48">
                  <c:v>0.68569999999999998</c:v>
                </c:pt>
                <c:pt idx="49">
                  <c:v>1.087</c:v>
                </c:pt>
                <c:pt idx="50">
                  <c:v>1.0960000000000001</c:v>
                </c:pt>
                <c:pt idx="51">
                  <c:v>0.88090000000000002</c:v>
                </c:pt>
                <c:pt idx="52">
                  <c:v>0.45679999999999998</c:v>
                </c:pt>
                <c:pt idx="53">
                  <c:v>0.13650000000000001</c:v>
                </c:pt>
                <c:pt idx="54">
                  <c:v>6.3689999999999997E-2</c:v>
                </c:pt>
                <c:pt idx="55">
                  <c:v>0.16120000000000001</c:v>
                </c:pt>
                <c:pt idx="56">
                  <c:v>0.22969999999999999</c:v>
                </c:pt>
                <c:pt idx="57">
                  <c:v>0.27350000000000002</c:v>
                </c:pt>
                <c:pt idx="58">
                  <c:v>0.20080000000000001</c:v>
                </c:pt>
                <c:pt idx="59">
                  <c:v>0.44640000000000002</c:v>
                </c:pt>
                <c:pt idx="60">
                  <c:v>0.41270000000000001</c:v>
                </c:pt>
                <c:pt idx="61">
                  <c:v>0.878</c:v>
                </c:pt>
                <c:pt idx="62">
                  <c:v>0.81869999999999998</c:v>
                </c:pt>
                <c:pt idx="63">
                  <c:v>0.61209999999999998</c:v>
                </c:pt>
                <c:pt idx="64">
                  <c:v>0.14749999999999999</c:v>
                </c:pt>
                <c:pt idx="65">
                  <c:v>0.47960000000000003</c:v>
                </c:pt>
                <c:pt idx="66">
                  <c:v>0.21479999999999999</c:v>
                </c:pt>
                <c:pt idx="67">
                  <c:v>0.26279999999999998</c:v>
                </c:pt>
                <c:pt idx="68">
                  <c:v>0.71989999999999998</c:v>
                </c:pt>
                <c:pt idx="69">
                  <c:v>0.63690000000000002</c:v>
                </c:pt>
                <c:pt idx="70">
                  <c:v>0.91100000000000003</c:v>
                </c:pt>
                <c:pt idx="71">
                  <c:v>0.93879999999999997</c:v>
                </c:pt>
                <c:pt idx="72">
                  <c:v>0.56489999999999996</c:v>
                </c:pt>
                <c:pt idx="73">
                  <c:v>0.31480000000000002</c:v>
                </c:pt>
                <c:pt idx="74">
                  <c:v>8.133E-2</c:v>
                </c:pt>
                <c:pt idx="75">
                  <c:v>5.9319999999999998E-2</c:v>
                </c:pt>
                <c:pt idx="76">
                  <c:v>0.10249999999999999</c:v>
                </c:pt>
                <c:pt idx="77">
                  <c:v>0.37880000000000003</c:v>
                </c:pt>
                <c:pt idx="78">
                  <c:v>0.37480000000000002</c:v>
                </c:pt>
                <c:pt idx="79">
                  <c:v>0.3019</c:v>
                </c:pt>
                <c:pt idx="80">
                  <c:v>0.65100000000000002</c:v>
                </c:pt>
                <c:pt idx="81">
                  <c:v>1.01</c:v>
                </c:pt>
                <c:pt idx="82">
                  <c:v>1.079</c:v>
                </c:pt>
                <c:pt idx="83">
                  <c:v>1.0760000000000001</c:v>
                </c:pt>
                <c:pt idx="84">
                  <c:v>0.78900000000000003</c:v>
                </c:pt>
                <c:pt idx="85">
                  <c:v>0.40739999999999998</c:v>
                </c:pt>
                <c:pt idx="86">
                  <c:v>0.14749999999999999</c:v>
                </c:pt>
                <c:pt idx="87">
                  <c:v>4.6199999999999998E-2</c:v>
                </c:pt>
                <c:pt idx="88">
                  <c:v>0.15620000000000001</c:v>
                </c:pt>
                <c:pt idx="89">
                  <c:v>0.31119999999999998</c:v>
                </c:pt>
                <c:pt idx="90">
                  <c:v>0.3115</c:v>
                </c:pt>
                <c:pt idx="91">
                  <c:v>0.44</c:v>
                </c:pt>
                <c:pt idx="92">
                  <c:v>0.5222</c:v>
                </c:pt>
                <c:pt idx="93">
                  <c:v>0.82340000000000002</c:v>
                </c:pt>
                <c:pt idx="94">
                  <c:v>0.79620000000000002</c:v>
                </c:pt>
                <c:pt idx="95">
                  <c:v>1.1850000000000001</c:v>
                </c:pt>
                <c:pt idx="96">
                  <c:v>0.85680000000000001</c:v>
                </c:pt>
                <c:pt idx="97">
                  <c:v>0.51359999999999995</c:v>
                </c:pt>
                <c:pt idx="98">
                  <c:v>0.1764</c:v>
                </c:pt>
                <c:pt idx="99">
                  <c:v>5.5379999999999999E-2</c:v>
                </c:pt>
                <c:pt idx="100">
                  <c:v>4.3029999999999999E-2</c:v>
                </c:pt>
                <c:pt idx="101">
                  <c:v>0.29770000000000002</c:v>
                </c:pt>
                <c:pt idx="102">
                  <c:v>0.26329999999999998</c:v>
                </c:pt>
                <c:pt idx="103">
                  <c:v>0.27700000000000002</c:v>
                </c:pt>
                <c:pt idx="104">
                  <c:v>0.62890000000000001</c:v>
                </c:pt>
              </c:numCache>
            </c:numRef>
          </c:val>
          <c:smooth val="0"/>
          <c:extLst>
            <c:ext xmlns:c16="http://schemas.microsoft.com/office/drawing/2014/chart" uri="{C3380CC4-5D6E-409C-BE32-E72D297353CC}">
              <c16:uniqueId val="{00000001-6BF3-4A61-A0C7-BFE552DC84F3}"/>
            </c:ext>
          </c:extLst>
        </c:ser>
        <c:dLbls>
          <c:showLegendKey val="0"/>
          <c:showVal val="0"/>
          <c:showCatName val="0"/>
          <c:showSerName val="0"/>
          <c:showPercent val="0"/>
          <c:showBubbleSize val="0"/>
        </c:dLbls>
        <c:smooth val="0"/>
        <c:axId val="268496904"/>
        <c:axId val="268497296"/>
      </c:lineChart>
      <c:dateAx>
        <c:axId val="268496904"/>
        <c:scaling>
          <c:orientation val="minMax"/>
          <c:max val="38322"/>
          <c:min val="36161"/>
        </c:scaling>
        <c:delete val="0"/>
        <c:axPos val="b"/>
        <c:majorGridlines>
          <c:spPr>
            <a:ln w="9525" cap="flat" cmpd="sng" algn="ctr">
              <a:solidFill>
                <a:schemeClr val="accent2">
                  <a:lumMod val="60000"/>
                  <a:lumOff val="40000"/>
                  <a:alpha val="50000"/>
                </a:schemeClr>
              </a:solidFill>
              <a:round/>
            </a:ln>
            <a:effectLst/>
          </c:spPr>
        </c:majorGridlines>
        <c:minorGridlines>
          <c:spPr>
            <a:ln w="9525" cap="flat" cmpd="sng" algn="ctr">
              <a:noFill/>
              <a:round/>
            </a:ln>
            <a:effectLst/>
          </c:spPr>
        </c:minorGridlines>
        <c:numFmt formatCode="[$-409]mmmmm\-yy;@" sourceLinked="0"/>
        <c:majorTickMark val="none"/>
        <c:minorTickMark val="none"/>
        <c:tickLblPos val="high"/>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68497296"/>
        <c:crosses val="autoZero"/>
        <c:auto val="0"/>
        <c:lblOffset val="100"/>
        <c:baseTimeUnit val="days"/>
        <c:majorUnit val="1"/>
        <c:majorTimeUnit val="months"/>
        <c:minorUnit val="1"/>
        <c:minorTimeUnit val="days"/>
      </c:dateAx>
      <c:valAx>
        <c:axId val="268497296"/>
        <c:scaling>
          <c:orientation val="minMax"/>
        </c:scaling>
        <c:delete val="0"/>
        <c:axPos val="l"/>
        <c:majorGridlines>
          <c:spPr>
            <a:ln w="9525" cap="flat" cmpd="sng" algn="ctr">
              <a:solidFill>
                <a:schemeClr val="accent2">
                  <a:lumMod val="60000"/>
                  <a:lumOff val="40000"/>
                </a:schemeClr>
              </a:solidFill>
              <a:round/>
            </a:ln>
            <a:effectLst/>
          </c:spPr>
        </c:majorGridlines>
        <c:numFmt formatCode="0" sourceLinked="0"/>
        <c:majorTickMark val="none"/>
        <c:minorTickMark val="none"/>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68496904"/>
        <c:crosses val="autoZero"/>
        <c:crossBetween val="between"/>
      </c:valAx>
      <c:spPr>
        <a:noFill/>
        <a:ln>
          <a:noFill/>
        </a:ln>
        <a:effectLst/>
      </c:spPr>
    </c:plotArea>
    <c:legend>
      <c:legendPos val="r"/>
      <c:layout>
        <c:manualLayout>
          <c:xMode val="edge"/>
          <c:yMode val="edge"/>
          <c:x val="0.70091061419035672"/>
          <c:y val="2.8676235290408518E-2"/>
          <c:w val="0.27623367728670511"/>
          <c:h val="6.157117747668929E-2"/>
        </c:manualLayout>
      </c:layout>
      <c:overlay val="0"/>
      <c:spPr>
        <a:solidFill>
          <a:srgbClr val="FFE48F"/>
        </a:solid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54930339973821"/>
          <c:y val="5.2372824875914888E-2"/>
          <c:w val="0.86194883602996097"/>
          <c:h val="0.74856853273566937"/>
        </c:manualLayout>
      </c:layout>
      <c:lineChart>
        <c:grouping val="standard"/>
        <c:varyColors val="0"/>
        <c:ser>
          <c:idx val="0"/>
          <c:order val="0"/>
          <c:tx>
            <c:v>WATER YIELD</c:v>
          </c:tx>
          <c:spPr>
            <a:ln w="12700" cap="rnd">
              <a:solidFill>
                <a:schemeClr val="accent1"/>
              </a:solidFill>
              <a:round/>
            </a:ln>
            <a:effectLst/>
          </c:spPr>
          <c:marker>
            <c:symbol val="none"/>
          </c:marker>
          <c:cat>
            <c:numRef>
              <c:f>'flow data'!$B$8:$B$135</c:f>
              <c:numCache>
                <c:formatCode>m/d/yyyy</c:formatCode>
                <c:ptCount val="128"/>
                <c:pt idx="0">
                  <c:v>36161</c:v>
                </c:pt>
                <c:pt idx="1">
                  <c:v>36192</c:v>
                </c:pt>
                <c:pt idx="2">
                  <c:v>36220</c:v>
                </c:pt>
                <c:pt idx="3">
                  <c:v>36251</c:v>
                </c:pt>
                <c:pt idx="4">
                  <c:v>36281</c:v>
                </c:pt>
                <c:pt idx="5">
                  <c:v>36312</c:v>
                </c:pt>
                <c:pt idx="6">
                  <c:v>36342</c:v>
                </c:pt>
                <c:pt idx="7">
                  <c:v>36373</c:v>
                </c:pt>
                <c:pt idx="8">
                  <c:v>36404</c:v>
                </c:pt>
                <c:pt idx="9">
                  <c:v>36434</c:v>
                </c:pt>
                <c:pt idx="10">
                  <c:v>36465</c:v>
                </c:pt>
                <c:pt idx="11">
                  <c:v>36495</c:v>
                </c:pt>
                <c:pt idx="12">
                  <c:v>36526</c:v>
                </c:pt>
                <c:pt idx="13">
                  <c:v>36557</c:v>
                </c:pt>
                <c:pt idx="14">
                  <c:v>36586</c:v>
                </c:pt>
                <c:pt idx="15">
                  <c:v>36617</c:v>
                </c:pt>
                <c:pt idx="16">
                  <c:v>36647</c:v>
                </c:pt>
                <c:pt idx="17">
                  <c:v>36678</c:v>
                </c:pt>
                <c:pt idx="18">
                  <c:v>36708</c:v>
                </c:pt>
                <c:pt idx="19">
                  <c:v>36739</c:v>
                </c:pt>
                <c:pt idx="20">
                  <c:v>36770</c:v>
                </c:pt>
                <c:pt idx="21">
                  <c:v>36800</c:v>
                </c:pt>
                <c:pt idx="22">
                  <c:v>36831</c:v>
                </c:pt>
                <c:pt idx="23">
                  <c:v>36861</c:v>
                </c:pt>
                <c:pt idx="24">
                  <c:v>36892</c:v>
                </c:pt>
                <c:pt idx="25">
                  <c:v>36923</c:v>
                </c:pt>
                <c:pt idx="26">
                  <c:v>36951</c:v>
                </c:pt>
                <c:pt idx="27">
                  <c:v>36982</c:v>
                </c:pt>
                <c:pt idx="28">
                  <c:v>37012</c:v>
                </c:pt>
                <c:pt idx="29">
                  <c:v>37043</c:v>
                </c:pt>
                <c:pt idx="30">
                  <c:v>37073</c:v>
                </c:pt>
                <c:pt idx="31">
                  <c:v>37104</c:v>
                </c:pt>
                <c:pt idx="32">
                  <c:v>37135</c:v>
                </c:pt>
                <c:pt idx="33">
                  <c:v>37165</c:v>
                </c:pt>
                <c:pt idx="34">
                  <c:v>37196</c:v>
                </c:pt>
                <c:pt idx="35">
                  <c:v>37226</c:v>
                </c:pt>
                <c:pt idx="36">
                  <c:v>37257</c:v>
                </c:pt>
                <c:pt idx="37">
                  <c:v>37288</c:v>
                </c:pt>
                <c:pt idx="38">
                  <c:v>37316</c:v>
                </c:pt>
                <c:pt idx="39">
                  <c:v>37347</c:v>
                </c:pt>
                <c:pt idx="40">
                  <c:v>37377</c:v>
                </c:pt>
                <c:pt idx="41">
                  <c:v>37408</c:v>
                </c:pt>
                <c:pt idx="42">
                  <c:v>37438</c:v>
                </c:pt>
                <c:pt idx="43">
                  <c:v>37469</c:v>
                </c:pt>
                <c:pt idx="44">
                  <c:v>37500</c:v>
                </c:pt>
                <c:pt idx="45">
                  <c:v>37530</c:v>
                </c:pt>
                <c:pt idx="46">
                  <c:v>37561</c:v>
                </c:pt>
                <c:pt idx="47">
                  <c:v>37591</c:v>
                </c:pt>
                <c:pt idx="48">
                  <c:v>37622</c:v>
                </c:pt>
                <c:pt idx="49">
                  <c:v>37653</c:v>
                </c:pt>
                <c:pt idx="50">
                  <c:v>37681</c:v>
                </c:pt>
                <c:pt idx="51">
                  <c:v>37712</c:v>
                </c:pt>
                <c:pt idx="52">
                  <c:v>37742</c:v>
                </c:pt>
                <c:pt idx="53">
                  <c:v>37773</c:v>
                </c:pt>
                <c:pt idx="54">
                  <c:v>37803</c:v>
                </c:pt>
                <c:pt idx="55">
                  <c:v>37834</c:v>
                </c:pt>
                <c:pt idx="56">
                  <c:v>37865</c:v>
                </c:pt>
                <c:pt idx="57">
                  <c:v>37895</c:v>
                </c:pt>
                <c:pt idx="58">
                  <c:v>37926</c:v>
                </c:pt>
                <c:pt idx="59">
                  <c:v>37956</c:v>
                </c:pt>
                <c:pt idx="60">
                  <c:v>37987</c:v>
                </c:pt>
                <c:pt idx="61">
                  <c:v>38018</c:v>
                </c:pt>
                <c:pt idx="62">
                  <c:v>38047</c:v>
                </c:pt>
                <c:pt idx="63">
                  <c:v>38078</c:v>
                </c:pt>
                <c:pt idx="64">
                  <c:v>38200</c:v>
                </c:pt>
                <c:pt idx="65">
                  <c:v>38231</c:v>
                </c:pt>
                <c:pt idx="66">
                  <c:v>38261</c:v>
                </c:pt>
                <c:pt idx="67">
                  <c:v>38292</c:v>
                </c:pt>
                <c:pt idx="68">
                  <c:v>38322</c:v>
                </c:pt>
                <c:pt idx="69">
                  <c:v>38353</c:v>
                </c:pt>
                <c:pt idx="70">
                  <c:v>38384</c:v>
                </c:pt>
                <c:pt idx="71">
                  <c:v>38412</c:v>
                </c:pt>
                <c:pt idx="72">
                  <c:v>38443</c:v>
                </c:pt>
                <c:pt idx="73">
                  <c:v>38473</c:v>
                </c:pt>
                <c:pt idx="74">
                  <c:v>38504</c:v>
                </c:pt>
                <c:pt idx="75">
                  <c:v>38534</c:v>
                </c:pt>
                <c:pt idx="76">
                  <c:v>38565</c:v>
                </c:pt>
                <c:pt idx="77">
                  <c:v>38596</c:v>
                </c:pt>
                <c:pt idx="78">
                  <c:v>38626</c:v>
                </c:pt>
                <c:pt idx="79">
                  <c:v>38657</c:v>
                </c:pt>
                <c:pt idx="80">
                  <c:v>38687</c:v>
                </c:pt>
                <c:pt idx="81">
                  <c:v>38718</c:v>
                </c:pt>
                <c:pt idx="82">
                  <c:v>38749</c:v>
                </c:pt>
                <c:pt idx="83">
                  <c:v>38777</c:v>
                </c:pt>
                <c:pt idx="84">
                  <c:v>38808</c:v>
                </c:pt>
                <c:pt idx="85">
                  <c:v>38838</c:v>
                </c:pt>
                <c:pt idx="86">
                  <c:v>38869</c:v>
                </c:pt>
                <c:pt idx="87">
                  <c:v>38899</c:v>
                </c:pt>
                <c:pt idx="88">
                  <c:v>38930</c:v>
                </c:pt>
                <c:pt idx="89">
                  <c:v>38961</c:v>
                </c:pt>
                <c:pt idx="90">
                  <c:v>38991</c:v>
                </c:pt>
                <c:pt idx="91">
                  <c:v>39022</c:v>
                </c:pt>
                <c:pt idx="92">
                  <c:v>39052</c:v>
                </c:pt>
                <c:pt idx="93">
                  <c:v>39083</c:v>
                </c:pt>
                <c:pt idx="94">
                  <c:v>39114</c:v>
                </c:pt>
                <c:pt idx="95">
                  <c:v>39142</c:v>
                </c:pt>
                <c:pt idx="96">
                  <c:v>39173</c:v>
                </c:pt>
                <c:pt idx="97">
                  <c:v>39203</c:v>
                </c:pt>
                <c:pt idx="98">
                  <c:v>39234</c:v>
                </c:pt>
                <c:pt idx="99">
                  <c:v>39264</c:v>
                </c:pt>
                <c:pt idx="100">
                  <c:v>39295</c:v>
                </c:pt>
                <c:pt idx="101">
                  <c:v>39326</c:v>
                </c:pt>
                <c:pt idx="102">
                  <c:v>39356</c:v>
                </c:pt>
                <c:pt idx="103">
                  <c:v>39387</c:v>
                </c:pt>
                <c:pt idx="104">
                  <c:v>39417</c:v>
                </c:pt>
              </c:numCache>
            </c:numRef>
          </c:cat>
          <c:val>
            <c:numRef>
              <c:f>output.std!$L$4:$L$10988</c:f>
              <c:numCache>
                <c:formatCode>General</c:formatCode>
                <c:ptCount val="10985"/>
                <c:pt idx="0">
                  <c:v>116.52</c:v>
                </c:pt>
                <c:pt idx="1">
                  <c:v>78.930000000000007</c:v>
                </c:pt>
                <c:pt idx="2">
                  <c:v>148.58000000000001</c:v>
                </c:pt>
                <c:pt idx="3">
                  <c:v>65.260000000000005</c:v>
                </c:pt>
                <c:pt idx="4">
                  <c:v>14.51</c:v>
                </c:pt>
                <c:pt idx="5">
                  <c:v>10.28</c:v>
                </c:pt>
                <c:pt idx="6">
                  <c:v>10.14</c:v>
                </c:pt>
                <c:pt idx="7">
                  <c:v>9.11</c:v>
                </c:pt>
                <c:pt idx="8">
                  <c:v>54.7</c:v>
                </c:pt>
                <c:pt idx="9">
                  <c:v>36.26</c:v>
                </c:pt>
                <c:pt idx="10">
                  <c:v>49.38</c:v>
                </c:pt>
                <c:pt idx="11">
                  <c:v>53.54</c:v>
                </c:pt>
                <c:pt idx="12">
                  <c:v>235.85</c:v>
                </c:pt>
                <c:pt idx="13">
                  <c:v>152.62</c:v>
                </c:pt>
                <c:pt idx="14">
                  <c:v>64.83</c:v>
                </c:pt>
                <c:pt idx="15">
                  <c:v>25.51</c:v>
                </c:pt>
                <c:pt idx="16">
                  <c:v>29.34</c:v>
                </c:pt>
                <c:pt idx="17">
                  <c:v>5.15</c:v>
                </c:pt>
                <c:pt idx="18">
                  <c:v>27.93</c:v>
                </c:pt>
                <c:pt idx="19">
                  <c:v>25.78</c:v>
                </c:pt>
                <c:pt idx="20">
                  <c:v>54.78</c:v>
                </c:pt>
                <c:pt idx="21">
                  <c:v>125.73</c:v>
                </c:pt>
                <c:pt idx="22">
                  <c:v>92.89</c:v>
                </c:pt>
                <c:pt idx="23">
                  <c:v>120.26</c:v>
                </c:pt>
                <c:pt idx="24">
                  <c:v>147.41</c:v>
                </c:pt>
                <c:pt idx="25">
                  <c:v>50.05</c:v>
                </c:pt>
                <c:pt idx="26">
                  <c:v>45.22</c:v>
                </c:pt>
                <c:pt idx="27">
                  <c:v>40.69</c:v>
                </c:pt>
                <c:pt idx="28">
                  <c:v>8.33</c:v>
                </c:pt>
                <c:pt idx="29">
                  <c:v>29.47</c:v>
                </c:pt>
                <c:pt idx="30">
                  <c:v>46.32</c:v>
                </c:pt>
                <c:pt idx="31">
                  <c:v>31.21</c:v>
                </c:pt>
                <c:pt idx="32">
                  <c:v>34.53</c:v>
                </c:pt>
                <c:pt idx="33">
                  <c:v>141.88999999999999</c:v>
                </c:pt>
                <c:pt idx="34">
                  <c:v>183</c:v>
                </c:pt>
                <c:pt idx="35">
                  <c:v>205.14</c:v>
                </c:pt>
                <c:pt idx="36">
                  <c:v>83.16</c:v>
                </c:pt>
                <c:pt idx="37">
                  <c:v>32.049999999999997</c:v>
                </c:pt>
                <c:pt idx="38">
                  <c:v>6.53</c:v>
                </c:pt>
                <c:pt idx="39">
                  <c:v>9.93</c:v>
                </c:pt>
                <c:pt idx="40">
                  <c:v>30.41</c:v>
                </c:pt>
                <c:pt idx="41">
                  <c:v>66.17</c:v>
                </c:pt>
                <c:pt idx="42">
                  <c:v>38.590000000000003</c:v>
                </c:pt>
                <c:pt idx="43">
                  <c:v>53.63</c:v>
                </c:pt>
                <c:pt idx="44">
                  <c:v>99.13</c:v>
                </c:pt>
                <c:pt idx="45">
                  <c:v>99.59</c:v>
                </c:pt>
                <c:pt idx="46">
                  <c:v>66.67</c:v>
                </c:pt>
                <c:pt idx="47">
                  <c:v>27.95</c:v>
                </c:pt>
                <c:pt idx="48">
                  <c:v>13.76</c:v>
                </c:pt>
                <c:pt idx="49">
                  <c:v>35.78</c:v>
                </c:pt>
                <c:pt idx="50">
                  <c:v>6.14</c:v>
                </c:pt>
                <c:pt idx="51">
                  <c:v>10.93</c:v>
                </c:pt>
                <c:pt idx="52">
                  <c:v>18.2</c:v>
                </c:pt>
                <c:pt idx="53">
                  <c:v>44.25</c:v>
                </c:pt>
                <c:pt idx="54">
                  <c:v>76.28</c:v>
                </c:pt>
                <c:pt idx="55">
                  <c:v>73.12</c:v>
                </c:pt>
                <c:pt idx="56">
                  <c:v>172.76</c:v>
                </c:pt>
                <c:pt idx="57">
                  <c:v>144.04</c:v>
                </c:pt>
                <c:pt idx="58">
                  <c:v>37.119999999999997</c:v>
                </c:pt>
                <c:pt idx="59">
                  <c:v>45.85</c:v>
                </c:pt>
                <c:pt idx="60">
                  <c:v>8.11</c:v>
                </c:pt>
                <c:pt idx="61">
                  <c:v>2.98</c:v>
                </c:pt>
                <c:pt idx="62">
                  <c:v>8.0500000000000007</c:v>
                </c:pt>
                <c:pt idx="63">
                  <c:v>27.81</c:v>
                </c:pt>
                <c:pt idx="64">
                  <c:v>47.29</c:v>
                </c:pt>
                <c:pt idx="65">
                  <c:v>42.24</c:v>
                </c:pt>
                <c:pt idx="66">
                  <c:v>138.72</c:v>
                </c:pt>
                <c:pt idx="67">
                  <c:v>141.21</c:v>
                </c:pt>
                <c:pt idx="68">
                  <c:v>161.49</c:v>
                </c:pt>
                <c:pt idx="69">
                  <c:v>70.150000000000006</c:v>
                </c:pt>
                <c:pt idx="70">
                  <c:v>27.5</c:v>
                </c:pt>
                <c:pt idx="71">
                  <c:v>26.08</c:v>
                </c:pt>
                <c:pt idx="72">
                  <c:v>6.49</c:v>
                </c:pt>
                <c:pt idx="73">
                  <c:v>40</c:v>
                </c:pt>
                <c:pt idx="74">
                  <c:v>40.78</c:v>
                </c:pt>
                <c:pt idx="75">
                  <c:v>55.72</c:v>
                </c:pt>
                <c:pt idx="76">
                  <c:v>55.93</c:v>
                </c:pt>
                <c:pt idx="77">
                  <c:v>67.900000000000006</c:v>
                </c:pt>
                <c:pt idx="78">
                  <c:v>48.99</c:v>
                </c:pt>
                <c:pt idx="79">
                  <c:v>125.64</c:v>
                </c:pt>
                <c:pt idx="80">
                  <c:v>54.35</c:v>
                </c:pt>
                <c:pt idx="81">
                  <c:v>25.92</c:v>
                </c:pt>
                <c:pt idx="82">
                  <c:v>67.09</c:v>
                </c:pt>
                <c:pt idx="83">
                  <c:v>12.02</c:v>
                </c:pt>
                <c:pt idx="84">
                  <c:v>54.12</c:v>
                </c:pt>
                <c:pt idx="85">
                  <c:v>45.95</c:v>
                </c:pt>
                <c:pt idx="86">
                  <c:v>76.08</c:v>
                </c:pt>
                <c:pt idx="87">
                  <c:v>182.8</c:v>
                </c:pt>
                <c:pt idx="88">
                  <c:v>122.91</c:v>
                </c:pt>
                <c:pt idx="89">
                  <c:v>149.69</c:v>
                </c:pt>
                <c:pt idx="90">
                  <c:v>168.95</c:v>
                </c:pt>
                <c:pt idx="91">
                  <c:v>51.89</c:v>
                </c:pt>
                <c:pt idx="92">
                  <c:v>34.97</c:v>
                </c:pt>
                <c:pt idx="93">
                  <c:v>15.24</c:v>
                </c:pt>
                <c:pt idx="94">
                  <c:v>11.93</c:v>
                </c:pt>
                <c:pt idx="95">
                  <c:v>8.98</c:v>
                </c:pt>
                <c:pt idx="96">
                  <c:v>25.41</c:v>
                </c:pt>
                <c:pt idx="97">
                  <c:v>62.79</c:v>
                </c:pt>
                <c:pt idx="98">
                  <c:v>58.45</c:v>
                </c:pt>
                <c:pt idx="99">
                  <c:v>51.31</c:v>
                </c:pt>
                <c:pt idx="100">
                  <c:v>150.18</c:v>
                </c:pt>
                <c:pt idx="101">
                  <c:v>104.53</c:v>
                </c:pt>
                <c:pt idx="102">
                  <c:v>34.909999999999997</c:v>
                </c:pt>
                <c:pt idx="103">
                  <c:v>3.49</c:v>
                </c:pt>
                <c:pt idx="104">
                  <c:v>26.78</c:v>
                </c:pt>
                <c:pt idx="105">
                  <c:v>30.79</c:v>
                </c:pt>
                <c:pt idx="106">
                  <c:v>61.86</c:v>
                </c:pt>
                <c:pt idx="107">
                  <c:v>15.41</c:v>
                </c:pt>
                <c:pt idx="108">
                  <c:v>117.88</c:v>
                </c:pt>
                <c:pt idx="109">
                  <c:v>44.44</c:v>
                </c:pt>
                <c:pt idx="110">
                  <c:v>94.14</c:v>
                </c:pt>
                <c:pt idx="111">
                  <c:v>126.02</c:v>
                </c:pt>
                <c:pt idx="112">
                  <c:v>176.47</c:v>
                </c:pt>
                <c:pt idx="113">
                  <c:v>87.9</c:v>
                </c:pt>
                <c:pt idx="114">
                  <c:v>29.53</c:v>
                </c:pt>
                <c:pt idx="115">
                  <c:v>12.78</c:v>
                </c:pt>
                <c:pt idx="116">
                  <c:v>29.5</c:v>
                </c:pt>
                <c:pt idx="117">
                  <c:v>37.15</c:v>
                </c:pt>
                <c:pt idx="118">
                  <c:v>56.01</c:v>
                </c:pt>
                <c:pt idx="119">
                  <c:v>90.89</c:v>
                </c:pt>
                <c:pt idx="120">
                  <c:v>101.45</c:v>
                </c:pt>
                <c:pt idx="121">
                  <c:v>177.84</c:v>
                </c:pt>
                <c:pt idx="122">
                  <c:v>150.57</c:v>
                </c:pt>
                <c:pt idx="123">
                  <c:v>147.63</c:v>
                </c:pt>
                <c:pt idx="124">
                  <c:v>68.739999999999995</c:v>
                </c:pt>
                <c:pt idx="125">
                  <c:v>20.79</c:v>
                </c:pt>
                <c:pt idx="126">
                  <c:v>6.18</c:v>
                </c:pt>
                <c:pt idx="127">
                  <c:v>3.62</c:v>
                </c:pt>
                <c:pt idx="128">
                  <c:v>5.32</c:v>
                </c:pt>
                <c:pt idx="129">
                  <c:v>38.1</c:v>
                </c:pt>
                <c:pt idx="130">
                  <c:v>28.9</c:v>
                </c:pt>
                <c:pt idx="131">
                  <c:v>50.38</c:v>
                </c:pt>
                <c:pt idx="132">
                  <c:v>85.33</c:v>
                </c:pt>
                <c:pt idx="133">
                  <c:v>123.15</c:v>
                </c:pt>
                <c:pt idx="134">
                  <c:v>161.28</c:v>
                </c:pt>
                <c:pt idx="135">
                  <c:v>50.24</c:v>
                </c:pt>
                <c:pt idx="136">
                  <c:v>10</c:v>
                </c:pt>
                <c:pt idx="137">
                  <c:v>13.83</c:v>
                </c:pt>
                <c:pt idx="138">
                  <c:v>5.14</c:v>
                </c:pt>
                <c:pt idx="139">
                  <c:v>6.49</c:v>
                </c:pt>
                <c:pt idx="140">
                  <c:v>32.33</c:v>
                </c:pt>
                <c:pt idx="141">
                  <c:v>44.56</c:v>
                </c:pt>
                <c:pt idx="142">
                  <c:v>76.569999999999993</c:v>
                </c:pt>
                <c:pt idx="143">
                  <c:v>85.83</c:v>
                </c:pt>
                <c:pt idx="144">
                  <c:v>165.19</c:v>
                </c:pt>
                <c:pt idx="145">
                  <c:v>161</c:v>
                </c:pt>
                <c:pt idx="146">
                  <c:v>69.19</c:v>
                </c:pt>
                <c:pt idx="147">
                  <c:v>12.88</c:v>
                </c:pt>
                <c:pt idx="148">
                  <c:v>4.93</c:v>
                </c:pt>
                <c:pt idx="149">
                  <c:v>5.22</c:v>
                </c:pt>
                <c:pt idx="150">
                  <c:v>25.87</c:v>
                </c:pt>
                <c:pt idx="151">
                  <c:v>31.51</c:v>
                </c:pt>
                <c:pt idx="152">
                  <c:v>45.83</c:v>
                </c:pt>
                <c:pt idx="153">
                  <c:v>38.58</c:v>
                </c:pt>
                <c:pt idx="154">
                  <c:v>118.12</c:v>
                </c:pt>
                <c:pt idx="155">
                  <c:v>142.47999999999999</c:v>
                </c:pt>
                <c:pt idx="156">
                  <c:v>98.48</c:v>
                </c:pt>
                <c:pt idx="157">
                  <c:v>52.57</c:v>
                </c:pt>
                <c:pt idx="158">
                  <c:v>16.13</c:v>
                </c:pt>
                <c:pt idx="159">
                  <c:v>0.95</c:v>
                </c:pt>
                <c:pt idx="160">
                  <c:v>2.2000000000000002</c:v>
                </c:pt>
                <c:pt idx="161">
                  <c:v>84.7</c:v>
                </c:pt>
                <c:pt idx="162">
                  <c:v>64.28</c:v>
                </c:pt>
                <c:pt idx="163">
                  <c:v>43.12</c:v>
                </c:pt>
                <c:pt idx="164">
                  <c:v>72.03</c:v>
                </c:pt>
                <c:pt idx="165">
                  <c:v>145.59</c:v>
                </c:pt>
                <c:pt idx="166">
                  <c:v>130.58000000000001</c:v>
                </c:pt>
                <c:pt idx="167">
                  <c:v>131.24</c:v>
                </c:pt>
                <c:pt idx="168">
                  <c:v>41.83</c:v>
                </c:pt>
                <c:pt idx="169">
                  <c:v>3.09</c:v>
                </c:pt>
                <c:pt idx="170">
                  <c:v>23.8</c:v>
                </c:pt>
                <c:pt idx="171">
                  <c:v>0.84</c:v>
                </c:pt>
                <c:pt idx="172">
                  <c:v>9.0299999999999994</c:v>
                </c:pt>
                <c:pt idx="173">
                  <c:v>17.59</c:v>
                </c:pt>
                <c:pt idx="174">
                  <c:v>64.52</c:v>
                </c:pt>
                <c:pt idx="175">
                  <c:v>48.42</c:v>
                </c:pt>
                <c:pt idx="176">
                  <c:v>106.3</c:v>
                </c:pt>
                <c:pt idx="177">
                  <c:v>184.36</c:v>
                </c:pt>
                <c:pt idx="178">
                  <c:v>150.53</c:v>
                </c:pt>
                <c:pt idx="179">
                  <c:v>86.94</c:v>
                </c:pt>
                <c:pt idx="180">
                  <c:v>14.25</c:v>
                </c:pt>
                <c:pt idx="181">
                  <c:v>7.5</c:v>
                </c:pt>
                <c:pt idx="182">
                  <c:v>7.91</c:v>
                </c:pt>
                <c:pt idx="183">
                  <c:v>2.65</c:v>
                </c:pt>
                <c:pt idx="184">
                  <c:v>67.709999999999994</c:v>
                </c:pt>
                <c:pt idx="185">
                  <c:v>71.67</c:v>
                </c:pt>
                <c:pt idx="186">
                  <c:v>40.97</c:v>
                </c:pt>
                <c:pt idx="187">
                  <c:v>139.74</c:v>
                </c:pt>
                <c:pt idx="188">
                  <c:v>203.93</c:v>
                </c:pt>
                <c:pt idx="189">
                  <c:v>173.54</c:v>
                </c:pt>
                <c:pt idx="190">
                  <c:v>42.7</c:v>
                </c:pt>
                <c:pt idx="191">
                  <c:v>31.19</c:v>
                </c:pt>
                <c:pt idx="192">
                  <c:v>19.510000000000002</c:v>
                </c:pt>
                <c:pt idx="193">
                  <c:v>20.010000000000002</c:v>
                </c:pt>
                <c:pt idx="194">
                  <c:v>26.71</c:v>
                </c:pt>
                <c:pt idx="195">
                  <c:v>20.97</c:v>
                </c:pt>
                <c:pt idx="196">
                  <c:v>113.32</c:v>
                </c:pt>
                <c:pt idx="197">
                  <c:v>33.78</c:v>
                </c:pt>
                <c:pt idx="198">
                  <c:v>132.29</c:v>
                </c:pt>
                <c:pt idx="199">
                  <c:v>118.93</c:v>
                </c:pt>
                <c:pt idx="200">
                  <c:v>204.65</c:v>
                </c:pt>
                <c:pt idx="201">
                  <c:v>51.34</c:v>
                </c:pt>
                <c:pt idx="202">
                  <c:v>58.45</c:v>
                </c:pt>
                <c:pt idx="203">
                  <c:v>9.07</c:v>
                </c:pt>
                <c:pt idx="204">
                  <c:v>24.73</c:v>
                </c:pt>
                <c:pt idx="205">
                  <c:v>23.73</c:v>
                </c:pt>
                <c:pt idx="206">
                  <c:v>35.83</c:v>
                </c:pt>
                <c:pt idx="207">
                  <c:v>43.88</c:v>
                </c:pt>
                <c:pt idx="208">
                  <c:v>72.89</c:v>
                </c:pt>
                <c:pt idx="209">
                  <c:v>74.900000000000006</c:v>
                </c:pt>
                <c:pt idx="210">
                  <c:v>167.62</c:v>
                </c:pt>
                <c:pt idx="211">
                  <c:v>137.03</c:v>
                </c:pt>
                <c:pt idx="212">
                  <c:v>62.93</c:v>
                </c:pt>
                <c:pt idx="213">
                  <c:v>19.579999999999998</c:v>
                </c:pt>
                <c:pt idx="214">
                  <c:v>6.97</c:v>
                </c:pt>
                <c:pt idx="215">
                  <c:v>43</c:v>
                </c:pt>
                <c:pt idx="216">
                  <c:v>34.799999999999997</c:v>
                </c:pt>
                <c:pt idx="217">
                  <c:v>71.650000000000006</c:v>
                </c:pt>
                <c:pt idx="218">
                  <c:v>53.7</c:v>
                </c:pt>
                <c:pt idx="219">
                  <c:v>71.58</c:v>
                </c:pt>
                <c:pt idx="220">
                  <c:v>144.35</c:v>
                </c:pt>
                <c:pt idx="221">
                  <c:v>164.04</c:v>
                </c:pt>
                <c:pt idx="222">
                  <c:v>154.55000000000001</c:v>
                </c:pt>
                <c:pt idx="223">
                  <c:v>71.25</c:v>
                </c:pt>
                <c:pt idx="224">
                  <c:v>18.54</c:v>
                </c:pt>
                <c:pt idx="225">
                  <c:v>6.16</c:v>
                </c:pt>
                <c:pt idx="226">
                  <c:v>9.9700000000000006</c:v>
                </c:pt>
                <c:pt idx="227">
                  <c:v>37.75</c:v>
                </c:pt>
                <c:pt idx="228">
                  <c:v>34.58</c:v>
                </c:pt>
                <c:pt idx="229">
                  <c:v>44.25</c:v>
                </c:pt>
                <c:pt idx="230">
                  <c:v>37.94</c:v>
                </c:pt>
                <c:pt idx="231">
                  <c:v>118.81</c:v>
                </c:pt>
                <c:pt idx="232">
                  <c:v>162.63999999999999</c:v>
                </c:pt>
                <c:pt idx="233">
                  <c:v>127.5</c:v>
                </c:pt>
                <c:pt idx="234">
                  <c:v>41.45</c:v>
                </c:pt>
                <c:pt idx="235">
                  <c:v>8.48</c:v>
                </c:pt>
                <c:pt idx="236">
                  <c:v>26.12</c:v>
                </c:pt>
                <c:pt idx="237">
                  <c:v>16.27</c:v>
                </c:pt>
                <c:pt idx="238">
                  <c:v>27.34</c:v>
                </c:pt>
                <c:pt idx="239">
                  <c:v>68.38</c:v>
                </c:pt>
                <c:pt idx="240">
                  <c:v>36.590000000000003</c:v>
                </c:pt>
                <c:pt idx="241">
                  <c:v>51.4</c:v>
                </c:pt>
                <c:pt idx="242">
                  <c:v>174.5</c:v>
                </c:pt>
                <c:pt idx="243">
                  <c:v>100</c:v>
                </c:pt>
                <c:pt idx="244">
                  <c:v>152.80000000000001</c:v>
                </c:pt>
                <c:pt idx="245">
                  <c:v>34.729999999999997</c:v>
                </c:pt>
                <c:pt idx="246">
                  <c:v>14.35</c:v>
                </c:pt>
                <c:pt idx="247">
                  <c:v>1.06</c:v>
                </c:pt>
                <c:pt idx="248">
                  <c:v>15.34</c:v>
                </c:pt>
                <c:pt idx="249">
                  <c:v>22.71</c:v>
                </c:pt>
                <c:pt idx="250">
                  <c:v>71.180000000000007</c:v>
                </c:pt>
                <c:pt idx="251">
                  <c:v>64.680000000000007</c:v>
                </c:pt>
                <c:pt idx="252">
                  <c:v>43.97</c:v>
                </c:pt>
                <c:pt idx="253">
                  <c:v>149.22</c:v>
                </c:pt>
                <c:pt idx="254">
                  <c:v>130.12</c:v>
                </c:pt>
                <c:pt idx="255">
                  <c:v>147.84</c:v>
                </c:pt>
                <c:pt idx="256">
                  <c:v>64.83</c:v>
                </c:pt>
                <c:pt idx="257">
                  <c:v>4.92</c:v>
                </c:pt>
                <c:pt idx="258">
                  <c:v>10.93</c:v>
                </c:pt>
                <c:pt idx="259">
                  <c:v>3.04</c:v>
                </c:pt>
                <c:pt idx="260">
                  <c:v>38.450000000000003</c:v>
                </c:pt>
                <c:pt idx="261">
                  <c:v>46.26</c:v>
                </c:pt>
                <c:pt idx="262">
                  <c:v>64.94</c:v>
                </c:pt>
                <c:pt idx="263">
                  <c:v>87.19</c:v>
                </c:pt>
                <c:pt idx="264">
                  <c:v>113.6</c:v>
                </c:pt>
                <c:pt idx="265">
                  <c:v>104.46</c:v>
                </c:pt>
                <c:pt idx="266">
                  <c:v>191.83</c:v>
                </c:pt>
                <c:pt idx="267">
                  <c:v>72.150000000000006</c:v>
                </c:pt>
                <c:pt idx="268">
                  <c:v>23.55</c:v>
                </c:pt>
                <c:pt idx="269">
                  <c:v>2.73</c:v>
                </c:pt>
                <c:pt idx="270">
                  <c:v>8.5500000000000007</c:v>
                </c:pt>
                <c:pt idx="271">
                  <c:v>13.17</c:v>
                </c:pt>
                <c:pt idx="272">
                  <c:v>66.239999999999995</c:v>
                </c:pt>
                <c:pt idx="273">
                  <c:v>60.77</c:v>
                </c:pt>
                <c:pt idx="274">
                  <c:v>43.75</c:v>
                </c:pt>
                <c:pt idx="275">
                  <c:v>138.63999999999999</c:v>
                </c:pt>
                <c:pt idx="276">
                  <c:v>179.6</c:v>
                </c:pt>
                <c:pt idx="277">
                  <c:v>117.08</c:v>
                </c:pt>
                <c:pt idx="278">
                  <c:v>32.69</c:v>
                </c:pt>
                <c:pt idx="279">
                  <c:v>15.49</c:v>
                </c:pt>
                <c:pt idx="280">
                  <c:v>11.85</c:v>
                </c:pt>
                <c:pt idx="281">
                  <c:v>7.74</c:v>
                </c:pt>
                <c:pt idx="282">
                  <c:v>20.95</c:v>
                </c:pt>
                <c:pt idx="283">
                  <c:v>29.62</c:v>
                </c:pt>
                <c:pt idx="284">
                  <c:v>49.22</c:v>
                </c:pt>
                <c:pt idx="285">
                  <c:v>43.47</c:v>
                </c:pt>
                <c:pt idx="286">
                  <c:v>104.52</c:v>
                </c:pt>
                <c:pt idx="287">
                  <c:v>169.03</c:v>
                </c:pt>
                <c:pt idx="288">
                  <c:v>100.44</c:v>
                </c:pt>
                <c:pt idx="289">
                  <c:v>68.27</c:v>
                </c:pt>
                <c:pt idx="290">
                  <c:v>26.73</c:v>
                </c:pt>
                <c:pt idx="291">
                  <c:v>4.8499999999999996</c:v>
                </c:pt>
                <c:pt idx="292">
                  <c:v>23.87</c:v>
                </c:pt>
                <c:pt idx="293">
                  <c:v>11.95</c:v>
                </c:pt>
                <c:pt idx="294">
                  <c:v>30.75</c:v>
                </c:pt>
                <c:pt idx="295">
                  <c:v>47.31</c:v>
                </c:pt>
                <c:pt idx="296">
                  <c:v>102.81</c:v>
                </c:pt>
                <c:pt idx="297">
                  <c:v>111.09</c:v>
                </c:pt>
                <c:pt idx="298">
                  <c:v>140.47999999999999</c:v>
                </c:pt>
                <c:pt idx="299">
                  <c:v>136.38999999999999</c:v>
                </c:pt>
                <c:pt idx="300">
                  <c:v>46.36</c:v>
                </c:pt>
                <c:pt idx="301">
                  <c:v>14.4</c:v>
                </c:pt>
                <c:pt idx="302">
                  <c:v>3.46</c:v>
                </c:pt>
                <c:pt idx="303">
                  <c:v>2.36</c:v>
                </c:pt>
                <c:pt idx="304">
                  <c:v>11.07</c:v>
                </c:pt>
                <c:pt idx="305">
                  <c:v>24.97</c:v>
                </c:pt>
                <c:pt idx="306">
                  <c:v>41.4</c:v>
                </c:pt>
                <c:pt idx="307">
                  <c:v>33.119999999999997</c:v>
                </c:pt>
                <c:pt idx="308">
                  <c:v>162.49</c:v>
                </c:pt>
                <c:pt idx="309">
                  <c:v>274.95999999999998</c:v>
                </c:pt>
                <c:pt idx="310">
                  <c:v>146.43</c:v>
                </c:pt>
                <c:pt idx="311">
                  <c:v>44.65</c:v>
                </c:pt>
                <c:pt idx="312">
                  <c:v>5.09</c:v>
                </c:pt>
                <c:pt idx="313">
                  <c:v>1.53</c:v>
                </c:pt>
                <c:pt idx="314">
                  <c:v>16.89</c:v>
                </c:pt>
                <c:pt idx="315">
                  <c:v>12.03</c:v>
                </c:pt>
                <c:pt idx="316">
                  <c:v>42.04</c:v>
                </c:pt>
                <c:pt idx="317">
                  <c:v>53.59</c:v>
                </c:pt>
                <c:pt idx="318">
                  <c:v>72.95</c:v>
                </c:pt>
                <c:pt idx="319">
                  <c:v>140.94999999999999</c:v>
                </c:pt>
                <c:pt idx="320">
                  <c:v>232.38</c:v>
                </c:pt>
                <c:pt idx="321">
                  <c:v>158.29</c:v>
                </c:pt>
                <c:pt idx="322">
                  <c:v>100.34</c:v>
                </c:pt>
                <c:pt idx="323">
                  <c:v>15.5</c:v>
                </c:pt>
                <c:pt idx="324">
                  <c:v>14.51</c:v>
                </c:pt>
                <c:pt idx="325">
                  <c:v>8.25</c:v>
                </c:pt>
                <c:pt idx="326">
                  <c:v>5.49</c:v>
                </c:pt>
                <c:pt idx="327">
                  <c:v>32.92</c:v>
                </c:pt>
                <c:pt idx="328">
                  <c:v>52.63</c:v>
                </c:pt>
                <c:pt idx="329">
                  <c:v>60.63</c:v>
                </c:pt>
                <c:pt idx="330">
                  <c:v>198.78</c:v>
                </c:pt>
                <c:pt idx="331">
                  <c:v>144.9</c:v>
                </c:pt>
                <c:pt idx="332">
                  <c:v>161.97999999999999</c:v>
                </c:pt>
                <c:pt idx="333">
                  <c:v>20.46</c:v>
                </c:pt>
                <c:pt idx="334">
                  <c:v>32.409999999999997</c:v>
                </c:pt>
                <c:pt idx="335">
                  <c:v>18.670000000000002</c:v>
                </c:pt>
                <c:pt idx="336">
                  <c:v>12.83</c:v>
                </c:pt>
                <c:pt idx="337">
                  <c:v>23.21</c:v>
                </c:pt>
                <c:pt idx="338">
                  <c:v>43.54</c:v>
                </c:pt>
                <c:pt idx="339">
                  <c:v>70.69</c:v>
                </c:pt>
                <c:pt idx="340">
                  <c:v>54.91</c:v>
                </c:pt>
                <c:pt idx="341">
                  <c:v>172.15</c:v>
                </c:pt>
                <c:pt idx="342">
                  <c:v>139.08000000000001</c:v>
                </c:pt>
                <c:pt idx="343">
                  <c:v>158.15</c:v>
                </c:pt>
                <c:pt idx="344">
                  <c:v>48.06</c:v>
                </c:pt>
                <c:pt idx="345">
                  <c:v>24.54</c:v>
                </c:pt>
                <c:pt idx="346">
                  <c:v>14.36</c:v>
                </c:pt>
                <c:pt idx="347">
                  <c:v>10.55</c:v>
                </c:pt>
                <c:pt idx="348">
                  <c:v>17.96</c:v>
                </c:pt>
                <c:pt idx="349">
                  <c:v>90.17</c:v>
                </c:pt>
                <c:pt idx="350">
                  <c:v>65.11</c:v>
                </c:pt>
                <c:pt idx="351">
                  <c:v>66.760000000000005</c:v>
                </c:pt>
                <c:pt idx="352">
                  <c:v>154.27000000000001</c:v>
                </c:pt>
                <c:pt idx="353">
                  <c:v>144.69</c:v>
                </c:pt>
                <c:pt idx="354">
                  <c:v>159.49</c:v>
                </c:pt>
                <c:pt idx="355">
                  <c:v>61.78</c:v>
                </c:pt>
                <c:pt idx="356">
                  <c:v>43.79</c:v>
                </c:pt>
                <c:pt idx="357">
                  <c:v>8.48</c:v>
                </c:pt>
                <c:pt idx="358">
                  <c:v>19.28</c:v>
                </c:pt>
                <c:pt idx="359">
                  <c:v>26.54</c:v>
                </c:pt>
                <c:pt idx="360">
                  <c:v>48.83</c:v>
                </c:pt>
                <c:pt idx="361">
                  <c:v>54.27</c:v>
                </c:pt>
                <c:pt idx="362">
                  <c:v>41.76</c:v>
                </c:pt>
                <c:pt idx="363">
                  <c:v>208.2</c:v>
                </c:pt>
              </c:numCache>
            </c:numRef>
          </c:val>
          <c:smooth val="0"/>
          <c:extLst>
            <c:ext xmlns:c16="http://schemas.microsoft.com/office/drawing/2014/chart" uri="{C3380CC4-5D6E-409C-BE32-E72D297353CC}">
              <c16:uniqueId val="{00000000-A219-425C-A724-41D104923FAA}"/>
            </c:ext>
          </c:extLst>
        </c:ser>
        <c:dLbls>
          <c:showLegendKey val="0"/>
          <c:showVal val="0"/>
          <c:showCatName val="0"/>
          <c:showSerName val="0"/>
          <c:showPercent val="0"/>
          <c:showBubbleSize val="0"/>
        </c:dLbls>
        <c:smooth val="0"/>
        <c:axId val="268498080"/>
        <c:axId val="268500432"/>
      </c:lineChart>
      <c:dateAx>
        <c:axId val="268498080"/>
        <c:scaling>
          <c:orientation val="minMax"/>
          <c:max val="38322"/>
          <c:min val="36161"/>
        </c:scaling>
        <c:delete val="0"/>
        <c:axPos val="b"/>
        <c:majorGridlines>
          <c:spPr>
            <a:ln w="9525" cap="flat" cmpd="sng" algn="ctr">
              <a:noFill/>
              <a:round/>
            </a:ln>
            <a:effectLst/>
          </c:spPr>
        </c:majorGridlines>
        <c:numFmt formatCode="yyyy" sourceLinked="0"/>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68500432"/>
        <c:crosses val="autoZero"/>
        <c:auto val="0"/>
        <c:lblOffset val="100"/>
        <c:baseTimeUnit val="days"/>
        <c:majorUnit val="1"/>
        <c:majorTimeUnit val="years"/>
        <c:minorUnit val="1"/>
        <c:minorTimeUnit val="months"/>
      </c:dateAx>
      <c:valAx>
        <c:axId val="268500432"/>
        <c:scaling>
          <c:orientation val="minMax"/>
        </c:scaling>
        <c:delete val="0"/>
        <c:axPos val="l"/>
        <c:majorGridlines>
          <c:spPr>
            <a:ln w="9525" cap="flat" cmpd="sng" algn="ctr">
              <a:solidFill>
                <a:schemeClr val="accent2">
                  <a:lumMod val="60000"/>
                  <a:lumOff val="40000"/>
                  <a:alpha val="50000"/>
                </a:schemeClr>
              </a:solidFill>
              <a:round/>
            </a:ln>
            <a:effectLst/>
          </c:spPr>
        </c:majorGridlines>
        <c:numFmt formatCode="0.00" sourceLinked="0"/>
        <c:majorTickMark val="none"/>
        <c:minorTickMark val="none"/>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6849808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54930339973821"/>
          <c:y val="0.18894306851996731"/>
          <c:w val="0.86194883602996097"/>
          <c:h val="0.64989693962483885"/>
        </c:manualLayout>
      </c:layout>
      <c:lineChart>
        <c:grouping val="standard"/>
        <c:varyColors val="0"/>
        <c:ser>
          <c:idx val="0"/>
          <c:order val="0"/>
          <c:tx>
            <c:v>Precipitation</c:v>
          </c:tx>
          <c:spPr>
            <a:ln w="12700" cap="rnd">
              <a:solidFill>
                <a:schemeClr val="accent1"/>
              </a:solidFill>
              <a:round/>
            </a:ln>
            <a:effectLst/>
          </c:spPr>
          <c:marker>
            <c:symbol val="none"/>
          </c:marker>
          <c:cat>
            <c:numRef>
              <c:f>'flow data'!$B$8:$B$135</c:f>
              <c:numCache>
                <c:formatCode>m/d/yyyy</c:formatCode>
                <c:ptCount val="128"/>
                <c:pt idx="0">
                  <c:v>36161</c:v>
                </c:pt>
                <c:pt idx="1">
                  <c:v>36192</c:v>
                </c:pt>
                <c:pt idx="2">
                  <c:v>36220</c:v>
                </c:pt>
                <c:pt idx="3">
                  <c:v>36251</c:v>
                </c:pt>
                <c:pt idx="4">
                  <c:v>36281</c:v>
                </c:pt>
                <c:pt idx="5">
                  <c:v>36312</c:v>
                </c:pt>
                <c:pt idx="6">
                  <c:v>36342</c:v>
                </c:pt>
                <c:pt idx="7">
                  <c:v>36373</c:v>
                </c:pt>
                <c:pt idx="8">
                  <c:v>36404</c:v>
                </c:pt>
                <c:pt idx="9">
                  <c:v>36434</c:v>
                </c:pt>
                <c:pt idx="10">
                  <c:v>36465</c:v>
                </c:pt>
                <c:pt idx="11">
                  <c:v>36495</c:v>
                </c:pt>
                <c:pt idx="12">
                  <c:v>36526</c:v>
                </c:pt>
                <c:pt idx="13">
                  <c:v>36557</c:v>
                </c:pt>
                <c:pt idx="14">
                  <c:v>36586</c:v>
                </c:pt>
                <c:pt idx="15">
                  <c:v>36617</c:v>
                </c:pt>
                <c:pt idx="16">
                  <c:v>36647</c:v>
                </c:pt>
                <c:pt idx="17">
                  <c:v>36678</c:v>
                </c:pt>
                <c:pt idx="18">
                  <c:v>36708</c:v>
                </c:pt>
                <c:pt idx="19">
                  <c:v>36739</c:v>
                </c:pt>
                <c:pt idx="20">
                  <c:v>36770</c:v>
                </c:pt>
                <c:pt idx="21">
                  <c:v>36800</c:v>
                </c:pt>
                <c:pt idx="22">
                  <c:v>36831</c:v>
                </c:pt>
                <c:pt idx="23">
                  <c:v>36861</c:v>
                </c:pt>
                <c:pt idx="24">
                  <c:v>36892</c:v>
                </c:pt>
                <c:pt idx="25">
                  <c:v>36923</c:v>
                </c:pt>
                <c:pt idx="26">
                  <c:v>36951</c:v>
                </c:pt>
                <c:pt idx="27">
                  <c:v>36982</c:v>
                </c:pt>
                <c:pt idx="28">
                  <c:v>37012</c:v>
                </c:pt>
                <c:pt idx="29">
                  <c:v>37043</c:v>
                </c:pt>
                <c:pt idx="30">
                  <c:v>37073</c:v>
                </c:pt>
                <c:pt idx="31">
                  <c:v>37104</c:v>
                </c:pt>
                <c:pt idx="32">
                  <c:v>37135</c:v>
                </c:pt>
                <c:pt idx="33">
                  <c:v>37165</c:v>
                </c:pt>
                <c:pt idx="34">
                  <c:v>37196</c:v>
                </c:pt>
                <c:pt idx="35">
                  <c:v>37226</c:v>
                </c:pt>
                <c:pt idx="36">
                  <c:v>37257</c:v>
                </c:pt>
                <c:pt idx="37">
                  <c:v>37288</c:v>
                </c:pt>
                <c:pt idx="38">
                  <c:v>37316</c:v>
                </c:pt>
                <c:pt idx="39">
                  <c:v>37347</c:v>
                </c:pt>
                <c:pt idx="40">
                  <c:v>37377</c:v>
                </c:pt>
                <c:pt idx="41">
                  <c:v>37408</c:v>
                </c:pt>
                <c:pt idx="42">
                  <c:v>37438</c:v>
                </c:pt>
                <c:pt idx="43">
                  <c:v>37469</c:v>
                </c:pt>
                <c:pt idx="44">
                  <c:v>37500</c:v>
                </c:pt>
                <c:pt idx="45">
                  <c:v>37530</c:v>
                </c:pt>
                <c:pt idx="46">
                  <c:v>37561</c:v>
                </c:pt>
                <c:pt idx="47">
                  <c:v>37591</c:v>
                </c:pt>
                <c:pt idx="48">
                  <c:v>37622</c:v>
                </c:pt>
                <c:pt idx="49">
                  <c:v>37653</c:v>
                </c:pt>
                <c:pt idx="50">
                  <c:v>37681</c:v>
                </c:pt>
                <c:pt idx="51">
                  <c:v>37712</c:v>
                </c:pt>
                <c:pt idx="52">
                  <c:v>37742</c:v>
                </c:pt>
                <c:pt idx="53">
                  <c:v>37773</c:v>
                </c:pt>
                <c:pt idx="54">
                  <c:v>37803</c:v>
                </c:pt>
                <c:pt idx="55">
                  <c:v>37834</c:v>
                </c:pt>
                <c:pt idx="56">
                  <c:v>37865</c:v>
                </c:pt>
                <c:pt idx="57">
                  <c:v>37895</c:v>
                </c:pt>
                <c:pt idx="58">
                  <c:v>37926</c:v>
                </c:pt>
                <c:pt idx="59">
                  <c:v>37956</c:v>
                </c:pt>
                <c:pt idx="60">
                  <c:v>37987</c:v>
                </c:pt>
                <c:pt idx="61">
                  <c:v>38018</c:v>
                </c:pt>
                <c:pt idx="62">
                  <c:v>38047</c:v>
                </c:pt>
                <c:pt idx="63">
                  <c:v>38078</c:v>
                </c:pt>
                <c:pt idx="64">
                  <c:v>38200</c:v>
                </c:pt>
                <c:pt idx="65">
                  <c:v>38231</c:v>
                </c:pt>
                <c:pt idx="66">
                  <c:v>38261</c:v>
                </c:pt>
                <c:pt idx="67">
                  <c:v>38292</c:v>
                </c:pt>
                <c:pt idx="68">
                  <c:v>38322</c:v>
                </c:pt>
                <c:pt idx="69">
                  <c:v>38353</c:v>
                </c:pt>
                <c:pt idx="70">
                  <c:v>38384</c:v>
                </c:pt>
                <c:pt idx="71">
                  <c:v>38412</c:v>
                </c:pt>
                <c:pt idx="72">
                  <c:v>38443</c:v>
                </c:pt>
                <c:pt idx="73">
                  <c:v>38473</c:v>
                </c:pt>
                <c:pt idx="74">
                  <c:v>38504</c:v>
                </c:pt>
                <c:pt idx="75">
                  <c:v>38534</c:v>
                </c:pt>
                <c:pt idx="76">
                  <c:v>38565</c:v>
                </c:pt>
                <c:pt idx="77">
                  <c:v>38596</c:v>
                </c:pt>
                <c:pt idx="78">
                  <c:v>38626</c:v>
                </c:pt>
                <c:pt idx="79">
                  <c:v>38657</c:v>
                </c:pt>
                <c:pt idx="80">
                  <c:v>38687</c:v>
                </c:pt>
                <c:pt idx="81">
                  <c:v>38718</c:v>
                </c:pt>
                <c:pt idx="82">
                  <c:v>38749</c:v>
                </c:pt>
                <c:pt idx="83">
                  <c:v>38777</c:v>
                </c:pt>
                <c:pt idx="84">
                  <c:v>38808</c:v>
                </c:pt>
                <c:pt idx="85">
                  <c:v>38838</c:v>
                </c:pt>
                <c:pt idx="86">
                  <c:v>38869</c:v>
                </c:pt>
                <c:pt idx="87">
                  <c:v>38899</c:v>
                </c:pt>
                <c:pt idx="88">
                  <c:v>38930</c:v>
                </c:pt>
                <c:pt idx="89">
                  <c:v>38961</c:v>
                </c:pt>
                <c:pt idx="90">
                  <c:v>38991</c:v>
                </c:pt>
                <c:pt idx="91">
                  <c:v>39022</c:v>
                </c:pt>
                <c:pt idx="92">
                  <c:v>39052</c:v>
                </c:pt>
                <c:pt idx="93">
                  <c:v>39083</c:v>
                </c:pt>
                <c:pt idx="94">
                  <c:v>39114</c:v>
                </c:pt>
                <c:pt idx="95">
                  <c:v>39142</c:v>
                </c:pt>
                <c:pt idx="96">
                  <c:v>39173</c:v>
                </c:pt>
                <c:pt idx="97">
                  <c:v>39203</c:v>
                </c:pt>
                <c:pt idx="98">
                  <c:v>39234</c:v>
                </c:pt>
                <c:pt idx="99">
                  <c:v>39264</c:v>
                </c:pt>
                <c:pt idx="100">
                  <c:v>39295</c:v>
                </c:pt>
                <c:pt idx="101">
                  <c:v>39326</c:v>
                </c:pt>
                <c:pt idx="102">
                  <c:v>39356</c:v>
                </c:pt>
                <c:pt idx="103">
                  <c:v>39387</c:v>
                </c:pt>
                <c:pt idx="104">
                  <c:v>39417</c:v>
                </c:pt>
              </c:numCache>
            </c:numRef>
          </c:cat>
          <c:val>
            <c:numRef>
              <c:f>output.std!$S$4:$S$10988</c:f>
              <c:numCache>
                <c:formatCode>General</c:formatCode>
                <c:ptCount val="10985"/>
                <c:pt idx="0">
                  <c:v>42.94</c:v>
                </c:pt>
                <c:pt idx="1">
                  <c:v>30.34</c:v>
                </c:pt>
                <c:pt idx="2">
                  <c:v>24.67</c:v>
                </c:pt>
                <c:pt idx="3">
                  <c:v>15.52</c:v>
                </c:pt>
                <c:pt idx="4">
                  <c:v>8.73</c:v>
                </c:pt>
                <c:pt idx="5">
                  <c:v>4.8899999999999997</c:v>
                </c:pt>
                <c:pt idx="6">
                  <c:v>4.99</c:v>
                </c:pt>
                <c:pt idx="7">
                  <c:v>7.01</c:v>
                </c:pt>
                <c:pt idx="8">
                  <c:v>14.02</c:v>
                </c:pt>
                <c:pt idx="9">
                  <c:v>13.1</c:v>
                </c:pt>
                <c:pt idx="10">
                  <c:v>26.29</c:v>
                </c:pt>
                <c:pt idx="11">
                  <c:v>32.92</c:v>
                </c:pt>
                <c:pt idx="12">
                  <c:v>50.8</c:v>
                </c:pt>
                <c:pt idx="13">
                  <c:v>46.54</c:v>
                </c:pt>
                <c:pt idx="14">
                  <c:v>19.850000000000001</c:v>
                </c:pt>
                <c:pt idx="15">
                  <c:v>7.84</c:v>
                </c:pt>
                <c:pt idx="16">
                  <c:v>6.7</c:v>
                </c:pt>
                <c:pt idx="17">
                  <c:v>3.33</c:v>
                </c:pt>
                <c:pt idx="18">
                  <c:v>5.52</c:v>
                </c:pt>
                <c:pt idx="19">
                  <c:v>8.92</c:v>
                </c:pt>
                <c:pt idx="20">
                  <c:v>29.25</c:v>
                </c:pt>
                <c:pt idx="21">
                  <c:v>30.2</c:v>
                </c:pt>
                <c:pt idx="22">
                  <c:v>35.65</c:v>
                </c:pt>
                <c:pt idx="23">
                  <c:v>32.85</c:v>
                </c:pt>
                <c:pt idx="24">
                  <c:v>27.12</c:v>
                </c:pt>
                <c:pt idx="25">
                  <c:v>24.51</c:v>
                </c:pt>
                <c:pt idx="26">
                  <c:v>8.6300000000000008</c:v>
                </c:pt>
                <c:pt idx="27">
                  <c:v>10.3</c:v>
                </c:pt>
                <c:pt idx="28">
                  <c:v>4.68</c:v>
                </c:pt>
                <c:pt idx="29">
                  <c:v>3.28</c:v>
                </c:pt>
                <c:pt idx="30">
                  <c:v>14</c:v>
                </c:pt>
                <c:pt idx="31">
                  <c:v>15.46</c:v>
                </c:pt>
                <c:pt idx="32">
                  <c:v>22.98</c:v>
                </c:pt>
                <c:pt idx="33">
                  <c:v>41.25</c:v>
                </c:pt>
                <c:pt idx="34">
                  <c:v>51.01</c:v>
                </c:pt>
                <c:pt idx="35">
                  <c:v>37.92</c:v>
                </c:pt>
                <c:pt idx="36">
                  <c:v>27.8</c:v>
                </c:pt>
                <c:pt idx="37">
                  <c:v>9.8000000000000007</c:v>
                </c:pt>
                <c:pt idx="38">
                  <c:v>4.71</c:v>
                </c:pt>
                <c:pt idx="39">
                  <c:v>5.7</c:v>
                </c:pt>
                <c:pt idx="40">
                  <c:v>5.66</c:v>
                </c:pt>
                <c:pt idx="41">
                  <c:v>13.35</c:v>
                </c:pt>
                <c:pt idx="42">
                  <c:v>10.96</c:v>
                </c:pt>
                <c:pt idx="43">
                  <c:v>20.85</c:v>
                </c:pt>
                <c:pt idx="44">
                  <c:v>33.840000000000003</c:v>
                </c:pt>
                <c:pt idx="45">
                  <c:v>30.12</c:v>
                </c:pt>
                <c:pt idx="46">
                  <c:v>22.08</c:v>
                </c:pt>
                <c:pt idx="47">
                  <c:v>4.4800000000000004</c:v>
                </c:pt>
                <c:pt idx="48">
                  <c:v>5.61</c:v>
                </c:pt>
                <c:pt idx="49">
                  <c:v>5.95</c:v>
                </c:pt>
                <c:pt idx="50">
                  <c:v>5.12</c:v>
                </c:pt>
                <c:pt idx="51">
                  <c:v>6.22</c:v>
                </c:pt>
                <c:pt idx="52">
                  <c:v>8.68</c:v>
                </c:pt>
                <c:pt idx="53">
                  <c:v>23.89</c:v>
                </c:pt>
                <c:pt idx="54">
                  <c:v>27.52</c:v>
                </c:pt>
                <c:pt idx="55">
                  <c:v>35</c:v>
                </c:pt>
                <c:pt idx="56">
                  <c:v>22.89</c:v>
                </c:pt>
                <c:pt idx="57">
                  <c:v>24.63</c:v>
                </c:pt>
                <c:pt idx="58">
                  <c:v>17.96</c:v>
                </c:pt>
                <c:pt idx="59">
                  <c:v>6.21</c:v>
                </c:pt>
                <c:pt idx="60">
                  <c:v>4.88</c:v>
                </c:pt>
                <c:pt idx="61">
                  <c:v>3.72</c:v>
                </c:pt>
                <c:pt idx="62">
                  <c:v>5.0999999999999996</c:v>
                </c:pt>
                <c:pt idx="63">
                  <c:v>11.51</c:v>
                </c:pt>
                <c:pt idx="64">
                  <c:v>16.440000000000001</c:v>
                </c:pt>
                <c:pt idx="65">
                  <c:v>23.4</c:v>
                </c:pt>
                <c:pt idx="66">
                  <c:v>43.67</c:v>
                </c:pt>
                <c:pt idx="67">
                  <c:v>31.44</c:v>
                </c:pt>
                <c:pt idx="68">
                  <c:v>37.99</c:v>
                </c:pt>
                <c:pt idx="69">
                  <c:v>23.16</c:v>
                </c:pt>
                <c:pt idx="70">
                  <c:v>9.0399999999999991</c:v>
                </c:pt>
                <c:pt idx="71">
                  <c:v>7.85</c:v>
                </c:pt>
                <c:pt idx="72">
                  <c:v>3.7</c:v>
                </c:pt>
                <c:pt idx="73">
                  <c:v>14.52</c:v>
                </c:pt>
                <c:pt idx="74">
                  <c:v>11.53</c:v>
                </c:pt>
                <c:pt idx="75">
                  <c:v>27.49</c:v>
                </c:pt>
                <c:pt idx="76">
                  <c:v>25.41</c:v>
                </c:pt>
                <c:pt idx="77">
                  <c:v>32.67</c:v>
                </c:pt>
                <c:pt idx="78">
                  <c:v>21.13</c:v>
                </c:pt>
                <c:pt idx="79">
                  <c:v>28.28</c:v>
                </c:pt>
                <c:pt idx="80">
                  <c:v>14.57</c:v>
                </c:pt>
                <c:pt idx="81">
                  <c:v>6.73</c:v>
                </c:pt>
                <c:pt idx="82">
                  <c:v>8.24</c:v>
                </c:pt>
                <c:pt idx="83">
                  <c:v>5.01</c:v>
                </c:pt>
                <c:pt idx="84">
                  <c:v>9.6999999999999993</c:v>
                </c:pt>
                <c:pt idx="85">
                  <c:v>19.41</c:v>
                </c:pt>
                <c:pt idx="86">
                  <c:v>32.06</c:v>
                </c:pt>
                <c:pt idx="87">
                  <c:v>31.2</c:v>
                </c:pt>
                <c:pt idx="88">
                  <c:v>44.79</c:v>
                </c:pt>
                <c:pt idx="89">
                  <c:v>28.21</c:v>
                </c:pt>
                <c:pt idx="90">
                  <c:v>33.26</c:v>
                </c:pt>
                <c:pt idx="91">
                  <c:v>15.97</c:v>
                </c:pt>
                <c:pt idx="92">
                  <c:v>4.6399999999999997</c:v>
                </c:pt>
                <c:pt idx="93">
                  <c:v>5.17</c:v>
                </c:pt>
                <c:pt idx="94">
                  <c:v>5.75</c:v>
                </c:pt>
                <c:pt idx="95">
                  <c:v>4.67</c:v>
                </c:pt>
                <c:pt idx="96">
                  <c:v>13.79</c:v>
                </c:pt>
                <c:pt idx="97">
                  <c:v>23.77</c:v>
                </c:pt>
                <c:pt idx="98">
                  <c:v>22.14</c:v>
                </c:pt>
                <c:pt idx="99">
                  <c:v>25.78</c:v>
                </c:pt>
                <c:pt idx="100">
                  <c:v>34.67</c:v>
                </c:pt>
                <c:pt idx="101">
                  <c:v>28.33</c:v>
                </c:pt>
                <c:pt idx="102">
                  <c:v>17.8</c:v>
                </c:pt>
                <c:pt idx="103">
                  <c:v>3.26</c:v>
                </c:pt>
                <c:pt idx="104">
                  <c:v>7.26</c:v>
                </c:pt>
                <c:pt idx="105">
                  <c:v>4.43</c:v>
                </c:pt>
                <c:pt idx="106">
                  <c:v>8.8699999999999992</c:v>
                </c:pt>
                <c:pt idx="107">
                  <c:v>4.07</c:v>
                </c:pt>
                <c:pt idx="108">
                  <c:v>23.77</c:v>
                </c:pt>
                <c:pt idx="109">
                  <c:v>24.2</c:v>
                </c:pt>
                <c:pt idx="110">
                  <c:v>29.21</c:v>
                </c:pt>
                <c:pt idx="111">
                  <c:v>34.31</c:v>
                </c:pt>
                <c:pt idx="112">
                  <c:v>33.28</c:v>
                </c:pt>
                <c:pt idx="113">
                  <c:v>29.4</c:v>
                </c:pt>
                <c:pt idx="114">
                  <c:v>12.22</c:v>
                </c:pt>
                <c:pt idx="115">
                  <c:v>6.89</c:v>
                </c:pt>
                <c:pt idx="116">
                  <c:v>14.11</c:v>
                </c:pt>
                <c:pt idx="117">
                  <c:v>9.7100000000000009</c:v>
                </c:pt>
                <c:pt idx="118">
                  <c:v>16.23</c:v>
                </c:pt>
                <c:pt idx="119">
                  <c:v>33.369999999999997</c:v>
                </c:pt>
                <c:pt idx="120">
                  <c:v>43.55</c:v>
                </c:pt>
                <c:pt idx="121">
                  <c:v>49.92</c:v>
                </c:pt>
                <c:pt idx="122">
                  <c:v>48.42</c:v>
                </c:pt>
                <c:pt idx="123">
                  <c:v>40.590000000000003</c:v>
                </c:pt>
                <c:pt idx="124">
                  <c:v>23.29</c:v>
                </c:pt>
                <c:pt idx="125">
                  <c:v>9.43</c:v>
                </c:pt>
                <c:pt idx="126">
                  <c:v>4.03</c:v>
                </c:pt>
                <c:pt idx="127">
                  <c:v>3.02</c:v>
                </c:pt>
                <c:pt idx="128">
                  <c:v>5.31</c:v>
                </c:pt>
                <c:pt idx="129">
                  <c:v>8.3000000000000007</c:v>
                </c:pt>
                <c:pt idx="130">
                  <c:v>11.26</c:v>
                </c:pt>
                <c:pt idx="131">
                  <c:v>17.62</c:v>
                </c:pt>
                <c:pt idx="132">
                  <c:v>30.57</c:v>
                </c:pt>
                <c:pt idx="133">
                  <c:v>32.11</c:v>
                </c:pt>
                <c:pt idx="134">
                  <c:v>32.61</c:v>
                </c:pt>
                <c:pt idx="135">
                  <c:v>15.22</c:v>
                </c:pt>
                <c:pt idx="136">
                  <c:v>6.91</c:v>
                </c:pt>
                <c:pt idx="137">
                  <c:v>6.33</c:v>
                </c:pt>
                <c:pt idx="138">
                  <c:v>4.84</c:v>
                </c:pt>
                <c:pt idx="139">
                  <c:v>4.75</c:v>
                </c:pt>
                <c:pt idx="140">
                  <c:v>11.02</c:v>
                </c:pt>
                <c:pt idx="141">
                  <c:v>19.82</c:v>
                </c:pt>
                <c:pt idx="142">
                  <c:v>30.83</c:v>
                </c:pt>
                <c:pt idx="143">
                  <c:v>33.65</c:v>
                </c:pt>
                <c:pt idx="144">
                  <c:v>50.4</c:v>
                </c:pt>
                <c:pt idx="145">
                  <c:v>30.88</c:v>
                </c:pt>
                <c:pt idx="146">
                  <c:v>23.47</c:v>
                </c:pt>
                <c:pt idx="147">
                  <c:v>6.46</c:v>
                </c:pt>
                <c:pt idx="148">
                  <c:v>3.85</c:v>
                </c:pt>
                <c:pt idx="149">
                  <c:v>3.64</c:v>
                </c:pt>
                <c:pt idx="150">
                  <c:v>7.48</c:v>
                </c:pt>
                <c:pt idx="151">
                  <c:v>8.27</c:v>
                </c:pt>
                <c:pt idx="152">
                  <c:v>22.58</c:v>
                </c:pt>
                <c:pt idx="153">
                  <c:v>19.41</c:v>
                </c:pt>
                <c:pt idx="154">
                  <c:v>38.61</c:v>
                </c:pt>
                <c:pt idx="155">
                  <c:v>39.659999999999997</c:v>
                </c:pt>
                <c:pt idx="156">
                  <c:v>24.43</c:v>
                </c:pt>
                <c:pt idx="157">
                  <c:v>19.940000000000001</c:v>
                </c:pt>
                <c:pt idx="158">
                  <c:v>4.8499999999999996</c:v>
                </c:pt>
                <c:pt idx="159">
                  <c:v>2.44</c:v>
                </c:pt>
                <c:pt idx="160">
                  <c:v>2.86</c:v>
                </c:pt>
                <c:pt idx="161">
                  <c:v>9.2200000000000006</c:v>
                </c:pt>
                <c:pt idx="162">
                  <c:v>9.33</c:v>
                </c:pt>
                <c:pt idx="163">
                  <c:v>20.260000000000002</c:v>
                </c:pt>
                <c:pt idx="164">
                  <c:v>32.04</c:v>
                </c:pt>
                <c:pt idx="165">
                  <c:v>43.94</c:v>
                </c:pt>
                <c:pt idx="166">
                  <c:v>44.89</c:v>
                </c:pt>
                <c:pt idx="167">
                  <c:v>29.12</c:v>
                </c:pt>
                <c:pt idx="168">
                  <c:v>21.51</c:v>
                </c:pt>
                <c:pt idx="169">
                  <c:v>5</c:v>
                </c:pt>
                <c:pt idx="170">
                  <c:v>7.09</c:v>
                </c:pt>
                <c:pt idx="171">
                  <c:v>2.75</c:v>
                </c:pt>
                <c:pt idx="172">
                  <c:v>6.17</c:v>
                </c:pt>
                <c:pt idx="173">
                  <c:v>10.19</c:v>
                </c:pt>
                <c:pt idx="174">
                  <c:v>20.27</c:v>
                </c:pt>
                <c:pt idx="175">
                  <c:v>28.13</c:v>
                </c:pt>
                <c:pt idx="176">
                  <c:v>40.96</c:v>
                </c:pt>
                <c:pt idx="177">
                  <c:v>48.98</c:v>
                </c:pt>
                <c:pt idx="178">
                  <c:v>49.54</c:v>
                </c:pt>
                <c:pt idx="179">
                  <c:v>28.47</c:v>
                </c:pt>
                <c:pt idx="180">
                  <c:v>7.48</c:v>
                </c:pt>
                <c:pt idx="181">
                  <c:v>4.0599999999999996</c:v>
                </c:pt>
                <c:pt idx="182">
                  <c:v>5.38</c:v>
                </c:pt>
                <c:pt idx="183">
                  <c:v>3.42</c:v>
                </c:pt>
                <c:pt idx="184">
                  <c:v>10.67</c:v>
                </c:pt>
                <c:pt idx="185">
                  <c:v>29.11</c:v>
                </c:pt>
                <c:pt idx="186">
                  <c:v>19.71</c:v>
                </c:pt>
                <c:pt idx="187">
                  <c:v>37.85</c:v>
                </c:pt>
                <c:pt idx="188">
                  <c:v>48.76</c:v>
                </c:pt>
                <c:pt idx="189">
                  <c:v>45.68</c:v>
                </c:pt>
                <c:pt idx="190">
                  <c:v>21.5</c:v>
                </c:pt>
                <c:pt idx="191">
                  <c:v>11.59</c:v>
                </c:pt>
                <c:pt idx="192">
                  <c:v>7.67</c:v>
                </c:pt>
                <c:pt idx="193">
                  <c:v>7.79</c:v>
                </c:pt>
                <c:pt idx="194">
                  <c:v>10.8</c:v>
                </c:pt>
                <c:pt idx="195">
                  <c:v>7.83</c:v>
                </c:pt>
                <c:pt idx="196">
                  <c:v>29.98</c:v>
                </c:pt>
                <c:pt idx="197">
                  <c:v>16.29</c:v>
                </c:pt>
                <c:pt idx="198">
                  <c:v>48.3</c:v>
                </c:pt>
                <c:pt idx="199">
                  <c:v>35.07</c:v>
                </c:pt>
                <c:pt idx="200">
                  <c:v>42.62</c:v>
                </c:pt>
                <c:pt idx="201">
                  <c:v>18.82</c:v>
                </c:pt>
                <c:pt idx="202">
                  <c:v>7.85</c:v>
                </c:pt>
                <c:pt idx="203">
                  <c:v>4.53</c:v>
                </c:pt>
                <c:pt idx="204">
                  <c:v>9.8699999999999992</c:v>
                </c:pt>
                <c:pt idx="205">
                  <c:v>10.47</c:v>
                </c:pt>
                <c:pt idx="206">
                  <c:v>13.07</c:v>
                </c:pt>
                <c:pt idx="207">
                  <c:v>24.8</c:v>
                </c:pt>
                <c:pt idx="208">
                  <c:v>39.14</c:v>
                </c:pt>
                <c:pt idx="209">
                  <c:v>37.549999999999997</c:v>
                </c:pt>
                <c:pt idx="210">
                  <c:v>54.14</c:v>
                </c:pt>
                <c:pt idx="211">
                  <c:v>43.4</c:v>
                </c:pt>
                <c:pt idx="212">
                  <c:v>21.3</c:v>
                </c:pt>
                <c:pt idx="213">
                  <c:v>9.52</c:v>
                </c:pt>
                <c:pt idx="214">
                  <c:v>5.47</c:v>
                </c:pt>
                <c:pt idx="215">
                  <c:v>8.36</c:v>
                </c:pt>
                <c:pt idx="216">
                  <c:v>8.86</c:v>
                </c:pt>
                <c:pt idx="217">
                  <c:v>20.27</c:v>
                </c:pt>
                <c:pt idx="218">
                  <c:v>19.309999999999999</c:v>
                </c:pt>
                <c:pt idx="219">
                  <c:v>34.39</c:v>
                </c:pt>
                <c:pt idx="220">
                  <c:v>47.32</c:v>
                </c:pt>
                <c:pt idx="221">
                  <c:v>50.16</c:v>
                </c:pt>
                <c:pt idx="222">
                  <c:v>37.96</c:v>
                </c:pt>
                <c:pt idx="223">
                  <c:v>20.22</c:v>
                </c:pt>
                <c:pt idx="224">
                  <c:v>10.119999999999999</c:v>
                </c:pt>
                <c:pt idx="225">
                  <c:v>3.96</c:v>
                </c:pt>
                <c:pt idx="226">
                  <c:v>4.97</c:v>
                </c:pt>
                <c:pt idx="227">
                  <c:v>8.11</c:v>
                </c:pt>
                <c:pt idx="228">
                  <c:v>9.57</c:v>
                </c:pt>
                <c:pt idx="229">
                  <c:v>14.62</c:v>
                </c:pt>
                <c:pt idx="230">
                  <c:v>21.52</c:v>
                </c:pt>
                <c:pt idx="231">
                  <c:v>52.85</c:v>
                </c:pt>
                <c:pt idx="232">
                  <c:v>47.13</c:v>
                </c:pt>
                <c:pt idx="233">
                  <c:v>34.33</c:v>
                </c:pt>
                <c:pt idx="234">
                  <c:v>11.61</c:v>
                </c:pt>
                <c:pt idx="235">
                  <c:v>6.12</c:v>
                </c:pt>
                <c:pt idx="236">
                  <c:v>7.75</c:v>
                </c:pt>
                <c:pt idx="237">
                  <c:v>6.74</c:v>
                </c:pt>
                <c:pt idx="238">
                  <c:v>9.91</c:v>
                </c:pt>
                <c:pt idx="239">
                  <c:v>7.71</c:v>
                </c:pt>
                <c:pt idx="240">
                  <c:v>22.15</c:v>
                </c:pt>
                <c:pt idx="241">
                  <c:v>25.85</c:v>
                </c:pt>
                <c:pt idx="242">
                  <c:v>53.13</c:v>
                </c:pt>
                <c:pt idx="243">
                  <c:v>28.42</c:v>
                </c:pt>
                <c:pt idx="244">
                  <c:v>33.47</c:v>
                </c:pt>
                <c:pt idx="245">
                  <c:v>18.12</c:v>
                </c:pt>
                <c:pt idx="246">
                  <c:v>6.55</c:v>
                </c:pt>
                <c:pt idx="247">
                  <c:v>2.11</c:v>
                </c:pt>
                <c:pt idx="248">
                  <c:v>7.25</c:v>
                </c:pt>
                <c:pt idx="249">
                  <c:v>7.28</c:v>
                </c:pt>
                <c:pt idx="250">
                  <c:v>11.99</c:v>
                </c:pt>
                <c:pt idx="251">
                  <c:v>23.4</c:v>
                </c:pt>
                <c:pt idx="252">
                  <c:v>26.25</c:v>
                </c:pt>
                <c:pt idx="253">
                  <c:v>46.3</c:v>
                </c:pt>
                <c:pt idx="254">
                  <c:v>39.6</c:v>
                </c:pt>
                <c:pt idx="255">
                  <c:v>31.21</c:v>
                </c:pt>
                <c:pt idx="256">
                  <c:v>24.47</c:v>
                </c:pt>
                <c:pt idx="257">
                  <c:v>3.5</c:v>
                </c:pt>
                <c:pt idx="258">
                  <c:v>5.71</c:v>
                </c:pt>
                <c:pt idx="259">
                  <c:v>3.11</c:v>
                </c:pt>
                <c:pt idx="260">
                  <c:v>11.36</c:v>
                </c:pt>
                <c:pt idx="261">
                  <c:v>10.63</c:v>
                </c:pt>
                <c:pt idx="262">
                  <c:v>23</c:v>
                </c:pt>
                <c:pt idx="263">
                  <c:v>34.58</c:v>
                </c:pt>
                <c:pt idx="264">
                  <c:v>48.48</c:v>
                </c:pt>
                <c:pt idx="265">
                  <c:v>36.81</c:v>
                </c:pt>
                <c:pt idx="266">
                  <c:v>36.520000000000003</c:v>
                </c:pt>
                <c:pt idx="267">
                  <c:v>26.63</c:v>
                </c:pt>
                <c:pt idx="268">
                  <c:v>11.72</c:v>
                </c:pt>
                <c:pt idx="269">
                  <c:v>3.27</c:v>
                </c:pt>
                <c:pt idx="270">
                  <c:v>5.79</c:v>
                </c:pt>
                <c:pt idx="271">
                  <c:v>7.09</c:v>
                </c:pt>
                <c:pt idx="272">
                  <c:v>13.74</c:v>
                </c:pt>
                <c:pt idx="273">
                  <c:v>29.41</c:v>
                </c:pt>
                <c:pt idx="274">
                  <c:v>21</c:v>
                </c:pt>
                <c:pt idx="275">
                  <c:v>44.23</c:v>
                </c:pt>
                <c:pt idx="276">
                  <c:v>42.77</c:v>
                </c:pt>
                <c:pt idx="277">
                  <c:v>32.200000000000003</c:v>
                </c:pt>
                <c:pt idx="278">
                  <c:v>18.53</c:v>
                </c:pt>
                <c:pt idx="279">
                  <c:v>5.23</c:v>
                </c:pt>
                <c:pt idx="280">
                  <c:v>2.98</c:v>
                </c:pt>
                <c:pt idx="281">
                  <c:v>5.15</c:v>
                </c:pt>
                <c:pt idx="282">
                  <c:v>7.03</c:v>
                </c:pt>
                <c:pt idx="283">
                  <c:v>7.92</c:v>
                </c:pt>
                <c:pt idx="284">
                  <c:v>20.420000000000002</c:v>
                </c:pt>
                <c:pt idx="285">
                  <c:v>25.43</c:v>
                </c:pt>
                <c:pt idx="286">
                  <c:v>40.4</c:v>
                </c:pt>
                <c:pt idx="287">
                  <c:v>45.18</c:v>
                </c:pt>
                <c:pt idx="288">
                  <c:v>33.28</c:v>
                </c:pt>
                <c:pt idx="289">
                  <c:v>15.4</c:v>
                </c:pt>
                <c:pt idx="290">
                  <c:v>9.08</c:v>
                </c:pt>
                <c:pt idx="291">
                  <c:v>3.57</c:v>
                </c:pt>
                <c:pt idx="292">
                  <c:v>5.22</c:v>
                </c:pt>
                <c:pt idx="293">
                  <c:v>7.77</c:v>
                </c:pt>
                <c:pt idx="294">
                  <c:v>9.26</c:v>
                </c:pt>
                <c:pt idx="295">
                  <c:v>24.04</c:v>
                </c:pt>
                <c:pt idx="296">
                  <c:v>34.590000000000003</c:v>
                </c:pt>
                <c:pt idx="297">
                  <c:v>46.2</c:v>
                </c:pt>
                <c:pt idx="298">
                  <c:v>35.03</c:v>
                </c:pt>
                <c:pt idx="299">
                  <c:v>36.049999999999997</c:v>
                </c:pt>
                <c:pt idx="300">
                  <c:v>19.43</c:v>
                </c:pt>
                <c:pt idx="301">
                  <c:v>7.55</c:v>
                </c:pt>
                <c:pt idx="302">
                  <c:v>3.9</c:v>
                </c:pt>
                <c:pt idx="303">
                  <c:v>3.38</c:v>
                </c:pt>
                <c:pt idx="304">
                  <c:v>6.26</c:v>
                </c:pt>
                <c:pt idx="305">
                  <c:v>12.38</c:v>
                </c:pt>
                <c:pt idx="306">
                  <c:v>22.63</c:v>
                </c:pt>
                <c:pt idx="307">
                  <c:v>22.42</c:v>
                </c:pt>
                <c:pt idx="308">
                  <c:v>46.42</c:v>
                </c:pt>
                <c:pt idx="309">
                  <c:v>43.83</c:v>
                </c:pt>
                <c:pt idx="310">
                  <c:v>37.380000000000003</c:v>
                </c:pt>
                <c:pt idx="311">
                  <c:v>18.48</c:v>
                </c:pt>
                <c:pt idx="312">
                  <c:v>5.25</c:v>
                </c:pt>
                <c:pt idx="313">
                  <c:v>2.23</c:v>
                </c:pt>
                <c:pt idx="314">
                  <c:v>4.93</c:v>
                </c:pt>
                <c:pt idx="315">
                  <c:v>5.73</c:v>
                </c:pt>
                <c:pt idx="316">
                  <c:v>16.739999999999998</c:v>
                </c:pt>
                <c:pt idx="317">
                  <c:v>24.89</c:v>
                </c:pt>
                <c:pt idx="318">
                  <c:v>30.62</c:v>
                </c:pt>
                <c:pt idx="319">
                  <c:v>48.04</c:v>
                </c:pt>
                <c:pt idx="320">
                  <c:v>49.51</c:v>
                </c:pt>
                <c:pt idx="321">
                  <c:v>35.799999999999997</c:v>
                </c:pt>
                <c:pt idx="322">
                  <c:v>28.69</c:v>
                </c:pt>
                <c:pt idx="323">
                  <c:v>9.1199999999999992</c:v>
                </c:pt>
                <c:pt idx="324">
                  <c:v>6.07</c:v>
                </c:pt>
                <c:pt idx="325">
                  <c:v>4.41</c:v>
                </c:pt>
                <c:pt idx="326">
                  <c:v>4.76</c:v>
                </c:pt>
                <c:pt idx="327">
                  <c:v>15.37</c:v>
                </c:pt>
                <c:pt idx="328">
                  <c:v>19.28</c:v>
                </c:pt>
                <c:pt idx="329">
                  <c:v>31.62</c:v>
                </c:pt>
                <c:pt idx="330">
                  <c:v>48.92</c:v>
                </c:pt>
                <c:pt idx="331">
                  <c:v>53.35</c:v>
                </c:pt>
                <c:pt idx="332">
                  <c:v>39.64</c:v>
                </c:pt>
                <c:pt idx="333">
                  <c:v>9.8800000000000008</c:v>
                </c:pt>
                <c:pt idx="334">
                  <c:v>12.4</c:v>
                </c:pt>
                <c:pt idx="335">
                  <c:v>8.1</c:v>
                </c:pt>
                <c:pt idx="336">
                  <c:v>6.02</c:v>
                </c:pt>
                <c:pt idx="337">
                  <c:v>9.6300000000000008</c:v>
                </c:pt>
                <c:pt idx="338">
                  <c:v>7.91</c:v>
                </c:pt>
                <c:pt idx="339">
                  <c:v>31.27</c:v>
                </c:pt>
                <c:pt idx="340">
                  <c:v>26.6</c:v>
                </c:pt>
                <c:pt idx="341">
                  <c:v>51.74</c:v>
                </c:pt>
                <c:pt idx="342">
                  <c:v>48.63</c:v>
                </c:pt>
                <c:pt idx="343">
                  <c:v>40.24</c:v>
                </c:pt>
                <c:pt idx="344">
                  <c:v>20.11</c:v>
                </c:pt>
                <c:pt idx="345">
                  <c:v>8.32</c:v>
                </c:pt>
                <c:pt idx="346">
                  <c:v>5.93</c:v>
                </c:pt>
                <c:pt idx="347">
                  <c:v>9.1999999999999993</c:v>
                </c:pt>
                <c:pt idx="348">
                  <c:v>8.08</c:v>
                </c:pt>
                <c:pt idx="349">
                  <c:v>20.45</c:v>
                </c:pt>
                <c:pt idx="350">
                  <c:v>23.75</c:v>
                </c:pt>
                <c:pt idx="351">
                  <c:v>26.93</c:v>
                </c:pt>
                <c:pt idx="352">
                  <c:v>52.2</c:v>
                </c:pt>
                <c:pt idx="353">
                  <c:v>43.37</c:v>
                </c:pt>
                <c:pt idx="354">
                  <c:v>34.5</c:v>
                </c:pt>
                <c:pt idx="355">
                  <c:v>22.67</c:v>
                </c:pt>
                <c:pt idx="356">
                  <c:v>15.09</c:v>
                </c:pt>
                <c:pt idx="357">
                  <c:v>3.44</c:v>
                </c:pt>
                <c:pt idx="358">
                  <c:v>8.17</c:v>
                </c:pt>
                <c:pt idx="359">
                  <c:v>12.31</c:v>
                </c:pt>
                <c:pt idx="360">
                  <c:v>17.760000000000002</c:v>
                </c:pt>
                <c:pt idx="361">
                  <c:v>16.38</c:v>
                </c:pt>
                <c:pt idx="362">
                  <c:v>23.01</c:v>
                </c:pt>
                <c:pt idx="363">
                  <c:v>43.26</c:v>
                </c:pt>
              </c:numCache>
            </c:numRef>
          </c:val>
          <c:smooth val="0"/>
          <c:extLst>
            <c:ext xmlns:c16="http://schemas.microsoft.com/office/drawing/2014/chart" uri="{C3380CC4-5D6E-409C-BE32-E72D297353CC}">
              <c16:uniqueId val="{00000000-8A8A-4028-869F-B8499BFCA4C2}"/>
            </c:ext>
          </c:extLst>
        </c:ser>
        <c:dLbls>
          <c:showLegendKey val="0"/>
          <c:showVal val="0"/>
          <c:showCatName val="0"/>
          <c:showSerName val="0"/>
          <c:showPercent val="0"/>
          <c:showBubbleSize val="0"/>
        </c:dLbls>
        <c:smooth val="0"/>
        <c:axId val="268500824"/>
        <c:axId val="268494552"/>
      </c:lineChart>
      <c:dateAx>
        <c:axId val="268500824"/>
        <c:scaling>
          <c:orientation val="minMax"/>
          <c:max val="38322"/>
          <c:min val="36161"/>
        </c:scaling>
        <c:delete val="0"/>
        <c:axPos val="b"/>
        <c:majorGridlines>
          <c:spPr>
            <a:ln w="9525" cap="flat" cmpd="sng" algn="ctr">
              <a:noFill/>
              <a:round/>
            </a:ln>
            <a:effectLst/>
          </c:spPr>
        </c:majorGridlines>
        <c:numFmt formatCode="yyyy" sourceLinked="0"/>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68494552"/>
        <c:crosses val="autoZero"/>
        <c:auto val="0"/>
        <c:lblOffset val="100"/>
        <c:baseTimeUnit val="days"/>
        <c:majorUnit val="1"/>
        <c:majorTimeUnit val="years"/>
        <c:minorUnit val="1"/>
        <c:minorTimeUnit val="months"/>
      </c:dateAx>
      <c:valAx>
        <c:axId val="268494552"/>
        <c:scaling>
          <c:orientation val="minMax"/>
        </c:scaling>
        <c:delete val="0"/>
        <c:axPos val="l"/>
        <c:majorGridlines>
          <c:spPr>
            <a:ln w="9525" cap="flat" cmpd="sng" algn="ctr">
              <a:solidFill>
                <a:schemeClr val="accent2">
                  <a:lumMod val="60000"/>
                  <a:lumOff val="40000"/>
                  <a:alpha val="50000"/>
                </a:schemeClr>
              </a:solidFill>
              <a:round/>
            </a:ln>
            <a:effectLst/>
          </c:spPr>
        </c:majorGridlines>
        <c:numFmt formatCode="0.00" sourceLinked="0"/>
        <c:majorTickMark val="none"/>
        <c:minorTickMark val="none"/>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6850082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54930339973821"/>
          <c:y val="0.10728056926770373"/>
          <c:w val="0.86194883602996097"/>
          <c:h val="0.74942804811269093"/>
        </c:manualLayout>
      </c:layout>
      <c:lineChart>
        <c:grouping val="standard"/>
        <c:varyColors val="0"/>
        <c:ser>
          <c:idx val="0"/>
          <c:order val="0"/>
          <c:tx>
            <c:v>ET</c:v>
          </c:tx>
          <c:spPr>
            <a:ln w="12700" cap="rnd">
              <a:solidFill>
                <a:schemeClr val="accent1"/>
              </a:solidFill>
              <a:round/>
            </a:ln>
            <a:effectLst/>
          </c:spPr>
          <c:marker>
            <c:symbol val="none"/>
          </c:marker>
          <c:cat>
            <c:numRef>
              <c:f>'flow data'!$B$8:$B$135</c:f>
              <c:numCache>
                <c:formatCode>m/d/yyyy</c:formatCode>
                <c:ptCount val="128"/>
                <c:pt idx="0">
                  <c:v>36161</c:v>
                </c:pt>
                <c:pt idx="1">
                  <c:v>36192</c:v>
                </c:pt>
                <c:pt idx="2">
                  <c:v>36220</c:v>
                </c:pt>
                <c:pt idx="3">
                  <c:v>36251</c:v>
                </c:pt>
                <c:pt idx="4">
                  <c:v>36281</c:v>
                </c:pt>
                <c:pt idx="5">
                  <c:v>36312</c:v>
                </c:pt>
                <c:pt idx="6">
                  <c:v>36342</c:v>
                </c:pt>
                <c:pt idx="7">
                  <c:v>36373</c:v>
                </c:pt>
                <c:pt idx="8">
                  <c:v>36404</c:v>
                </c:pt>
                <c:pt idx="9">
                  <c:v>36434</c:v>
                </c:pt>
                <c:pt idx="10">
                  <c:v>36465</c:v>
                </c:pt>
                <c:pt idx="11">
                  <c:v>36495</c:v>
                </c:pt>
                <c:pt idx="12">
                  <c:v>36526</c:v>
                </c:pt>
                <c:pt idx="13">
                  <c:v>36557</c:v>
                </c:pt>
                <c:pt idx="14">
                  <c:v>36586</c:v>
                </c:pt>
                <c:pt idx="15">
                  <c:v>36617</c:v>
                </c:pt>
                <c:pt idx="16">
                  <c:v>36647</c:v>
                </c:pt>
                <c:pt idx="17">
                  <c:v>36678</c:v>
                </c:pt>
                <c:pt idx="18">
                  <c:v>36708</c:v>
                </c:pt>
                <c:pt idx="19">
                  <c:v>36739</c:v>
                </c:pt>
                <c:pt idx="20">
                  <c:v>36770</c:v>
                </c:pt>
                <c:pt idx="21">
                  <c:v>36800</c:v>
                </c:pt>
                <c:pt idx="22">
                  <c:v>36831</c:v>
                </c:pt>
                <c:pt idx="23">
                  <c:v>36861</c:v>
                </c:pt>
                <c:pt idx="24">
                  <c:v>36892</c:v>
                </c:pt>
                <c:pt idx="25">
                  <c:v>36923</c:v>
                </c:pt>
                <c:pt idx="26">
                  <c:v>36951</c:v>
                </c:pt>
                <c:pt idx="27">
                  <c:v>36982</c:v>
                </c:pt>
                <c:pt idx="28">
                  <c:v>37012</c:v>
                </c:pt>
                <c:pt idx="29">
                  <c:v>37043</c:v>
                </c:pt>
                <c:pt idx="30">
                  <c:v>37073</c:v>
                </c:pt>
                <c:pt idx="31">
                  <c:v>37104</c:v>
                </c:pt>
                <c:pt idx="32">
                  <c:v>37135</c:v>
                </c:pt>
                <c:pt idx="33">
                  <c:v>37165</c:v>
                </c:pt>
                <c:pt idx="34">
                  <c:v>37196</c:v>
                </c:pt>
                <c:pt idx="35">
                  <c:v>37226</c:v>
                </c:pt>
                <c:pt idx="36">
                  <c:v>37257</c:v>
                </c:pt>
                <c:pt idx="37">
                  <c:v>37288</c:v>
                </c:pt>
                <c:pt idx="38">
                  <c:v>37316</c:v>
                </c:pt>
                <c:pt idx="39">
                  <c:v>37347</c:v>
                </c:pt>
                <c:pt idx="40">
                  <c:v>37377</c:v>
                </c:pt>
                <c:pt idx="41">
                  <c:v>37408</c:v>
                </c:pt>
                <c:pt idx="42">
                  <c:v>37438</c:v>
                </c:pt>
                <c:pt idx="43">
                  <c:v>37469</c:v>
                </c:pt>
                <c:pt idx="44">
                  <c:v>37500</c:v>
                </c:pt>
                <c:pt idx="45">
                  <c:v>37530</c:v>
                </c:pt>
                <c:pt idx="46">
                  <c:v>37561</c:v>
                </c:pt>
                <c:pt idx="47">
                  <c:v>37591</c:v>
                </c:pt>
                <c:pt idx="48">
                  <c:v>37622</c:v>
                </c:pt>
                <c:pt idx="49">
                  <c:v>37653</c:v>
                </c:pt>
                <c:pt idx="50">
                  <c:v>37681</c:v>
                </c:pt>
                <c:pt idx="51">
                  <c:v>37712</c:v>
                </c:pt>
                <c:pt idx="52">
                  <c:v>37742</c:v>
                </c:pt>
                <c:pt idx="53">
                  <c:v>37773</c:v>
                </c:pt>
                <c:pt idx="54">
                  <c:v>37803</c:v>
                </c:pt>
                <c:pt idx="55">
                  <c:v>37834</c:v>
                </c:pt>
                <c:pt idx="56">
                  <c:v>37865</c:v>
                </c:pt>
                <c:pt idx="57">
                  <c:v>37895</c:v>
                </c:pt>
                <c:pt idx="58">
                  <c:v>37926</c:v>
                </c:pt>
                <c:pt idx="59">
                  <c:v>37956</c:v>
                </c:pt>
                <c:pt idx="60">
                  <c:v>37987</c:v>
                </c:pt>
                <c:pt idx="61">
                  <c:v>38018</c:v>
                </c:pt>
                <c:pt idx="62">
                  <c:v>38047</c:v>
                </c:pt>
                <c:pt idx="63">
                  <c:v>38078</c:v>
                </c:pt>
                <c:pt idx="64">
                  <c:v>38200</c:v>
                </c:pt>
                <c:pt idx="65">
                  <c:v>38231</c:v>
                </c:pt>
                <c:pt idx="66">
                  <c:v>38261</c:v>
                </c:pt>
                <c:pt idx="67">
                  <c:v>38292</c:v>
                </c:pt>
                <c:pt idx="68">
                  <c:v>38322</c:v>
                </c:pt>
                <c:pt idx="69">
                  <c:v>38353</c:v>
                </c:pt>
                <c:pt idx="70">
                  <c:v>38384</c:v>
                </c:pt>
                <c:pt idx="71">
                  <c:v>38412</c:v>
                </c:pt>
                <c:pt idx="72">
                  <c:v>38443</c:v>
                </c:pt>
                <c:pt idx="73">
                  <c:v>38473</c:v>
                </c:pt>
                <c:pt idx="74">
                  <c:v>38504</c:v>
                </c:pt>
                <c:pt idx="75">
                  <c:v>38534</c:v>
                </c:pt>
                <c:pt idx="76">
                  <c:v>38565</c:v>
                </c:pt>
                <c:pt idx="77">
                  <c:v>38596</c:v>
                </c:pt>
                <c:pt idx="78">
                  <c:v>38626</c:v>
                </c:pt>
                <c:pt idx="79">
                  <c:v>38657</c:v>
                </c:pt>
                <c:pt idx="80">
                  <c:v>38687</c:v>
                </c:pt>
                <c:pt idx="81">
                  <c:v>38718</c:v>
                </c:pt>
                <c:pt idx="82">
                  <c:v>38749</c:v>
                </c:pt>
                <c:pt idx="83">
                  <c:v>38777</c:v>
                </c:pt>
                <c:pt idx="84">
                  <c:v>38808</c:v>
                </c:pt>
                <c:pt idx="85">
                  <c:v>38838</c:v>
                </c:pt>
                <c:pt idx="86">
                  <c:v>38869</c:v>
                </c:pt>
                <c:pt idx="87">
                  <c:v>38899</c:v>
                </c:pt>
                <c:pt idx="88">
                  <c:v>38930</c:v>
                </c:pt>
                <c:pt idx="89">
                  <c:v>38961</c:v>
                </c:pt>
                <c:pt idx="90">
                  <c:v>38991</c:v>
                </c:pt>
                <c:pt idx="91">
                  <c:v>39022</c:v>
                </c:pt>
                <c:pt idx="92">
                  <c:v>39052</c:v>
                </c:pt>
                <c:pt idx="93">
                  <c:v>39083</c:v>
                </c:pt>
                <c:pt idx="94">
                  <c:v>39114</c:v>
                </c:pt>
                <c:pt idx="95">
                  <c:v>39142</c:v>
                </c:pt>
                <c:pt idx="96">
                  <c:v>39173</c:v>
                </c:pt>
                <c:pt idx="97">
                  <c:v>39203</c:v>
                </c:pt>
                <c:pt idx="98">
                  <c:v>39234</c:v>
                </c:pt>
                <c:pt idx="99">
                  <c:v>39264</c:v>
                </c:pt>
                <c:pt idx="100">
                  <c:v>39295</c:v>
                </c:pt>
                <c:pt idx="101">
                  <c:v>39326</c:v>
                </c:pt>
                <c:pt idx="102">
                  <c:v>39356</c:v>
                </c:pt>
                <c:pt idx="103">
                  <c:v>39387</c:v>
                </c:pt>
                <c:pt idx="104">
                  <c:v>39417</c:v>
                </c:pt>
              </c:numCache>
            </c:numRef>
          </c:cat>
          <c:val>
            <c:numRef>
              <c:f>output.std!$R$4:$R$10988</c:f>
              <c:numCache>
                <c:formatCode>General</c:formatCode>
                <c:ptCount val="10985"/>
                <c:pt idx="0">
                  <c:v>118.19</c:v>
                </c:pt>
                <c:pt idx="1">
                  <c:v>117.88</c:v>
                </c:pt>
                <c:pt idx="2">
                  <c:v>117.77</c:v>
                </c:pt>
                <c:pt idx="3">
                  <c:v>118.96</c:v>
                </c:pt>
                <c:pt idx="4">
                  <c:v>118.18</c:v>
                </c:pt>
                <c:pt idx="5">
                  <c:v>118.35</c:v>
                </c:pt>
                <c:pt idx="6">
                  <c:v>118.09</c:v>
                </c:pt>
                <c:pt idx="7">
                  <c:v>118.67</c:v>
                </c:pt>
                <c:pt idx="8">
                  <c:v>118.14</c:v>
                </c:pt>
                <c:pt idx="9">
                  <c:v>117.54</c:v>
                </c:pt>
                <c:pt idx="10">
                  <c:v>117.57</c:v>
                </c:pt>
                <c:pt idx="11">
                  <c:v>117.59</c:v>
                </c:pt>
                <c:pt idx="12">
                  <c:v>117.79</c:v>
                </c:pt>
                <c:pt idx="13">
                  <c:v>118.25</c:v>
                </c:pt>
                <c:pt idx="14">
                  <c:v>118.86</c:v>
                </c:pt>
                <c:pt idx="15">
                  <c:v>119.21</c:v>
                </c:pt>
                <c:pt idx="16">
                  <c:v>117.83</c:v>
                </c:pt>
                <c:pt idx="17">
                  <c:v>118.75</c:v>
                </c:pt>
                <c:pt idx="18">
                  <c:v>119.07</c:v>
                </c:pt>
                <c:pt idx="19">
                  <c:v>117.98</c:v>
                </c:pt>
                <c:pt idx="20">
                  <c:v>117.64</c:v>
                </c:pt>
                <c:pt idx="21">
                  <c:v>117.84</c:v>
                </c:pt>
                <c:pt idx="22">
                  <c:v>117.73</c:v>
                </c:pt>
                <c:pt idx="23">
                  <c:v>118.26</c:v>
                </c:pt>
                <c:pt idx="24">
                  <c:v>118.88</c:v>
                </c:pt>
                <c:pt idx="25">
                  <c:v>118.61</c:v>
                </c:pt>
                <c:pt idx="26">
                  <c:v>118.42</c:v>
                </c:pt>
                <c:pt idx="27">
                  <c:v>118.88</c:v>
                </c:pt>
                <c:pt idx="28">
                  <c:v>118.26</c:v>
                </c:pt>
                <c:pt idx="29">
                  <c:v>118.36</c:v>
                </c:pt>
                <c:pt idx="30">
                  <c:v>118.02</c:v>
                </c:pt>
                <c:pt idx="31">
                  <c:v>118.4</c:v>
                </c:pt>
                <c:pt idx="32">
                  <c:v>118.56</c:v>
                </c:pt>
                <c:pt idx="33">
                  <c:v>117.86</c:v>
                </c:pt>
                <c:pt idx="34">
                  <c:v>117.6</c:v>
                </c:pt>
                <c:pt idx="35">
                  <c:v>118.43</c:v>
                </c:pt>
                <c:pt idx="36">
                  <c:v>118.05</c:v>
                </c:pt>
                <c:pt idx="37">
                  <c:v>118.3</c:v>
                </c:pt>
                <c:pt idx="38">
                  <c:v>118.07</c:v>
                </c:pt>
                <c:pt idx="39">
                  <c:v>119.02</c:v>
                </c:pt>
                <c:pt idx="40">
                  <c:v>118.21</c:v>
                </c:pt>
                <c:pt idx="41">
                  <c:v>118.41</c:v>
                </c:pt>
                <c:pt idx="42">
                  <c:v>117.92</c:v>
                </c:pt>
                <c:pt idx="43">
                  <c:v>117.13</c:v>
                </c:pt>
                <c:pt idx="44">
                  <c:v>117.93</c:v>
                </c:pt>
                <c:pt idx="45">
                  <c:v>118.15</c:v>
                </c:pt>
                <c:pt idx="46">
                  <c:v>117.54</c:v>
                </c:pt>
                <c:pt idx="47">
                  <c:v>117.73</c:v>
                </c:pt>
                <c:pt idx="48">
                  <c:v>117.31</c:v>
                </c:pt>
                <c:pt idx="49">
                  <c:v>118.76</c:v>
                </c:pt>
                <c:pt idx="50">
                  <c:v>117.65</c:v>
                </c:pt>
                <c:pt idx="51">
                  <c:v>117.69</c:v>
                </c:pt>
                <c:pt idx="52">
                  <c:v>118.02</c:v>
                </c:pt>
                <c:pt idx="53">
                  <c:v>118.79</c:v>
                </c:pt>
                <c:pt idx="54">
                  <c:v>117.6</c:v>
                </c:pt>
                <c:pt idx="55">
                  <c:v>117.67</c:v>
                </c:pt>
                <c:pt idx="56">
                  <c:v>118.52</c:v>
                </c:pt>
                <c:pt idx="57">
                  <c:v>119.88</c:v>
                </c:pt>
                <c:pt idx="58">
                  <c:v>118.28</c:v>
                </c:pt>
                <c:pt idx="59">
                  <c:v>118.23</c:v>
                </c:pt>
                <c:pt idx="60">
                  <c:v>118.73</c:v>
                </c:pt>
                <c:pt idx="61">
                  <c:v>117.88</c:v>
                </c:pt>
                <c:pt idx="62">
                  <c:v>118.06</c:v>
                </c:pt>
                <c:pt idx="63">
                  <c:v>118.26</c:v>
                </c:pt>
                <c:pt idx="64">
                  <c:v>117.74</c:v>
                </c:pt>
                <c:pt idx="65">
                  <c:v>117.92</c:v>
                </c:pt>
                <c:pt idx="66">
                  <c:v>118.21</c:v>
                </c:pt>
                <c:pt idx="67">
                  <c:v>117.6</c:v>
                </c:pt>
                <c:pt idx="68">
                  <c:v>118.44</c:v>
                </c:pt>
                <c:pt idx="69">
                  <c:v>118.26</c:v>
                </c:pt>
                <c:pt idx="70">
                  <c:v>118.29</c:v>
                </c:pt>
                <c:pt idx="71">
                  <c:v>117.88</c:v>
                </c:pt>
                <c:pt idx="72">
                  <c:v>118.87</c:v>
                </c:pt>
                <c:pt idx="73">
                  <c:v>118.52</c:v>
                </c:pt>
                <c:pt idx="74">
                  <c:v>118.54</c:v>
                </c:pt>
                <c:pt idx="75">
                  <c:v>117.42</c:v>
                </c:pt>
                <c:pt idx="76">
                  <c:v>118.42</c:v>
                </c:pt>
                <c:pt idx="77">
                  <c:v>117.72</c:v>
                </c:pt>
                <c:pt idx="78">
                  <c:v>118.44</c:v>
                </c:pt>
                <c:pt idx="79">
                  <c:v>119.1</c:v>
                </c:pt>
                <c:pt idx="80">
                  <c:v>119</c:v>
                </c:pt>
                <c:pt idx="81">
                  <c:v>118.6</c:v>
                </c:pt>
                <c:pt idx="82">
                  <c:v>118.93</c:v>
                </c:pt>
                <c:pt idx="83">
                  <c:v>119.5</c:v>
                </c:pt>
                <c:pt idx="84">
                  <c:v>118.37</c:v>
                </c:pt>
                <c:pt idx="85">
                  <c:v>118.32</c:v>
                </c:pt>
                <c:pt idx="86">
                  <c:v>117.71</c:v>
                </c:pt>
                <c:pt idx="87">
                  <c:v>119.22</c:v>
                </c:pt>
                <c:pt idx="88">
                  <c:v>118.84</c:v>
                </c:pt>
                <c:pt idx="89">
                  <c:v>118.03</c:v>
                </c:pt>
                <c:pt idx="90">
                  <c:v>117.76</c:v>
                </c:pt>
                <c:pt idx="91">
                  <c:v>117.3</c:v>
                </c:pt>
                <c:pt idx="92">
                  <c:v>117.84</c:v>
                </c:pt>
                <c:pt idx="93">
                  <c:v>117.55</c:v>
                </c:pt>
                <c:pt idx="94">
                  <c:v>118.01</c:v>
                </c:pt>
                <c:pt idx="95">
                  <c:v>117.58</c:v>
                </c:pt>
                <c:pt idx="96">
                  <c:v>118.76</c:v>
                </c:pt>
                <c:pt idx="97">
                  <c:v>117.83</c:v>
                </c:pt>
                <c:pt idx="98">
                  <c:v>117.49</c:v>
                </c:pt>
                <c:pt idx="99">
                  <c:v>118.58</c:v>
                </c:pt>
                <c:pt idx="100">
                  <c:v>118.89</c:v>
                </c:pt>
                <c:pt idx="101">
                  <c:v>118.87</c:v>
                </c:pt>
                <c:pt idx="102">
                  <c:v>118.61</c:v>
                </c:pt>
                <c:pt idx="103">
                  <c:v>118.42</c:v>
                </c:pt>
                <c:pt idx="104">
                  <c:v>118.37</c:v>
                </c:pt>
                <c:pt idx="105">
                  <c:v>118.42</c:v>
                </c:pt>
                <c:pt idx="106">
                  <c:v>118.02</c:v>
                </c:pt>
                <c:pt idx="107">
                  <c:v>117.6</c:v>
                </c:pt>
                <c:pt idx="108">
                  <c:v>118.21</c:v>
                </c:pt>
                <c:pt idx="109">
                  <c:v>117.14</c:v>
                </c:pt>
                <c:pt idx="110">
                  <c:v>117.39</c:v>
                </c:pt>
                <c:pt idx="111">
                  <c:v>118.26</c:v>
                </c:pt>
                <c:pt idx="112">
                  <c:v>118.58</c:v>
                </c:pt>
                <c:pt idx="113">
                  <c:v>119.08</c:v>
                </c:pt>
                <c:pt idx="114">
                  <c:v>118.45</c:v>
                </c:pt>
                <c:pt idx="115">
                  <c:v>118.55</c:v>
                </c:pt>
                <c:pt idx="116">
                  <c:v>118.55</c:v>
                </c:pt>
                <c:pt idx="117">
                  <c:v>118.74</c:v>
                </c:pt>
                <c:pt idx="118">
                  <c:v>118.08</c:v>
                </c:pt>
                <c:pt idx="119">
                  <c:v>118.76</c:v>
                </c:pt>
                <c:pt idx="120">
                  <c:v>117.24</c:v>
                </c:pt>
                <c:pt idx="121">
                  <c:v>118.03</c:v>
                </c:pt>
                <c:pt idx="122">
                  <c:v>117.14</c:v>
                </c:pt>
                <c:pt idx="123">
                  <c:v>118.8</c:v>
                </c:pt>
                <c:pt idx="124">
                  <c:v>118.7</c:v>
                </c:pt>
                <c:pt idx="125">
                  <c:v>118.03</c:v>
                </c:pt>
                <c:pt idx="126">
                  <c:v>118.73</c:v>
                </c:pt>
                <c:pt idx="127">
                  <c:v>118.42</c:v>
                </c:pt>
                <c:pt idx="128">
                  <c:v>117.61</c:v>
                </c:pt>
                <c:pt idx="129">
                  <c:v>118.35</c:v>
                </c:pt>
                <c:pt idx="130">
                  <c:v>117.88</c:v>
                </c:pt>
                <c:pt idx="131">
                  <c:v>118.67</c:v>
                </c:pt>
                <c:pt idx="132">
                  <c:v>118.15</c:v>
                </c:pt>
                <c:pt idx="133">
                  <c:v>118.69</c:v>
                </c:pt>
                <c:pt idx="134">
                  <c:v>118.33</c:v>
                </c:pt>
                <c:pt idx="135">
                  <c:v>117.42</c:v>
                </c:pt>
                <c:pt idx="136">
                  <c:v>117.45</c:v>
                </c:pt>
                <c:pt idx="137">
                  <c:v>118.89</c:v>
                </c:pt>
                <c:pt idx="138">
                  <c:v>118</c:v>
                </c:pt>
                <c:pt idx="139">
                  <c:v>118.08</c:v>
                </c:pt>
                <c:pt idx="140">
                  <c:v>119.21</c:v>
                </c:pt>
                <c:pt idx="141">
                  <c:v>117.95</c:v>
                </c:pt>
                <c:pt idx="142">
                  <c:v>117.02</c:v>
                </c:pt>
                <c:pt idx="143">
                  <c:v>117.93</c:v>
                </c:pt>
                <c:pt idx="144">
                  <c:v>117.12</c:v>
                </c:pt>
                <c:pt idx="145">
                  <c:v>118.45</c:v>
                </c:pt>
                <c:pt idx="146">
                  <c:v>118.14</c:v>
                </c:pt>
                <c:pt idx="147">
                  <c:v>117.38</c:v>
                </c:pt>
                <c:pt idx="148">
                  <c:v>117.7</c:v>
                </c:pt>
                <c:pt idx="149">
                  <c:v>118.12</c:v>
                </c:pt>
                <c:pt idx="150">
                  <c:v>118.56</c:v>
                </c:pt>
                <c:pt idx="151">
                  <c:v>118.74</c:v>
                </c:pt>
                <c:pt idx="152">
                  <c:v>118</c:v>
                </c:pt>
                <c:pt idx="153">
                  <c:v>117.78</c:v>
                </c:pt>
                <c:pt idx="154">
                  <c:v>118</c:v>
                </c:pt>
                <c:pt idx="155">
                  <c:v>117.49</c:v>
                </c:pt>
                <c:pt idx="156">
                  <c:v>118.62</c:v>
                </c:pt>
                <c:pt idx="157">
                  <c:v>118.85</c:v>
                </c:pt>
                <c:pt idx="158">
                  <c:v>119.04</c:v>
                </c:pt>
                <c:pt idx="159">
                  <c:v>117.53</c:v>
                </c:pt>
                <c:pt idx="160">
                  <c:v>116.71</c:v>
                </c:pt>
                <c:pt idx="161">
                  <c:v>119.3</c:v>
                </c:pt>
                <c:pt idx="162">
                  <c:v>119.13</c:v>
                </c:pt>
                <c:pt idx="163">
                  <c:v>119.04</c:v>
                </c:pt>
                <c:pt idx="164">
                  <c:v>117.83</c:v>
                </c:pt>
                <c:pt idx="165">
                  <c:v>118.67</c:v>
                </c:pt>
                <c:pt idx="166">
                  <c:v>117.55</c:v>
                </c:pt>
                <c:pt idx="167">
                  <c:v>118</c:v>
                </c:pt>
                <c:pt idx="168">
                  <c:v>116.6</c:v>
                </c:pt>
                <c:pt idx="169">
                  <c:v>114.54</c:v>
                </c:pt>
                <c:pt idx="170">
                  <c:v>118.72</c:v>
                </c:pt>
                <c:pt idx="171">
                  <c:v>116.8</c:v>
                </c:pt>
                <c:pt idx="172">
                  <c:v>118.1</c:v>
                </c:pt>
                <c:pt idx="173">
                  <c:v>117.81</c:v>
                </c:pt>
                <c:pt idx="174">
                  <c:v>117.66</c:v>
                </c:pt>
                <c:pt idx="175">
                  <c:v>118.54</c:v>
                </c:pt>
                <c:pt idx="176">
                  <c:v>117.68</c:v>
                </c:pt>
                <c:pt idx="177">
                  <c:v>117.56</c:v>
                </c:pt>
                <c:pt idx="178">
                  <c:v>118.52</c:v>
                </c:pt>
                <c:pt idx="179">
                  <c:v>118.3</c:v>
                </c:pt>
                <c:pt idx="180">
                  <c:v>118.04</c:v>
                </c:pt>
                <c:pt idx="181">
                  <c:v>118.29</c:v>
                </c:pt>
                <c:pt idx="182">
                  <c:v>117.92</c:v>
                </c:pt>
                <c:pt idx="183">
                  <c:v>116.89</c:v>
                </c:pt>
                <c:pt idx="184">
                  <c:v>119.43</c:v>
                </c:pt>
                <c:pt idx="185">
                  <c:v>117.64</c:v>
                </c:pt>
                <c:pt idx="186">
                  <c:v>118.38</c:v>
                </c:pt>
                <c:pt idx="187">
                  <c:v>118.28</c:v>
                </c:pt>
                <c:pt idx="188">
                  <c:v>118.45</c:v>
                </c:pt>
                <c:pt idx="189">
                  <c:v>118.13</c:v>
                </c:pt>
                <c:pt idx="190">
                  <c:v>118.43</c:v>
                </c:pt>
                <c:pt idx="191">
                  <c:v>117.51</c:v>
                </c:pt>
                <c:pt idx="192">
                  <c:v>118.5</c:v>
                </c:pt>
                <c:pt idx="193">
                  <c:v>118.76</c:v>
                </c:pt>
                <c:pt idx="194">
                  <c:v>119.14</c:v>
                </c:pt>
                <c:pt idx="195">
                  <c:v>117.86</c:v>
                </c:pt>
                <c:pt idx="196">
                  <c:v>118</c:v>
                </c:pt>
                <c:pt idx="197">
                  <c:v>117.69</c:v>
                </c:pt>
                <c:pt idx="198">
                  <c:v>118.37</c:v>
                </c:pt>
                <c:pt idx="199">
                  <c:v>118.2</c:v>
                </c:pt>
                <c:pt idx="200">
                  <c:v>118.86</c:v>
                </c:pt>
                <c:pt idx="201">
                  <c:v>118.93</c:v>
                </c:pt>
                <c:pt idx="202">
                  <c:v>118.59</c:v>
                </c:pt>
                <c:pt idx="203">
                  <c:v>118.71</c:v>
                </c:pt>
                <c:pt idx="204">
                  <c:v>118.18</c:v>
                </c:pt>
                <c:pt idx="205">
                  <c:v>118.19</c:v>
                </c:pt>
                <c:pt idx="206">
                  <c:v>118.37</c:v>
                </c:pt>
                <c:pt idx="207">
                  <c:v>118.27</c:v>
                </c:pt>
                <c:pt idx="208">
                  <c:v>118.15</c:v>
                </c:pt>
                <c:pt idx="209">
                  <c:v>117.89</c:v>
                </c:pt>
                <c:pt idx="210">
                  <c:v>118.48</c:v>
                </c:pt>
                <c:pt idx="211">
                  <c:v>118.42</c:v>
                </c:pt>
                <c:pt idx="212">
                  <c:v>118.66</c:v>
                </c:pt>
                <c:pt idx="213">
                  <c:v>118.68</c:v>
                </c:pt>
                <c:pt idx="214">
                  <c:v>117.9</c:v>
                </c:pt>
                <c:pt idx="215">
                  <c:v>118.54</c:v>
                </c:pt>
                <c:pt idx="216">
                  <c:v>118.47</c:v>
                </c:pt>
                <c:pt idx="217">
                  <c:v>118.27</c:v>
                </c:pt>
                <c:pt idx="218">
                  <c:v>118.82</c:v>
                </c:pt>
                <c:pt idx="219">
                  <c:v>118.01</c:v>
                </c:pt>
                <c:pt idx="220">
                  <c:v>117.79</c:v>
                </c:pt>
                <c:pt idx="221">
                  <c:v>117.41</c:v>
                </c:pt>
                <c:pt idx="222">
                  <c:v>119.7</c:v>
                </c:pt>
                <c:pt idx="223">
                  <c:v>117.86</c:v>
                </c:pt>
                <c:pt idx="224">
                  <c:v>118.29</c:v>
                </c:pt>
                <c:pt idx="225">
                  <c:v>118.2</c:v>
                </c:pt>
                <c:pt idx="226">
                  <c:v>117.76</c:v>
                </c:pt>
                <c:pt idx="227">
                  <c:v>118.71</c:v>
                </c:pt>
                <c:pt idx="228">
                  <c:v>117.68</c:v>
                </c:pt>
                <c:pt idx="229">
                  <c:v>118.01</c:v>
                </c:pt>
                <c:pt idx="230">
                  <c:v>118.53</c:v>
                </c:pt>
                <c:pt idx="231">
                  <c:v>117.13</c:v>
                </c:pt>
                <c:pt idx="232">
                  <c:v>118.45</c:v>
                </c:pt>
                <c:pt idx="233">
                  <c:v>117.99</c:v>
                </c:pt>
                <c:pt idx="234">
                  <c:v>118.75</c:v>
                </c:pt>
                <c:pt idx="235">
                  <c:v>117.94</c:v>
                </c:pt>
                <c:pt idx="236">
                  <c:v>118.96</c:v>
                </c:pt>
                <c:pt idx="237">
                  <c:v>117.97</c:v>
                </c:pt>
                <c:pt idx="238">
                  <c:v>118.2</c:v>
                </c:pt>
                <c:pt idx="239">
                  <c:v>118.67</c:v>
                </c:pt>
                <c:pt idx="240">
                  <c:v>117.91</c:v>
                </c:pt>
                <c:pt idx="241">
                  <c:v>118.29</c:v>
                </c:pt>
                <c:pt idx="242">
                  <c:v>118.62</c:v>
                </c:pt>
                <c:pt idx="243">
                  <c:v>118.18</c:v>
                </c:pt>
                <c:pt idx="244">
                  <c:v>119.1</c:v>
                </c:pt>
                <c:pt idx="245">
                  <c:v>118.3</c:v>
                </c:pt>
                <c:pt idx="246">
                  <c:v>118.18</c:v>
                </c:pt>
                <c:pt idx="247">
                  <c:v>117.11</c:v>
                </c:pt>
                <c:pt idx="248">
                  <c:v>118.04</c:v>
                </c:pt>
                <c:pt idx="249">
                  <c:v>118.61</c:v>
                </c:pt>
                <c:pt idx="250">
                  <c:v>118.78</c:v>
                </c:pt>
                <c:pt idx="251">
                  <c:v>117.73</c:v>
                </c:pt>
                <c:pt idx="252">
                  <c:v>117.71</c:v>
                </c:pt>
                <c:pt idx="253">
                  <c:v>118.15</c:v>
                </c:pt>
                <c:pt idx="254">
                  <c:v>118.04</c:v>
                </c:pt>
                <c:pt idx="255">
                  <c:v>119.39</c:v>
                </c:pt>
                <c:pt idx="256">
                  <c:v>118.55</c:v>
                </c:pt>
                <c:pt idx="257">
                  <c:v>118.71</c:v>
                </c:pt>
                <c:pt idx="258">
                  <c:v>118.74</c:v>
                </c:pt>
                <c:pt idx="259">
                  <c:v>118.16</c:v>
                </c:pt>
                <c:pt idx="260">
                  <c:v>118.64</c:v>
                </c:pt>
                <c:pt idx="261">
                  <c:v>117.62</c:v>
                </c:pt>
                <c:pt idx="262">
                  <c:v>117.77</c:v>
                </c:pt>
                <c:pt idx="263">
                  <c:v>117.68</c:v>
                </c:pt>
                <c:pt idx="264">
                  <c:v>117.71</c:v>
                </c:pt>
                <c:pt idx="265">
                  <c:v>117.9</c:v>
                </c:pt>
                <c:pt idx="266">
                  <c:v>118.71</c:v>
                </c:pt>
                <c:pt idx="267">
                  <c:v>117.8</c:v>
                </c:pt>
                <c:pt idx="268">
                  <c:v>117.65</c:v>
                </c:pt>
                <c:pt idx="269">
                  <c:v>116.99</c:v>
                </c:pt>
                <c:pt idx="270">
                  <c:v>118.2</c:v>
                </c:pt>
                <c:pt idx="271">
                  <c:v>118.38</c:v>
                </c:pt>
                <c:pt idx="272">
                  <c:v>118</c:v>
                </c:pt>
                <c:pt idx="273">
                  <c:v>118.02</c:v>
                </c:pt>
                <c:pt idx="274">
                  <c:v>118.58</c:v>
                </c:pt>
                <c:pt idx="275">
                  <c:v>117.95</c:v>
                </c:pt>
                <c:pt idx="276">
                  <c:v>118.75</c:v>
                </c:pt>
                <c:pt idx="277">
                  <c:v>118.53</c:v>
                </c:pt>
                <c:pt idx="278">
                  <c:v>118.7</c:v>
                </c:pt>
                <c:pt idx="279">
                  <c:v>118.37</c:v>
                </c:pt>
                <c:pt idx="280">
                  <c:v>119.02</c:v>
                </c:pt>
                <c:pt idx="281">
                  <c:v>118.14</c:v>
                </c:pt>
                <c:pt idx="282">
                  <c:v>117.75</c:v>
                </c:pt>
                <c:pt idx="283">
                  <c:v>118.34</c:v>
                </c:pt>
                <c:pt idx="284">
                  <c:v>117.59</c:v>
                </c:pt>
                <c:pt idx="285">
                  <c:v>118.39</c:v>
                </c:pt>
                <c:pt idx="286">
                  <c:v>117.91</c:v>
                </c:pt>
                <c:pt idx="287">
                  <c:v>118.46</c:v>
                </c:pt>
                <c:pt idx="288">
                  <c:v>118.06</c:v>
                </c:pt>
                <c:pt idx="289">
                  <c:v>119.05</c:v>
                </c:pt>
                <c:pt idx="290">
                  <c:v>118.08</c:v>
                </c:pt>
                <c:pt idx="291">
                  <c:v>118.14</c:v>
                </c:pt>
                <c:pt idx="292">
                  <c:v>118.27</c:v>
                </c:pt>
                <c:pt idx="293">
                  <c:v>117.54</c:v>
                </c:pt>
                <c:pt idx="294">
                  <c:v>118.83</c:v>
                </c:pt>
                <c:pt idx="295">
                  <c:v>117.54</c:v>
                </c:pt>
                <c:pt idx="296">
                  <c:v>117.7</c:v>
                </c:pt>
                <c:pt idx="297">
                  <c:v>118.58</c:v>
                </c:pt>
                <c:pt idx="298">
                  <c:v>117.52</c:v>
                </c:pt>
                <c:pt idx="299">
                  <c:v>118.31</c:v>
                </c:pt>
                <c:pt idx="300">
                  <c:v>118.09</c:v>
                </c:pt>
                <c:pt idx="301">
                  <c:v>118.23</c:v>
                </c:pt>
                <c:pt idx="302">
                  <c:v>117.59</c:v>
                </c:pt>
                <c:pt idx="303">
                  <c:v>116.35</c:v>
                </c:pt>
                <c:pt idx="304">
                  <c:v>118.52</c:v>
                </c:pt>
                <c:pt idx="305">
                  <c:v>117.94</c:v>
                </c:pt>
                <c:pt idx="306">
                  <c:v>118.92</c:v>
                </c:pt>
                <c:pt idx="307">
                  <c:v>118.82</c:v>
                </c:pt>
                <c:pt idx="308">
                  <c:v>118.23</c:v>
                </c:pt>
                <c:pt idx="309">
                  <c:v>118.18</c:v>
                </c:pt>
                <c:pt idx="310">
                  <c:v>118.01</c:v>
                </c:pt>
                <c:pt idx="311">
                  <c:v>118.7</c:v>
                </c:pt>
                <c:pt idx="312">
                  <c:v>117.63</c:v>
                </c:pt>
                <c:pt idx="313">
                  <c:v>116.85</c:v>
                </c:pt>
                <c:pt idx="314">
                  <c:v>117.6</c:v>
                </c:pt>
                <c:pt idx="315">
                  <c:v>118.57</c:v>
                </c:pt>
                <c:pt idx="316">
                  <c:v>118.73</c:v>
                </c:pt>
                <c:pt idx="317">
                  <c:v>117.97</c:v>
                </c:pt>
                <c:pt idx="318">
                  <c:v>118.4</c:v>
                </c:pt>
                <c:pt idx="319">
                  <c:v>117.94</c:v>
                </c:pt>
                <c:pt idx="320">
                  <c:v>118.24</c:v>
                </c:pt>
                <c:pt idx="321">
                  <c:v>118.07</c:v>
                </c:pt>
                <c:pt idx="322">
                  <c:v>118.53</c:v>
                </c:pt>
                <c:pt idx="323">
                  <c:v>118.6</c:v>
                </c:pt>
                <c:pt idx="324">
                  <c:v>118.18</c:v>
                </c:pt>
                <c:pt idx="325">
                  <c:v>118.55</c:v>
                </c:pt>
                <c:pt idx="326">
                  <c:v>118.45</c:v>
                </c:pt>
                <c:pt idx="327">
                  <c:v>117.89</c:v>
                </c:pt>
                <c:pt idx="328">
                  <c:v>118.44</c:v>
                </c:pt>
                <c:pt idx="329">
                  <c:v>118.02</c:v>
                </c:pt>
                <c:pt idx="330">
                  <c:v>117.65</c:v>
                </c:pt>
                <c:pt idx="331">
                  <c:v>118.11</c:v>
                </c:pt>
                <c:pt idx="332">
                  <c:v>117.97</c:v>
                </c:pt>
                <c:pt idx="333">
                  <c:v>116.82</c:v>
                </c:pt>
                <c:pt idx="334">
                  <c:v>118.53</c:v>
                </c:pt>
                <c:pt idx="335">
                  <c:v>118.61</c:v>
                </c:pt>
                <c:pt idx="336">
                  <c:v>118.6</c:v>
                </c:pt>
                <c:pt idx="337">
                  <c:v>119.32</c:v>
                </c:pt>
                <c:pt idx="338">
                  <c:v>117.72</c:v>
                </c:pt>
                <c:pt idx="339">
                  <c:v>118.01</c:v>
                </c:pt>
                <c:pt idx="340">
                  <c:v>117.73</c:v>
                </c:pt>
                <c:pt idx="341">
                  <c:v>117.68</c:v>
                </c:pt>
                <c:pt idx="342">
                  <c:v>117.7</c:v>
                </c:pt>
                <c:pt idx="343">
                  <c:v>117.82</c:v>
                </c:pt>
                <c:pt idx="344">
                  <c:v>118.43</c:v>
                </c:pt>
                <c:pt idx="345">
                  <c:v>118.62</c:v>
                </c:pt>
                <c:pt idx="346">
                  <c:v>118.59</c:v>
                </c:pt>
                <c:pt idx="347">
                  <c:v>118.39</c:v>
                </c:pt>
                <c:pt idx="348">
                  <c:v>119.27</c:v>
                </c:pt>
                <c:pt idx="349">
                  <c:v>119.51</c:v>
                </c:pt>
                <c:pt idx="350">
                  <c:v>118.99</c:v>
                </c:pt>
                <c:pt idx="351">
                  <c:v>116.99</c:v>
                </c:pt>
                <c:pt idx="352">
                  <c:v>118.37</c:v>
                </c:pt>
                <c:pt idx="353">
                  <c:v>117.75</c:v>
                </c:pt>
                <c:pt idx="354">
                  <c:v>118.7</c:v>
                </c:pt>
                <c:pt idx="355">
                  <c:v>119.08</c:v>
                </c:pt>
                <c:pt idx="356">
                  <c:v>118.6</c:v>
                </c:pt>
                <c:pt idx="357">
                  <c:v>117.9</c:v>
                </c:pt>
                <c:pt idx="358">
                  <c:v>118.66</c:v>
                </c:pt>
                <c:pt idx="359">
                  <c:v>119.08</c:v>
                </c:pt>
                <c:pt idx="360">
                  <c:v>117.82</c:v>
                </c:pt>
                <c:pt idx="361">
                  <c:v>118.22</c:v>
                </c:pt>
                <c:pt idx="362">
                  <c:v>117.56</c:v>
                </c:pt>
                <c:pt idx="363">
                  <c:v>118.35</c:v>
                </c:pt>
              </c:numCache>
            </c:numRef>
          </c:val>
          <c:smooth val="0"/>
          <c:extLst>
            <c:ext xmlns:c16="http://schemas.microsoft.com/office/drawing/2014/chart" uri="{C3380CC4-5D6E-409C-BE32-E72D297353CC}">
              <c16:uniqueId val="{00000000-A284-49EF-99D9-97C57163AAD8}"/>
            </c:ext>
          </c:extLst>
        </c:ser>
        <c:dLbls>
          <c:showLegendKey val="0"/>
          <c:showVal val="0"/>
          <c:showCatName val="0"/>
          <c:showSerName val="0"/>
          <c:showPercent val="0"/>
          <c:showBubbleSize val="0"/>
        </c:dLbls>
        <c:smooth val="0"/>
        <c:axId val="268501608"/>
        <c:axId val="268497688"/>
      </c:lineChart>
      <c:dateAx>
        <c:axId val="268501608"/>
        <c:scaling>
          <c:orientation val="minMax"/>
          <c:max val="38322"/>
          <c:min val="36161"/>
        </c:scaling>
        <c:delete val="0"/>
        <c:axPos val="b"/>
        <c:majorGridlines>
          <c:spPr>
            <a:ln w="9525" cap="flat" cmpd="sng" algn="ctr">
              <a:noFill/>
              <a:round/>
            </a:ln>
            <a:effectLst/>
          </c:spPr>
        </c:majorGridlines>
        <c:numFmt formatCode="yyyy" sourceLinked="0"/>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68497688"/>
        <c:crosses val="autoZero"/>
        <c:auto val="0"/>
        <c:lblOffset val="100"/>
        <c:baseTimeUnit val="days"/>
        <c:majorUnit val="1"/>
        <c:majorTimeUnit val="years"/>
        <c:minorUnit val="1"/>
        <c:minorTimeUnit val="months"/>
      </c:dateAx>
      <c:valAx>
        <c:axId val="268497688"/>
        <c:scaling>
          <c:orientation val="minMax"/>
        </c:scaling>
        <c:delete val="0"/>
        <c:axPos val="l"/>
        <c:majorGridlines>
          <c:spPr>
            <a:ln w="9525" cap="flat" cmpd="sng" algn="ctr">
              <a:solidFill>
                <a:schemeClr val="accent2">
                  <a:lumMod val="60000"/>
                  <a:lumOff val="40000"/>
                  <a:alpha val="50000"/>
                </a:schemeClr>
              </a:solidFill>
              <a:round/>
            </a:ln>
            <a:effectLst/>
          </c:spPr>
        </c:majorGridlines>
        <c:numFmt formatCode="0.00" sourceLinked="0"/>
        <c:majorTickMark val="none"/>
        <c:minorTickMark val="none"/>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685016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54930339973821"/>
          <c:y val="0.10728056926770373"/>
          <c:w val="0.86194883602996097"/>
          <c:h val="0.74942804811269093"/>
        </c:manualLayout>
      </c:layout>
      <c:lineChart>
        <c:grouping val="standard"/>
        <c:varyColors val="0"/>
        <c:ser>
          <c:idx val="0"/>
          <c:order val="0"/>
          <c:tx>
            <c:v>Soil Moisture</c:v>
          </c:tx>
          <c:spPr>
            <a:ln w="12700" cap="rnd">
              <a:solidFill>
                <a:schemeClr val="accent1"/>
              </a:solidFill>
              <a:round/>
            </a:ln>
            <a:effectLst/>
          </c:spPr>
          <c:marker>
            <c:symbol val="none"/>
          </c:marker>
          <c:cat>
            <c:numRef>
              <c:f>'flow data'!$B$8:$B$135</c:f>
              <c:numCache>
                <c:formatCode>m/d/yyyy</c:formatCode>
                <c:ptCount val="128"/>
                <c:pt idx="0">
                  <c:v>36161</c:v>
                </c:pt>
                <c:pt idx="1">
                  <c:v>36192</c:v>
                </c:pt>
                <c:pt idx="2">
                  <c:v>36220</c:v>
                </c:pt>
                <c:pt idx="3">
                  <c:v>36251</c:v>
                </c:pt>
                <c:pt idx="4">
                  <c:v>36281</c:v>
                </c:pt>
                <c:pt idx="5">
                  <c:v>36312</c:v>
                </c:pt>
                <c:pt idx="6">
                  <c:v>36342</c:v>
                </c:pt>
                <c:pt idx="7">
                  <c:v>36373</c:v>
                </c:pt>
                <c:pt idx="8">
                  <c:v>36404</c:v>
                </c:pt>
                <c:pt idx="9">
                  <c:v>36434</c:v>
                </c:pt>
                <c:pt idx="10">
                  <c:v>36465</c:v>
                </c:pt>
                <c:pt idx="11">
                  <c:v>36495</c:v>
                </c:pt>
                <c:pt idx="12">
                  <c:v>36526</c:v>
                </c:pt>
                <c:pt idx="13">
                  <c:v>36557</c:v>
                </c:pt>
                <c:pt idx="14">
                  <c:v>36586</c:v>
                </c:pt>
                <c:pt idx="15">
                  <c:v>36617</c:v>
                </c:pt>
                <c:pt idx="16">
                  <c:v>36647</c:v>
                </c:pt>
                <c:pt idx="17">
                  <c:v>36678</c:v>
                </c:pt>
                <c:pt idx="18">
                  <c:v>36708</c:v>
                </c:pt>
                <c:pt idx="19">
                  <c:v>36739</c:v>
                </c:pt>
                <c:pt idx="20">
                  <c:v>36770</c:v>
                </c:pt>
                <c:pt idx="21">
                  <c:v>36800</c:v>
                </c:pt>
                <c:pt idx="22">
                  <c:v>36831</c:v>
                </c:pt>
                <c:pt idx="23">
                  <c:v>36861</c:v>
                </c:pt>
                <c:pt idx="24">
                  <c:v>36892</c:v>
                </c:pt>
                <c:pt idx="25">
                  <c:v>36923</c:v>
                </c:pt>
                <c:pt idx="26">
                  <c:v>36951</c:v>
                </c:pt>
                <c:pt idx="27">
                  <c:v>36982</c:v>
                </c:pt>
                <c:pt idx="28">
                  <c:v>37012</c:v>
                </c:pt>
                <c:pt idx="29">
                  <c:v>37043</c:v>
                </c:pt>
                <c:pt idx="30">
                  <c:v>37073</c:v>
                </c:pt>
                <c:pt idx="31">
                  <c:v>37104</c:v>
                </c:pt>
                <c:pt idx="32">
                  <c:v>37135</c:v>
                </c:pt>
                <c:pt idx="33">
                  <c:v>37165</c:v>
                </c:pt>
                <c:pt idx="34">
                  <c:v>37196</c:v>
                </c:pt>
                <c:pt idx="35">
                  <c:v>37226</c:v>
                </c:pt>
                <c:pt idx="36">
                  <c:v>37257</c:v>
                </c:pt>
                <c:pt idx="37">
                  <c:v>37288</c:v>
                </c:pt>
                <c:pt idx="38">
                  <c:v>37316</c:v>
                </c:pt>
                <c:pt idx="39">
                  <c:v>37347</c:v>
                </c:pt>
                <c:pt idx="40">
                  <c:v>37377</c:v>
                </c:pt>
                <c:pt idx="41">
                  <c:v>37408</c:v>
                </c:pt>
                <c:pt idx="42">
                  <c:v>37438</c:v>
                </c:pt>
                <c:pt idx="43">
                  <c:v>37469</c:v>
                </c:pt>
                <c:pt idx="44">
                  <c:v>37500</c:v>
                </c:pt>
                <c:pt idx="45">
                  <c:v>37530</c:v>
                </c:pt>
                <c:pt idx="46">
                  <c:v>37561</c:v>
                </c:pt>
                <c:pt idx="47">
                  <c:v>37591</c:v>
                </c:pt>
                <c:pt idx="48">
                  <c:v>37622</c:v>
                </c:pt>
                <c:pt idx="49">
                  <c:v>37653</c:v>
                </c:pt>
                <c:pt idx="50">
                  <c:v>37681</c:v>
                </c:pt>
                <c:pt idx="51">
                  <c:v>37712</c:v>
                </c:pt>
                <c:pt idx="52">
                  <c:v>37742</c:v>
                </c:pt>
                <c:pt idx="53">
                  <c:v>37773</c:v>
                </c:pt>
                <c:pt idx="54">
                  <c:v>37803</c:v>
                </c:pt>
                <c:pt idx="55">
                  <c:v>37834</c:v>
                </c:pt>
                <c:pt idx="56">
                  <c:v>37865</c:v>
                </c:pt>
                <c:pt idx="57">
                  <c:v>37895</c:v>
                </c:pt>
                <c:pt idx="58">
                  <c:v>37926</c:v>
                </c:pt>
                <c:pt idx="59">
                  <c:v>37956</c:v>
                </c:pt>
                <c:pt idx="60">
                  <c:v>37987</c:v>
                </c:pt>
                <c:pt idx="61">
                  <c:v>38018</c:v>
                </c:pt>
                <c:pt idx="62">
                  <c:v>38047</c:v>
                </c:pt>
                <c:pt idx="63">
                  <c:v>38078</c:v>
                </c:pt>
                <c:pt idx="64">
                  <c:v>38200</c:v>
                </c:pt>
                <c:pt idx="65">
                  <c:v>38231</c:v>
                </c:pt>
                <c:pt idx="66">
                  <c:v>38261</c:v>
                </c:pt>
                <c:pt idx="67">
                  <c:v>38292</c:v>
                </c:pt>
                <c:pt idx="68">
                  <c:v>38322</c:v>
                </c:pt>
                <c:pt idx="69">
                  <c:v>38353</c:v>
                </c:pt>
                <c:pt idx="70">
                  <c:v>38384</c:v>
                </c:pt>
                <c:pt idx="71">
                  <c:v>38412</c:v>
                </c:pt>
                <c:pt idx="72">
                  <c:v>38443</c:v>
                </c:pt>
                <c:pt idx="73">
                  <c:v>38473</c:v>
                </c:pt>
                <c:pt idx="74">
                  <c:v>38504</c:v>
                </c:pt>
                <c:pt idx="75">
                  <c:v>38534</c:v>
                </c:pt>
                <c:pt idx="76">
                  <c:v>38565</c:v>
                </c:pt>
                <c:pt idx="77">
                  <c:v>38596</c:v>
                </c:pt>
                <c:pt idx="78">
                  <c:v>38626</c:v>
                </c:pt>
                <c:pt idx="79">
                  <c:v>38657</c:v>
                </c:pt>
                <c:pt idx="80">
                  <c:v>38687</c:v>
                </c:pt>
                <c:pt idx="81">
                  <c:v>38718</c:v>
                </c:pt>
                <c:pt idx="82">
                  <c:v>38749</c:v>
                </c:pt>
                <c:pt idx="83">
                  <c:v>38777</c:v>
                </c:pt>
                <c:pt idx="84">
                  <c:v>38808</c:v>
                </c:pt>
                <c:pt idx="85">
                  <c:v>38838</c:v>
                </c:pt>
                <c:pt idx="86">
                  <c:v>38869</c:v>
                </c:pt>
                <c:pt idx="87">
                  <c:v>38899</c:v>
                </c:pt>
                <c:pt idx="88">
                  <c:v>38930</c:v>
                </c:pt>
                <c:pt idx="89">
                  <c:v>38961</c:v>
                </c:pt>
                <c:pt idx="90">
                  <c:v>38991</c:v>
                </c:pt>
                <c:pt idx="91">
                  <c:v>39022</c:v>
                </c:pt>
                <c:pt idx="92">
                  <c:v>39052</c:v>
                </c:pt>
                <c:pt idx="93">
                  <c:v>39083</c:v>
                </c:pt>
                <c:pt idx="94">
                  <c:v>39114</c:v>
                </c:pt>
                <c:pt idx="95">
                  <c:v>39142</c:v>
                </c:pt>
                <c:pt idx="96">
                  <c:v>39173</c:v>
                </c:pt>
                <c:pt idx="97">
                  <c:v>39203</c:v>
                </c:pt>
                <c:pt idx="98">
                  <c:v>39234</c:v>
                </c:pt>
                <c:pt idx="99">
                  <c:v>39264</c:v>
                </c:pt>
                <c:pt idx="100">
                  <c:v>39295</c:v>
                </c:pt>
                <c:pt idx="101">
                  <c:v>39326</c:v>
                </c:pt>
                <c:pt idx="102">
                  <c:v>39356</c:v>
                </c:pt>
                <c:pt idx="103">
                  <c:v>39387</c:v>
                </c:pt>
                <c:pt idx="104">
                  <c:v>39417</c:v>
                </c:pt>
              </c:numCache>
            </c:numRef>
          </c:cat>
          <c:val>
            <c:numRef>
              <c:f>output.std!$U$4:$U$10988</c:f>
              <c:numCache>
                <c:formatCode>General</c:formatCode>
                <c:ptCount val="10985"/>
                <c:pt idx="0">
                  <c:v>66.56</c:v>
                </c:pt>
                <c:pt idx="1">
                  <c:v>55.74</c:v>
                </c:pt>
                <c:pt idx="2">
                  <c:v>100.61</c:v>
                </c:pt>
                <c:pt idx="3">
                  <c:v>65.98</c:v>
                </c:pt>
                <c:pt idx="4">
                  <c:v>34.630000000000003</c:v>
                </c:pt>
                <c:pt idx="5">
                  <c:v>13.16</c:v>
                </c:pt>
                <c:pt idx="6">
                  <c:v>6.43</c:v>
                </c:pt>
                <c:pt idx="7">
                  <c:v>3.25</c:v>
                </c:pt>
                <c:pt idx="8">
                  <c:v>19.760000000000002</c:v>
                </c:pt>
                <c:pt idx="9">
                  <c:v>23.51</c:v>
                </c:pt>
                <c:pt idx="10">
                  <c:v>22.02</c:v>
                </c:pt>
                <c:pt idx="11">
                  <c:v>21.54</c:v>
                </c:pt>
                <c:pt idx="12">
                  <c:v>132.11000000000001</c:v>
                </c:pt>
                <c:pt idx="13">
                  <c:v>111.05</c:v>
                </c:pt>
                <c:pt idx="14">
                  <c:v>81.069999999999993</c:v>
                </c:pt>
                <c:pt idx="15">
                  <c:v>51.37</c:v>
                </c:pt>
                <c:pt idx="16">
                  <c:v>34.35</c:v>
                </c:pt>
                <c:pt idx="17">
                  <c:v>11.57</c:v>
                </c:pt>
                <c:pt idx="18">
                  <c:v>14.45</c:v>
                </c:pt>
                <c:pt idx="19">
                  <c:v>15.5</c:v>
                </c:pt>
                <c:pt idx="20">
                  <c:v>20.49</c:v>
                </c:pt>
                <c:pt idx="21">
                  <c:v>61.92</c:v>
                </c:pt>
                <c:pt idx="22">
                  <c:v>53.92</c:v>
                </c:pt>
                <c:pt idx="23">
                  <c:v>68.95</c:v>
                </c:pt>
                <c:pt idx="24">
                  <c:v>91.78</c:v>
                </c:pt>
                <c:pt idx="25">
                  <c:v>62.06</c:v>
                </c:pt>
                <c:pt idx="26">
                  <c:v>51.85</c:v>
                </c:pt>
                <c:pt idx="27">
                  <c:v>33.96</c:v>
                </c:pt>
                <c:pt idx="28">
                  <c:v>17.29</c:v>
                </c:pt>
                <c:pt idx="29">
                  <c:v>20.78</c:v>
                </c:pt>
                <c:pt idx="30">
                  <c:v>23.03</c:v>
                </c:pt>
                <c:pt idx="31">
                  <c:v>20.28</c:v>
                </c:pt>
                <c:pt idx="32">
                  <c:v>15.38</c:v>
                </c:pt>
                <c:pt idx="33">
                  <c:v>56.14</c:v>
                </c:pt>
                <c:pt idx="34">
                  <c:v>111.52</c:v>
                </c:pt>
                <c:pt idx="35">
                  <c:v>146.88</c:v>
                </c:pt>
                <c:pt idx="36">
                  <c:v>91.67</c:v>
                </c:pt>
                <c:pt idx="37">
                  <c:v>64.27</c:v>
                </c:pt>
                <c:pt idx="38">
                  <c:v>29.39</c:v>
                </c:pt>
                <c:pt idx="39">
                  <c:v>8.73</c:v>
                </c:pt>
                <c:pt idx="40">
                  <c:v>17.75</c:v>
                </c:pt>
                <c:pt idx="41">
                  <c:v>37.380000000000003</c:v>
                </c:pt>
                <c:pt idx="42">
                  <c:v>28.75</c:v>
                </c:pt>
                <c:pt idx="43">
                  <c:v>32.979999999999997</c:v>
                </c:pt>
                <c:pt idx="44">
                  <c:v>44.7</c:v>
                </c:pt>
                <c:pt idx="45">
                  <c:v>78.12</c:v>
                </c:pt>
                <c:pt idx="46">
                  <c:v>63</c:v>
                </c:pt>
                <c:pt idx="47">
                  <c:v>44.68</c:v>
                </c:pt>
                <c:pt idx="48">
                  <c:v>16.39</c:v>
                </c:pt>
                <c:pt idx="49">
                  <c:v>16.86</c:v>
                </c:pt>
                <c:pt idx="50">
                  <c:v>12.06</c:v>
                </c:pt>
                <c:pt idx="51">
                  <c:v>5.46</c:v>
                </c:pt>
                <c:pt idx="52">
                  <c:v>5.53</c:v>
                </c:pt>
                <c:pt idx="53">
                  <c:v>13.73</c:v>
                </c:pt>
                <c:pt idx="54">
                  <c:v>27.21</c:v>
                </c:pt>
                <c:pt idx="55">
                  <c:v>35.64</c:v>
                </c:pt>
                <c:pt idx="56">
                  <c:v>134.78</c:v>
                </c:pt>
                <c:pt idx="57">
                  <c:v>114.54</c:v>
                </c:pt>
                <c:pt idx="58">
                  <c:v>59.2</c:v>
                </c:pt>
                <c:pt idx="59">
                  <c:v>54.13</c:v>
                </c:pt>
                <c:pt idx="60">
                  <c:v>17.97</c:v>
                </c:pt>
                <c:pt idx="61">
                  <c:v>4.67</c:v>
                </c:pt>
                <c:pt idx="62">
                  <c:v>2.88</c:v>
                </c:pt>
                <c:pt idx="63">
                  <c:v>8.6300000000000008</c:v>
                </c:pt>
                <c:pt idx="64">
                  <c:v>21.16</c:v>
                </c:pt>
                <c:pt idx="65">
                  <c:v>18.97</c:v>
                </c:pt>
                <c:pt idx="66">
                  <c:v>51.7</c:v>
                </c:pt>
                <c:pt idx="67">
                  <c:v>102.76</c:v>
                </c:pt>
                <c:pt idx="68">
                  <c:v>112.42</c:v>
                </c:pt>
                <c:pt idx="69">
                  <c:v>80.61</c:v>
                </c:pt>
                <c:pt idx="70">
                  <c:v>51.13</c:v>
                </c:pt>
                <c:pt idx="71">
                  <c:v>36.78</c:v>
                </c:pt>
                <c:pt idx="72">
                  <c:v>11.75</c:v>
                </c:pt>
                <c:pt idx="73">
                  <c:v>17.399999999999999</c:v>
                </c:pt>
                <c:pt idx="74">
                  <c:v>23.74</c:v>
                </c:pt>
                <c:pt idx="75">
                  <c:v>26.21</c:v>
                </c:pt>
                <c:pt idx="76">
                  <c:v>30.73</c:v>
                </c:pt>
                <c:pt idx="77">
                  <c:v>29.15</c:v>
                </c:pt>
                <c:pt idx="78">
                  <c:v>41.01</c:v>
                </c:pt>
                <c:pt idx="79">
                  <c:v>81.38</c:v>
                </c:pt>
                <c:pt idx="80">
                  <c:v>51.53</c:v>
                </c:pt>
                <c:pt idx="81">
                  <c:v>36.42</c:v>
                </c:pt>
                <c:pt idx="82">
                  <c:v>44.67</c:v>
                </c:pt>
                <c:pt idx="83">
                  <c:v>21.37</c:v>
                </c:pt>
                <c:pt idx="84">
                  <c:v>32.9</c:v>
                </c:pt>
                <c:pt idx="85">
                  <c:v>25.64</c:v>
                </c:pt>
                <c:pt idx="86">
                  <c:v>34.4</c:v>
                </c:pt>
                <c:pt idx="87">
                  <c:v>106.41</c:v>
                </c:pt>
                <c:pt idx="88">
                  <c:v>76.510000000000005</c:v>
                </c:pt>
                <c:pt idx="89">
                  <c:v>111.32</c:v>
                </c:pt>
                <c:pt idx="90">
                  <c:v>128.19</c:v>
                </c:pt>
                <c:pt idx="91">
                  <c:v>72.84</c:v>
                </c:pt>
                <c:pt idx="92">
                  <c:v>58.75</c:v>
                </c:pt>
                <c:pt idx="93">
                  <c:v>22.91</c:v>
                </c:pt>
                <c:pt idx="94">
                  <c:v>9.7100000000000009</c:v>
                </c:pt>
                <c:pt idx="95">
                  <c:v>6.42</c:v>
                </c:pt>
                <c:pt idx="96">
                  <c:v>7.2</c:v>
                </c:pt>
                <c:pt idx="97">
                  <c:v>20.67</c:v>
                </c:pt>
                <c:pt idx="98">
                  <c:v>30.08</c:v>
                </c:pt>
                <c:pt idx="99">
                  <c:v>28.12</c:v>
                </c:pt>
                <c:pt idx="100">
                  <c:v>70.7</c:v>
                </c:pt>
                <c:pt idx="101">
                  <c:v>83.68</c:v>
                </c:pt>
                <c:pt idx="102">
                  <c:v>47.04</c:v>
                </c:pt>
                <c:pt idx="103">
                  <c:v>20.03</c:v>
                </c:pt>
                <c:pt idx="104">
                  <c:v>17.420000000000002</c:v>
                </c:pt>
                <c:pt idx="105">
                  <c:v>21.2</c:v>
                </c:pt>
                <c:pt idx="106">
                  <c:v>38.950000000000003</c:v>
                </c:pt>
                <c:pt idx="107">
                  <c:v>19.899999999999999</c:v>
                </c:pt>
                <c:pt idx="108">
                  <c:v>58.06</c:v>
                </c:pt>
                <c:pt idx="109">
                  <c:v>36.47</c:v>
                </c:pt>
                <c:pt idx="110">
                  <c:v>49.7</c:v>
                </c:pt>
                <c:pt idx="111">
                  <c:v>94.78</c:v>
                </c:pt>
                <c:pt idx="112">
                  <c:v>129.52000000000001</c:v>
                </c:pt>
                <c:pt idx="113">
                  <c:v>84.26</c:v>
                </c:pt>
                <c:pt idx="114">
                  <c:v>55.79</c:v>
                </c:pt>
                <c:pt idx="115">
                  <c:v>23.64</c:v>
                </c:pt>
                <c:pt idx="116">
                  <c:v>14.62</c:v>
                </c:pt>
                <c:pt idx="117">
                  <c:v>19.34</c:v>
                </c:pt>
                <c:pt idx="118">
                  <c:v>29.24</c:v>
                </c:pt>
                <c:pt idx="119">
                  <c:v>45.77</c:v>
                </c:pt>
                <c:pt idx="120">
                  <c:v>50.23</c:v>
                </c:pt>
                <c:pt idx="121">
                  <c:v>97.91</c:v>
                </c:pt>
                <c:pt idx="122">
                  <c:v>98.1</c:v>
                </c:pt>
                <c:pt idx="123">
                  <c:v>100.72</c:v>
                </c:pt>
                <c:pt idx="124">
                  <c:v>73.94</c:v>
                </c:pt>
                <c:pt idx="125">
                  <c:v>47.11</c:v>
                </c:pt>
                <c:pt idx="126">
                  <c:v>15.13</c:v>
                </c:pt>
                <c:pt idx="127">
                  <c:v>5.04</c:v>
                </c:pt>
                <c:pt idx="128">
                  <c:v>1.95</c:v>
                </c:pt>
                <c:pt idx="129">
                  <c:v>13.51</c:v>
                </c:pt>
                <c:pt idx="130">
                  <c:v>16.010000000000002</c:v>
                </c:pt>
                <c:pt idx="131">
                  <c:v>27.12</c:v>
                </c:pt>
                <c:pt idx="132">
                  <c:v>35.380000000000003</c:v>
                </c:pt>
                <c:pt idx="133">
                  <c:v>75.040000000000006</c:v>
                </c:pt>
                <c:pt idx="134">
                  <c:v>108.01</c:v>
                </c:pt>
                <c:pt idx="135">
                  <c:v>68.23</c:v>
                </c:pt>
                <c:pt idx="136">
                  <c:v>38.94</c:v>
                </c:pt>
                <c:pt idx="137">
                  <c:v>15.52</c:v>
                </c:pt>
                <c:pt idx="138">
                  <c:v>4.6399999999999997</c:v>
                </c:pt>
                <c:pt idx="139">
                  <c:v>2.15</c:v>
                </c:pt>
                <c:pt idx="140">
                  <c:v>8.73</c:v>
                </c:pt>
                <c:pt idx="141">
                  <c:v>18.77</c:v>
                </c:pt>
                <c:pt idx="142">
                  <c:v>31.62</c:v>
                </c:pt>
                <c:pt idx="143">
                  <c:v>40.53</c:v>
                </c:pt>
                <c:pt idx="144">
                  <c:v>94.04</c:v>
                </c:pt>
                <c:pt idx="145">
                  <c:v>128.21</c:v>
                </c:pt>
                <c:pt idx="146">
                  <c:v>74.069999999999993</c:v>
                </c:pt>
                <c:pt idx="147">
                  <c:v>44.26</c:v>
                </c:pt>
                <c:pt idx="148">
                  <c:v>15.16</c:v>
                </c:pt>
                <c:pt idx="149">
                  <c:v>4.22</c:v>
                </c:pt>
                <c:pt idx="150">
                  <c:v>9.77</c:v>
                </c:pt>
                <c:pt idx="151">
                  <c:v>16.87</c:v>
                </c:pt>
                <c:pt idx="152">
                  <c:v>20.23</c:v>
                </c:pt>
                <c:pt idx="153">
                  <c:v>19.260000000000002</c:v>
                </c:pt>
                <c:pt idx="154">
                  <c:v>52.16</c:v>
                </c:pt>
                <c:pt idx="155">
                  <c:v>88</c:v>
                </c:pt>
                <c:pt idx="156">
                  <c:v>90.64</c:v>
                </c:pt>
                <c:pt idx="157">
                  <c:v>59.13</c:v>
                </c:pt>
                <c:pt idx="158">
                  <c:v>33.76</c:v>
                </c:pt>
                <c:pt idx="159">
                  <c:v>9.7799999999999994</c:v>
                </c:pt>
                <c:pt idx="160">
                  <c:v>2.7</c:v>
                </c:pt>
                <c:pt idx="161">
                  <c:v>51.89</c:v>
                </c:pt>
                <c:pt idx="162">
                  <c:v>49.3</c:v>
                </c:pt>
                <c:pt idx="163">
                  <c:v>24.51</c:v>
                </c:pt>
                <c:pt idx="164">
                  <c:v>36.299999999999997</c:v>
                </c:pt>
                <c:pt idx="165">
                  <c:v>64.19</c:v>
                </c:pt>
                <c:pt idx="166">
                  <c:v>83.36</c:v>
                </c:pt>
                <c:pt idx="167">
                  <c:v>101.39</c:v>
                </c:pt>
                <c:pt idx="168">
                  <c:v>61.32</c:v>
                </c:pt>
                <c:pt idx="169">
                  <c:v>28.51</c:v>
                </c:pt>
                <c:pt idx="170">
                  <c:v>12.94</c:v>
                </c:pt>
                <c:pt idx="171">
                  <c:v>5.66</c:v>
                </c:pt>
                <c:pt idx="172">
                  <c:v>2.23</c:v>
                </c:pt>
                <c:pt idx="173">
                  <c:v>3.62</c:v>
                </c:pt>
                <c:pt idx="174">
                  <c:v>21.01</c:v>
                </c:pt>
                <c:pt idx="175">
                  <c:v>20.98</c:v>
                </c:pt>
                <c:pt idx="176">
                  <c:v>39.82</c:v>
                </c:pt>
                <c:pt idx="177">
                  <c:v>102.47</c:v>
                </c:pt>
                <c:pt idx="178">
                  <c:v>102.65</c:v>
                </c:pt>
                <c:pt idx="179">
                  <c:v>81.41</c:v>
                </c:pt>
                <c:pt idx="180">
                  <c:v>47.95</c:v>
                </c:pt>
                <c:pt idx="181">
                  <c:v>22.28</c:v>
                </c:pt>
                <c:pt idx="182">
                  <c:v>6.85</c:v>
                </c:pt>
                <c:pt idx="183">
                  <c:v>1.64</c:v>
                </c:pt>
                <c:pt idx="184">
                  <c:v>27.06</c:v>
                </c:pt>
                <c:pt idx="185">
                  <c:v>36.85</c:v>
                </c:pt>
                <c:pt idx="186">
                  <c:v>25.86</c:v>
                </c:pt>
                <c:pt idx="187">
                  <c:v>66.83</c:v>
                </c:pt>
                <c:pt idx="188">
                  <c:v>119.87</c:v>
                </c:pt>
                <c:pt idx="189">
                  <c:v>128.76</c:v>
                </c:pt>
                <c:pt idx="190">
                  <c:v>72.63</c:v>
                </c:pt>
                <c:pt idx="191">
                  <c:v>50.08</c:v>
                </c:pt>
                <c:pt idx="192">
                  <c:v>25.4</c:v>
                </c:pt>
                <c:pt idx="193">
                  <c:v>13.94</c:v>
                </c:pt>
                <c:pt idx="194">
                  <c:v>15.33</c:v>
                </c:pt>
                <c:pt idx="195">
                  <c:v>11.52</c:v>
                </c:pt>
                <c:pt idx="196">
                  <c:v>46.13</c:v>
                </c:pt>
                <c:pt idx="197">
                  <c:v>30.25</c:v>
                </c:pt>
                <c:pt idx="198">
                  <c:v>59.68</c:v>
                </c:pt>
                <c:pt idx="199">
                  <c:v>92.88</c:v>
                </c:pt>
                <c:pt idx="200">
                  <c:v>131.03</c:v>
                </c:pt>
                <c:pt idx="201">
                  <c:v>80.06</c:v>
                </c:pt>
                <c:pt idx="202">
                  <c:v>77.790000000000006</c:v>
                </c:pt>
                <c:pt idx="203">
                  <c:v>27.71</c:v>
                </c:pt>
                <c:pt idx="204">
                  <c:v>17.309999999999999</c:v>
                </c:pt>
                <c:pt idx="205">
                  <c:v>11.56</c:v>
                </c:pt>
                <c:pt idx="206">
                  <c:v>17.29</c:v>
                </c:pt>
                <c:pt idx="207">
                  <c:v>19.43</c:v>
                </c:pt>
                <c:pt idx="208">
                  <c:v>22.13</c:v>
                </c:pt>
                <c:pt idx="209">
                  <c:v>32.840000000000003</c:v>
                </c:pt>
                <c:pt idx="210">
                  <c:v>82.52</c:v>
                </c:pt>
                <c:pt idx="211">
                  <c:v>88.51</c:v>
                </c:pt>
                <c:pt idx="212">
                  <c:v>66.08</c:v>
                </c:pt>
                <c:pt idx="213">
                  <c:v>38.24</c:v>
                </c:pt>
                <c:pt idx="214">
                  <c:v>13.74</c:v>
                </c:pt>
                <c:pt idx="215">
                  <c:v>24.29</c:v>
                </c:pt>
                <c:pt idx="216">
                  <c:v>25.27</c:v>
                </c:pt>
                <c:pt idx="217">
                  <c:v>36.81</c:v>
                </c:pt>
                <c:pt idx="218">
                  <c:v>30.65</c:v>
                </c:pt>
                <c:pt idx="219">
                  <c:v>35.700000000000003</c:v>
                </c:pt>
                <c:pt idx="220">
                  <c:v>64.75</c:v>
                </c:pt>
                <c:pt idx="221">
                  <c:v>91.38</c:v>
                </c:pt>
                <c:pt idx="222">
                  <c:v>105.8</c:v>
                </c:pt>
                <c:pt idx="223">
                  <c:v>82.07</c:v>
                </c:pt>
                <c:pt idx="224">
                  <c:v>44.13</c:v>
                </c:pt>
                <c:pt idx="225">
                  <c:v>12.88</c:v>
                </c:pt>
                <c:pt idx="226">
                  <c:v>6.33</c:v>
                </c:pt>
                <c:pt idx="227">
                  <c:v>15.72</c:v>
                </c:pt>
                <c:pt idx="228">
                  <c:v>21.64</c:v>
                </c:pt>
                <c:pt idx="229">
                  <c:v>26.6</c:v>
                </c:pt>
                <c:pt idx="230">
                  <c:v>18.96</c:v>
                </c:pt>
                <c:pt idx="231">
                  <c:v>43.19</c:v>
                </c:pt>
                <c:pt idx="232">
                  <c:v>79.28</c:v>
                </c:pt>
                <c:pt idx="233">
                  <c:v>79</c:v>
                </c:pt>
                <c:pt idx="234">
                  <c:v>57.15</c:v>
                </c:pt>
                <c:pt idx="235">
                  <c:v>33.65</c:v>
                </c:pt>
                <c:pt idx="236">
                  <c:v>19.05</c:v>
                </c:pt>
                <c:pt idx="237">
                  <c:v>14.19</c:v>
                </c:pt>
                <c:pt idx="238">
                  <c:v>14.42</c:v>
                </c:pt>
                <c:pt idx="239">
                  <c:v>44.98</c:v>
                </c:pt>
                <c:pt idx="240">
                  <c:v>20.83</c:v>
                </c:pt>
                <c:pt idx="241">
                  <c:v>24.67</c:v>
                </c:pt>
                <c:pt idx="242">
                  <c:v>69.55</c:v>
                </c:pt>
                <c:pt idx="243">
                  <c:v>76.55</c:v>
                </c:pt>
                <c:pt idx="244">
                  <c:v>90.56</c:v>
                </c:pt>
                <c:pt idx="245">
                  <c:v>52.76</c:v>
                </c:pt>
                <c:pt idx="246">
                  <c:v>30.47</c:v>
                </c:pt>
                <c:pt idx="247">
                  <c:v>7.76</c:v>
                </c:pt>
                <c:pt idx="248">
                  <c:v>5.92</c:v>
                </c:pt>
                <c:pt idx="249">
                  <c:v>10.11</c:v>
                </c:pt>
                <c:pt idx="250">
                  <c:v>35.57</c:v>
                </c:pt>
                <c:pt idx="251">
                  <c:v>36.26</c:v>
                </c:pt>
                <c:pt idx="252">
                  <c:v>28.35</c:v>
                </c:pt>
                <c:pt idx="253">
                  <c:v>62.91</c:v>
                </c:pt>
                <c:pt idx="254">
                  <c:v>90.61</c:v>
                </c:pt>
                <c:pt idx="255">
                  <c:v>103.75</c:v>
                </c:pt>
                <c:pt idx="256">
                  <c:v>73.55</c:v>
                </c:pt>
                <c:pt idx="257">
                  <c:v>39.4</c:v>
                </c:pt>
                <c:pt idx="258">
                  <c:v>13.88</c:v>
                </c:pt>
                <c:pt idx="259">
                  <c:v>4.66</c:v>
                </c:pt>
                <c:pt idx="260">
                  <c:v>15.25</c:v>
                </c:pt>
                <c:pt idx="261">
                  <c:v>29.24</c:v>
                </c:pt>
                <c:pt idx="262">
                  <c:v>30.3</c:v>
                </c:pt>
                <c:pt idx="263">
                  <c:v>41.16</c:v>
                </c:pt>
                <c:pt idx="264">
                  <c:v>50.52</c:v>
                </c:pt>
                <c:pt idx="265">
                  <c:v>67.010000000000005</c:v>
                </c:pt>
                <c:pt idx="266">
                  <c:v>114.33</c:v>
                </c:pt>
                <c:pt idx="267">
                  <c:v>79.8</c:v>
                </c:pt>
                <c:pt idx="268">
                  <c:v>49.6</c:v>
                </c:pt>
                <c:pt idx="269">
                  <c:v>16.600000000000001</c:v>
                </c:pt>
                <c:pt idx="270">
                  <c:v>5.5</c:v>
                </c:pt>
                <c:pt idx="271">
                  <c:v>4.3899999999999997</c:v>
                </c:pt>
                <c:pt idx="272">
                  <c:v>27.96</c:v>
                </c:pt>
                <c:pt idx="273">
                  <c:v>25.61</c:v>
                </c:pt>
                <c:pt idx="274">
                  <c:v>26.03</c:v>
                </c:pt>
                <c:pt idx="275">
                  <c:v>60.84</c:v>
                </c:pt>
                <c:pt idx="276">
                  <c:v>113.46</c:v>
                </c:pt>
                <c:pt idx="277">
                  <c:v>107.57</c:v>
                </c:pt>
                <c:pt idx="278">
                  <c:v>62.53</c:v>
                </c:pt>
                <c:pt idx="279">
                  <c:v>37.1</c:v>
                </c:pt>
                <c:pt idx="280">
                  <c:v>13.82</c:v>
                </c:pt>
                <c:pt idx="281">
                  <c:v>7.88</c:v>
                </c:pt>
                <c:pt idx="282">
                  <c:v>10.88</c:v>
                </c:pt>
                <c:pt idx="283">
                  <c:v>12.46</c:v>
                </c:pt>
                <c:pt idx="284">
                  <c:v>19.47</c:v>
                </c:pt>
                <c:pt idx="285">
                  <c:v>20.84</c:v>
                </c:pt>
                <c:pt idx="286">
                  <c:v>41.54</c:v>
                </c:pt>
                <c:pt idx="287">
                  <c:v>99.97</c:v>
                </c:pt>
                <c:pt idx="288">
                  <c:v>81.11</c:v>
                </c:pt>
                <c:pt idx="289">
                  <c:v>71.510000000000005</c:v>
                </c:pt>
                <c:pt idx="290">
                  <c:v>46.27</c:v>
                </c:pt>
                <c:pt idx="291">
                  <c:v>17.079999999999998</c:v>
                </c:pt>
                <c:pt idx="292">
                  <c:v>13.1</c:v>
                </c:pt>
                <c:pt idx="293">
                  <c:v>9.81</c:v>
                </c:pt>
                <c:pt idx="294">
                  <c:v>13.07</c:v>
                </c:pt>
                <c:pt idx="295">
                  <c:v>17.75</c:v>
                </c:pt>
                <c:pt idx="296">
                  <c:v>39</c:v>
                </c:pt>
                <c:pt idx="297">
                  <c:v>55.21</c:v>
                </c:pt>
                <c:pt idx="298">
                  <c:v>96.16</c:v>
                </c:pt>
                <c:pt idx="299">
                  <c:v>104.59</c:v>
                </c:pt>
                <c:pt idx="300">
                  <c:v>70.47</c:v>
                </c:pt>
                <c:pt idx="301">
                  <c:v>39.340000000000003</c:v>
                </c:pt>
                <c:pt idx="302">
                  <c:v>12.05</c:v>
                </c:pt>
                <c:pt idx="303">
                  <c:v>3.35</c:v>
                </c:pt>
                <c:pt idx="304">
                  <c:v>2</c:v>
                </c:pt>
                <c:pt idx="305">
                  <c:v>7.15</c:v>
                </c:pt>
                <c:pt idx="306">
                  <c:v>11.32</c:v>
                </c:pt>
                <c:pt idx="307">
                  <c:v>11.83</c:v>
                </c:pt>
                <c:pt idx="308">
                  <c:v>66.66</c:v>
                </c:pt>
                <c:pt idx="309">
                  <c:v>185.89</c:v>
                </c:pt>
                <c:pt idx="310">
                  <c:v>134.13</c:v>
                </c:pt>
                <c:pt idx="311">
                  <c:v>82.85</c:v>
                </c:pt>
                <c:pt idx="312">
                  <c:v>44.49</c:v>
                </c:pt>
                <c:pt idx="313">
                  <c:v>14.1</c:v>
                </c:pt>
                <c:pt idx="314">
                  <c:v>11.1</c:v>
                </c:pt>
                <c:pt idx="315">
                  <c:v>4.42</c:v>
                </c:pt>
                <c:pt idx="316">
                  <c:v>14.83</c:v>
                </c:pt>
                <c:pt idx="317">
                  <c:v>19.940000000000001</c:v>
                </c:pt>
                <c:pt idx="318">
                  <c:v>32.869999999999997</c:v>
                </c:pt>
                <c:pt idx="319">
                  <c:v>60.9</c:v>
                </c:pt>
                <c:pt idx="320">
                  <c:v>135.19999999999999</c:v>
                </c:pt>
                <c:pt idx="321">
                  <c:v>120.8</c:v>
                </c:pt>
                <c:pt idx="322">
                  <c:v>96.31</c:v>
                </c:pt>
                <c:pt idx="323">
                  <c:v>53.3</c:v>
                </c:pt>
                <c:pt idx="324">
                  <c:v>27.11</c:v>
                </c:pt>
                <c:pt idx="325">
                  <c:v>9.2100000000000009</c:v>
                </c:pt>
                <c:pt idx="326">
                  <c:v>3.4</c:v>
                </c:pt>
                <c:pt idx="327">
                  <c:v>8.8699999999999992</c:v>
                </c:pt>
                <c:pt idx="328">
                  <c:v>21.26</c:v>
                </c:pt>
                <c:pt idx="329">
                  <c:v>27.6</c:v>
                </c:pt>
                <c:pt idx="330">
                  <c:v>88.22</c:v>
                </c:pt>
                <c:pt idx="331">
                  <c:v>84.52</c:v>
                </c:pt>
                <c:pt idx="332">
                  <c:v>105.53</c:v>
                </c:pt>
                <c:pt idx="333">
                  <c:v>63</c:v>
                </c:pt>
                <c:pt idx="334">
                  <c:v>43.2</c:v>
                </c:pt>
                <c:pt idx="335">
                  <c:v>19.760000000000002</c:v>
                </c:pt>
                <c:pt idx="336">
                  <c:v>11.4</c:v>
                </c:pt>
                <c:pt idx="337">
                  <c:v>7.84</c:v>
                </c:pt>
                <c:pt idx="338">
                  <c:v>29.7</c:v>
                </c:pt>
                <c:pt idx="339">
                  <c:v>27.64</c:v>
                </c:pt>
                <c:pt idx="340">
                  <c:v>29.1</c:v>
                </c:pt>
                <c:pt idx="341">
                  <c:v>79.17</c:v>
                </c:pt>
                <c:pt idx="342">
                  <c:v>87.62</c:v>
                </c:pt>
                <c:pt idx="343">
                  <c:v>103.9</c:v>
                </c:pt>
                <c:pt idx="344">
                  <c:v>62.66</c:v>
                </c:pt>
                <c:pt idx="345">
                  <c:v>46.48</c:v>
                </c:pt>
                <c:pt idx="346">
                  <c:v>16.350000000000001</c:v>
                </c:pt>
                <c:pt idx="347">
                  <c:v>7.87</c:v>
                </c:pt>
                <c:pt idx="348">
                  <c:v>5.74</c:v>
                </c:pt>
                <c:pt idx="349">
                  <c:v>35.520000000000003</c:v>
                </c:pt>
                <c:pt idx="350">
                  <c:v>38.61</c:v>
                </c:pt>
                <c:pt idx="351">
                  <c:v>43.67</c:v>
                </c:pt>
                <c:pt idx="352">
                  <c:v>68.3</c:v>
                </c:pt>
                <c:pt idx="353">
                  <c:v>98.44</c:v>
                </c:pt>
                <c:pt idx="354">
                  <c:v>127.14</c:v>
                </c:pt>
                <c:pt idx="355">
                  <c:v>72.790000000000006</c:v>
                </c:pt>
                <c:pt idx="356">
                  <c:v>50.72</c:v>
                </c:pt>
                <c:pt idx="357">
                  <c:v>24.96</c:v>
                </c:pt>
                <c:pt idx="358">
                  <c:v>14.04</c:v>
                </c:pt>
                <c:pt idx="359">
                  <c:v>10.220000000000001</c:v>
                </c:pt>
                <c:pt idx="360">
                  <c:v>22.44</c:v>
                </c:pt>
                <c:pt idx="361">
                  <c:v>32.71</c:v>
                </c:pt>
                <c:pt idx="362">
                  <c:v>24.09</c:v>
                </c:pt>
                <c:pt idx="363">
                  <c:v>104.69</c:v>
                </c:pt>
              </c:numCache>
            </c:numRef>
          </c:val>
          <c:smooth val="0"/>
          <c:extLst>
            <c:ext xmlns:c16="http://schemas.microsoft.com/office/drawing/2014/chart" uri="{C3380CC4-5D6E-409C-BE32-E72D297353CC}">
              <c16:uniqueId val="{00000000-671B-4A31-A2F5-B2298F457ADB}"/>
            </c:ext>
          </c:extLst>
        </c:ser>
        <c:dLbls>
          <c:showLegendKey val="0"/>
          <c:showVal val="0"/>
          <c:showCatName val="0"/>
          <c:showSerName val="0"/>
          <c:showPercent val="0"/>
          <c:showBubbleSize val="0"/>
        </c:dLbls>
        <c:smooth val="0"/>
        <c:axId val="268494944"/>
        <c:axId val="268498864"/>
      </c:lineChart>
      <c:dateAx>
        <c:axId val="268494944"/>
        <c:scaling>
          <c:orientation val="minMax"/>
          <c:max val="38322"/>
          <c:min val="36161"/>
        </c:scaling>
        <c:delete val="0"/>
        <c:axPos val="b"/>
        <c:majorGridlines>
          <c:spPr>
            <a:ln w="9525" cap="flat" cmpd="sng" algn="ctr">
              <a:noFill/>
              <a:round/>
            </a:ln>
            <a:effectLst/>
          </c:spPr>
        </c:majorGridlines>
        <c:numFmt formatCode="yyyy" sourceLinked="0"/>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68498864"/>
        <c:crosses val="autoZero"/>
        <c:auto val="0"/>
        <c:lblOffset val="100"/>
        <c:baseTimeUnit val="days"/>
        <c:majorUnit val="1"/>
        <c:majorTimeUnit val="years"/>
        <c:minorUnit val="1"/>
        <c:minorTimeUnit val="months"/>
      </c:dateAx>
      <c:valAx>
        <c:axId val="268498864"/>
        <c:scaling>
          <c:orientation val="minMax"/>
        </c:scaling>
        <c:delete val="0"/>
        <c:axPos val="l"/>
        <c:majorGridlines>
          <c:spPr>
            <a:ln w="9525" cap="flat" cmpd="sng" algn="ctr">
              <a:solidFill>
                <a:schemeClr val="accent2">
                  <a:lumMod val="60000"/>
                  <a:lumOff val="40000"/>
                  <a:alpha val="50000"/>
                </a:schemeClr>
              </a:solidFill>
              <a:round/>
            </a:ln>
            <a:effectLst/>
          </c:spPr>
        </c:majorGridlines>
        <c:numFmt formatCode="0.00" sourceLinked="0"/>
        <c:majorTickMark val="none"/>
        <c:minorTickMark val="none"/>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684949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858127734033246"/>
          <c:y val="9.7039114013187378E-2"/>
          <c:w val="0.78412773403324587"/>
          <c:h val="0.87164867806158386"/>
        </c:manualLayout>
      </c:layout>
      <c:lineChart>
        <c:grouping val="standard"/>
        <c:varyColors val="0"/>
        <c:ser>
          <c:idx val="0"/>
          <c:order val="0"/>
          <c:tx>
            <c:v>OBS</c:v>
          </c:tx>
          <c:spPr>
            <a:ln w="12700" cap="rnd">
              <a:solidFill>
                <a:schemeClr val="tx1"/>
              </a:solidFill>
              <a:prstDash val="sysDash"/>
              <a:round/>
            </a:ln>
            <a:effectLst/>
          </c:spPr>
          <c:marker>
            <c:symbol val="none"/>
          </c:marker>
          <c:val>
            <c:numRef>
              <c:f>'flow data'!$U$8:$U$3257</c:f>
              <c:numCache>
                <c:formatCode>0.0</c:formatCode>
                <c:ptCount val="3250"/>
                <c:pt idx="0">
                  <c:v>3.54</c:v>
                </c:pt>
                <c:pt idx="1">
                  <c:v>2.5099999999999998</c:v>
                </c:pt>
                <c:pt idx="2">
                  <c:v>2.4900000000000002</c:v>
                </c:pt>
                <c:pt idx="3">
                  <c:v>2.44</c:v>
                </c:pt>
                <c:pt idx="4">
                  <c:v>2.1</c:v>
                </c:pt>
                <c:pt idx="5">
                  <c:v>1.92</c:v>
                </c:pt>
                <c:pt idx="6">
                  <c:v>1.89</c:v>
                </c:pt>
                <c:pt idx="7">
                  <c:v>1.84</c:v>
                </c:pt>
                <c:pt idx="8">
                  <c:v>1.62</c:v>
                </c:pt>
                <c:pt idx="9">
                  <c:v>1.59</c:v>
                </c:pt>
                <c:pt idx="10">
                  <c:v>1.53</c:v>
                </c:pt>
                <c:pt idx="11">
                  <c:v>1.53</c:v>
                </c:pt>
                <c:pt idx="12">
                  <c:v>1.52</c:v>
                </c:pt>
                <c:pt idx="13">
                  <c:v>1.52</c:v>
                </c:pt>
                <c:pt idx="14">
                  <c:v>1.5</c:v>
                </c:pt>
                <c:pt idx="15">
                  <c:v>1.32</c:v>
                </c:pt>
                <c:pt idx="16">
                  <c:v>1.3</c:v>
                </c:pt>
                <c:pt idx="17">
                  <c:v>1.3</c:v>
                </c:pt>
                <c:pt idx="18">
                  <c:v>1.29</c:v>
                </c:pt>
                <c:pt idx="19">
                  <c:v>1.23</c:v>
                </c:pt>
                <c:pt idx="20">
                  <c:v>1.22</c:v>
                </c:pt>
                <c:pt idx="21">
                  <c:v>1.21</c:v>
                </c:pt>
                <c:pt idx="22">
                  <c:v>0.96</c:v>
                </c:pt>
                <c:pt idx="23">
                  <c:v>0.95</c:v>
                </c:pt>
                <c:pt idx="24">
                  <c:v>0.94</c:v>
                </c:pt>
                <c:pt idx="25">
                  <c:v>0.91</c:v>
                </c:pt>
                <c:pt idx="26">
                  <c:v>0.9</c:v>
                </c:pt>
                <c:pt idx="27">
                  <c:v>0.74</c:v>
                </c:pt>
                <c:pt idx="28">
                  <c:v>0.73</c:v>
                </c:pt>
                <c:pt idx="29">
                  <c:v>0.72</c:v>
                </c:pt>
                <c:pt idx="30">
                  <c:v>0.68</c:v>
                </c:pt>
                <c:pt idx="31">
                  <c:v>0.6</c:v>
                </c:pt>
                <c:pt idx="32">
                  <c:v>0.56999999999999995</c:v>
                </c:pt>
                <c:pt idx="33">
                  <c:v>0.56000000000000005</c:v>
                </c:pt>
                <c:pt idx="34">
                  <c:v>0.56000000000000005</c:v>
                </c:pt>
                <c:pt idx="35">
                  <c:v>0.55000000000000004</c:v>
                </c:pt>
                <c:pt idx="36">
                  <c:v>0.5</c:v>
                </c:pt>
                <c:pt idx="37">
                  <c:v>0.43</c:v>
                </c:pt>
                <c:pt idx="38">
                  <c:v>0.43</c:v>
                </c:pt>
                <c:pt idx="39">
                  <c:v>0.41</c:v>
                </c:pt>
                <c:pt idx="40">
                  <c:v>0.41</c:v>
                </c:pt>
                <c:pt idx="41">
                  <c:v>0.4</c:v>
                </c:pt>
                <c:pt idx="42">
                  <c:v>0.34</c:v>
                </c:pt>
                <c:pt idx="43">
                  <c:v>0.34</c:v>
                </c:pt>
                <c:pt idx="44">
                  <c:v>0.33</c:v>
                </c:pt>
                <c:pt idx="45">
                  <c:v>0.33</c:v>
                </c:pt>
                <c:pt idx="46">
                  <c:v>0.32</c:v>
                </c:pt>
                <c:pt idx="47">
                  <c:v>0.32</c:v>
                </c:pt>
                <c:pt idx="48">
                  <c:v>0.32</c:v>
                </c:pt>
                <c:pt idx="49">
                  <c:v>0.31</c:v>
                </c:pt>
                <c:pt idx="50">
                  <c:v>0.28999999999999998</c:v>
                </c:pt>
                <c:pt idx="51">
                  <c:v>0.25</c:v>
                </c:pt>
                <c:pt idx="52">
                  <c:v>0.25</c:v>
                </c:pt>
                <c:pt idx="53">
                  <c:v>0.24</c:v>
                </c:pt>
                <c:pt idx="54">
                  <c:v>0.23</c:v>
                </c:pt>
                <c:pt idx="55">
                  <c:v>0.23</c:v>
                </c:pt>
                <c:pt idx="56">
                  <c:v>0.22</c:v>
                </c:pt>
                <c:pt idx="57">
                  <c:v>0.18</c:v>
                </c:pt>
                <c:pt idx="58">
                  <c:v>0.17</c:v>
                </c:pt>
                <c:pt idx="59">
                  <c:v>0.15</c:v>
                </c:pt>
                <c:pt idx="60">
                  <c:v>0.15</c:v>
                </c:pt>
                <c:pt idx="61">
                  <c:v>0.14000000000000001</c:v>
                </c:pt>
                <c:pt idx="62">
                  <c:v>0.14000000000000001</c:v>
                </c:pt>
                <c:pt idx="63">
                  <c:v>0.14000000000000001</c:v>
                </c:pt>
                <c:pt idx="64">
                  <c:v>0.13</c:v>
                </c:pt>
                <c:pt idx="65">
                  <c:v>0.13</c:v>
                </c:pt>
                <c:pt idx="66">
                  <c:v>0.13</c:v>
                </c:pt>
                <c:pt idx="67">
                  <c:v>0.13</c:v>
                </c:pt>
                <c:pt idx="68">
                  <c:v>0.13</c:v>
                </c:pt>
                <c:pt idx="69">
                  <c:v>0.12</c:v>
                </c:pt>
                <c:pt idx="70">
                  <c:v>0.12</c:v>
                </c:pt>
                <c:pt idx="71">
                  <c:v>0.11</c:v>
                </c:pt>
                <c:pt idx="72">
                  <c:v>0.11</c:v>
                </c:pt>
                <c:pt idx="73">
                  <c:v>0.11</c:v>
                </c:pt>
                <c:pt idx="74">
                  <c:v>0.11</c:v>
                </c:pt>
                <c:pt idx="75">
                  <c:v>0.11</c:v>
                </c:pt>
                <c:pt idx="76">
                  <c:v>0.1</c:v>
                </c:pt>
                <c:pt idx="77">
                  <c:v>0.1</c:v>
                </c:pt>
                <c:pt idx="78">
                  <c:v>0.1</c:v>
                </c:pt>
                <c:pt idx="79">
                  <c:v>0.1</c:v>
                </c:pt>
                <c:pt idx="80">
                  <c:v>0.09</c:v>
                </c:pt>
                <c:pt idx="81">
                  <c:v>0.09</c:v>
                </c:pt>
                <c:pt idx="82">
                  <c:v>0.09</c:v>
                </c:pt>
                <c:pt idx="83">
                  <c:v>0.09</c:v>
                </c:pt>
                <c:pt idx="84">
                  <c:v>0.09</c:v>
                </c:pt>
                <c:pt idx="85">
                  <c:v>0.09</c:v>
                </c:pt>
                <c:pt idx="86">
                  <c:v>0.08</c:v>
                </c:pt>
                <c:pt idx="87">
                  <c:v>0.08</c:v>
                </c:pt>
                <c:pt idx="88">
                  <c:v>0.08</c:v>
                </c:pt>
                <c:pt idx="89">
                  <c:v>0.08</c:v>
                </c:pt>
                <c:pt idx="90">
                  <c:v>7.0000000000000007E-2</c:v>
                </c:pt>
                <c:pt idx="91">
                  <c:v>7.0000000000000007E-2</c:v>
                </c:pt>
                <c:pt idx="92">
                  <c:v>7.0000000000000007E-2</c:v>
                </c:pt>
                <c:pt idx="93">
                  <c:v>7.0000000000000007E-2</c:v>
                </c:pt>
                <c:pt idx="94">
                  <c:v>7.0000000000000007E-2</c:v>
                </c:pt>
                <c:pt idx="95">
                  <c:v>0.06</c:v>
                </c:pt>
                <c:pt idx="96">
                  <c:v>0.06</c:v>
                </c:pt>
                <c:pt idx="97">
                  <c:v>0.06</c:v>
                </c:pt>
                <c:pt idx="98">
                  <c:v>0.06</c:v>
                </c:pt>
                <c:pt idx="99">
                  <c:v>0.06</c:v>
                </c:pt>
                <c:pt idx="100">
                  <c:v>0.06</c:v>
                </c:pt>
                <c:pt idx="101">
                  <c:v>0.05</c:v>
                </c:pt>
                <c:pt idx="102">
                  <c:v>0.05</c:v>
                </c:pt>
                <c:pt idx="103">
                  <c:v>0.04</c:v>
                </c:pt>
                <c:pt idx="104">
                  <c:v>0.03</c:v>
                </c:pt>
              </c:numCache>
            </c:numRef>
          </c:val>
          <c:smooth val="0"/>
          <c:extLst>
            <c:ext xmlns:c16="http://schemas.microsoft.com/office/drawing/2014/chart" uri="{C3380CC4-5D6E-409C-BE32-E72D297353CC}">
              <c16:uniqueId val="{00000000-46EF-4976-B588-BDFD11A5F111}"/>
            </c:ext>
          </c:extLst>
        </c:ser>
        <c:ser>
          <c:idx val="1"/>
          <c:order val="1"/>
          <c:tx>
            <c:v>SIM</c:v>
          </c:tx>
          <c:spPr>
            <a:ln w="12700" cap="rnd">
              <a:solidFill>
                <a:srgbClr val="FF0000"/>
              </a:solidFill>
              <a:round/>
            </a:ln>
            <a:effectLst/>
          </c:spPr>
          <c:marker>
            <c:symbol val="none"/>
          </c:marker>
          <c:val>
            <c:numRef>
              <c:f>'flow data'!$V$8:$V$3257</c:f>
              <c:numCache>
                <c:formatCode>0.0</c:formatCode>
                <c:ptCount val="3250"/>
                <c:pt idx="0">
                  <c:v>1.359</c:v>
                </c:pt>
                <c:pt idx="1">
                  <c:v>1.3360000000000001</c:v>
                </c:pt>
                <c:pt idx="2">
                  <c:v>1.329</c:v>
                </c:pt>
                <c:pt idx="3">
                  <c:v>1.2210000000000001</c:v>
                </c:pt>
                <c:pt idx="4">
                  <c:v>1.1850000000000001</c:v>
                </c:pt>
                <c:pt idx="5">
                  <c:v>1.1679999999999999</c:v>
                </c:pt>
                <c:pt idx="6">
                  <c:v>1.1060000000000001</c:v>
                </c:pt>
                <c:pt idx="7">
                  <c:v>1.0960000000000001</c:v>
                </c:pt>
                <c:pt idx="8">
                  <c:v>1.087</c:v>
                </c:pt>
                <c:pt idx="9">
                  <c:v>1.079</c:v>
                </c:pt>
                <c:pt idx="10">
                  <c:v>1.0760000000000001</c:v>
                </c:pt>
                <c:pt idx="11">
                  <c:v>1.0649999999999999</c:v>
                </c:pt>
                <c:pt idx="12">
                  <c:v>1.01</c:v>
                </c:pt>
                <c:pt idx="13">
                  <c:v>0.98229999999999995</c:v>
                </c:pt>
                <c:pt idx="14">
                  <c:v>0.93879999999999997</c:v>
                </c:pt>
                <c:pt idx="15">
                  <c:v>0.92130000000000001</c:v>
                </c:pt>
                <c:pt idx="16">
                  <c:v>0.91779999999999995</c:v>
                </c:pt>
                <c:pt idx="17">
                  <c:v>0.91100000000000003</c:v>
                </c:pt>
                <c:pt idx="18">
                  <c:v>0.88090000000000002</c:v>
                </c:pt>
                <c:pt idx="19">
                  <c:v>0.878</c:v>
                </c:pt>
                <c:pt idx="20">
                  <c:v>0.87250000000000005</c:v>
                </c:pt>
                <c:pt idx="21">
                  <c:v>0.85819999999999996</c:v>
                </c:pt>
                <c:pt idx="22">
                  <c:v>0.85680000000000001</c:v>
                </c:pt>
                <c:pt idx="23">
                  <c:v>0.82340000000000002</c:v>
                </c:pt>
                <c:pt idx="24">
                  <c:v>0.81869999999999998</c:v>
                </c:pt>
                <c:pt idx="25">
                  <c:v>0.80640000000000001</c:v>
                </c:pt>
                <c:pt idx="26">
                  <c:v>0.79620000000000002</c:v>
                </c:pt>
                <c:pt idx="27">
                  <c:v>0.78900000000000003</c:v>
                </c:pt>
                <c:pt idx="28">
                  <c:v>0.77839999999999998</c:v>
                </c:pt>
                <c:pt idx="29">
                  <c:v>0.71989999999999998</c:v>
                </c:pt>
                <c:pt idx="30">
                  <c:v>0.70809999999999995</c:v>
                </c:pt>
                <c:pt idx="31">
                  <c:v>0.69630000000000003</c:v>
                </c:pt>
                <c:pt idx="32">
                  <c:v>0.69220000000000004</c:v>
                </c:pt>
                <c:pt idx="33">
                  <c:v>0.68569999999999998</c:v>
                </c:pt>
                <c:pt idx="34">
                  <c:v>0.67030000000000001</c:v>
                </c:pt>
                <c:pt idx="35">
                  <c:v>0.65100000000000002</c:v>
                </c:pt>
                <c:pt idx="36">
                  <c:v>0.63690000000000002</c:v>
                </c:pt>
                <c:pt idx="37">
                  <c:v>0.62890000000000001</c:v>
                </c:pt>
                <c:pt idx="38">
                  <c:v>0.61729999999999996</c:v>
                </c:pt>
                <c:pt idx="39">
                  <c:v>0.61209999999999998</c:v>
                </c:pt>
                <c:pt idx="40">
                  <c:v>0.56489999999999996</c:v>
                </c:pt>
                <c:pt idx="41">
                  <c:v>0.5222</c:v>
                </c:pt>
                <c:pt idx="42">
                  <c:v>0.51870000000000005</c:v>
                </c:pt>
                <c:pt idx="43">
                  <c:v>0.51359999999999995</c:v>
                </c:pt>
                <c:pt idx="44">
                  <c:v>0.49659999999999999</c:v>
                </c:pt>
                <c:pt idx="45">
                  <c:v>0.47960000000000003</c:v>
                </c:pt>
                <c:pt idx="46">
                  <c:v>0.47660000000000002</c:v>
                </c:pt>
                <c:pt idx="47">
                  <c:v>0.45679999999999998</c:v>
                </c:pt>
                <c:pt idx="48">
                  <c:v>0.45639999999999997</c:v>
                </c:pt>
                <c:pt idx="49">
                  <c:v>0.44640000000000002</c:v>
                </c:pt>
                <c:pt idx="50">
                  <c:v>0.44</c:v>
                </c:pt>
                <c:pt idx="51">
                  <c:v>0.41270000000000001</c:v>
                </c:pt>
                <c:pt idx="52">
                  <c:v>0.40739999999999998</c:v>
                </c:pt>
                <c:pt idx="53">
                  <c:v>0.39560000000000001</c:v>
                </c:pt>
                <c:pt idx="54">
                  <c:v>0.39300000000000002</c:v>
                </c:pt>
                <c:pt idx="55">
                  <c:v>0.38200000000000001</c:v>
                </c:pt>
                <c:pt idx="56">
                  <c:v>0.38140000000000002</c:v>
                </c:pt>
                <c:pt idx="57">
                  <c:v>0.37880000000000003</c:v>
                </c:pt>
                <c:pt idx="58">
                  <c:v>0.37480000000000002</c:v>
                </c:pt>
                <c:pt idx="59">
                  <c:v>0.33900000000000002</c:v>
                </c:pt>
                <c:pt idx="60">
                  <c:v>0.32190000000000002</c:v>
                </c:pt>
                <c:pt idx="61">
                  <c:v>0.31530000000000002</c:v>
                </c:pt>
                <c:pt idx="62">
                  <c:v>0.31480000000000002</c:v>
                </c:pt>
                <c:pt idx="63">
                  <c:v>0.3115</c:v>
                </c:pt>
                <c:pt idx="64">
                  <c:v>0.31119999999999998</c:v>
                </c:pt>
                <c:pt idx="65">
                  <c:v>0.3019</c:v>
                </c:pt>
                <c:pt idx="66">
                  <c:v>0.29770000000000002</c:v>
                </c:pt>
                <c:pt idx="67">
                  <c:v>0.29599999999999999</c:v>
                </c:pt>
                <c:pt idx="68">
                  <c:v>0.28660000000000002</c:v>
                </c:pt>
                <c:pt idx="69">
                  <c:v>0.27700000000000002</c:v>
                </c:pt>
                <c:pt idx="70">
                  <c:v>0.2747</c:v>
                </c:pt>
                <c:pt idx="71">
                  <c:v>0.27350000000000002</c:v>
                </c:pt>
                <c:pt idx="72">
                  <c:v>0.27100000000000002</c:v>
                </c:pt>
                <c:pt idx="73">
                  <c:v>0.26329999999999998</c:v>
                </c:pt>
                <c:pt idx="74">
                  <c:v>0.26279999999999998</c:v>
                </c:pt>
                <c:pt idx="75">
                  <c:v>0.26029999999999998</c:v>
                </c:pt>
                <c:pt idx="76">
                  <c:v>0.25030000000000002</c:v>
                </c:pt>
                <c:pt idx="77">
                  <c:v>0.23760000000000001</c:v>
                </c:pt>
                <c:pt idx="78">
                  <c:v>0.2351</c:v>
                </c:pt>
                <c:pt idx="79">
                  <c:v>0.22969999999999999</c:v>
                </c:pt>
                <c:pt idx="80">
                  <c:v>0.21479999999999999</c:v>
                </c:pt>
                <c:pt idx="81">
                  <c:v>0.20080000000000001</c:v>
                </c:pt>
                <c:pt idx="82">
                  <c:v>0.1993</c:v>
                </c:pt>
                <c:pt idx="83">
                  <c:v>0.18340000000000001</c:v>
                </c:pt>
                <c:pt idx="84">
                  <c:v>0.1779</c:v>
                </c:pt>
                <c:pt idx="85">
                  <c:v>0.1764</c:v>
                </c:pt>
                <c:pt idx="86">
                  <c:v>0.16120000000000001</c:v>
                </c:pt>
                <c:pt idx="87">
                  <c:v>0.1573</c:v>
                </c:pt>
                <c:pt idx="88">
                  <c:v>0.15620000000000001</c:v>
                </c:pt>
                <c:pt idx="89">
                  <c:v>0.14749999999999999</c:v>
                </c:pt>
                <c:pt idx="90">
                  <c:v>0.14749999999999999</c:v>
                </c:pt>
                <c:pt idx="91">
                  <c:v>0.14599999999999999</c:v>
                </c:pt>
                <c:pt idx="92">
                  <c:v>0.1429</c:v>
                </c:pt>
                <c:pt idx="93">
                  <c:v>0.13650000000000001</c:v>
                </c:pt>
                <c:pt idx="94">
                  <c:v>0.121</c:v>
                </c:pt>
                <c:pt idx="95">
                  <c:v>0.11799999999999999</c:v>
                </c:pt>
                <c:pt idx="96">
                  <c:v>0.10249999999999999</c:v>
                </c:pt>
                <c:pt idx="97">
                  <c:v>8.133E-2</c:v>
                </c:pt>
                <c:pt idx="98">
                  <c:v>6.9260000000000002E-2</c:v>
                </c:pt>
                <c:pt idx="99">
                  <c:v>6.3689999999999997E-2</c:v>
                </c:pt>
                <c:pt idx="100">
                  <c:v>5.9319999999999998E-2</c:v>
                </c:pt>
                <c:pt idx="101">
                  <c:v>5.5379999999999999E-2</c:v>
                </c:pt>
                <c:pt idx="102">
                  <c:v>4.6199999999999998E-2</c:v>
                </c:pt>
                <c:pt idx="103">
                  <c:v>4.3029999999999999E-2</c:v>
                </c:pt>
                <c:pt idx="104">
                  <c:v>1.451E-2</c:v>
                </c:pt>
              </c:numCache>
            </c:numRef>
          </c:val>
          <c:smooth val="0"/>
          <c:extLst>
            <c:ext xmlns:c16="http://schemas.microsoft.com/office/drawing/2014/chart" uri="{C3380CC4-5D6E-409C-BE32-E72D297353CC}">
              <c16:uniqueId val="{00000001-46EF-4976-B588-BDFD11A5F111}"/>
            </c:ext>
          </c:extLst>
        </c:ser>
        <c:dLbls>
          <c:showLegendKey val="0"/>
          <c:showVal val="0"/>
          <c:showCatName val="0"/>
          <c:showSerName val="0"/>
          <c:showPercent val="0"/>
          <c:showBubbleSize val="0"/>
        </c:dLbls>
        <c:smooth val="0"/>
        <c:axId val="271765256"/>
        <c:axId val="271768392"/>
      </c:lineChart>
      <c:catAx>
        <c:axId val="271765256"/>
        <c:scaling>
          <c:orientation val="minMax"/>
        </c:scaling>
        <c:delete val="0"/>
        <c:axPos val="b"/>
        <c:numFmt formatCode="0%" sourceLinked="0"/>
        <c:majorTickMark val="none"/>
        <c:minorTickMark val="none"/>
        <c:tickLblPos val="none"/>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crossAx val="271768392"/>
        <c:crosses val="autoZero"/>
        <c:auto val="1"/>
        <c:lblAlgn val="ctr"/>
        <c:lblOffset val="100"/>
        <c:tickLblSkip val="182"/>
        <c:tickMarkSkip val="50"/>
        <c:noMultiLvlLbl val="0"/>
      </c:catAx>
      <c:valAx>
        <c:axId val="271768392"/>
        <c:scaling>
          <c:orientation val="minMax"/>
        </c:scaling>
        <c:delete val="0"/>
        <c:axPos val="l"/>
        <c:majorGridlines>
          <c:spPr>
            <a:ln w="9525" cap="flat" cmpd="sng" algn="ctr">
              <a:solidFill>
                <a:schemeClr val="accent2">
                  <a:lumMod val="60000"/>
                  <a:lumOff val="40000"/>
                  <a:alpha val="50000"/>
                </a:schemeClr>
              </a:solidFill>
              <a:round/>
            </a:ln>
            <a:effectLst/>
          </c:spPr>
        </c:majorGridlines>
        <c:numFmt formatCode="0" sourceLinked="0"/>
        <c:majorTickMark val="none"/>
        <c:minorTickMark val="none"/>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crossAx val="2717652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700">
          <a:solidFill>
            <a:schemeClr val="tx1">
              <a:lumMod val="50000"/>
              <a:lumOff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17546013458376"/>
          <c:y val="0.19562091503267973"/>
          <c:w val="0.88170180929898623"/>
          <c:h val="0.73169788559038818"/>
        </c:manualLayout>
      </c:layout>
      <c:barChart>
        <c:barDir val="col"/>
        <c:grouping val="clustered"/>
        <c:varyColors val="0"/>
        <c:ser>
          <c:idx val="1"/>
          <c:order val="0"/>
          <c:tx>
            <c:v>Error</c:v>
          </c:tx>
          <c:spPr>
            <a:solidFill>
              <a:srgbClr val="FF0000"/>
            </a:solidFill>
            <a:ln>
              <a:noFill/>
            </a:ln>
            <a:effectLst/>
          </c:spPr>
          <c:invertIfNegative val="0"/>
          <c:cat>
            <c:numRef>
              <c:f>'flow data'!$B$8:$B$112</c:f>
              <c:numCache>
                <c:formatCode>m/d/yyyy</c:formatCode>
                <c:ptCount val="105"/>
                <c:pt idx="0">
                  <c:v>36161</c:v>
                </c:pt>
                <c:pt idx="1">
                  <c:v>36192</c:v>
                </c:pt>
                <c:pt idx="2">
                  <c:v>36220</c:v>
                </c:pt>
                <c:pt idx="3">
                  <c:v>36251</c:v>
                </c:pt>
                <c:pt idx="4">
                  <c:v>36281</c:v>
                </c:pt>
                <c:pt idx="5">
                  <c:v>36312</c:v>
                </c:pt>
                <c:pt idx="6">
                  <c:v>36342</c:v>
                </c:pt>
                <c:pt idx="7">
                  <c:v>36373</c:v>
                </c:pt>
                <c:pt idx="8">
                  <c:v>36404</c:v>
                </c:pt>
                <c:pt idx="9">
                  <c:v>36434</c:v>
                </c:pt>
                <c:pt idx="10">
                  <c:v>36465</c:v>
                </c:pt>
                <c:pt idx="11">
                  <c:v>36495</c:v>
                </c:pt>
                <c:pt idx="12">
                  <c:v>36526</c:v>
                </c:pt>
                <c:pt idx="13">
                  <c:v>36557</c:v>
                </c:pt>
                <c:pt idx="14">
                  <c:v>36586</c:v>
                </c:pt>
                <c:pt idx="15">
                  <c:v>36617</c:v>
                </c:pt>
                <c:pt idx="16">
                  <c:v>36647</c:v>
                </c:pt>
                <c:pt idx="17">
                  <c:v>36678</c:v>
                </c:pt>
                <c:pt idx="18">
                  <c:v>36708</c:v>
                </c:pt>
                <c:pt idx="19">
                  <c:v>36739</c:v>
                </c:pt>
                <c:pt idx="20">
                  <c:v>36770</c:v>
                </c:pt>
                <c:pt idx="21">
                  <c:v>36800</c:v>
                </c:pt>
                <c:pt idx="22">
                  <c:v>36831</c:v>
                </c:pt>
                <c:pt idx="23">
                  <c:v>36861</c:v>
                </c:pt>
                <c:pt idx="24">
                  <c:v>36892</c:v>
                </c:pt>
                <c:pt idx="25">
                  <c:v>36923</c:v>
                </c:pt>
                <c:pt idx="26">
                  <c:v>36951</c:v>
                </c:pt>
                <c:pt idx="27">
                  <c:v>36982</c:v>
                </c:pt>
                <c:pt idx="28">
                  <c:v>37012</c:v>
                </c:pt>
                <c:pt idx="29">
                  <c:v>37043</c:v>
                </c:pt>
                <c:pt idx="30">
                  <c:v>37073</c:v>
                </c:pt>
                <c:pt idx="31">
                  <c:v>37104</c:v>
                </c:pt>
                <c:pt idx="32">
                  <c:v>37135</c:v>
                </c:pt>
                <c:pt idx="33">
                  <c:v>37165</c:v>
                </c:pt>
                <c:pt idx="34">
                  <c:v>37196</c:v>
                </c:pt>
                <c:pt idx="35">
                  <c:v>37226</c:v>
                </c:pt>
                <c:pt idx="36">
                  <c:v>37257</c:v>
                </c:pt>
                <c:pt idx="37">
                  <c:v>37288</c:v>
                </c:pt>
                <c:pt idx="38">
                  <c:v>37316</c:v>
                </c:pt>
                <c:pt idx="39">
                  <c:v>37347</c:v>
                </c:pt>
                <c:pt idx="40">
                  <c:v>37377</c:v>
                </c:pt>
                <c:pt idx="41">
                  <c:v>37408</c:v>
                </c:pt>
                <c:pt idx="42">
                  <c:v>37438</c:v>
                </c:pt>
                <c:pt idx="43">
                  <c:v>37469</c:v>
                </c:pt>
                <c:pt idx="44">
                  <c:v>37500</c:v>
                </c:pt>
                <c:pt idx="45">
                  <c:v>37530</c:v>
                </c:pt>
                <c:pt idx="46">
                  <c:v>37561</c:v>
                </c:pt>
                <c:pt idx="47">
                  <c:v>37591</c:v>
                </c:pt>
                <c:pt idx="48">
                  <c:v>37622</c:v>
                </c:pt>
                <c:pt idx="49">
                  <c:v>37653</c:v>
                </c:pt>
                <c:pt idx="50">
                  <c:v>37681</c:v>
                </c:pt>
                <c:pt idx="51">
                  <c:v>37712</c:v>
                </c:pt>
                <c:pt idx="52">
                  <c:v>37742</c:v>
                </c:pt>
                <c:pt idx="53">
                  <c:v>37773</c:v>
                </c:pt>
                <c:pt idx="54">
                  <c:v>37803</c:v>
                </c:pt>
                <c:pt idx="55">
                  <c:v>37834</c:v>
                </c:pt>
                <c:pt idx="56">
                  <c:v>37865</c:v>
                </c:pt>
                <c:pt idx="57">
                  <c:v>37895</c:v>
                </c:pt>
                <c:pt idx="58">
                  <c:v>37926</c:v>
                </c:pt>
                <c:pt idx="59">
                  <c:v>37956</c:v>
                </c:pt>
                <c:pt idx="60">
                  <c:v>37987</c:v>
                </c:pt>
                <c:pt idx="61">
                  <c:v>38018</c:v>
                </c:pt>
                <c:pt idx="62">
                  <c:v>38047</c:v>
                </c:pt>
                <c:pt idx="63">
                  <c:v>38078</c:v>
                </c:pt>
                <c:pt idx="64">
                  <c:v>38200</c:v>
                </c:pt>
                <c:pt idx="65">
                  <c:v>38231</c:v>
                </c:pt>
                <c:pt idx="66">
                  <c:v>38261</c:v>
                </c:pt>
                <c:pt idx="67">
                  <c:v>38292</c:v>
                </c:pt>
                <c:pt idx="68">
                  <c:v>38322</c:v>
                </c:pt>
                <c:pt idx="69">
                  <c:v>38353</c:v>
                </c:pt>
                <c:pt idx="70">
                  <c:v>38384</c:v>
                </c:pt>
                <c:pt idx="71">
                  <c:v>38412</c:v>
                </c:pt>
                <c:pt idx="72">
                  <c:v>38443</c:v>
                </c:pt>
                <c:pt idx="73">
                  <c:v>38473</c:v>
                </c:pt>
                <c:pt idx="74">
                  <c:v>38504</c:v>
                </c:pt>
                <c:pt idx="75">
                  <c:v>38534</c:v>
                </c:pt>
                <c:pt idx="76">
                  <c:v>38565</c:v>
                </c:pt>
                <c:pt idx="77">
                  <c:v>38596</c:v>
                </c:pt>
                <c:pt idx="78">
                  <c:v>38626</c:v>
                </c:pt>
                <c:pt idx="79">
                  <c:v>38657</c:v>
                </c:pt>
                <c:pt idx="80">
                  <c:v>38687</c:v>
                </c:pt>
                <c:pt idx="81">
                  <c:v>38718</c:v>
                </c:pt>
                <c:pt idx="82">
                  <c:v>38749</c:v>
                </c:pt>
                <c:pt idx="83">
                  <c:v>38777</c:v>
                </c:pt>
                <c:pt idx="84">
                  <c:v>38808</c:v>
                </c:pt>
                <c:pt idx="85">
                  <c:v>38838</c:v>
                </c:pt>
                <c:pt idx="86">
                  <c:v>38869</c:v>
                </c:pt>
                <c:pt idx="87">
                  <c:v>38899</c:v>
                </c:pt>
                <c:pt idx="88">
                  <c:v>38930</c:v>
                </c:pt>
                <c:pt idx="89">
                  <c:v>38961</c:v>
                </c:pt>
                <c:pt idx="90">
                  <c:v>38991</c:v>
                </c:pt>
                <c:pt idx="91">
                  <c:v>39022</c:v>
                </c:pt>
                <c:pt idx="92">
                  <c:v>39052</c:v>
                </c:pt>
                <c:pt idx="93">
                  <c:v>39083</c:v>
                </c:pt>
                <c:pt idx="94">
                  <c:v>39114</c:v>
                </c:pt>
                <c:pt idx="95">
                  <c:v>39142</c:v>
                </c:pt>
                <c:pt idx="96">
                  <c:v>39173</c:v>
                </c:pt>
                <c:pt idx="97">
                  <c:v>39203</c:v>
                </c:pt>
                <c:pt idx="98">
                  <c:v>39234</c:v>
                </c:pt>
                <c:pt idx="99">
                  <c:v>39264</c:v>
                </c:pt>
                <c:pt idx="100">
                  <c:v>39295</c:v>
                </c:pt>
                <c:pt idx="101">
                  <c:v>39326</c:v>
                </c:pt>
                <c:pt idx="102">
                  <c:v>39356</c:v>
                </c:pt>
                <c:pt idx="103">
                  <c:v>39387</c:v>
                </c:pt>
                <c:pt idx="104">
                  <c:v>39417</c:v>
                </c:pt>
              </c:numCache>
            </c:numRef>
          </c:cat>
          <c:val>
            <c:numRef>
              <c:f>pivtab!$D$3:$D$368</c:f>
              <c:numCache>
                <c:formatCode>General</c:formatCode>
                <c:ptCount val="366"/>
                <c:pt idx="0">
                  <c:v>-0.24881111111111112</c:v>
                </c:pt>
                <c:pt idx="1">
                  <c:v>-0.62783333333333324</c:v>
                </c:pt>
                <c:pt idx="2">
                  <c:v>-0.29863333333333331</c:v>
                </c:pt>
                <c:pt idx="3">
                  <c:v>0.10565555555555556</c:v>
                </c:pt>
                <c:pt idx="4">
                  <c:v>0.23748749999999999</c:v>
                </c:pt>
                <c:pt idx="5">
                  <c:v>1.6541249999999993E-2</c:v>
                </c:pt>
                <c:pt idx="6">
                  <c:v>-2.1881249999999998E-2</c:v>
                </c:pt>
                <c:pt idx="7">
                  <c:v>-6.6066666666666678E-3</c:v>
                </c:pt>
                <c:pt idx="8">
                  <c:v>0.15566666666666668</c:v>
                </c:pt>
                <c:pt idx="9">
                  <c:v>0.15894444444444444</c:v>
                </c:pt>
                <c:pt idx="10">
                  <c:v>-3.9311111111111095E-2</c:v>
                </c:pt>
                <c:pt idx="11">
                  <c:v>-0.12919999999999998</c:v>
                </c:pt>
                <c:pt idx="13">
                  <c:v>-6.203790476190478E-2</c:v>
                </c:pt>
              </c:numCache>
            </c:numRef>
          </c:val>
          <c:extLst>
            <c:ext xmlns:c16="http://schemas.microsoft.com/office/drawing/2014/chart" uri="{C3380CC4-5D6E-409C-BE32-E72D297353CC}">
              <c16:uniqueId val="{00000000-D9BC-4BDE-A087-48FF48B44133}"/>
            </c:ext>
          </c:extLst>
        </c:ser>
        <c:dLbls>
          <c:showLegendKey val="0"/>
          <c:showVal val="0"/>
          <c:showCatName val="0"/>
          <c:showSerName val="0"/>
          <c:showPercent val="0"/>
          <c:showBubbleSize val="0"/>
        </c:dLbls>
        <c:gapWidth val="150"/>
        <c:axId val="271762512"/>
        <c:axId val="271764864"/>
      </c:barChart>
      <c:dateAx>
        <c:axId val="271762512"/>
        <c:scaling>
          <c:orientation val="minMax"/>
        </c:scaling>
        <c:delete val="0"/>
        <c:axPos val="b"/>
        <c:majorGridlines>
          <c:spPr>
            <a:ln w="9525" cap="flat" cmpd="sng" algn="ctr">
              <a:solidFill>
                <a:schemeClr val="accent2">
                  <a:lumMod val="60000"/>
                  <a:lumOff val="40000"/>
                  <a:alpha val="50000"/>
                </a:schemeClr>
              </a:solidFill>
              <a:round/>
            </a:ln>
            <a:effectLst/>
          </c:spPr>
        </c:majorGridlines>
        <c:numFmt formatCode="[$-409]mmm;@" sourceLinked="0"/>
        <c:majorTickMark val="out"/>
        <c:minorTickMark val="none"/>
        <c:tickLblPos val="high"/>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crossAx val="271764864"/>
        <c:crosses val="autoZero"/>
        <c:auto val="0"/>
        <c:lblOffset val="100"/>
        <c:baseTimeUnit val="days"/>
        <c:majorUnit val="1"/>
        <c:majorTimeUnit val="months"/>
      </c:dateAx>
      <c:valAx>
        <c:axId val="27176486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crossAx val="271762512"/>
        <c:crosses val="autoZero"/>
        <c:crossBetween val="midCat"/>
      </c:valAx>
      <c:spPr>
        <a:noFill/>
        <a:ln>
          <a:noFill/>
        </a:ln>
        <a:effectLst/>
      </c:spPr>
    </c:plotArea>
    <c:plotVisOnly val="1"/>
    <c:dispBlanksAs val="zero"/>
    <c:showDLblsOverMax val="0"/>
  </c:chart>
  <c:spPr>
    <a:noFill/>
    <a:ln w="9525" cap="flat" cmpd="sng" algn="ctr">
      <a:noFill/>
      <a:round/>
    </a:ln>
    <a:effectLst/>
  </c:spPr>
  <c:txPr>
    <a:bodyPr/>
    <a:lstStyle/>
    <a:p>
      <a:pPr>
        <a:defRPr>
          <a:solidFill>
            <a:schemeClr val="tx1">
              <a:lumMod val="50000"/>
              <a:lumOff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6" fmlaRange="$Z$4:$Z$8" noThreeD="1" sel="1" val="0"/>
</file>

<file path=xl/ctrlProps/ctrlProp2.xml><?xml version="1.0" encoding="utf-8"?>
<formControlPr xmlns="http://schemas.microsoft.com/office/spreadsheetml/2009/9/main" objectType="Drop" dropStyle="combo" dx="16" fmlaRange="$Z$10:$Z$28" noThreeD="1" sel="1" val="0"/>
</file>

<file path=xl/ctrlProps/ctrlProp3.xml><?xml version="1.0" encoding="utf-8"?>
<formControlPr xmlns="http://schemas.microsoft.com/office/spreadsheetml/2009/9/main" objectType="Drop" dropStyle="combo" dx="16" fmlaRange="$Z$10:$Z$28" noThreeD="1" sel="8" val="7"/>
</file>

<file path=xl/ctrlProps/ctrlProp4.xml><?xml version="1.0" encoding="utf-8"?>
<formControlPr xmlns="http://schemas.microsoft.com/office/spreadsheetml/2009/9/main" objectType="Drop" dropStyle="combo" dx="16" fmlaRange="$Z$10:$Z$28" noThreeD="1" sel="7" val="3"/>
</file>

<file path=xl/ctrlProps/ctrlProp5.xml><?xml version="1.0" encoding="utf-8"?>
<formControlPr xmlns="http://schemas.microsoft.com/office/spreadsheetml/2009/9/main" objectType="Drop" dropStyle="combo" dx="16" fmlaRange="$Z$10:$Z$28" noThreeD="1" sel="10" val="9"/>
</file>

<file path=xl/drawings/_rels/drawing1.xml.rels><?xml version="1.0" encoding="UTF-8" standalone="yes"?>
<Relationships xmlns="http://schemas.openxmlformats.org/package/2006/relationships"><Relationship Id="rId8" Type="http://schemas.openxmlformats.org/officeDocument/2006/relationships/image" Target="../media/image12.jpg"/><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jpg"/><Relationship Id="rId2" Type="http://schemas.openxmlformats.org/officeDocument/2006/relationships/image" Target="../media/image15.jpg"/><Relationship Id="rId1" Type="http://schemas.openxmlformats.org/officeDocument/2006/relationships/image" Target="../media/image14.jpg"/><Relationship Id="rId4" Type="http://schemas.openxmlformats.org/officeDocument/2006/relationships/image" Target="../media/image17.jpg"/></Relationships>
</file>

<file path=xl/drawings/_rels/drawing4.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19.jpeg"/><Relationship Id="rId1" Type="http://schemas.openxmlformats.org/officeDocument/2006/relationships/image" Target="../media/image18.jpeg"/></Relationships>
</file>

<file path=xl/drawings/_rels/drawing5.xml.rels><?xml version="1.0" encoding="UTF-8" standalone="yes"?>
<Relationships xmlns="http://schemas.openxmlformats.org/package/2006/relationships"><Relationship Id="rId8" Type="http://schemas.openxmlformats.org/officeDocument/2006/relationships/image" Target="../media/image28.jpg"/><Relationship Id="rId3" Type="http://schemas.openxmlformats.org/officeDocument/2006/relationships/image" Target="../media/image23.jpg"/><Relationship Id="rId7" Type="http://schemas.openxmlformats.org/officeDocument/2006/relationships/image" Target="../media/image27.jpg"/><Relationship Id="rId2" Type="http://schemas.openxmlformats.org/officeDocument/2006/relationships/image" Target="../media/image22.jpg"/><Relationship Id="rId1" Type="http://schemas.openxmlformats.org/officeDocument/2006/relationships/image" Target="../media/image21.jpg"/><Relationship Id="rId6" Type="http://schemas.openxmlformats.org/officeDocument/2006/relationships/image" Target="../media/image26.jpg"/><Relationship Id="rId5" Type="http://schemas.openxmlformats.org/officeDocument/2006/relationships/image" Target="../media/image25.jpg"/><Relationship Id="rId4" Type="http://schemas.openxmlformats.org/officeDocument/2006/relationships/image" Target="../media/image24.jpg"/><Relationship Id="rId9" Type="http://schemas.openxmlformats.org/officeDocument/2006/relationships/image" Target="../media/image29.jp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5</xdr:col>
      <xdr:colOff>38100</xdr:colOff>
      <xdr:row>2</xdr:row>
      <xdr:rowOff>47626</xdr:rowOff>
    </xdr:from>
    <xdr:to>
      <xdr:col>10</xdr:col>
      <xdr:colOff>285749</xdr:colOff>
      <xdr:row>15</xdr:row>
      <xdr:rowOff>47626</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66675</xdr:colOff>
          <xdr:row>19</xdr:row>
          <xdr:rowOff>57150</xdr:rowOff>
        </xdr:from>
        <xdr:to>
          <xdr:col>9</xdr:col>
          <xdr:colOff>428625</xdr:colOff>
          <xdr:row>20</xdr:row>
          <xdr:rowOff>47625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38100</xdr:colOff>
      <xdr:row>6</xdr:row>
      <xdr:rowOff>78722</xdr:rowOff>
    </xdr:from>
    <xdr:to>
      <xdr:col>24</xdr:col>
      <xdr:colOff>542925</xdr:colOff>
      <xdr:row>12</xdr:row>
      <xdr:rowOff>19049</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28575</xdr:colOff>
      <xdr:row>12</xdr:row>
      <xdr:rowOff>181486</xdr:rowOff>
    </xdr:from>
    <xdr:to>
      <xdr:col>24</xdr:col>
      <xdr:colOff>533400</xdr:colOff>
      <xdr:row>20</xdr:row>
      <xdr:rowOff>161926</xdr:rowOff>
    </xdr:to>
    <xdr:graphicFrame macro="">
      <xdr:nvGraphicFramePr>
        <xdr:cNvPr id="14" name="Chart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47625</xdr:colOff>
      <xdr:row>22</xdr:row>
      <xdr:rowOff>71832</xdr:rowOff>
    </xdr:from>
    <xdr:to>
      <xdr:col>24</xdr:col>
      <xdr:colOff>552450</xdr:colOff>
      <xdr:row>29</xdr:row>
      <xdr:rowOff>57150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38100</xdr:colOff>
      <xdr:row>32</xdr:row>
      <xdr:rowOff>28575</xdr:rowOff>
    </xdr:from>
    <xdr:to>
      <xdr:col>24</xdr:col>
      <xdr:colOff>542925</xdr:colOff>
      <xdr:row>40</xdr:row>
      <xdr:rowOff>85725</xdr:rowOff>
    </xdr:to>
    <xdr:graphicFrame macro="">
      <xdr:nvGraphicFramePr>
        <xdr:cNvPr id="20" name="Chart 19">
          <a:extLst>
            <a:ext uri="{FF2B5EF4-FFF2-40B4-BE49-F238E27FC236}">
              <a16:creationId xmlns:a16="http://schemas.microsoft.com/office/drawing/2014/main" id="{00000000-0008-0000-0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85725</xdr:colOff>
          <xdr:row>5</xdr:row>
          <xdr:rowOff>47625</xdr:rowOff>
        </xdr:from>
        <xdr:to>
          <xdr:col>22</xdr:col>
          <xdr:colOff>866775</xdr:colOff>
          <xdr:row>6</xdr:row>
          <xdr:rowOff>28575</xdr:rowOff>
        </xdr:to>
        <xdr:sp macro="" textlink="">
          <xdr:nvSpPr>
            <xdr:cNvPr id="1044" name="Drop Dow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12</xdr:row>
          <xdr:rowOff>114300</xdr:rowOff>
        </xdr:from>
        <xdr:to>
          <xdr:col>22</xdr:col>
          <xdr:colOff>904875</xdr:colOff>
          <xdr:row>13</xdr:row>
          <xdr:rowOff>95250</xdr:rowOff>
        </xdr:to>
        <xdr:sp macro="" textlink="">
          <xdr:nvSpPr>
            <xdr:cNvPr id="1045" name="Drop Dow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21</xdr:row>
          <xdr:rowOff>114300</xdr:rowOff>
        </xdr:from>
        <xdr:to>
          <xdr:col>22</xdr:col>
          <xdr:colOff>876300</xdr:colOff>
          <xdr:row>22</xdr:row>
          <xdr:rowOff>104775</xdr:rowOff>
        </xdr:to>
        <xdr:sp macro="" textlink="">
          <xdr:nvSpPr>
            <xdr:cNvPr id="1046" name="Drop Dow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114300</xdr:colOff>
          <xdr:row>31</xdr:row>
          <xdr:rowOff>9525</xdr:rowOff>
        </xdr:from>
        <xdr:to>
          <xdr:col>22</xdr:col>
          <xdr:colOff>895350</xdr:colOff>
          <xdr:row>32</xdr:row>
          <xdr:rowOff>38100</xdr:rowOff>
        </xdr:to>
        <xdr:sp macro="" textlink="">
          <xdr:nvSpPr>
            <xdr:cNvPr id="1047" name="Drop Dow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38100</xdr:colOff>
      <xdr:row>4</xdr:row>
      <xdr:rowOff>0</xdr:rowOff>
    </xdr:from>
    <xdr:to>
      <xdr:col>15</xdr:col>
      <xdr:colOff>361950</xdr:colOff>
      <xdr:row>14</xdr:row>
      <xdr:rowOff>123825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490536</xdr:colOff>
      <xdr:row>5</xdr:row>
      <xdr:rowOff>57150</xdr:rowOff>
    </xdr:from>
    <xdr:to>
      <xdr:col>20</xdr:col>
      <xdr:colOff>542925</xdr:colOff>
      <xdr:row>14</xdr:row>
      <xdr:rowOff>171450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228600</xdr:colOff>
      <xdr:row>17</xdr:row>
      <xdr:rowOff>143605</xdr:rowOff>
    </xdr:from>
    <xdr:to>
      <xdr:col>20</xdr:col>
      <xdr:colOff>407670</xdr:colOff>
      <xdr:row>38</xdr:row>
      <xdr:rowOff>122278</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9420225" y="3086830"/>
          <a:ext cx="5760720" cy="3664848"/>
          <a:chOff x="9105900" y="2928045"/>
          <a:chExt cx="5760720" cy="3537883"/>
        </a:xfrm>
      </xdr:grpSpPr>
      <xdr:grpSp>
        <xdr:nvGrpSpPr>
          <xdr:cNvPr id="7" name="Group 6">
            <a:extLst>
              <a:ext uri="{FF2B5EF4-FFF2-40B4-BE49-F238E27FC236}">
                <a16:creationId xmlns:a16="http://schemas.microsoft.com/office/drawing/2014/main" id="{00000000-0008-0000-0000-000007000000}"/>
              </a:ext>
            </a:extLst>
          </xdr:cNvPr>
          <xdr:cNvGrpSpPr/>
        </xdr:nvGrpSpPr>
        <xdr:grpSpPr>
          <a:xfrm>
            <a:off x="9105900" y="2928045"/>
            <a:ext cx="5760720" cy="3537883"/>
            <a:chOff x="13468350" y="2928045"/>
            <a:chExt cx="5760720" cy="3537883"/>
          </a:xfrm>
        </xdr:grpSpPr>
        <xdr:grpSp>
          <xdr:nvGrpSpPr>
            <xdr:cNvPr id="6" name="Group 5">
              <a:extLst>
                <a:ext uri="{FF2B5EF4-FFF2-40B4-BE49-F238E27FC236}">
                  <a16:creationId xmlns:a16="http://schemas.microsoft.com/office/drawing/2014/main" id="{00000000-0008-0000-0000-000006000000}"/>
                </a:ext>
              </a:extLst>
            </xdr:cNvPr>
            <xdr:cNvGrpSpPr/>
          </xdr:nvGrpSpPr>
          <xdr:grpSpPr>
            <a:xfrm>
              <a:off x="13468350" y="3000376"/>
              <a:ext cx="5760720" cy="3465552"/>
              <a:chOff x="13468350" y="3000376"/>
              <a:chExt cx="5760720" cy="3465552"/>
            </a:xfrm>
          </xdr:grpSpPr>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468350" y="3000376"/>
                <a:ext cx="5760720" cy="3465552"/>
              </a:xfrm>
              <a:prstGeom prst="roundRect">
                <a:avLst>
                  <a:gd name="adj" fmla="val 6170"/>
                </a:avLst>
              </a:prstGeom>
            </xdr:spPr>
          </xdr:pic>
          <mc:AlternateContent xmlns:mc="http://schemas.openxmlformats.org/markup-compatibility/2006">
            <mc:Choice xmlns:a14="http://schemas.microsoft.com/office/drawing/2010/main" Requires="a14">
              <xdr:sp macro="" textlink="">
                <xdr:nvSpPr>
                  <xdr:cNvPr id="1059" name="TextBox1"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14754225" y="3752850"/>
                    <a:ext cx="457200" cy="2095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63" name="TextBox2"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15973425" y="5400675"/>
                    <a:ext cx="457200" cy="2095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64" name="TextBox3"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15087600" y="5686425"/>
                    <a:ext cx="457200" cy="2095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65" name="TextBox4"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15030450" y="6210300"/>
                    <a:ext cx="457200" cy="2095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66" name="TextBox5"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13487400" y="5857875"/>
                    <a:ext cx="457200" cy="2095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67" name="TextBox6"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14439900" y="5800725"/>
                    <a:ext cx="457200" cy="2095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68" name="TextBox7"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17030700" y="3886200"/>
                    <a:ext cx="457200" cy="2095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69" name="TextBox8"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17849850" y="3895725"/>
                    <a:ext cx="457200" cy="2095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70" name="TextBox9"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16678275" y="5934075"/>
                    <a:ext cx="457200" cy="209550"/>
                  </a:xfrm>
                  <a:prstGeom prst="rect">
                    <a:avLst/>
                  </a:prstGeom>
                  <a:noFill/>
                  <a:ln>
                    <a:noFill/>
                  </a:ln>
                  <a:extLst>
                    <a:ext uri="{91240B29-F687-4F45-9708-019B960494DF}">
                      <a14:hiddenLine w="9525">
                        <a:noFill/>
                        <a:miter lim="800000"/>
                        <a:headEnd/>
                        <a:tailEnd/>
                      </a14:hiddenLine>
                    </a:ext>
                  </a:extLst>
                </xdr:spPr>
              </xdr:sp>
            </mc:Choice>
            <mc:Fallback/>
          </mc:AlternateContent>
        </xdr:grpSp>
        <mc:AlternateContent xmlns:mc="http://schemas.openxmlformats.org/markup-compatibility/2006">
          <mc:Choice xmlns:a14="http://schemas.microsoft.com/office/drawing/2010/main" Requires="a14">
            <xdr:sp macro="" textlink="">
              <xdr:nvSpPr>
                <xdr:cNvPr id="1062" name="CommandButton1"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15878176" y="2928045"/>
                  <a:ext cx="895350" cy="276225"/>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28" name="Up Arrow 27">
            <a:extLst>
              <a:ext uri="{FF2B5EF4-FFF2-40B4-BE49-F238E27FC236}">
                <a16:creationId xmlns:a16="http://schemas.microsoft.com/office/drawing/2014/main" id="{00000000-0008-0000-0000-00001C000000}"/>
              </a:ext>
            </a:extLst>
          </xdr:cNvPr>
          <xdr:cNvSpPr/>
        </xdr:nvSpPr>
        <xdr:spPr>
          <a:xfrm flipV="1">
            <a:off x="11849100" y="3204269"/>
            <a:ext cx="161925" cy="274320"/>
          </a:xfrm>
          <a:prstGeom prst="upArrow">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476249</xdr:colOff>
      <xdr:row>6</xdr:row>
      <xdr:rowOff>104775</xdr:rowOff>
    </xdr:from>
    <xdr:to>
      <xdr:col>15</xdr:col>
      <xdr:colOff>451645</xdr:colOff>
      <xdr:row>9</xdr:row>
      <xdr:rowOff>122239</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10934699" y="876300"/>
          <a:ext cx="1242221" cy="522289"/>
          <a:chOff x="10934699" y="876300"/>
          <a:chExt cx="1242221" cy="522289"/>
        </a:xfrm>
      </xdr:grpSpPr>
      <xdr:sp macro="" textlink="">
        <xdr:nvSpPr>
          <xdr:cNvPr id="31" name="Up Arrow 30">
            <a:extLst>
              <a:ext uri="{FF2B5EF4-FFF2-40B4-BE49-F238E27FC236}">
                <a16:creationId xmlns:a16="http://schemas.microsoft.com/office/drawing/2014/main" id="{00000000-0008-0000-0000-00001F000000}"/>
              </a:ext>
            </a:extLst>
          </xdr:cNvPr>
          <xdr:cNvSpPr/>
        </xdr:nvSpPr>
        <xdr:spPr>
          <a:xfrm rot="13200000">
            <a:off x="10934699" y="1114424"/>
            <a:ext cx="161925" cy="284165"/>
          </a:xfrm>
          <a:prstGeom prst="upArrow">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Up Arrow 31">
            <a:extLst>
              <a:ext uri="{FF2B5EF4-FFF2-40B4-BE49-F238E27FC236}">
                <a16:creationId xmlns:a16="http://schemas.microsoft.com/office/drawing/2014/main" id="{00000000-0008-0000-0000-000020000000}"/>
              </a:ext>
            </a:extLst>
          </xdr:cNvPr>
          <xdr:cNvSpPr/>
        </xdr:nvSpPr>
        <xdr:spPr>
          <a:xfrm rot="5400000" flipH="1">
            <a:off x="11953875" y="904875"/>
            <a:ext cx="161925" cy="284165"/>
          </a:xfrm>
          <a:prstGeom prst="upArrow">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71" name="CommandButton2"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11077575" y="876300"/>
                <a:ext cx="895350" cy="323850"/>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9525</xdr:colOff>
      <xdr:row>7</xdr:row>
      <xdr:rowOff>123825</xdr:rowOff>
    </xdr:from>
    <xdr:to>
      <xdr:col>3</xdr:col>
      <xdr:colOff>47625</xdr:colOff>
      <xdr:row>11</xdr:row>
      <xdr:rowOff>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619125" y="1362075"/>
          <a:ext cx="647700" cy="485775"/>
          <a:chOff x="13525500" y="1362075"/>
          <a:chExt cx="647700" cy="485775"/>
        </a:xfrm>
      </xdr:grpSpPr>
      <mc:AlternateContent xmlns:mc="http://schemas.openxmlformats.org/markup-compatibility/2006">
        <mc:Choice xmlns:a14="http://schemas.microsoft.com/office/drawing/2010/main" Requires="a14">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13535025" y="1362075"/>
                <a:ext cx="638175" cy="4857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2" name="Rectangle 1">
            <a:extLst>
              <a:ext uri="{FF2B5EF4-FFF2-40B4-BE49-F238E27FC236}">
                <a16:creationId xmlns:a16="http://schemas.microsoft.com/office/drawing/2014/main" id="{00000000-0008-0000-0200-000002000000}"/>
              </a:ext>
            </a:extLst>
          </xdr:cNvPr>
          <xdr:cNvSpPr/>
        </xdr:nvSpPr>
        <xdr:spPr>
          <a:xfrm>
            <a:off x="13525500" y="1362075"/>
            <a:ext cx="640080" cy="484632"/>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247650</xdr:colOff>
      <xdr:row>4</xdr:row>
      <xdr:rowOff>57150</xdr:rowOff>
    </xdr:from>
    <xdr:to>
      <xdr:col>5</xdr:col>
      <xdr:colOff>276225</xdr:colOff>
      <xdr:row>12</xdr:row>
      <xdr:rowOff>149950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0" y="819150"/>
          <a:ext cx="2466975" cy="1540600"/>
        </a:xfrm>
        <a:prstGeom prst="rect">
          <a:avLst/>
        </a:prstGeom>
      </xdr:spPr>
    </xdr:pic>
    <xdr:clientData/>
  </xdr:twoCellAnchor>
  <xdr:oneCellAnchor>
    <xdr:from>
      <xdr:col>6</xdr:col>
      <xdr:colOff>252264</xdr:colOff>
      <xdr:row>4</xdr:row>
      <xdr:rowOff>57150</xdr:rowOff>
    </xdr:from>
    <xdr:ext cx="2457746" cy="1540600"/>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909864" y="1066800"/>
          <a:ext cx="2457746" cy="1540600"/>
        </a:xfrm>
        <a:prstGeom prst="rect">
          <a:avLst/>
        </a:prstGeom>
      </xdr:spPr>
    </xdr:pic>
    <xdr:clientData/>
  </xdr:oneCellAnchor>
  <xdr:oneCellAnchor>
    <xdr:from>
      <xdr:col>11</xdr:col>
      <xdr:colOff>252264</xdr:colOff>
      <xdr:row>4</xdr:row>
      <xdr:rowOff>69263</xdr:rowOff>
    </xdr:from>
    <xdr:ext cx="2457746" cy="1516373"/>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957864" y="1078913"/>
          <a:ext cx="2457746" cy="1516373"/>
        </a:xfrm>
        <a:prstGeom prst="rect">
          <a:avLst/>
        </a:prstGeom>
      </xdr:spPr>
    </xdr:pic>
    <xdr:clientData/>
  </xdr:oneCellAnchor>
  <xdr:oneCellAnchor>
    <xdr:from>
      <xdr:col>16</xdr:col>
      <xdr:colOff>252264</xdr:colOff>
      <xdr:row>4</xdr:row>
      <xdr:rowOff>76616</xdr:rowOff>
    </xdr:from>
    <xdr:ext cx="2457746" cy="1501667"/>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005864" y="1086266"/>
          <a:ext cx="2457746" cy="150166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247650</xdr:colOff>
      <xdr:row>4</xdr:row>
      <xdr:rowOff>134649</xdr:rowOff>
    </xdr:from>
    <xdr:to>
      <xdr:col>5</xdr:col>
      <xdr:colOff>276225</xdr:colOff>
      <xdr:row>11</xdr:row>
      <xdr:rowOff>186751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0" y="1230024"/>
          <a:ext cx="2466975" cy="1385602"/>
        </a:xfrm>
        <a:prstGeom prst="rect">
          <a:avLst/>
        </a:prstGeom>
      </xdr:spPr>
    </xdr:pic>
    <xdr:clientData/>
  </xdr:twoCellAnchor>
  <xdr:oneCellAnchor>
    <xdr:from>
      <xdr:col>6</xdr:col>
      <xdr:colOff>252264</xdr:colOff>
      <xdr:row>4</xdr:row>
      <xdr:rowOff>137241</xdr:rowOff>
    </xdr:from>
    <xdr:ext cx="2457746" cy="1380418"/>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9864" y="1232616"/>
          <a:ext cx="2457746" cy="1380418"/>
        </a:xfrm>
        <a:prstGeom prst="rect">
          <a:avLst/>
        </a:prstGeom>
      </xdr:spPr>
    </xdr:pic>
    <xdr:clientData/>
  </xdr:oneCellAnchor>
  <xdr:oneCellAnchor>
    <xdr:from>
      <xdr:col>11</xdr:col>
      <xdr:colOff>252264</xdr:colOff>
      <xdr:row>4</xdr:row>
      <xdr:rowOff>137240</xdr:rowOff>
    </xdr:from>
    <xdr:ext cx="2457746" cy="1380418"/>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57864" y="1232615"/>
          <a:ext cx="2457746" cy="1380418"/>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256464</xdr:colOff>
      <xdr:row>3</xdr:row>
      <xdr:rowOff>85724</xdr:rowOff>
    </xdr:from>
    <xdr:to>
      <xdr:col>5</xdr:col>
      <xdr:colOff>364876</xdr:colOff>
      <xdr:row>13</xdr:row>
      <xdr:rowOff>123824</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6064" y="1114424"/>
          <a:ext cx="2546812" cy="2047875"/>
        </a:xfrm>
        <a:prstGeom prst="rect">
          <a:avLst/>
        </a:prstGeom>
      </xdr:spPr>
    </xdr:pic>
    <xdr:clientData/>
  </xdr:twoCellAnchor>
  <xdr:twoCellAnchor editAs="oneCell">
    <xdr:from>
      <xdr:col>6</xdr:col>
      <xdr:colOff>238125</xdr:colOff>
      <xdr:row>3</xdr:row>
      <xdr:rowOff>141007</xdr:rowOff>
    </xdr:from>
    <xdr:to>
      <xdr:col>10</xdr:col>
      <xdr:colOff>346537</xdr:colOff>
      <xdr:row>13</xdr:row>
      <xdr:rowOff>106643</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95725" y="1169707"/>
          <a:ext cx="2546812" cy="1975411"/>
        </a:xfrm>
        <a:prstGeom prst="rect">
          <a:avLst/>
        </a:prstGeom>
      </xdr:spPr>
    </xdr:pic>
    <xdr:clientData/>
  </xdr:twoCellAnchor>
  <xdr:twoCellAnchor editAs="oneCell">
    <xdr:from>
      <xdr:col>11</xdr:col>
      <xdr:colOff>219075</xdr:colOff>
      <xdr:row>3</xdr:row>
      <xdr:rowOff>149476</xdr:rowOff>
    </xdr:from>
    <xdr:to>
      <xdr:col>15</xdr:col>
      <xdr:colOff>327487</xdr:colOff>
      <xdr:row>10</xdr:row>
      <xdr:rowOff>145798</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924675" y="987676"/>
          <a:ext cx="2546812" cy="1329822"/>
        </a:xfrm>
        <a:prstGeom prst="rect">
          <a:avLst/>
        </a:prstGeom>
      </xdr:spPr>
    </xdr:pic>
    <xdr:clientData/>
  </xdr:twoCellAnchor>
  <xdr:oneCellAnchor>
    <xdr:from>
      <xdr:col>1</xdr:col>
      <xdr:colOff>256464</xdr:colOff>
      <xdr:row>17</xdr:row>
      <xdr:rowOff>128</xdr:rowOff>
    </xdr:from>
    <xdr:ext cx="2546812" cy="1838066"/>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010064" y="1028828"/>
          <a:ext cx="2546812" cy="1838066"/>
        </a:xfrm>
        <a:prstGeom prst="rect">
          <a:avLst/>
        </a:prstGeom>
      </xdr:spPr>
    </xdr:pic>
    <xdr:clientData/>
  </xdr:oneCellAnchor>
  <xdr:oneCellAnchor>
    <xdr:from>
      <xdr:col>1</xdr:col>
      <xdr:colOff>337003</xdr:colOff>
      <xdr:row>30</xdr:row>
      <xdr:rowOff>128</xdr:rowOff>
    </xdr:from>
    <xdr:ext cx="2385734" cy="1838066"/>
    <xdr:pic>
      <xdr:nvPicPr>
        <xdr:cNvPr id="10" name="Pictur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46603" y="6381878"/>
          <a:ext cx="2385734" cy="1838066"/>
        </a:xfrm>
        <a:prstGeom prst="rect">
          <a:avLst/>
        </a:prstGeom>
      </xdr:spPr>
    </xdr:pic>
    <xdr:clientData/>
  </xdr:oneCellAnchor>
  <xdr:oneCellAnchor>
    <xdr:from>
      <xdr:col>6</xdr:col>
      <xdr:colOff>227863</xdr:colOff>
      <xdr:row>29</xdr:row>
      <xdr:rowOff>168060</xdr:rowOff>
    </xdr:from>
    <xdr:ext cx="2631358" cy="1870290"/>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885463" y="6359310"/>
          <a:ext cx="2631358" cy="1870290"/>
        </a:xfrm>
        <a:prstGeom prst="rect">
          <a:avLst/>
        </a:prstGeom>
      </xdr:spPr>
    </xdr:pic>
    <xdr:clientData/>
  </xdr:oneCellAnchor>
  <xdr:oneCellAnchor>
    <xdr:from>
      <xdr:col>11</xdr:col>
      <xdr:colOff>284824</xdr:colOff>
      <xdr:row>21</xdr:row>
      <xdr:rowOff>168525</xdr:rowOff>
    </xdr:from>
    <xdr:ext cx="2496476" cy="3679422"/>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990424" y="4654800"/>
          <a:ext cx="2496476" cy="3679422"/>
        </a:xfrm>
        <a:prstGeom prst="rect">
          <a:avLst/>
        </a:prstGeom>
      </xdr:spPr>
    </xdr:pic>
    <xdr:clientData/>
  </xdr:oneCellAnchor>
  <xdr:oneCellAnchor>
    <xdr:from>
      <xdr:col>6</xdr:col>
      <xdr:colOff>209667</xdr:colOff>
      <xdr:row>16</xdr:row>
      <xdr:rowOff>92325</xdr:rowOff>
    </xdr:from>
    <xdr:ext cx="2595398" cy="2126999"/>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915267" y="3607050"/>
          <a:ext cx="2595398" cy="2126999"/>
        </a:xfrm>
        <a:prstGeom prst="rect">
          <a:avLst/>
        </a:prstGeom>
      </xdr:spPr>
    </xdr:pic>
    <xdr:clientData/>
  </xdr:oneCellAnchor>
  <xdr:oneCellAnchor>
    <xdr:from>
      <xdr:col>11</xdr:col>
      <xdr:colOff>247650</xdr:colOff>
      <xdr:row>13</xdr:row>
      <xdr:rowOff>168060</xdr:rowOff>
    </xdr:from>
    <xdr:ext cx="2546812" cy="987854"/>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905250" y="3692310"/>
          <a:ext cx="2546812" cy="987854"/>
        </a:xfrm>
        <a:prstGeom prst="rect">
          <a:avLst/>
        </a:prstGeom>
      </xdr:spPr>
    </xdr:pic>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606.594149305558" createdVersion="5" refreshedVersion="8" minRefreshableVersion="3" recordCount="106" xr:uid="{00000000-000A-0000-FFFF-FFFF2E000000}">
  <cacheSource type="worksheet">
    <worksheetSource ref="B7:L1048576" sheet="flow data"/>
  </cacheSource>
  <cacheFields count="11">
    <cacheField name="Date" numFmtId="14">
      <sharedItems containsNonDate="0" containsDate="1" containsString="0" containsBlank="1" minDate="1999-01-01T00:00:00" maxDate="2007-12-02T00:00:00" count="106">
        <d v="1999-01-01T00:00:00"/>
        <d v="1999-02-01T00:00:00"/>
        <d v="1999-03-01T00:00:00"/>
        <d v="1999-04-01T00:00:00"/>
        <d v="1999-05-01T00:00:00"/>
        <d v="1999-06-01T00:00:00"/>
        <d v="1999-07-01T00:00:00"/>
        <d v="1999-08-01T00:00:00"/>
        <d v="1999-09-01T00:00:00"/>
        <d v="1999-10-01T00:00:00"/>
        <d v="1999-11-01T00:00:00"/>
        <d v="1999-12-01T00:00:00"/>
        <d v="2000-01-01T00:00:00"/>
        <d v="2000-02-01T00:00:00"/>
        <d v="2000-03-01T00:00:00"/>
        <d v="2000-04-01T00:00:00"/>
        <d v="2000-05-01T00:00:00"/>
        <d v="2000-06-01T00:00:00"/>
        <d v="2000-07-01T00:00:00"/>
        <d v="2000-08-01T00:00:00"/>
        <d v="2000-09-01T00:00:00"/>
        <d v="2000-10-01T00:00:00"/>
        <d v="2000-11-01T00:00:00"/>
        <d v="2000-12-01T00:00:00"/>
        <d v="2001-01-01T00:00:00"/>
        <d v="2001-02-01T00:00:00"/>
        <d v="2001-03-01T00:00:00"/>
        <d v="2001-04-01T00:00:00"/>
        <d v="2001-05-01T00:00:00"/>
        <d v="2001-06-01T00:00:00"/>
        <d v="2001-07-01T00:00:00"/>
        <d v="2001-08-01T00:00:00"/>
        <d v="2001-09-01T00:00:00"/>
        <d v="2001-10-01T00:00:00"/>
        <d v="2001-11-01T00:00:00"/>
        <d v="2001-12-01T00:00:00"/>
        <d v="2002-01-01T00:00:00"/>
        <d v="2002-02-01T00:00:00"/>
        <d v="2002-03-01T00:00:00"/>
        <d v="2002-04-01T00:00:00"/>
        <d v="2002-05-01T00:00:00"/>
        <d v="2002-06-01T00:00:00"/>
        <d v="2002-07-01T00:00:00"/>
        <d v="2002-08-01T00:00:00"/>
        <d v="2002-09-01T00:00:00"/>
        <d v="2002-10-01T00:00:00"/>
        <d v="2002-11-01T00:00:00"/>
        <d v="2002-12-01T00:00:00"/>
        <d v="2003-01-01T00:00:00"/>
        <d v="2003-02-01T00:00:00"/>
        <d v="2003-03-01T00:00:00"/>
        <d v="2003-04-01T00:00:00"/>
        <d v="2003-05-01T00:00:00"/>
        <d v="2003-06-01T00:00:00"/>
        <d v="2003-07-01T00:00:00"/>
        <d v="2003-08-01T00:00:00"/>
        <d v="2003-09-01T00:00:00"/>
        <d v="2003-10-01T00:00:00"/>
        <d v="2003-11-01T00:00:00"/>
        <d v="2003-12-01T00:00:00"/>
        <d v="2004-01-01T00:00:00"/>
        <d v="2004-02-01T00:00:00"/>
        <d v="2004-03-01T00:00:00"/>
        <d v="2004-04-01T00:00:00"/>
        <d v="2004-08-01T00:00:00"/>
        <d v="2004-09-01T00:00:00"/>
        <d v="2004-10-01T00:00:00"/>
        <d v="2004-11-01T00:00:00"/>
        <d v="2004-12-01T00:00:00"/>
        <d v="2005-01-01T00:00:00"/>
        <d v="2005-02-01T00:00:00"/>
        <d v="2005-03-01T00:00:00"/>
        <d v="2005-04-01T00:00:00"/>
        <d v="2005-05-01T00:00:00"/>
        <d v="2005-06-01T00:00:00"/>
        <d v="2005-07-01T00:00:00"/>
        <d v="2005-08-01T00:00:00"/>
        <d v="2005-09-01T00:00:00"/>
        <d v="2005-10-01T00:00:00"/>
        <d v="2005-11-01T00:00:00"/>
        <d v="2005-12-01T00:00:00"/>
        <d v="2006-01-01T00:00:00"/>
        <d v="2006-02-01T00:00:00"/>
        <d v="2006-03-01T00:00:00"/>
        <d v="2006-04-01T00:00:00"/>
        <d v="2006-05-01T00:00:00"/>
        <d v="2006-06-01T00:00:00"/>
        <d v="2006-07-01T00:00:00"/>
        <d v="2006-08-01T00:00:00"/>
        <d v="2006-09-01T00:00:00"/>
        <d v="2006-10-01T00:00:00"/>
        <d v="2006-11-01T00:00:00"/>
        <d v="2006-12-01T00:00:00"/>
        <d v="2007-01-01T00:00:00"/>
        <d v="2007-02-01T00:00:00"/>
        <d v="2007-03-01T00:00:00"/>
        <d v="2007-04-01T00:00:00"/>
        <d v="2007-05-01T00:00:00"/>
        <d v="2007-06-01T00:00:00"/>
        <d v="2007-07-01T00:00:00"/>
        <d v="2007-08-01T00:00:00"/>
        <d v="2007-09-01T00:00:00"/>
        <d v="2007-10-01T00:00:00"/>
        <d v="2007-11-01T00:00:00"/>
        <d v="2007-12-01T00:00:00"/>
        <m/>
      </sharedItems>
      <fieldGroup base="0">
        <rangePr groupBy="days" startDate="1999-01-01T00:00:00" endDate="2007-12-02T00:00:00"/>
        <groupItems count="368">
          <s v="(en blanco)"/>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2/2007"/>
        </groupItems>
      </fieldGroup>
    </cacheField>
    <cacheField name="μObs" numFmtId="164">
      <sharedItems containsString="0" containsBlank="1" containsNumber="1" minValue="0.57457142857142873" maxValue="0.57457142857142873"/>
    </cacheField>
    <cacheField name="Obs" numFmtId="0">
      <sharedItems containsString="0" containsBlank="1" containsNumber="1" minValue="0.03" maxValue="3.54"/>
    </cacheField>
    <cacheField name="Sim" numFmtId="0">
      <sharedItems containsString="0" containsBlank="1" containsNumber="1" minValue="1.451E-2" maxValue="1.359"/>
    </cacheField>
    <cacheField name="Sim - μObs" numFmtId="0">
      <sharedItems containsString="0" containsBlank="1" containsNumber="1" minValue="-0.56006142857142871" maxValue="0.78442857142857125"/>
    </cacheField>
    <cacheField name="(Sim - μObs)2" numFmtId="0">
      <sharedItems containsString="0" containsBlank="1" containsNumber="1" minValue="9.3536530612248835E-5" maxValue="0.61532818367346909"/>
    </cacheField>
    <cacheField name="Obs - μObs" numFmtId="0">
      <sharedItems containsString="0" containsBlank="1" containsNumber="1" minValue="-0.54457142857142871" maxValue="2.9654285714285713"/>
    </cacheField>
    <cacheField name="(Obs - μObs)/μObs" numFmtId="0">
      <sharedItems containsString="0" containsBlank="1" containsNumber="1" minValue="-0.94778717056190942" maxValue="5.1611138736946778"/>
    </cacheField>
    <cacheField name="(Obs - μObs)2" numFmtId="0">
      <sharedItems containsString="0" containsBlank="1" containsNumber="1" minValue="2.0897959183675391E-5" maxValue="8.7937666122448981"/>
    </cacheField>
    <cacheField name="((Obs - μObs)/μObs)2" numFmtId="0">
      <sharedItems containsString="0" containsBlank="1" containsNumber="1" minValue="6.3301765698905494E-5" maxValue="26.637096417243683"/>
    </cacheField>
    <cacheField name="Sim - Obs" numFmtId="0">
      <sharedItems containsString="0" containsBlank="1" containsNumber="1" minValue="-3.0935999999999999" maxValue="0.736000000000000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606.61265127315" createdVersion="5" refreshedVersion="8" minRefreshableVersion="3" recordCount="10960" xr:uid="{00000000-000A-0000-FFFF-FFFF2D000000}">
  <cacheSource type="worksheet">
    <worksheetSource ref="J2:AD1048576" sheet="output.std"/>
  </cacheSource>
  <cacheFields count="21">
    <cacheField name="Date" numFmtId="14">
      <sharedItems containsNonDate="0" containsDate="1" containsString="0" containsBlank="1" minDate="1983-01-01T00:00:00" maxDate="2015-12-02T00:00:00" count="397">
        <m/>
        <d v="1983-01-01T00:00:00"/>
        <d v="1983-02-01T00:00:00"/>
        <d v="1983-03-01T00:00:00"/>
        <d v="1983-04-01T00:00:00"/>
        <d v="1983-05-01T00:00:00"/>
        <d v="1983-06-01T00:00:00"/>
        <d v="1983-07-01T00:00:00"/>
        <d v="1983-08-01T00:00:00"/>
        <d v="1983-09-01T00:00:00"/>
        <d v="1983-10-01T00:00:00"/>
        <d v="1983-11-01T00:00:00"/>
        <d v="1983-12-01T00:00:00"/>
        <d v="1984-01-01T00:00:00"/>
        <d v="1984-02-01T00:00:00"/>
        <d v="1984-03-01T00:00:00"/>
        <d v="1984-04-01T00:00:00"/>
        <d v="1984-05-01T00:00:00"/>
        <d v="1984-06-01T00:00:00"/>
        <d v="1984-07-01T00:00:00"/>
        <d v="1984-08-01T00:00:00"/>
        <d v="1984-09-01T00:00:00"/>
        <d v="1984-10-01T00:00:00"/>
        <d v="1984-11-01T00:00:00"/>
        <d v="1984-12-01T00:00:00"/>
        <d v="1985-01-01T00:00:00"/>
        <d v="1985-02-01T00:00:00"/>
        <d v="1985-03-01T00:00:00"/>
        <d v="1985-04-01T00:00:00"/>
        <d v="1985-05-01T00:00:00"/>
        <d v="1985-06-01T00:00:00"/>
        <d v="1985-07-01T00:00:00"/>
        <d v="1985-08-01T00:00:00"/>
        <d v="1985-09-01T00:00:00"/>
        <d v="1985-10-01T00:00:00"/>
        <d v="1985-11-01T00:00:00"/>
        <d v="1985-12-01T00:00:00"/>
        <d v="1986-01-01T00:00:00"/>
        <d v="1986-02-01T00:00:00"/>
        <d v="1986-03-01T00:00:00"/>
        <d v="1986-04-01T00:00:00"/>
        <d v="1986-05-01T00:00:00"/>
        <d v="1986-06-01T00:00:00"/>
        <d v="1986-07-01T00:00:00"/>
        <d v="1986-08-01T00:00:00"/>
        <d v="1986-09-01T00:00:00"/>
        <d v="1986-10-01T00:00:00"/>
        <d v="1986-11-01T00:00:00"/>
        <d v="1986-12-01T00:00:00"/>
        <d v="1987-01-01T00:00:00"/>
        <d v="1987-02-01T00:00:00"/>
        <d v="1987-03-01T00:00:00"/>
        <d v="1987-04-01T00:00:00"/>
        <d v="1987-05-01T00:00:00"/>
        <d v="1987-06-01T00:00:00"/>
        <d v="1987-07-01T00:00:00"/>
        <d v="1987-08-01T00:00:00"/>
        <d v="1987-09-01T00:00:00"/>
        <d v="1987-10-01T00:00:00"/>
        <d v="1987-11-01T00:00:00"/>
        <d v="1987-12-01T00:00:00"/>
        <d v="1988-01-01T00:00:00"/>
        <d v="1988-02-01T00:00:00"/>
        <d v="1988-03-01T00:00:00"/>
        <d v="1988-04-01T00:00:00"/>
        <d v="1988-05-01T00:00:00"/>
        <d v="1988-06-01T00:00:00"/>
        <d v="1988-07-01T00:00:00"/>
        <d v="1988-08-01T00:00:00"/>
        <d v="1988-09-01T00:00:00"/>
        <d v="1988-10-01T00:00:00"/>
        <d v="1988-11-01T00:00:00"/>
        <d v="1988-12-01T00:00:00"/>
        <d v="1989-01-01T00:00:00"/>
        <d v="1989-02-01T00:00:00"/>
        <d v="1989-03-01T00:00:00"/>
        <d v="1989-04-01T00:00:00"/>
        <d v="1989-05-01T00:00:00"/>
        <d v="1989-06-01T00:00:00"/>
        <d v="1989-07-01T00:00:00"/>
        <d v="1989-08-01T00:00:00"/>
        <d v="1989-09-01T00:00:00"/>
        <d v="1989-10-01T00:00:00"/>
        <d v="1989-11-01T00:00:00"/>
        <d v="1989-12-01T00:00:00"/>
        <d v="1990-01-01T00:00:00"/>
        <d v="1990-02-01T00:00:00"/>
        <d v="1990-03-01T00:00:00"/>
        <d v="1990-04-01T00:00:00"/>
        <d v="1990-05-01T00:00:00"/>
        <d v="1990-06-01T00:00:00"/>
        <d v="1990-07-01T00:00:00"/>
        <d v="1990-08-01T00:00:00"/>
        <d v="1990-09-01T00:00:00"/>
        <d v="1990-10-01T00:00:00"/>
        <d v="1990-11-01T00:00:00"/>
        <d v="1990-12-01T00:00:00"/>
        <d v="1991-01-01T00:00:00"/>
        <d v="1991-02-01T00:00:00"/>
        <d v="1991-03-01T00:00:00"/>
        <d v="1991-04-01T00:00:00"/>
        <d v="1991-05-01T00:00:00"/>
        <d v="1991-06-01T00:00:00"/>
        <d v="1991-07-01T00:00:00"/>
        <d v="1991-08-01T00:00:00"/>
        <d v="1991-09-01T00:00:00"/>
        <d v="1991-10-01T00:00:00"/>
        <d v="1991-11-01T00:00:00"/>
        <d v="1991-12-01T00:00:00"/>
        <d v="1992-01-01T00:00:00"/>
        <d v="1992-02-01T00:00:00"/>
        <d v="1992-03-01T00:00:00"/>
        <d v="1992-04-01T00:00:00"/>
        <d v="1992-05-01T00:00:00"/>
        <d v="1992-06-01T00:00:00"/>
        <d v="1992-07-01T00:00:00"/>
        <d v="1992-08-01T00:00:00"/>
        <d v="1992-09-01T00:00:00"/>
        <d v="1992-10-01T00:00:00"/>
        <d v="1992-11-01T00:00:00"/>
        <d v="1992-12-01T00:00:00"/>
        <d v="1993-01-01T00:00:00"/>
        <d v="1993-02-01T00:00:00"/>
        <d v="1993-03-01T00:00:00"/>
        <d v="1993-04-01T00:00:00"/>
        <d v="1993-05-01T00:00:00"/>
        <d v="1993-06-01T00:00:00"/>
        <d v="1993-07-01T00:00:00"/>
        <d v="1993-08-01T00:00:00"/>
        <d v="1993-09-01T00:00:00"/>
        <d v="1993-10-01T00:00:00"/>
        <d v="1993-11-01T00:00:00"/>
        <d v="1993-12-01T00:00:00"/>
        <d v="1994-01-01T00:00:00"/>
        <d v="1994-02-01T00:00:00"/>
        <d v="1994-03-01T00:00:00"/>
        <d v="1994-04-01T00:00:00"/>
        <d v="1994-05-01T00:00:00"/>
        <d v="1994-06-01T00:00:00"/>
        <d v="1994-07-01T00:00:00"/>
        <d v="1994-08-01T00:00:00"/>
        <d v="1994-09-01T00:00:00"/>
        <d v="1994-10-01T00:00:00"/>
        <d v="1994-11-01T00:00:00"/>
        <d v="1994-12-01T00:00:00"/>
        <d v="1995-01-01T00:00:00"/>
        <d v="1995-02-01T00:00:00"/>
        <d v="1995-03-01T00:00:00"/>
        <d v="1995-04-01T00:00:00"/>
        <d v="1995-05-01T00:00:00"/>
        <d v="1995-06-01T00:00:00"/>
        <d v="1995-07-01T00:00:00"/>
        <d v="1995-08-01T00:00:00"/>
        <d v="1995-09-01T00:00:00"/>
        <d v="1995-10-01T00:00:00"/>
        <d v="1995-11-01T00:00:00"/>
        <d v="1995-12-01T00:00:00"/>
        <d v="1996-01-01T00:00:00"/>
        <d v="1996-02-01T00:00:00"/>
        <d v="1996-03-01T00:00:00"/>
        <d v="1996-04-01T00:00:00"/>
        <d v="1996-05-01T00:00:00"/>
        <d v="1996-06-01T00:00:00"/>
        <d v="1996-07-01T00:00:00"/>
        <d v="1996-08-01T00:00:00"/>
        <d v="1996-09-01T00:00:00"/>
        <d v="1996-10-01T00:00:00"/>
        <d v="1996-11-01T00:00:00"/>
        <d v="1996-12-01T00:00:00"/>
        <d v="1997-01-01T00:00:00"/>
        <d v="1997-02-01T00:00:00"/>
        <d v="1997-03-01T00:00:00"/>
        <d v="1997-04-01T00:00:00"/>
        <d v="1997-05-01T00:00:00"/>
        <d v="1997-06-01T00:00:00"/>
        <d v="1997-07-01T00:00:00"/>
        <d v="1997-08-01T00:00:00"/>
        <d v="1997-09-01T00:00:00"/>
        <d v="1997-10-01T00:00:00"/>
        <d v="1997-11-01T00:00:00"/>
        <d v="1997-12-01T00:00:00"/>
        <d v="1998-01-01T00:00:00"/>
        <d v="1998-02-01T00:00:00"/>
        <d v="1998-03-01T00:00:00"/>
        <d v="1998-04-01T00:00:00"/>
        <d v="1998-05-01T00:00:00"/>
        <d v="1998-06-01T00:00:00"/>
        <d v="1998-07-01T00:00:00"/>
        <d v="1998-08-01T00:00:00"/>
        <d v="1998-09-01T00:00:00"/>
        <d v="1998-10-01T00:00:00"/>
        <d v="1998-11-01T00:00:00"/>
        <d v="1998-12-01T00:00:00"/>
        <d v="1999-01-01T00:00:00"/>
        <d v="1999-02-01T00:00:00"/>
        <d v="1999-03-01T00:00:00"/>
        <d v="1999-04-01T00:00:00"/>
        <d v="1999-05-01T00:00:00"/>
        <d v="1999-06-01T00:00:00"/>
        <d v="1999-07-01T00:00:00"/>
        <d v="1999-08-01T00:00:00"/>
        <d v="1999-09-01T00:00:00"/>
        <d v="1999-10-01T00:00:00"/>
        <d v="1999-11-01T00:00:00"/>
        <d v="1999-12-01T00:00:00"/>
        <d v="2000-01-01T00:00:00"/>
        <d v="2000-02-01T00:00:00"/>
        <d v="2000-03-01T00:00:00"/>
        <d v="2000-04-01T00:00:00"/>
        <d v="2000-05-01T00:00:00"/>
        <d v="2000-06-01T00:00:00"/>
        <d v="2000-07-01T00:00:00"/>
        <d v="2000-08-01T00:00:00"/>
        <d v="2000-09-01T00:00:00"/>
        <d v="2000-10-01T00:00:00"/>
        <d v="2000-11-01T00:00:00"/>
        <d v="2000-12-01T00:00:00"/>
        <d v="2001-01-01T00:00:00"/>
        <d v="2001-02-01T00:00:00"/>
        <d v="2001-03-01T00:00:00"/>
        <d v="2001-04-01T00:00:00"/>
        <d v="2001-05-01T00:00:00"/>
        <d v="2001-06-01T00:00:00"/>
        <d v="2001-07-01T00:00:00"/>
        <d v="2001-08-01T00:00:00"/>
        <d v="2001-09-01T00:00:00"/>
        <d v="2001-10-01T00:00:00"/>
        <d v="2001-11-01T00:00:00"/>
        <d v="2001-12-01T00:00:00"/>
        <d v="2002-01-01T00:00:00"/>
        <d v="2002-02-01T00:00:00"/>
        <d v="2002-03-01T00:00:00"/>
        <d v="2002-04-01T00:00:00"/>
        <d v="2002-05-01T00:00:00"/>
        <d v="2002-06-01T00:00:00"/>
        <d v="2002-07-01T00:00:00"/>
        <d v="2002-08-01T00:00:00"/>
        <d v="2002-09-01T00:00:00"/>
        <d v="2002-10-01T00:00:00"/>
        <d v="2002-11-01T00:00:00"/>
        <d v="2002-12-01T00:00:00"/>
        <d v="2003-01-01T00:00:00"/>
        <d v="2003-02-01T00:00:00"/>
        <d v="2003-03-01T00:00:00"/>
        <d v="2003-04-01T00:00:00"/>
        <d v="2003-05-01T00:00:00"/>
        <d v="2003-06-01T00:00:00"/>
        <d v="2003-07-01T00:00:00"/>
        <d v="2003-08-01T00:00:00"/>
        <d v="2003-09-01T00:00:00"/>
        <d v="2003-10-01T00:00:00"/>
        <d v="2003-11-01T00:00:00"/>
        <d v="2003-12-01T00:00:00"/>
        <d v="2004-01-01T00:00:00"/>
        <d v="2004-02-01T00:00:00"/>
        <d v="2004-03-01T00:00:00"/>
        <d v="2004-04-01T00:00:00"/>
        <d v="2004-05-01T00:00:00"/>
        <d v="2004-06-01T00:00:00"/>
        <d v="2004-07-01T00:00:00"/>
        <d v="2004-08-01T00:00:00"/>
        <d v="2004-09-01T00:00:00"/>
        <d v="2004-10-01T00:00:00"/>
        <d v="2004-11-01T00:00:00"/>
        <d v="2004-12-01T00:00:00"/>
        <d v="2005-01-01T00:00:00"/>
        <d v="2005-02-01T00:00:00"/>
        <d v="2005-03-01T00:00:00"/>
        <d v="2005-04-01T00:00:00"/>
        <d v="2005-05-01T00:00:00"/>
        <d v="2005-06-01T00:00:00"/>
        <d v="2005-07-01T00:00:00"/>
        <d v="2005-08-01T00:00:00"/>
        <d v="2005-09-01T00:00:00"/>
        <d v="2005-10-01T00:00:00"/>
        <d v="2005-11-01T00:00:00"/>
        <d v="2005-12-01T00:00:00"/>
        <d v="2006-01-01T00:00:00"/>
        <d v="2006-02-01T00:00:00"/>
        <d v="2006-03-01T00:00:00"/>
        <d v="2006-04-01T00:00:00"/>
        <d v="2006-05-01T00:00:00"/>
        <d v="2006-06-01T00:00:00"/>
        <d v="2006-07-01T00:00:00"/>
        <d v="2006-08-01T00:00:00"/>
        <d v="2006-09-01T00:00:00"/>
        <d v="2006-10-01T00:00:00"/>
        <d v="2006-11-01T00:00:00"/>
        <d v="2006-12-01T00:00:00"/>
        <d v="2007-01-01T00:00:00"/>
        <d v="2007-02-01T00:00:00"/>
        <d v="2007-03-01T00:00:00"/>
        <d v="2007-04-01T00:00:00"/>
        <d v="2007-05-01T00:00:00"/>
        <d v="2007-06-01T00:00:00"/>
        <d v="2007-07-01T00:00:00"/>
        <d v="2007-08-01T00:00:00"/>
        <d v="2007-09-01T00:00:00"/>
        <d v="2007-10-01T00:00:00"/>
        <d v="2007-11-01T00:00:00"/>
        <d v="2007-12-01T00:00:00"/>
        <d v="2008-01-01T00:00:00"/>
        <d v="2008-02-01T00:00:00"/>
        <d v="2008-03-01T00:00:00"/>
        <d v="2008-04-01T00:00:00"/>
        <d v="2008-05-01T00:00:00"/>
        <d v="2008-06-01T00:00:00"/>
        <d v="2008-07-01T00:00:00"/>
        <d v="2008-08-01T00:00:00"/>
        <d v="2008-09-01T00:00:00"/>
        <d v="2008-10-01T00:00:00"/>
        <d v="2008-11-01T00:00:00"/>
        <d v="2008-12-01T00:00:00"/>
        <d v="2009-01-01T00:00:00"/>
        <d v="2009-02-01T00:00:00"/>
        <d v="2009-03-01T00:00:00"/>
        <d v="2009-04-01T00:00:00"/>
        <d v="2009-05-01T00:00:00"/>
        <d v="2009-06-01T00:00:00"/>
        <d v="2009-07-01T00:00:00"/>
        <d v="2009-08-01T00:00:00"/>
        <d v="2009-09-01T00:00:00"/>
        <d v="2009-10-01T00:00:00"/>
        <d v="2009-11-01T00:00:00"/>
        <d v="2009-12-01T00:00:00"/>
        <d v="2010-01-01T00:00:00"/>
        <d v="2010-02-01T00:00:00"/>
        <d v="2010-03-01T00:00:00"/>
        <d v="2010-04-01T00:00:00"/>
        <d v="2010-05-01T00:00:00"/>
        <d v="2010-06-01T00:00:00"/>
        <d v="2010-07-01T00:00:00"/>
        <d v="2010-08-01T00:00:00"/>
        <d v="2010-09-01T00:00:00"/>
        <d v="2010-10-01T00:00:00"/>
        <d v="2010-11-01T00:00:00"/>
        <d v="2010-12-01T00:00:00"/>
        <d v="2011-01-01T00:00:00"/>
        <d v="2011-02-01T00:00:00"/>
        <d v="2011-03-01T00:00:00"/>
        <d v="2011-04-01T00:00:00"/>
        <d v="2011-05-01T00:00:00"/>
        <d v="2011-06-01T00:00:00"/>
        <d v="2011-07-01T00:00:00"/>
        <d v="2011-08-01T00:00:00"/>
        <d v="2011-09-01T00:00:00"/>
        <d v="2011-10-01T00:00:00"/>
        <d v="2011-11-01T00:00:00"/>
        <d v="2011-12-01T00:00:00"/>
        <d v="2012-01-01T00:00:00"/>
        <d v="2012-02-01T00:00:00"/>
        <d v="2012-03-01T00:00:00"/>
        <d v="2012-04-01T00:00:00"/>
        <d v="2012-05-01T00:00:00"/>
        <d v="2012-06-01T00:00:00"/>
        <d v="2012-07-01T00:00:00"/>
        <d v="2012-08-01T00:00:00"/>
        <d v="2012-09-01T00:00:00"/>
        <d v="2012-10-01T00:00:00"/>
        <d v="2012-11-01T00:00:00"/>
        <d v="2012-12-01T00:00:00"/>
        <d v="2013-01-01T00:00:00"/>
        <d v="2013-02-01T00:00:00"/>
        <d v="2013-03-01T00:00:00"/>
        <d v="2013-04-01T00:00:00"/>
        <d v="2013-05-01T00:00:00"/>
        <d v="2013-06-01T00:00:00"/>
        <d v="2013-07-01T00:00:00"/>
        <d v="2013-08-01T00:00:00"/>
        <d v="2013-09-01T00:00:00"/>
        <d v="2013-10-01T00:00:00"/>
        <d v="2013-11-01T00:00:00"/>
        <d v="2013-12-01T00:00:00"/>
        <d v="2014-01-01T00:00:00"/>
        <d v="2014-02-01T00:00:00"/>
        <d v="2014-03-01T00:00:00"/>
        <d v="2014-04-01T00:00:00"/>
        <d v="2014-05-01T00:00:00"/>
        <d v="2014-06-01T00:00:00"/>
        <d v="2014-07-01T00:00:00"/>
        <d v="2014-08-01T00:00:00"/>
        <d v="2014-09-01T00:00:00"/>
        <d v="2014-10-01T00:00:00"/>
        <d v="2014-11-01T00:00:00"/>
        <d v="2014-12-01T00:00:00"/>
        <d v="2015-01-01T00:00:00"/>
        <d v="2015-02-01T00:00:00"/>
        <d v="2015-03-01T00:00:00"/>
        <d v="2015-04-01T00:00:00"/>
        <d v="2015-05-01T00:00:00"/>
        <d v="2015-06-01T00:00:00"/>
        <d v="2015-07-01T00:00:00"/>
        <d v="2015-08-01T00:00:00"/>
        <d v="2015-09-01T00:00:00"/>
        <d v="2015-10-01T00:00:00"/>
        <d v="2015-11-01T00:00:00"/>
        <d v="2015-12-01T00:00:00"/>
      </sharedItems>
      <fieldGroup base="0">
        <rangePr groupBy="years" startDate="1983-01-01T00:00:00" endDate="2015-12-02T00:00:00"/>
        <groupItems count="35">
          <s v="(en blanco)"/>
          <s v="1983"/>
          <s v="1984"/>
          <s v="1985"/>
          <s v="1986"/>
          <s v="1987"/>
          <s v="1988"/>
          <s v="1989"/>
          <s v="1990"/>
          <s v="1991"/>
          <s v="1992"/>
          <s v="1993"/>
          <s v="1994"/>
          <s v="1995"/>
          <s v="1996"/>
          <s v="1997"/>
          <s v="1998"/>
          <s v="1999"/>
          <s v="2000"/>
          <s v="2001"/>
          <s v="2002"/>
          <s v="2003"/>
          <s v="2004"/>
          <s v="2005"/>
          <s v="2006"/>
          <s v="2007"/>
          <s v="2008"/>
          <s v="2009"/>
          <s v="2010"/>
          <s v="2011"/>
          <s v="2012"/>
          <s v="2013"/>
          <s v="2014"/>
          <s v="2015"/>
          <s v="&gt;12/2/2015"/>
        </groupItems>
      </fieldGroup>
    </cacheField>
    <cacheField name="UNIT TIME" numFmtId="0">
      <sharedItems containsString="0" containsBlank="1" containsNumber="1" containsInteger="1" minValue="1" maxValue="12"/>
    </cacheField>
    <cacheField name="PREC" numFmtId="0">
      <sharedItems containsBlank="1" containsMixedTypes="1" containsNumber="1" minValue="0.84" maxValue="274.95999999999998"/>
    </cacheField>
    <cacheField name="SURQ" numFmtId="0">
      <sharedItems containsBlank="1" containsMixedTypes="1" containsNumber="1" minValue="0" maxValue="63.79"/>
    </cacheField>
    <cacheField name="LATQ" numFmtId="0">
      <sharedItems containsBlank="1" containsMixedTypes="1" containsNumber="1" minValue="0.05" maxValue="58.89"/>
    </cacheField>
    <cacheField name="GWQ" numFmtId="0">
      <sharedItems containsBlank="1" containsMixedTypes="1" containsNumber="1" minValue="0.05" maxValue="82.73"/>
    </cacheField>
    <cacheField name="PERC" numFmtId="0">
      <sharedItems containsBlank="1" containsMixedTypes="1" containsNumber="1" minValue="0" maxValue="110.25"/>
    </cacheField>
    <cacheField name="TILE Q" numFmtId="0">
      <sharedItems containsBlank="1" containsMixedTypes="1" containsNumber="1" containsInteger="1" minValue="0" maxValue="0"/>
    </cacheField>
    <cacheField name="SW" numFmtId="0">
      <sharedItems containsBlank="1" containsMixedTypes="1" containsNumber="1" minValue="114.54" maxValue="119.88"/>
    </cacheField>
    <cacheField name="ET" numFmtId="0">
      <sharedItems containsBlank="1" containsMixedTypes="1" containsNumber="1" minValue="2.11" maxValue="54.14"/>
    </cacheField>
    <cacheField name="PET" numFmtId="0">
      <sharedItems containsBlank="1" containsMixedTypes="1" containsNumber="1" minValue="52.5" maxValue="124.65"/>
    </cacheField>
    <cacheField name="WATER YIELD" numFmtId="0">
      <sharedItems containsBlank="1" containsMixedTypes="1" containsNumber="1" minValue="1.64" maxValue="185.89"/>
    </cacheField>
    <cacheField name="SEDIM YIELD" numFmtId="0">
      <sharedItems containsBlank="1" containsMixedTypes="1" containsNumber="1" minValue="0" maxValue="580.83000000000004"/>
    </cacheField>
    <cacheField name="NO3 SURQ" numFmtId="0">
      <sharedItems containsBlank="1" containsMixedTypes="1" containsNumber="1" minValue="0" maxValue="0.01"/>
    </cacheField>
    <cacheField name="NO3 LATQ" numFmtId="0">
      <sharedItems containsString="0" containsBlank="1" containsNumber="1" minValue="0" maxValue="0.11"/>
    </cacheField>
    <cacheField name="NO3 PERCO" numFmtId="0">
      <sharedItems containsString="0" containsBlank="1" containsNumber="1" minValue="0" maxValue="2.06"/>
    </cacheField>
    <cacheField name="NO3 CROP" numFmtId="0">
      <sharedItems containsString="0" containsBlank="1" containsNumber="1" minValue="0" maxValue="1.47"/>
    </cacheField>
    <cacheField name="N ORGANIC" numFmtId="0">
      <sharedItems containsString="0" containsBlank="1" containsNumber="1" minValue="0" maxValue="18.88"/>
    </cacheField>
    <cacheField name="P SOLUBLE" numFmtId="0">
      <sharedItems containsString="0" containsBlank="1" containsNumber="1" containsInteger="1" minValue="0" maxValue="0"/>
    </cacheField>
    <cacheField name="P ORGANIC" numFmtId="0">
      <sharedItems containsString="0" containsBlank="1" containsNumber="1" minValue="0" maxValue="2.2999999999999998"/>
    </cacheField>
    <cacheField name="TILE NO3" numFmtId="0">
      <sharedItems containsBlank="1"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6">
  <r>
    <x v="0"/>
    <n v="0.57457142857142873"/>
    <n v="1.52"/>
    <n v="0.69630000000000003"/>
    <n v="0.1217285714285713"/>
    <n v="1.4817845102040785E-2"/>
    <n v="0.94542857142857128"/>
    <n v="1.6454500248632513"/>
    <n v="0.89383518367346915"/>
    <n v="2.7075057843224744"/>
    <n v="-0.82369999999999999"/>
  </r>
  <r>
    <x v="1"/>
    <n v="0.57457142857142873"/>
    <n v="1.92"/>
    <n v="1.2210000000000001"/>
    <n v="0.64642857142857135"/>
    <n v="0.41786989795918356"/>
    <n v="1.3454285714285712"/>
    <n v="2.3416210840377909"/>
    <n v="1.8101780408163259"/>
    <n v="5.4831893012103192"/>
    <n v="-0.69899999999999984"/>
  </r>
  <r>
    <x v="2"/>
    <n v="0.57457142857142873"/>
    <n v="2.1"/>
    <n v="1.0649999999999999"/>
    <n v="0.49042857142857121"/>
    <n v="0.24052018367346917"/>
    <n v="1.5254285714285714"/>
    <n v="2.6548980606663344"/>
    <n v="2.3269323265306121"/>
    <n v="7.0484837125298636"/>
    <n v="-1.0350000000000001"/>
  </r>
  <r>
    <x v="3"/>
    <n v="0.57457142857142873"/>
    <n v="1.89"/>
    <n v="0.87250000000000005"/>
    <n v="0.29792857142857132"/>
    <n v="8.8761433673469323E-2"/>
    <n v="1.3154285714285712"/>
    <n v="2.2894082545997008"/>
    <n v="1.7303523265306116"/>
    <n v="5.2413901562292482"/>
    <n v="-1.0174999999999998"/>
  </r>
  <r>
    <x v="4"/>
    <n v="0.57457142857142873"/>
    <n v="0.34"/>
    <n v="0.49659999999999999"/>
    <n v="-7.7971428571428747E-2"/>
    <n v="6.0795436734694154E-3"/>
    <n v="-0.23457142857142871"/>
    <n v="-0.40825459970164107"/>
    <n v="5.5023755102040883E-2"/>
    <n v="0.1666718181775472"/>
    <n v="0.15659999999999996"/>
  </r>
  <r>
    <x v="5"/>
    <n v="0.57457142857142873"/>
    <n v="0.13"/>
    <n v="0.23760000000000001"/>
    <n v="-0.3369714285714287"/>
    <n v="0.11354974367346947"/>
    <n v="-0.44457142857142873"/>
    <n v="-0.77374440576827452"/>
    <n v="0.19764375510204096"/>
    <n v="0.59868040545770029"/>
    <n v="0.1076"/>
  </r>
  <r>
    <x v="6"/>
    <n v="0.57457142857142873"/>
    <n v="0.12"/>
    <n v="6.9260000000000002E-2"/>
    <n v="-0.50531142857142874"/>
    <n v="0.25533963984489816"/>
    <n v="-0.45457142857142874"/>
    <n v="-0.79114868224763801"/>
    <n v="0.20663518367346953"/>
    <n v="0.62591623742217406"/>
    <n v="-5.0739999999999993E-2"/>
  </r>
  <r>
    <x v="7"/>
    <n v="0.57457142857142873"/>
    <n v="0.15"/>
    <n v="1.451E-2"/>
    <n v="-0.56006142857142871"/>
    <n v="0.31366880377346956"/>
    <n v="-0.42457142857142871"/>
    <n v="-0.73893585280954754"/>
    <n v="0.18026089795918379"/>
    <n v="0.54602619456737334"/>
    <n v="-0.13549"/>
  </r>
  <r>
    <x v="8"/>
    <n v="0.57457142857142873"/>
    <n v="0.13"/>
    <n v="0.28660000000000002"/>
    <n v="-0.28797142857142871"/>
    <n v="8.2927543673469467E-2"/>
    <n v="-0.44457142857142873"/>
    <n v="-0.77374440576827452"/>
    <n v="0.19764375510204096"/>
    <n v="0.59868040545770029"/>
    <n v="0.15660000000000002"/>
  </r>
  <r>
    <x v="9"/>
    <n v="0.57457142857142873"/>
    <n v="0.14000000000000001"/>
    <n v="0.38140000000000002"/>
    <n v="-0.19317142857142872"/>
    <n v="3.7315200816326589E-2"/>
    <n v="-0.43457142857142872"/>
    <n v="-0.75634012928891103"/>
    <n v="0.18885232653061237"/>
    <n v="0.57205039117276668"/>
    <n v="0.2414"/>
  </r>
  <r>
    <x v="10"/>
    <n v="0.57457142857142873"/>
    <n v="0.12"/>
    <n v="0.2747"/>
    <n v="-0.29987142857142873"/>
    <n v="8.9922873673469489E-2"/>
    <n v="-0.45457142857142874"/>
    <n v="-0.79114868224763801"/>
    <n v="0.20663518367346953"/>
    <n v="0.62591623742217406"/>
    <n v="0.1547"/>
  </r>
  <r>
    <x v="11"/>
    <n v="0.57457142857142873"/>
    <n v="0.11"/>
    <n v="0.69220000000000004"/>
    <n v="0.1176285714285713"/>
    <n v="1.3836480816326501E-2"/>
    <n v="-0.46457142857142875"/>
    <n v="-0.80855295872700161"/>
    <n v="0.21582661224489813"/>
    <n v="0.65375788706618843"/>
    <n v="0.58220000000000005"/>
  </r>
  <r>
    <x v="12"/>
    <n v="0.57457142857142873"/>
    <n v="0.72"/>
    <n v="0.92130000000000001"/>
    <n v="0.34672857142857127"/>
    <n v="0.12022070224489785"/>
    <n v="0.14542857142857124"/>
    <n v="0.25310790651417164"/>
    <n v="2.1149469387755047E-2"/>
    <n v="6.4063612339986656E-2"/>
    <n v="0.20130000000000003"/>
  </r>
  <r>
    <x v="13"/>
    <n v="0.57457142857142873"/>
    <n v="0.73"/>
    <n v="1.329"/>
    <n v="0.75442857142857123"/>
    <n v="0.56916246938775483"/>
    <n v="0.15542857142857125"/>
    <n v="0.27051218299353519"/>
    <n v="2.4158040816326474E-2"/>
    <n v="7.3176841147927871E-2"/>
    <n v="0.59899999999999998"/>
  </r>
  <r>
    <x v="14"/>
    <n v="0.57457142857142873"/>
    <n v="0.6"/>
    <n v="1.3360000000000001"/>
    <n v="0.76142857142857134"/>
    <n v="0.57977346938775498"/>
    <n v="2.5428571428571245E-2"/>
    <n v="4.4256588761809712E-2"/>
    <n v="6.4661224489794987E-4"/>
    <n v="1.9586456488319419E-3"/>
    <n v="0.7360000000000001"/>
  </r>
  <r>
    <x v="15"/>
    <n v="0.57457142857142873"/>
    <n v="0.32"/>
    <n v="0.77839999999999998"/>
    <n v="0.20382857142857125"/>
    <n v="4.1546086530612168E-2"/>
    <n v="-0.25457142857142873"/>
    <n v="-0.44306315266036811"/>
    <n v="6.4806612244898032E-2"/>
    <n v="0.19630495724534466"/>
    <n v="0.45839999999999997"/>
  </r>
  <r>
    <x v="16"/>
    <n v="0.57457142857142873"/>
    <n v="0.43"/>
    <n v="0.51870000000000005"/>
    <n v="-5.5871428571428683E-2"/>
    <n v="3.1216165306122575E-3"/>
    <n v="-0.14457142857142874"/>
    <n v="-0.25161611138736967"/>
    <n v="2.0900897959183724E-2"/>
    <n v="6.3310667509701213E-2"/>
    <n v="8.8700000000000057E-2"/>
  </r>
  <r>
    <x v="17"/>
    <n v="0.57457142857142873"/>
    <n v="0.55000000000000004"/>
    <n v="0.27100000000000002"/>
    <n v="-0.30357142857142871"/>
    <n v="9.2155612244898044E-2"/>
    <n v="-2.4571428571428688E-2"/>
    <n v="-4.2764793635007653E-2"/>
    <n v="6.0375510204082206E-4"/>
    <n v="1.8288275746447911E-3"/>
    <n v="-0.27900000000000003"/>
  </r>
  <r>
    <x v="18"/>
    <n v="0.57457142857142873"/>
    <n v="0.41"/>
    <n v="0.1429"/>
    <n v="-0.43167142857142871"/>
    <n v="0.18634022224489807"/>
    <n v="-0.16457142857142876"/>
    <n v="-0.2864246643460967"/>
    <n v="2.7083755102040877E-2"/>
    <n v="8.2039088345774155E-2"/>
    <n v="-0.2671"/>
  </r>
  <r>
    <x v="19"/>
    <n v="0.57457142857142873"/>
    <n v="0.32"/>
    <n v="0.1573"/>
    <n v="-0.41727142857142874"/>
    <n v="0.17411544510204097"/>
    <n v="-0.25457142857142873"/>
    <n v="-0.44306315266036811"/>
    <n v="6.4806612244898032E-2"/>
    <n v="0.19630495724534466"/>
    <n v="-0.16270000000000001"/>
  </r>
  <r>
    <x v="20"/>
    <n v="0.57457142857142873"/>
    <n v="0.33"/>
    <n v="0.121"/>
    <n v="-0.45357142857142874"/>
    <n v="0.20572704081632667"/>
    <n v="-0.24457142857142872"/>
    <n v="-0.42565887618100462"/>
    <n v="5.9815183673469462E-2"/>
    <n v="0.18118547887167583"/>
    <n v="-0.20900000000000002"/>
  </r>
  <r>
    <x v="21"/>
    <n v="0.57457142857142873"/>
    <n v="0.33"/>
    <n v="0.47660000000000002"/>
    <n v="-9.7971428571428709E-2"/>
    <n v="9.5984008163265584E-3"/>
    <n v="-0.24457142857142872"/>
    <n v="-0.42565887618100462"/>
    <n v="5.9815183673469462E-2"/>
    <n v="0.18118547887167583"/>
    <n v="0.14660000000000001"/>
  </r>
  <r>
    <x v="22"/>
    <n v="0.57457142857142873"/>
    <n v="0.56999999999999995"/>
    <n v="0.32190000000000002"/>
    <n v="-0.25267142857142871"/>
    <n v="6.3842850816326596E-2"/>
    <n v="-4.5714285714287817E-3"/>
    <n v="-7.9562406762808211E-3"/>
    <n v="2.0897959183675391E-5"/>
    <n v="6.3301765698905494E-5"/>
    <n v="-0.24809999999999993"/>
  </r>
  <r>
    <x v="23"/>
    <n v="0.57457142857142873"/>
    <n v="0.5"/>
    <n v="0.61729999999999996"/>
    <n v="4.2728571428571227E-2"/>
    <n v="1.8257308163265133E-3"/>
    <n v="-7.4571428571428733E-2"/>
    <n v="-0.12978617603182521"/>
    <n v="5.5608979591836973E-3"/>
    <n v="1.6844451488963921E-2"/>
    <n v="0.11729999999999996"/>
  </r>
  <r>
    <x v="24"/>
    <n v="0.57457142857142873"/>
    <n v="0.95"/>
    <n v="1.1679999999999999"/>
    <n v="0.59342857142857119"/>
    <n v="0.35215746938775483"/>
    <n v="0.37542857142857122"/>
    <n v="0.65340626553953207"/>
    <n v="0.1409466122448978"/>
    <n v="0.4269397478463175"/>
    <n v="0.21799999999999997"/>
  </r>
  <r>
    <x v="25"/>
    <n v="0.57457142857142873"/>
    <n v="2.4900000000000002"/>
    <n v="1.1060000000000001"/>
    <n v="0.53142857142857136"/>
    <n v="0.28241632653061216"/>
    <n v="1.9154285714285715"/>
    <n v="3.333664843361511"/>
    <n v="3.6688666122448983"/>
    <n v="11.113321287864528"/>
    <n v="-1.3840000000000001"/>
  </r>
  <r>
    <x v="26"/>
    <n v="0.57457142857142873"/>
    <n v="1.29"/>
    <n v="1.359"/>
    <n v="0.78442857142857125"/>
    <n v="0.61532818367346909"/>
    <n v="0.7154285714285713"/>
    <n v="1.2451516658378909"/>
    <n v="0.51183804081632633"/>
    <n v="1.5504026709388747"/>
    <n v="6.899999999999995E-2"/>
  </r>
  <r>
    <x v="27"/>
    <n v="0.57457142857142873"/>
    <n v="0.43"/>
    <n v="0.85819999999999996"/>
    <n v="0.28362857142857123"/>
    <n v="8.0445166530612136E-2"/>
    <n v="-0.14457142857142874"/>
    <n v="-0.25161611138736967"/>
    <n v="2.0900897959183724E-2"/>
    <n v="6.3310667509701213E-2"/>
    <n v="0.42819999999999997"/>
  </r>
  <r>
    <x v="28"/>
    <n v="0.57457142857142873"/>
    <n v="0.24"/>
    <n v="0.80640000000000001"/>
    <n v="0.23182857142857127"/>
    <n v="5.3744486530612173E-2"/>
    <n v="-0.33457142857142874"/>
    <n v="-0.58229736449527614"/>
    <n v="0.11193804081632665"/>
    <n v="0.33907022069814446"/>
    <n v="0.56640000000000001"/>
  </r>
  <r>
    <x v="29"/>
    <n v="0.57457142857142873"/>
    <n v="0.15"/>
    <n v="0.29599999999999999"/>
    <n v="-0.27857142857142875"/>
    <n v="7.7602040816326628E-2"/>
    <n v="-0.42457142857142871"/>
    <n v="-0.73893585280954754"/>
    <n v="0.18026089795918379"/>
    <n v="0.54602619456737334"/>
    <n v="0.14599999999999999"/>
  </r>
  <r>
    <x v="30"/>
    <n v="0.57457142857142873"/>
    <n v="0.11"/>
    <n v="0.1779"/>
    <n v="-0.39667142857142873"/>
    <n v="0.15734822224489808"/>
    <n v="-0.46457142857142875"/>
    <n v="-0.80855295872700161"/>
    <n v="0.21582661224489813"/>
    <n v="0.65375788706618843"/>
    <n v="6.7900000000000002E-2"/>
  </r>
  <r>
    <x v="31"/>
    <n v="0.57457142857142873"/>
    <n v="0.08"/>
    <n v="0.11799999999999999"/>
    <n v="-0.45657142857142874"/>
    <n v="0.20845746938775525"/>
    <n v="-0.49457142857142872"/>
    <n v="-0.86076578816509197"/>
    <n v="0.24460089795918383"/>
    <n v="0.74091774207547201"/>
    <n v="3.7999999999999992E-2"/>
  </r>
  <r>
    <x v="32"/>
    <n v="0.57457142857142873"/>
    <n v="7.0000000000000007E-2"/>
    <n v="0.18340000000000001"/>
    <n v="-0.39117142857142873"/>
    <n v="0.15301508653061235"/>
    <n v="-0.50457142857142867"/>
    <n v="-0.87817006464445546"/>
    <n v="0.25459232653061237"/>
    <n v="0.7711826624376471"/>
    <n v="0.1134"/>
  </r>
  <r>
    <x v="33"/>
    <n v="0.57457142857142873"/>
    <n v="0.06"/>
    <n v="0.1993"/>
    <n v="-0.3752714285714287"/>
    <n v="0.14082864510204091"/>
    <n v="-0.51457142857142868"/>
    <n v="-0.89557434112381895"/>
    <n v="0.26478375510204094"/>
    <n v="0.80205340047936247"/>
    <n v="0.13930000000000001"/>
  </r>
  <r>
    <x v="34"/>
    <n v="0.57457142857142873"/>
    <n v="7.0000000000000007E-2"/>
    <n v="0.2351"/>
    <n v="-0.33947142857142876"/>
    <n v="0.11524085081632665"/>
    <n v="-0.50457142857142867"/>
    <n v="-0.87817006464445546"/>
    <n v="0.25459232653061237"/>
    <n v="0.7711826624376471"/>
    <n v="0.1651"/>
  </r>
  <r>
    <x v="35"/>
    <n v="0.57457142857142873"/>
    <n v="0.08"/>
    <n v="0.33900000000000002"/>
    <n v="-0.23557142857142871"/>
    <n v="5.549389795918374E-2"/>
    <n v="-0.49457142857142872"/>
    <n v="-0.86076578816509197"/>
    <n v="0.24460089795918383"/>
    <n v="0.74091774207547201"/>
    <n v="0.25900000000000001"/>
  </r>
  <r>
    <x v="36"/>
    <n v="0.57457142857142873"/>
    <n v="0.17"/>
    <n v="0.45639999999999997"/>
    <n v="-0.11817142857142876"/>
    <n v="1.396448653061229E-2"/>
    <n v="-0.40457142857142869"/>
    <n v="-0.70412729985082045"/>
    <n v="0.16367804081632664"/>
    <n v="0.49579525439520722"/>
    <n v="0.28639999999999999"/>
  </r>
  <r>
    <x v="37"/>
    <n v="0.57457142857142873"/>
    <n v="0.94"/>
    <n v="0.98229999999999995"/>
    <n v="0.40772857142857122"/>
    <n v="0.16624258795918351"/>
    <n v="0.36542857142857121"/>
    <n v="0.63600198906016847"/>
    <n v="0.13353804081632636"/>
    <n v="0.40449853008849068"/>
    <n v="4.2300000000000004E-2"/>
  </r>
  <r>
    <x v="38"/>
    <n v="0.57457142857142873"/>
    <n v="1.32"/>
    <n v="0.91779999999999995"/>
    <n v="0.34322857142857122"/>
    <n v="0.11780585224489781"/>
    <n v="0.74542857142857133"/>
    <n v="1.2973644952759815"/>
    <n v="0.55566375510204069"/>
    <n v="1.6831546336027023"/>
    <n v="-0.40220000000000011"/>
  </r>
  <r>
    <x v="39"/>
    <n v="0.57457142857142873"/>
    <n v="0.1"/>
    <n v="0.70809999999999995"/>
    <n v="0.13352857142857122"/>
    <n v="1.7829879387755047E-2"/>
    <n v="-0.47457142857142876"/>
    <n v="-0.8259572352063651"/>
    <n v="0.22521804081632671"/>
    <n v="0.68220535438974272"/>
    <n v="0.60809999999999997"/>
  </r>
  <r>
    <x v="40"/>
    <n v="0.57457142857142873"/>
    <n v="0.06"/>
    <n v="0.39560000000000001"/>
    <n v="-0.17897142857142873"/>
    <n v="3.2030772244898018E-2"/>
    <n v="-0.51457142857142868"/>
    <n v="-0.89557434112381895"/>
    <n v="0.26478375510204094"/>
    <n v="0.80205340047936247"/>
    <n v="0.33560000000000001"/>
  </r>
  <r>
    <x v="41"/>
    <n v="0.57457142857142873"/>
    <n v="7.0000000000000007E-2"/>
    <n v="0.14599999999999999"/>
    <n v="-0.42857142857142871"/>
    <n v="0.18367346938775522"/>
    <n v="-0.50457142857142867"/>
    <n v="-0.87817006464445546"/>
    <n v="0.25459232653061237"/>
    <n v="0.7711826624376471"/>
    <n v="7.5999999999999984E-2"/>
  </r>
  <r>
    <x v="42"/>
    <n v="0.57457142857142873"/>
    <n v="0.06"/>
    <n v="0.25030000000000002"/>
    <n v="-0.32427142857142871"/>
    <n v="0.10515195938775519"/>
    <n v="-0.51457142857142868"/>
    <n v="-0.89557434112381895"/>
    <n v="0.26478375510204094"/>
    <n v="0.80205340047936247"/>
    <n v="0.19030000000000002"/>
  </r>
  <r>
    <x v="43"/>
    <n v="0.57457142857142873"/>
    <n v="0.05"/>
    <n v="0.26029999999999998"/>
    <n v="-0.31427142857142876"/>
    <n v="9.876653081632665E-2"/>
    <n v="-0.52457142857142869"/>
    <n v="-0.91297861760318244"/>
    <n v="0.27517518367346949"/>
    <n v="0.83352995620061798"/>
    <n v="0.21029999999999999"/>
  </r>
  <r>
    <x v="44"/>
    <n v="0.57457142857142873"/>
    <n v="0.04"/>
    <n v="0.39300000000000002"/>
    <n v="-0.18157142857142872"/>
    <n v="3.2968183673469438E-2"/>
    <n v="-0.5345714285714287"/>
    <n v="-0.93038289408254593"/>
    <n v="0.28576661224489808"/>
    <n v="0.86561232960141388"/>
    <n v="0.35300000000000004"/>
  </r>
  <r>
    <x v="45"/>
    <n v="0.57457142857142873"/>
    <n v="0.25"/>
    <n v="0.31530000000000002"/>
    <n v="-0.25927142857142871"/>
    <n v="6.7221673673469456E-2"/>
    <n v="-0.32457142857142873"/>
    <n v="-0.56489308801591265"/>
    <n v="0.10534661224489807"/>
    <n v="0.31910420088815361"/>
    <n v="6.5300000000000025E-2"/>
  </r>
  <r>
    <x v="46"/>
    <n v="0.57457142857142873"/>
    <n v="0.13"/>
    <n v="0.38200000000000001"/>
    <n v="-0.19257142857142873"/>
    <n v="3.7083755102040879E-2"/>
    <n v="-0.44457142857142873"/>
    <n v="-0.77374440576827452"/>
    <n v="0.19764375510204096"/>
    <n v="0.59868040545770029"/>
    <n v="0.252"/>
  </r>
  <r>
    <x v="47"/>
    <n v="0.57457142857142873"/>
    <n v="0.03"/>
    <n v="0.67030000000000001"/>
    <n v="9.5728571428571274E-2"/>
    <n v="9.1639593877550721E-3"/>
    <n v="-0.54457142857142871"/>
    <n v="-0.94778717056190942"/>
    <n v="0.2965580408163267"/>
    <n v="0.89830052068174993"/>
    <n v="0.64029999999999998"/>
  </r>
  <r>
    <x v="48"/>
    <n v="0.57457142857142873"/>
    <n v="1.3"/>
    <n v="0.68569999999999998"/>
    <n v="0.11112857142857124"/>
    <n v="1.234955938775506E-2"/>
    <n v="0.72542857142857131"/>
    <n v="1.2625559423172545"/>
    <n v="0.52624661224489777"/>
    <n v="1.5940475074806106"/>
    <n v="-0.61430000000000007"/>
  </r>
  <r>
    <x v="49"/>
    <n v="0.57457142857142873"/>
    <n v="2.44"/>
    <n v="1.087"/>
    <n v="0.51242857142857123"/>
    <n v="0.26258304081632633"/>
    <n v="1.8654285714285712"/>
    <n v="3.2466434609646928"/>
    <n v="3.4798237551020401"/>
    <n v="10.540693762624798"/>
    <n v="-1.353"/>
  </r>
  <r>
    <x v="50"/>
    <n v="0.57457142857142873"/>
    <n v="1.84"/>
    <n v="1.0960000000000001"/>
    <n v="0.52142857142857135"/>
    <n v="0.27188775510204072"/>
    <n v="1.2654285714285713"/>
    <n v="2.2023868722028834"/>
    <n v="1.601309469387755"/>
    <n v="4.8505079348516"/>
    <n v="-0.74399999999999999"/>
  </r>
  <r>
    <x v="51"/>
    <n v="0.57457142857142873"/>
    <n v="0.56000000000000005"/>
    <n v="0.88090000000000002"/>
    <n v="0.30632857142857128"/>
    <n v="9.3837193673469294E-2"/>
    <n v="-1.457142857142868E-2"/>
    <n v="-2.5360517155644139E-2"/>
    <n v="2.1232653061224805E-4"/>
    <n v="6.4315583040172066E-4"/>
    <n v="0.32089999999999996"/>
  </r>
  <r>
    <x v="52"/>
    <n v="0.57457142857142873"/>
    <n v="0.23"/>
    <n v="0.45679999999999998"/>
    <n v="-0.11777142857142875"/>
    <n v="1.3870109387755144E-2"/>
    <n v="-0.34457142857142875"/>
    <n v="-0.59970164097463963"/>
    <n v="0.11872946938775522"/>
    <n v="0.35964205818767558"/>
    <n v="0.22679999999999997"/>
  </r>
  <r>
    <x v="53"/>
    <n v="0.57457142857142873"/>
    <n v="0.1"/>
    <n v="0.13650000000000001"/>
    <n v="-0.43807142857142872"/>
    <n v="0.19190657653061238"/>
    <n v="-0.47457142857142876"/>
    <n v="-0.8259572352063651"/>
    <n v="0.22521804081632671"/>
    <n v="0.68220535438974272"/>
    <n v="3.6500000000000005E-2"/>
  </r>
  <r>
    <x v="54"/>
    <n v="0.57457142857142873"/>
    <n v="0.06"/>
    <n v="6.3689999999999997E-2"/>
    <n v="-0.51088142857142871"/>
    <n v="0.26099983405918381"/>
    <n v="-0.51457142857142868"/>
    <n v="-0.89557434112381895"/>
    <n v="0.26478375510204094"/>
    <n v="0.80205340047936247"/>
    <n v="3.6899999999999988E-3"/>
  </r>
  <r>
    <x v="55"/>
    <n v="0.57457142857142873"/>
    <n v="0.06"/>
    <n v="0.16120000000000001"/>
    <n v="-0.41337142857142872"/>
    <n v="0.17087593795918379"/>
    <n v="-0.51457142857142868"/>
    <n v="-0.89557434112381895"/>
    <n v="0.26478375510204094"/>
    <n v="0.80205340047936247"/>
    <n v="0.10120000000000001"/>
  </r>
  <r>
    <x v="56"/>
    <n v="0.57457142857142873"/>
    <n v="0.05"/>
    <n v="0.22969999999999999"/>
    <n v="-0.34487142857142872"/>
    <n v="0.11893630224489805"/>
    <n v="-0.52457142857142869"/>
    <n v="-0.91297861760318244"/>
    <n v="0.27517518367346949"/>
    <n v="0.83352995620061798"/>
    <n v="0.17969999999999997"/>
  </r>
  <r>
    <x v="57"/>
    <n v="0.57457142857142873"/>
    <n v="0.25"/>
    <n v="0.27350000000000002"/>
    <n v="-0.30107142857142871"/>
    <n v="9.0644005102040903E-2"/>
    <n v="-0.32457142857142873"/>
    <n v="-0.56489308801591265"/>
    <n v="0.10534661224489807"/>
    <n v="0.31910420088815361"/>
    <n v="2.3500000000000021E-2"/>
  </r>
  <r>
    <x v="58"/>
    <n v="0.57457142857142873"/>
    <n v="1.21"/>
    <n v="0.20080000000000001"/>
    <n v="-0.37377142857142875"/>
    <n v="0.13970508081632665"/>
    <n v="0.63542857142857123"/>
    <n v="1.105917454002983"/>
    <n v="0.40376946938775488"/>
    <n v="1.22305341506844"/>
    <n v="-1.0091999999999999"/>
  </r>
  <r>
    <x v="59"/>
    <n v="0.57457142857142873"/>
    <n v="3.54"/>
    <n v="0.44640000000000002"/>
    <n v="-0.12817142857142871"/>
    <n v="1.6427915102040853E-2"/>
    <n v="2.9654285714285713"/>
    <n v="5.1611138736946778"/>
    <n v="8.7937666122448981"/>
    <n v="26.637096417243683"/>
    <n v="-3.0935999999999999"/>
  </r>
  <r>
    <x v="60"/>
    <n v="0.57457142857142873"/>
    <n v="1.22"/>
    <n v="0.41270000000000001"/>
    <n v="-0.16187142857142872"/>
    <n v="2.6202359387755152E-2"/>
    <n v="0.64542857142857124"/>
    <n v="1.1233217304823464"/>
    <n v="0.41657804081632627"/>
    <n v="1.2618517101738533"/>
    <n v="-0.80729999999999991"/>
  </r>
  <r>
    <x v="61"/>
    <n v="0.57457142857142873"/>
    <n v="1.53"/>
    <n v="0.878"/>
    <n v="0.30342857142857127"/>
    <n v="9.2068897959183577E-2"/>
    <n v="0.95542857142857129"/>
    <n v="1.6628543013426149"/>
    <n v="0.91284375510204052"/>
    <n v="2.7650844274936359"/>
    <n v="-0.65200000000000002"/>
  </r>
  <r>
    <x v="62"/>
    <n v="0.57457142857142873"/>
    <n v="0.91"/>
    <n v="0.81869999999999998"/>
    <n v="0.24412857142857125"/>
    <n v="5.9598759387755017E-2"/>
    <n v="0.3354285714285713"/>
    <n v="0.58378915962207822"/>
    <n v="0.11251232653061216"/>
    <n v="0.34080978289225233"/>
    <n v="-9.1300000000000048E-2"/>
  </r>
  <r>
    <x v="63"/>
    <n v="0.57457142857142873"/>
    <n v="0.74"/>
    <n v="0.61209999999999998"/>
    <n v="3.7528571428571245E-2"/>
    <n v="1.408393673469374E-3"/>
    <n v="0.16542857142857126"/>
    <n v="0.28791645947289868"/>
    <n v="2.7366612244897903E-2"/>
    <n v="8.289588763540931E-2"/>
    <n v="-0.12790000000000001"/>
  </r>
  <r>
    <x v="64"/>
    <n v="0.57457142857142873"/>
    <n v="7.0000000000000007E-2"/>
    <n v="0.14749999999999999"/>
    <n v="-0.42707142857142877"/>
    <n v="0.18239000510204098"/>
    <n v="-0.50457142857142867"/>
    <n v="-0.87817006464445546"/>
    <n v="0.25459232653061237"/>
    <n v="0.7711826624376471"/>
    <n v="7.7499999999999986E-2"/>
  </r>
  <r>
    <x v="65"/>
    <n v="0.57457142857142873"/>
    <n v="0.09"/>
    <n v="0.47960000000000003"/>
    <n v="-9.4971428571428707E-2"/>
    <n v="9.0195722448979856E-3"/>
    <n v="-0.48457142857142876"/>
    <n v="-0.84336151168572859"/>
    <n v="0.23480946938775529"/>
    <n v="0.71125863939283729"/>
    <n v="0.38960000000000006"/>
  </r>
  <r>
    <x v="66"/>
    <n v="0.57457142857142873"/>
    <n v="0.09"/>
    <n v="0.21479999999999999"/>
    <n v="-0.35977142857142874"/>
    <n v="0.12943548081632666"/>
    <n v="-0.48457142857142876"/>
    <n v="-0.84336151168572859"/>
    <n v="0.23480946938775529"/>
    <n v="0.71125863939283729"/>
    <n v="0.12479999999999999"/>
  </r>
  <r>
    <x v="67"/>
    <n v="0.57457142857142873"/>
    <n v="0.1"/>
    <n v="0.26279999999999998"/>
    <n v="-0.31177142857142875"/>
    <n v="9.7201423673469498E-2"/>
    <n v="-0.47457142857142876"/>
    <n v="-0.8259572352063651"/>
    <n v="0.22521804081632671"/>
    <n v="0.68220535438974272"/>
    <n v="0.16279999999999997"/>
  </r>
  <r>
    <x v="68"/>
    <n v="0.57457142857142873"/>
    <n v="0.13"/>
    <n v="0.71989999999999998"/>
    <n v="0.14532857142857125"/>
    <n v="2.1120393673469337E-2"/>
    <n v="-0.44457142857142873"/>
    <n v="-0.77374440576827452"/>
    <n v="0.19764375510204096"/>
    <n v="0.59868040545770029"/>
    <n v="0.58989999999999998"/>
  </r>
  <r>
    <x v="69"/>
    <n v="0.57457142857142873"/>
    <n v="0.68"/>
    <n v="0.63690000000000002"/>
    <n v="6.2328571428571289E-2"/>
    <n v="3.8848508163265134E-3"/>
    <n v="0.10542857142857132"/>
    <n v="0.1834908005967178"/>
    <n v="1.1115183673469364E-2"/>
    <n v="3.3668873903624455E-2"/>
    <n v="-4.3100000000000027E-2"/>
  </r>
  <r>
    <x v="70"/>
    <n v="0.57457142857142873"/>
    <n v="0.96"/>
    <n v="0.91100000000000003"/>
    <n v="0.3364285714285713"/>
    <n v="0.1131841836734693"/>
    <n v="0.38542857142857123"/>
    <n v="0.67081054201889556"/>
    <n v="0.14855518367346923"/>
    <n v="0.44998678328368447"/>
    <n v="-4.8999999999999932E-2"/>
  </r>
  <r>
    <x v="71"/>
    <n v="0.57457142857142873"/>
    <n v="1.5"/>
    <n v="0.93879999999999997"/>
    <n v="0.36422857142857124"/>
    <n v="0.13266245224489781"/>
    <n v="0.92542857142857127"/>
    <n v="1.6106414719045243"/>
    <n v="0.85641804081632622"/>
    <n v="2.5941659510187725"/>
    <n v="-0.56120000000000003"/>
  </r>
  <r>
    <x v="72"/>
    <n v="0.57457142857142873"/>
    <n v="0.41"/>
    <n v="0.56489999999999996"/>
    <n v="-9.6714285714287751E-3"/>
    <n v="9.3536530612248835E-5"/>
    <n v="-0.16457142857142876"/>
    <n v="-0.2864246643460967"/>
    <n v="2.7083755102040877E-2"/>
    <n v="8.2039088345774155E-2"/>
    <n v="0.15489999999999998"/>
  </r>
  <r>
    <x v="73"/>
    <n v="0.57457142857142873"/>
    <n v="0.14000000000000001"/>
    <n v="0.31480000000000002"/>
    <n v="-0.25977142857142871"/>
    <n v="6.7481195102040883E-2"/>
    <n v="-0.43457142857142872"/>
    <n v="-0.75634012928891103"/>
    <n v="0.18885232653061237"/>
    <n v="0.57205039117276668"/>
    <n v="0.17480000000000001"/>
  </r>
  <r>
    <x v="74"/>
    <n v="0.57457142857142873"/>
    <n v="0.09"/>
    <n v="8.133E-2"/>
    <n v="-0.49324142857142872"/>
    <n v="0.24328710685918381"/>
    <n v="-0.48457142857142876"/>
    <n v="-0.84336151168572859"/>
    <n v="0.23480946938775529"/>
    <n v="0.71125863939283729"/>
    <n v="-8.6699999999999972E-3"/>
  </r>
  <r>
    <x v="75"/>
    <n v="0.57457142857142873"/>
    <n v="0.08"/>
    <n v="5.9319999999999998E-2"/>
    <n v="-0.51525142857142869"/>
    <n v="0.26548403464489806"/>
    <n v="-0.49457142857142872"/>
    <n v="-0.86076578816509197"/>
    <n v="0.24460089795918383"/>
    <n v="0.74091774207547201"/>
    <n v="-2.0680000000000004E-2"/>
  </r>
  <r>
    <x v="76"/>
    <n v="0.57457142857142873"/>
    <n v="0.06"/>
    <n v="0.10249999999999999"/>
    <n v="-0.47207142857142875"/>
    <n v="0.22285143367346955"/>
    <n v="-0.51457142857142868"/>
    <n v="-0.89557434112381895"/>
    <n v="0.26478375510204094"/>
    <n v="0.80205340047936247"/>
    <n v="4.2499999999999996E-2"/>
  </r>
  <r>
    <x v="77"/>
    <n v="0.57457142857142873"/>
    <n v="7.0000000000000007E-2"/>
    <n v="0.37880000000000003"/>
    <n v="-0.19577142857142871"/>
    <n v="3.8326452244898015E-2"/>
    <n v="-0.50457142857142867"/>
    <n v="-0.87817006464445546"/>
    <n v="0.25459232653061237"/>
    <n v="0.7711826624376471"/>
    <n v="0.30880000000000002"/>
  </r>
  <r>
    <x v="78"/>
    <n v="0.57457142857142873"/>
    <n v="0.08"/>
    <n v="0.37480000000000002"/>
    <n v="-0.19977142857142871"/>
    <n v="3.9908623673469444E-2"/>
    <n v="-0.49457142857142872"/>
    <n v="-0.86076578816509197"/>
    <n v="0.24460089795918383"/>
    <n v="0.74091774207547201"/>
    <n v="0.29480000000000001"/>
  </r>
  <r>
    <x v="79"/>
    <n v="0.57457142857142873"/>
    <n v="0.18"/>
    <n v="0.3019"/>
    <n v="-0.27267142857142873"/>
    <n v="7.4349707959183761E-2"/>
    <n v="-0.39457142857142874"/>
    <n v="-0.68672302337145708"/>
    <n v="0.1556866122448981"/>
    <n v="0.47158851082843478"/>
    <n v="0.12190000000000001"/>
  </r>
  <r>
    <x v="80"/>
    <n v="0.57457142857142873"/>
    <n v="0.22"/>
    <n v="0.65100000000000002"/>
    <n v="7.642857142857129E-2"/>
    <n v="5.8413265306122234E-3"/>
    <n v="-0.35457142857142876"/>
    <n v="-0.61710591745400312"/>
    <n v="0.12572089795918381"/>
    <n v="0.38081971335674691"/>
    <n v="0.43100000000000005"/>
  </r>
  <r>
    <x v="81"/>
    <n v="0.57457142857142873"/>
    <n v="1.59"/>
    <n v="1.01"/>
    <n v="0.43542857142857128"/>
    <n v="0.18959804081632639"/>
    <n v="1.0154285714285713"/>
    <n v="1.7672799602187961"/>
    <n v="1.0310951836734692"/>
    <n v="3.1232784577909496"/>
    <n v="-0.58000000000000007"/>
  </r>
  <r>
    <x v="82"/>
    <n v="0.57457142857142873"/>
    <n v="2.5099999999999998"/>
    <n v="1.079"/>
    <n v="0.50442857142857123"/>
    <n v="0.25444818367346916"/>
    <n v="1.9354285714285711"/>
    <n v="3.3684733963202369"/>
    <n v="3.7458837551020392"/>
    <n v="11.346613021717191"/>
    <n v="-1.4309999999999998"/>
  </r>
  <r>
    <x v="83"/>
    <n v="0.57457142857142873"/>
    <n v="1.3"/>
    <n v="1.0760000000000001"/>
    <n v="0.50142857142857133"/>
    <n v="0.25143061224489788"/>
    <n v="0.72542857142857131"/>
    <n v="1.2625559423172545"/>
    <n v="0.52624661224489777"/>
    <n v="1.5940475074806106"/>
    <n v="-0.22399999999999998"/>
  </r>
  <r>
    <x v="84"/>
    <n v="0.57457142857142873"/>
    <n v="1.23"/>
    <n v="0.78900000000000003"/>
    <n v="0.2144285714285713"/>
    <n v="4.5979612244897904E-2"/>
    <n v="0.65542857142857125"/>
    <n v="1.14072600696171"/>
    <n v="0.42958661224489775"/>
    <n v="1.3012558229588072"/>
    <n v="-0.44099999999999995"/>
  </r>
  <r>
    <x v="85"/>
    <n v="0.57457142857142873"/>
    <n v="0.23"/>
    <n v="0.40739999999999998"/>
    <n v="-0.16717142857142875"/>
    <n v="2.7946286530612305E-2"/>
    <n v="-0.34457142857142875"/>
    <n v="-0.59970164097463963"/>
    <n v="0.11872946938775522"/>
    <n v="0.35964205818767558"/>
    <n v="0.17739999999999997"/>
  </r>
  <r>
    <x v="86"/>
    <n v="0.57457142857142873"/>
    <n v="0.14000000000000001"/>
    <n v="0.14749999999999999"/>
    <n v="-0.42707142857142877"/>
    <n v="0.18239000510204098"/>
    <n v="-0.43457142857142872"/>
    <n v="-0.75634012928891103"/>
    <n v="0.18885232653061237"/>
    <n v="0.57205039117276668"/>
    <n v="7.4999999999999789E-3"/>
  </r>
  <r>
    <x v="87"/>
    <n v="0.57457142857142873"/>
    <n v="0.11"/>
    <n v="4.6199999999999998E-2"/>
    <n v="-0.52837142857142871"/>
    <n v="0.2791763665306124"/>
    <n v="-0.46457142857142875"/>
    <n v="-0.80855295872700161"/>
    <n v="0.21582661224489813"/>
    <n v="0.65375788706618843"/>
    <n v="-6.3799999999999996E-2"/>
  </r>
  <r>
    <x v="88"/>
    <n v="0.57457142857142873"/>
    <n v="0.11"/>
    <n v="0.15620000000000001"/>
    <n v="-0.41837142857142873"/>
    <n v="0.17503465224489809"/>
    <n v="-0.46457142857142875"/>
    <n v="-0.80855295872700161"/>
    <n v="0.21582661224489813"/>
    <n v="0.65375788706618843"/>
    <n v="4.6200000000000005E-2"/>
  </r>
  <r>
    <x v="89"/>
    <n v="0.57457142857142873"/>
    <n v="0.1"/>
    <n v="0.31119999999999998"/>
    <n v="-0.26337142857142876"/>
    <n v="6.9364509387755194E-2"/>
    <n v="-0.47457142857142876"/>
    <n v="-0.8259572352063651"/>
    <n v="0.22521804081632671"/>
    <n v="0.68220535438974272"/>
    <n v="0.21119999999999997"/>
  </r>
  <r>
    <x v="90"/>
    <n v="0.57457142857142873"/>
    <n v="0.09"/>
    <n v="0.3115"/>
    <n v="-0.26307142857142873"/>
    <n v="6.9206576530612324E-2"/>
    <n v="-0.48457142857142876"/>
    <n v="-0.84336151168572859"/>
    <n v="0.23480946938775529"/>
    <n v="0.71125863939283729"/>
    <n v="0.2215"/>
  </r>
  <r>
    <x v="91"/>
    <n v="0.57457142857142873"/>
    <n v="0.11"/>
    <n v="0.44"/>
    <n v="-0.13457142857142873"/>
    <n v="1.8109469387755144E-2"/>
    <n v="-0.46457142857142875"/>
    <n v="-0.80855295872700161"/>
    <n v="0.21582661224489813"/>
    <n v="0.65375788706618843"/>
    <n v="0.33"/>
  </r>
  <r>
    <x v="92"/>
    <n v="0.57457142857142873"/>
    <n v="0.31"/>
    <n v="0.5222"/>
    <n v="-5.2371428571428735E-2"/>
    <n v="2.7427665306122622E-3"/>
    <n v="-0.26457142857142874"/>
    <n v="-0.46046742913973165"/>
    <n v="6.9998040816326615E-2"/>
    <n v="0.21203025329855379"/>
    <n v="0.2122"/>
  </r>
  <r>
    <x v="93"/>
    <n v="0.57457142857142873"/>
    <n v="0.9"/>
    <n v="0.82340000000000002"/>
    <n v="0.24882857142857129"/>
    <n v="6.1915657959183606E-2"/>
    <n v="0.32542857142857129"/>
    <n v="0.56638488314271462"/>
    <n v="0.10590375510204073"/>
    <n v="0.32079183585258653"/>
    <n v="-7.6600000000000001E-2"/>
  </r>
  <r>
    <x v="94"/>
    <n v="0.57457142857142873"/>
    <n v="1.52"/>
    <n v="0.79620000000000002"/>
    <n v="0.22162857142857129"/>
    <n v="4.9119223673469325E-2"/>
    <n v="0.94542857142857128"/>
    <n v="1.6454500248632513"/>
    <n v="0.89383518367346915"/>
    <n v="2.7075057843224744"/>
    <n v="-0.7238"/>
  </r>
  <r>
    <x v="95"/>
    <n v="0.57457142857142873"/>
    <n v="1.62"/>
    <n v="1.1850000000000001"/>
    <n v="0.61042857142857132"/>
    <n v="0.37262304081632641"/>
    <n v="1.0454285714285714"/>
    <n v="1.8194927896568864"/>
    <n v="1.0929208979591836"/>
    <n v="3.3105540116133989"/>
    <n v="-0.43500000000000005"/>
  </r>
  <r>
    <x v="96"/>
    <n v="0.57457142857142873"/>
    <n v="0.28999999999999998"/>
    <n v="0.85680000000000001"/>
    <n v="0.28222857142857127"/>
    <n v="7.9652966530612157E-2"/>
    <n v="-0.28457142857142875"/>
    <n v="-0.49527598209845863"/>
    <n v="8.098089795918377E-2"/>
    <n v="0.24529829844359272"/>
    <n v="0.56679999999999997"/>
  </r>
  <r>
    <x v="97"/>
    <n v="0.57457142857142873"/>
    <n v="0.34"/>
    <n v="0.51359999999999995"/>
    <n v="-6.0971428571428787E-2"/>
    <n v="3.7175151020408426E-3"/>
    <n v="-0.23457142857142871"/>
    <n v="-0.40825459970164107"/>
    <n v="5.5023755102040883E-2"/>
    <n v="0.1666718181775472"/>
    <n v="0.17359999999999992"/>
  </r>
  <r>
    <x v="98"/>
    <n v="0.57457142857142873"/>
    <n v="0.13"/>
    <n v="0.1764"/>
    <n v="-0.39817142857142873"/>
    <n v="0.15854048653061237"/>
    <n v="-0.44457142857142873"/>
    <n v="-0.77374440576827452"/>
    <n v="0.19764375510204096"/>
    <n v="0.59868040545770029"/>
    <n v="4.6399999999999997E-2"/>
  </r>
  <r>
    <x v="99"/>
    <n v="0.57457142857142873"/>
    <n v="0.09"/>
    <n v="5.5379999999999999E-2"/>
    <n v="-0.51919142857142875"/>
    <n v="0.26955973950204098"/>
    <n v="-0.48457142857142876"/>
    <n v="-0.84336151168572859"/>
    <n v="0.23480946938775529"/>
    <n v="0.71125863939283729"/>
    <n v="-3.4619999999999998E-2"/>
  </r>
  <r>
    <x v="100"/>
    <n v="0.57457142857142873"/>
    <n v="0.32"/>
    <n v="4.3029999999999999E-2"/>
    <n v="-0.53154142857142872"/>
    <n v="0.28253629028775529"/>
    <n v="-0.25457142857142873"/>
    <n v="-0.44306315266036811"/>
    <n v="6.4806612244898032E-2"/>
    <n v="0.19630495724534466"/>
    <n v="-0.27696999999999999"/>
  </r>
  <r>
    <x v="101"/>
    <n v="0.57457142857142873"/>
    <n v="0.4"/>
    <n v="0.29770000000000002"/>
    <n v="-0.27687142857142871"/>
    <n v="7.6657787959183751E-2"/>
    <n v="-0.17457142857142871"/>
    <n v="-0.30382894082546014"/>
    <n v="3.0475183673469436E-2"/>
    <n v="9.2312025283120963E-2"/>
    <n v="-0.1023"/>
  </r>
  <r>
    <x v="102"/>
    <n v="0.57457142857142873"/>
    <n v="0.09"/>
    <n v="0.26329999999999998"/>
    <n v="-0.31127142857142875"/>
    <n v="9.6889902244898074E-2"/>
    <n v="-0.48457142857142876"/>
    <n v="-0.84336151168572859"/>
    <n v="0.23480946938775529"/>
    <n v="0.71125863939283729"/>
    <n v="0.17329999999999998"/>
  </r>
  <r>
    <x v="103"/>
    <n v="0.57457142857142873"/>
    <n v="0.56000000000000005"/>
    <n v="0.27700000000000002"/>
    <n v="-0.29757142857142871"/>
    <n v="8.8548755102040896E-2"/>
    <n v="-1.457142857142868E-2"/>
    <n v="-2.5360517155644139E-2"/>
    <n v="2.1232653061224805E-4"/>
    <n v="6.4315583040172066E-4"/>
    <n v="-0.28300000000000003"/>
  </r>
  <r>
    <x v="104"/>
    <n v="0.57457142857142873"/>
    <n v="1.53"/>
    <n v="0.62890000000000001"/>
    <n v="5.4328571428571282E-2"/>
    <n v="2.9515936734693716E-3"/>
    <n v="0.95542857142857129"/>
    <n v="1.6628543013426149"/>
    <n v="0.91284375510204052"/>
    <n v="2.7650844274936359"/>
    <n v="-0.90110000000000001"/>
  </r>
  <r>
    <x v="105"/>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60">
  <r>
    <x v="0"/>
    <m/>
    <s v="(mm)"/>
    <s v="(mm)"/>
    <s v="(mm)"/>
    <s v="(mm)"/>
    <s v="(mm)"/>
    <s v="(mm)"/>
    <s v="(mm)"/>
    <s v="(mm)"/>
    <s v="(mm)"/>
    <s v="(mm)"/>
    <s v="(mm)"/>
    <s v="---------------------------------------------   (kg nutrient/ha)   ---------------------------------------"/>
    <m/>
    <m/>
    <m/>
    <m/>
    <m/>
    <m/>
    <s v="(kg/ha)"/>
  </r>
  <r>
    <x v="1"/>
    <n v="1"/>
    <n v="116.52"/>
    <n v="7.44"/>
    <n v="23.13"/>
    <n v="34.46"/>
    <n v="42.27"/>
    <n v="0"/>
    <n v="118.19"/>
    <n v="42.94"/>
    <n v="104.22"/>
    <n v="66.56"/>
    <n v="64.63"/>
    <n v="0"/>
    <n v="0.05"/>
    <n v="0.94"/>
    <n v="0.05"/>
    <n v="13.55"/>
    <n v="0"/>
    <n v="1.66"/>
    <n v="0"/>
  </r>
  <r>
    <x v="2"/>
    <n v="2"/>
    <n v="78.930000000000007"/>
    <n v="6.18"/>
    <n v="16.940000000000001"/>
    <n v="31.17"/>
    <n v="27.17"/>
    <n v="0"/>
    <n v="117.88"/>
    <n v="30.34"/>
    <n v="96.05"/>
    <n v="55.74"/>
    <n v="62.05"/>
    <n v="0"/>
    <n v="0.04"/>
    <n v="0.56999999999999995"/>
    <n v="0.22"/>
    <n v="5.86"/>
    <n v="0"/>
    <n v="0.72"/>
    <n v="0"/>
  </r>
  <r>
    <x v="3"/>
    <n v="3"/>
    <n v="148.58000000000001"/>
    <n v="25.59"/>
    <n v="32.89"/>
    <n v="40.39"/>
    <n v="65.52"/>
    <n v="0"/>
    <n v="117.77"/>
    <n v="24.67"/>
    <n v="82.78"/>
    <n v="100.61"/>
    <n v="245.41"/>
    <n v="0"/>
    <n v="0.06"/>
    <n v="1.21"/>
    <n v="0.17"/>
    <n v="9.6"/>
    <n v="0"/>
    <n v="1.17"/>
    <n v="0"/>
  </r>
  <r>
    <x v="4"/>
    <n v="4"/>
    <n v="65.260000000000005"/>
    <n v="5.14"/>
    <n v="14.96"/>
    <n v="43.99"/>
    <n v="28.59"/>
    <n v="0"/>
    <n v="118.96"/>
    <n v="15.52"/>
    <n v="77.400000000000006"/>
    <n v="65.98"/>
    <n v="43.5"/>
    <n v="0"/>
    <n v="0.02"/>
    <n v="0.47"/>
    <n v="0.04"/>
    <n v="0.56000000000000005"/>
    <n v="0"/>
    <n v="7.0000000000000007E-2"/>
    <n v="0"/>
  </r>
  <r>
    <x v="5"/>
    <n v="5"/>
    <n v="14.51"/>
    <n v="0.03"/>
    <n v="2.72"/>
    <n v="30.01"/>
    <n v="4.12"/>
    <n v="0"/>
    <n v="118.18"/>
    <n v="8.73"/>
    <n v="86.79"/>
    <n v="34.630000000000003"/>
    <n v="0.18"/>
    <n v="0"/>
    <n v="0"/>
    <n v="7.0000000000000007E-2"/>
    <n v="0.03"/>
    <n v="0"/>
    <n v="0"/>
    <n v="0"/>
    <n v="0"/>
  </r>
  <r>
    <x v="6"/>
    <n v="6"/>
    <n v="10.28"/>
    <n v="0.14000000000000001"/>
    <n v="1.95"/>
    <n v="9.5399999999999991"/>
    <n v="3.18"/>
    <n v="0"/>
    <n v="118.35"/>
    <n v="4.8899999999999997"/>
    <n v="86.17"/>
    <n v="13.16"/>
    <n v="0.92"/>
    <n v="0"/>
    <n v="0"/>
    <n v="0.06"/>
    <n v="0"/>
    <n v="0.01"/>
    <n v="0"/>
    <n v="0"/>
    <n v="0"/>
  </r>
  <r>
    <x v="7"/>
    <n v="7"/>
    <n v="10.14"/>
    <n v="0.19"/>
    <n v="1.9"/>
    <n v="3.08"/>
    <n v="3.23"/>
    <n v="0"/>
    <n v="118.09"/>
    <n v="4.99"/>
    <n v="91.91"/>
    <n v="6.43"/>
    <n v="1.38"/>
    <n v="0"/>
    <n v="0.01"/>
    <n v="7.0000000000000007E-2"/>
    <n v="0.01"/>
    <n v="0.01"/>
    <n v="0"/>
    <n v="0"/>
    <n v="0"/>
  </r>
  <r>
    <x v="8"/>
    <n v="8"/>
    <n v="9.11"/>
    <n v="0"/>
    <n v="0.93"/>
    <n v="1.34"/>
    <n v="0.6"/>
    <n v="0"/>
    <n v="118.67"/>
    <n v="7.01"/>
    <n v="106.17"/>
    <n v="3.25"/>
    <n v="0"/>
    <n v="0"/>
    <n v="0"/>
    <n v="0.01"/>
    <n v="0"/>
    <n v="0"/>
    <n v="0"/>
    <n v="0"/>
    <n v="0"/>
  </r>
  <r>
    <x v="9"/>
    <n v="9"/>
    <n v="54.7"/>
    <n v="2.92"/>
    <n v="11.91"/>
    <n v="4.1500000000000004"/>
    <n v="25.35"/>
    <n v="0"/>
    <n v="118.14"/>
    <n v="14.02"/>
    <n v="87.6"/>
    <n v="19.760000000000002"/>
    <n v="22.89"/>
    <n v="0"/>
    <n v="0.04"/>
    <n v="0.65"/>
    <n v="0"/>
    <n v="0.25"/>
    <n v="0"/>
    <n v="0.03"/>
    <n v="0"/>
  </r>
  <r>
    <x v="10"/>
    <n v="10"/>
    <n v="36.26"/>
    <n v="1.54"/>
    <n v="8.31"/>
    <n v="12.86"/>
    <n v="14.46"/>
    <n v="0"/>
    <n v="117.54"/>
    <n v="13.1"/>
    <n v="100.58"/>
    <n v="23.51"/>
    <n v="12.54"/>
    <n v="0"/>
    <n v="0.03"/>
    <n v="0.38"/>
    <n v="0.01"/>
    <n v="0.13"/>
    <n v="0"/>
    <n v="0.02"/>
    <n v="0"/>
  </r>
  <r>
    <x v="11"/>
    <n v="11"/>
    <n v="49.38"/>
    <n v="0.18"/>
    <n v="8.68"/>
    <n v="12.41"/>
    <n v="14.05"/>
    <n v="0"/>
    <n v="117.57"/>
    <n v="26.29"/>
    <n v="107.93"/>
    <n v="22.02"/>
    <n v="1.1299999999999999"/>
    <n v="0"/>
    <n v="0.03"/>
    <n v="0.4"/>
    <n v="0"/>
    <n v="0.01"/>
    <n v="0"/>
    <n v="0"/>
    <n v="0"/>
  </r>
  <r>
    <x v="12"/>
    <n v="12"/>
    <n v="53.54"/>
    <n v="0.06"/>
    <n v="8.2799999999999994"/>
    <n v="12.45"/>
    <n v="12.14"/>
    <n v="0"/>
    <n v="117.59"/>
    <n v="32.92"/>
    <n v="91.41"/>
    <n v="21.54"/>
    <n v="0.36"/>
    <n v="0"/>
    <n v="0.02"/>
    <n v="0.35"/>
    <n v="0.01"/>
    <n v="0"/>
    <n v="0"/>
    <n v="0"/>
    <n v="0"/>
  </r>
  <r>
    <x v="13"/>
    <n v="2"/>
    <n v="235.85"/>
    <n v="32.83"/>
    <n v="51.87"/>
    <n v="46.12"/>
    <n v="100.11"/>
    <n v="0"/>
    <n v="117.79"/>
    <n v="50.8"/>
    <n v="76.680000000000007"/>
    <n v="132.11000000000001"/>
    <n v="250.71"/>
    <n v="0"/>
    <n v="0.11"/>
    <n v="2.06"/>
    <n v="0"/>
    <n v="4.8099999999999996"/>
    <n v="0"/>
    <n v="0.59"/>
    <n v="0"/>
  </r>
  <r>
    <x v="14"/>
    <n v="3"/>
    <n v="152.62"/>
    <n v="7.55"/>
    <n v="33.78"/>
    <n v="67.69"/>
    <n v="63.76"/>
    <n v="0"/>
    <n v="118.25"/>
    <n v="46.54"/>
    <n v="75.63"/>
    <n v="111.05"/>
    <n v="51.96"/>
    <n v="0"/>
    <n v="0.05"/>
    <n v="0.99"/>
    <n v="0"/>
    <n v="0.44"/>
    <n v="0"/>
    <n v="0.05"/>
    <n v="0"/>
  </r>
  <r>
    <x v="15"/>
    <n v="4"/>
    <n v="64.83"/>
    <n v="1.27"/>
    <n v="16.850000000000001"/>
    <n v="60.66"/>
    <n v="28.4"/>
    <n v="0"/>
    <n v="118.86"/>
    <n v="19.850000000000001"/>
    <n v="65.75"/>
    <n v="81.069999999999993"/>
    <n v="8.14"/>
    <n v="0"/>
    <n v="0.02"/>
    <n v="0.4"/>
    <n v="0"/>
    <n v="7.0000000000000007E-2"/>
    <n v="0"/>
    <n v="0.01"/>
    <n v="0"/>
  </r>
  <r>
    <x v="16"/>
    <n v="5"/>
    <n v="25.51"/>
    <n v="1.38"/>
    <n v="4.79"/>
    <n v="42.91"/>
    <n v="10.43"/>
    <n v="0"/>
    <n v="119.21"/>
    <n v="7.84"/>
    <n v="88.15"/>
    <n v="51.37"/>
    <n v="12.1"/>
    <n v="0"/>
    <n v="0.01"/>
    <n v="0.16"/>
    <n v="0"/>
    <n v="0.09"/>
    <n v="0"/>
    <n v="0.01"/>
    <n v="0"/>
  </r>
  <r>
    <x v="17"/>
    <n v="6"/>
    <n v="29.34"/>
    <n v="2.74"/>
    <n v="7.72"/>
    <n v="21.96"/>
    <n v="14.3"/>
    <n v="0"/>
    <n v="117.83"/>
    <n v="6.7"/>
    <n v="78.97"/>
    <n v="34.35"/>
    <n v="26.46"/>
    <n v="0"/>
    <n v="0.02"/>
    <n v="0.24"/>
    <n v="0"/>
    <n v="0.15"/>
    <n v="0"/>
    <n v="0.02"/>
    <n v="0"/>
  </r>
  <r>
    <x v="18"/>
    <n v="7"/>
    <n v="5.15"/>
    <n v="0"/>
    <n v="0.6"/>
    <n v="9.31"/>
    <n v="0.35"/>
    <n v="0"/>
    <n v="118.75"/>
    <n v="3.33"/>
    <n v="95.43"/>
    <n v="11.57"/>
    <n v="0"/>
    <n v="0"/>
    <n v="0"/>
    <n v="0.01"/>
    <n v="0"/>
    <n v="0"/>
    <n v="0"/>
    <n v="0"/>
    <n v="0"/>
  </r>
  <r>
    <x v="19"/>
    <n v="8"/>
    <n v="27.93"/>
    <n v="3.42"/>
    <n v="6.11"/>
    <n v="3.6"/>
    <n v="12.36"/>
    <n v="0"/>
    <n v="119.07"/>
    <n v="5.52"/>
    <n v="97.78"/>
    <n v="14.45"/>
    <n v="34.07"/>
    <n v="0"/>
    <n v="0.02"/>
    <n v="0.27"/>
    <n v="0"/>
    <n v="0.17"/>
    <n v="0"/>
    <n v="0.02"/>
    <n v="0"/>
  </r>
  <r>
    <x v="20"/>
    <n v="9"/>
    <n v="25.78"/>
    <n v="0.74"/>
    <n v="5.98"/>
    <n v="7.72"/>
    <n v="11.26"/>
    <n v="0"/>
    <n v="117.98"/>
    <n v="8.92"/>
    <n v="106.45"/>
    <n v="15.5"/>
    <n v="5.81"/>
    <n v="0"/>
    <n v="0.02"/>
    <n v="0.26"/>
    <n v="0"/>
    <n v="0.03"/>
    <n v="0"/>
    <n v="0"/>
    <n v="0"/>
  </r>
  <r>
    <x v="21"/>
    <n v="10"/>
    <n v="54.78"/>
    <n v="0.67"/>
    <n v="9.34"/>
    <n v="9.52"/>
    <n v="15.51"/>
    <n v="0"/>
    <n v="117.64"/>
    <n v="29.25"/>
    <n v="87.14"/>
    <n v="20.49"/>
    <n v="5.19"/>
    <n v="0"/>
    <n v="0.03"/>
    <n v="0.37"/>
    <n v="7.0000000000000007E-2"/>
    <n v="0.03"/>
    <n v="0"/>
    <n v="0"/>
    <n v="0"/>
  </r>
  <r>
    <x v="22"/>
    <n v="11"/>
    <n v="125.73"/>
    <n v="20.13"/>
    <n v="25.21"/>
    <n v="15.68"/>
    <n v="49.21"/>
    <n v="0"/>
    <n v="117.84"/>
    <n v="30.2"/>
    <n v="84.11"/>
    <n v="61.92"/>
    <n v="206.88"/>
    <n v="0"/>
    <n v="7.0000000000000007E-2"/>
    <n v="1.18"/>
    <n v="0.01"/>
    <n v="0.88"/>
    <n v="0"/>
    <n v="0.11"/>
    <n v="0"/>
  </r>
  <r>
    <x v="23"/>
    <n v="12"/>
    <n v="92.89"/>
    <n v="3.47"/>
    <n v="18.59"/>
    <n v="30.69"/>
    <n v="34.47"/>
    <n v="0"/>
    <n v="117.73"/>
    <n v="35.65"/>
    <n v="94.78"/>
    <n v="53.92"/>
    <n v="29.52"/>
    <n v="0"/>
    <n v="0.04"/>
    <n v="0.77"/>
    <n v="0.01"/>
    <n v="0.09"/>
    <n v="0"/>
    <n v="0.01"/>
    <n v="0"/>
  </r>
  <r>
    <x v="24"/>
    <n v="2"/>
    <n v="120.26"/>
    <n v="12.46"/>
    <n v="25.91"/>
    <n v="29.29"/>
    <n v="48.57"/>
    <n v="0"/>
    <n v="118.26"/>
    <n v="32.85"/>
    <n v="81.12"/>
    <n v="68.95"/>
    <n v="119.23"/>
    <n v="0"/>
    <n v="0.06"/>
    <n v="1"/>
    <n v="0"/>
    <n v="17.89"/>
    <n v="0"/>
    <n v="2.19"/>
    <n v="0"/>
  </r>
  <r>
    <x v="25"/>
    <n v="3"/>
    <n v="147.41"/>
    <n v="15.26"/>
    <n v="32.17"/>
    <n v="42.71"/>
    <n v="69.53"/>
    <n v="0"/>
    <n v="118.88"/>
    <n v="27.12"/>
    <n v="63"/>
    <n v="91.78"/>
    <n v="119.81"/>
    <n v="0"/>
    <n v="0.06"/>
    <n v="1.24"/>
    <n v="0"/>
    <n v="6.24"/>
    <n v="0"/>
    <n v="0.76"/>
    <n v="0"/>
  </r>
  <r>
    <x v="26"/>
    <n v="4"/>
    <n v="50.05"/>
    <n v="0.18"/>
    <n v="13.02"/>
    <n v="46.98"/>
    <n v="16.260000000000002"/>
    <n v="0"/>
    <n v="118.61"/>
    <n v="24.51"/>
    <n v="56.49"/>
    <n v="62.06"/>
    <n v="1.28"/>
    <n v="0"/>
    <n v="0.02"/>
    <n v="0.26"/>
    <n v="0"/>
    <n v="0.04"/>
    <n v="0"/>
    <n v="0"/>
    <n v="0"/>
  </r>
  <r>
    <x v="27"/>
    <n v="5"/>
    <n v="45.22"/>
    <n v="4.43"/>
    <n v="10.78"/>
    <n v="34.78"/>
    <n v="21.64"/>
    <n v="0"/>
    <n v="118.42"/>
    <n v="8.6300000000000008"/>
    <n v="77.72"/>
    <n v="51.85"/>
    <n v="30.97"/>
    <n v="0"/>
    <n v="0.02"/>
    <n v="0.37"/>
    <n v="0"/>
    <n v="0.91"/>
    <n v="0"/>
    <n v="0.11"/>
    <n v="0"/>
  </r>
  <r>
    <x v="28"/>
    <n v="6"/>
    <n v="40.69"/>
    <n v="2.68"/>
    <n v="9.15"/>
    <n v="20.48"/>
    <n v="17.899999999999999"/>
    <n v="0"/>
    <n v="118.88"/>
    <n v="10.3"/>
    <n v="69.27"/>
    <n v="33.96"/>
    <n v="16.68"/>
    <n v="0"/>
    <n v="0.02"/>
    <n v="0.33"/>
    <n v="0"/>
    <n v="0.42"/>
    <n v="0"/>
    <n v="0.05"/>
    <n v="0"/>
  </r>
  <r>
    <x v="29"/>
    <n v="7"/>
    <n v="8.33"/>
    <n v="0"/>
    <n v="1.77"/>
    <n v="14.01"/>
    <n v="2.74"/>
    <n v="0"/>
    <n v="118.26"/>
    <n v="4.68"/>
    <n v="82.68"/>
    <n v="17.29"/>
    <n v="0"/>
    <n v="0"/>
    <n v="0"/>
    <n v="0.05"/>
    <n v="0"/>
    <n v="0"/>
    <n v="0"/>
    <n v="0"/>
    <n v="0"/>
  </r>
  <r>
    <x v="30"/>
    <n v="8"/>
    <n v="29.47"/>
    <n v="11.85"/>
    <n v="4.3"/>
    <n v="3.41"/>
    <n v="9.42"/>
    <n v="0"/>
    <n v="118.36"/>
    <n v="3.28"/>
    <n v="111.44"/>
    <n v="20.78"/>
    <n v="142.85"/>
    <n v="0"/>
    <n v="0.01"/>
    <n v="0.21"/>
    <n v="0"/>
    <n v="2.2599999999999998"/>
    <n v="0"/>
    <n v="0.28000000000000003"/>
    <n v="0"/>
  </r>
  <r>
    <x v="31"/>
    <n v="9"/>
    <n v="46.32"/>
    <n v="2.93"/>
    <n v="10.64"/>
    <n v="8.44"/>
    <n v="19.559999999999999"/>
    <n v="0"/>
    <n v="118.02"/>
    <n v="14"/>
    <n v="75.37"/>
    <n v="23.03"/>
    <n v="14.2"/>
    <n v="0"/>
    <n v="0.03"/>
    <n v="0.45"/>
    <n v="0"/>
    <n v="0.2"/>
    <n v="0"/>
    <n v="0.02"/>
    <n v="0"/>
  </r>
  <r>
    <x v="32"/>
    <n v="10"/>
    <n v="31.21"/>
    <n v="0.13"/>
    <n v="5.69"/>
    <n v="13.48"/>
    <n v="9.43"/>
    <n v="0"/>
    <n v="118.4"/>
    <n v="15.46"/>
    <n v="122.2"/>
    <n v="20.28"/>
    <n v="0.67"/>
    <n v="0"/>
    <n v="0.02"/>
    <n v="0.22"/>
    <n v="0"/>
    <n v="0.01"/>
    <n v="0"/>
    <n v="0"/>
    <n v="0"/>
  </r>
  <r>
    <x v="33"/>
    <n v="11"/>
    <n v="34.53"/>
    <n v="0.01"/>
    <n v="4.78"/>
    <n v="9.74"/>
    <n v="6.47"/>
    <n v="0"/>
    <n v="118.56"/>
    <n v="22.98"/>
    <n v="88.54"/>
    <n v="15.38"/>
    <n v="0.05"/>
    <n v="0"/>
    <n v="0.01"/>
    <n v="0.16"/>
    <n v="0"/>
    <n v="0"/>
    <n v="0"/>
    <n v="0"/>
    <n v="0"/>
  </r>
  <r>
    <x v="34"/>
    <n v="12"/>
    <n v="141.88999999999999"/>
    <n v="12.95"/>
    <n v="28.75"/>
    <n v="13.6"/>
    <n v="57.82"/>
    <n v="0"/>
    <n v="117.86"/>
    <n v="41.25"/>
    <n v="87.37"/>
    <n v="56.14"/>
    <n v="120.21"/>
    <n v="0"/>
    <n v="0.09"/>
    <n v="1.48"/>
    <n v="0"/>
    <n v="0.77"/>
    <n v="0"/>
    <n v="0.09"/>
    <n v="0"/>
  </r>
  <r>
    <x v="35"/>
    <n v="2"/>
    <n v="183"/>
    <n v="23.87"/>
    <n v="37.33"/>
    <n v="48.82"/>
    <n v="70.489999999999995"/>
    <n v="0"/>
    <n v="117.6"/>
    <n v="51.01"/>
    <n v="80.709999999999994"/>
    <n v="111.52"/>
    <n v="244.32"/>
    <n v="0"/>
    <n v="0.06"/>
    <n v="1.2"/>
    <n v="0"/>
    <n v="3.41"/>
    <n v="0"/>
    <n v="0.42"/>
    <n v="0"/>
  </r>
  <r>
    <x v="36"/>
    <n v="3"/>
    <n v="205.14"/>
    <n v="26.16"/>
    <n v="47.99"/>
    <n v="70.5"/>
    <n v="92.98"/>
    <n v="0"/>
    <n v="118.43"/>
    <n v="37.92"/>
    <n v="71.459999999999994"/>
    <n v="146.88"/>
    <n v="189.04"/>
    <n v="0"/>
    <n v="0.06"/>
    <n v="1.19"/>
    <n v="0"/>
    <n v="1.53"/>
    <n v="0"/>
    <n v="0.19"/>
    <n v="0"/>
  </r>
  <r>
    <x v="37"/>
    <n v="4"/>
    <n v="83.16"/>
    <n v="3.03"/>
    <n v="18.09"/>
    <n v="67.98"/>
    <n v="34.450000000000003"/>
    <n v="0"/>
    <n v="118.05"/>
    <n v="27.8"/>
    <n v="56.89"/>
    <n v="91.67"/>
    <n v="25.08"/>
    <n v="0"/>
    <n v="0.02"/>
    <n v="0.4"/>
    <n v="0"/>
    <n v="0.1"/>
    <n v="0"/>
    <n v="0.01"/>
    <n v="0"/>
  </r>
  <r>
    <x v="38"/>
    <n v="5"/>
    <n v="32.049999999999997"/>
    <n v="2.77"/>
    <n v="8.5500000000000007"/>
    <n v="50.35"/>
    <n v="12.56"/>
    <n v="0"/>
    <n v="118.3"/>
    <n v="9.8000000000000007"/>
    <n v="82.14"/>
    <n v="64.27"/>
    <n v="28.05"/>
    <n v="0"/>
    <n v="0.01"/>
    <n v="0.15"/>
    <n v="0"/>
    <n v="0.1"/>
    <n v="0"/>
    <n v="0.01"/>
    <n v="0"/>
  </r>
  <r>
    <x v="39"/>
    <n v="6"/>
    <n v="6.53"/>
    <n v="0"/>
    <n v="1.01"/>
    <n v="26.2"/>
    <n v="1.1000000000000001"/>
    <n v="0"/>
    <n v="118.07"/>
    <n v="4.71"/>
    <n v="84.86"/>
    <n v="29.39"/>
    <n v="0"/>
    <n v="0"/>
    <n v="0"/>
    <n v="0.02"/>
    <n v="0"/>
    <n v="0"/>
    <n v="0"/>
    <n v="0"/>
    <n v="0"/>
  </r>
  <r>
    <x v="40"/>
    <n v="7"/>
    <n v="9.93"/>
    <n v="0"/>
    <n v="1.49"/>
    <n v="5.44"/>
    <n v="1.81"/>
    <n v="0"/>
    <n v="119.02"/>
    <n v="5.7"/>
    <n v="87.17"/>
    <n v="8.73"/>
    <n v="0"/>
    <n v="0"/>
    <n v="0"/>
    <n v="0.03"/>
    <n v="0"/>
    <n v="0"/>
    <n v="0"/>
    <n v="0"/>
    <n v="0"/>
  </r>
  <r>
    <x v="41"/>
    <n v="8"/>
    <n v="30.41"/>
    <n v="7.77"/>
    <n v="5.91"/>
    <n v="2.66"/>
    <n v="11.85"/>
    <n v="0"/>
    <n v="118.21"/>
    <n v="5.66"/>
    <n v="98.27"/>
    <n v="17.75"/>
    <n v="87.11"/>
    <n v="0"/>
    <n v="0.02"/>
    <n v="0.22"/>
    <n v="0"/>
    <n v="0.34"/>
    <n v="0"/>
    <n v="0.04"/>
    <n v="0"/>
  </r>
  <r>
    <x v="42"/>
    <n v="9"/>
    <n v="66.17"/>
    <n v="16.09"/>
    <n v="12.41"/>
    <n v="7.75"/>
    <n v="23.99"/>
    <n v="0"/>
    <n v="118.41"/>
    <n v="13.35"/>
    <n v="97.87"/>
    <n v="37.380000000000003"/>
    <n v="179.18"/>
    <n v="0"/>
    <n v="0.04"/>
    <n v="0.49"/>
    <n v="0"/>
    <n v="0.48"/>
    <n v="0"/>
    <n v="0.06"/>
    <n v="0"/>
  </r>
  <r>
    <x v="43"/>
    <n v="10"/>
    <n v="38.590000000000003"/>
    <n v="4.25"/>
    <n v="7.82"/>
    <n v="15.58"/>
    <n v="15.69"/>
    <n v="0"/>
    <n v="117.92"/>
    <n v="10.96"/>
    <n v="111.89"/>
    <n v="28.75"/>
    <n v="42.94"/>
    <n v="0"/>
    <n v="0.02"/>
    <n v="0.33"/>
    <n v="0"/>
    <n v="0.08"/>
    <n v="0"/>
    <n v="0.01"/>
    <n v="0"/>
  </r>
  <r>
    <x v="44"/>
    <n v="11"/>
    <n v="53.63"/>
    <n v="2.2200000000000002"/>
    <n v="11.76"/>
    <n v="17.96"/>
    <n v="20.03"/>
    <n v="0"/>
    <n v="117.13"/>
    <n v="20.85"/>
    <n v="109.94"/>
    <n v="32.979999999999997"/>
    <n v="19.86"/>
    <n v="0"/>
    <n v="0.03"/>
    <n v="0.43"/>
    <n v="0"/>
    <n v="0.04"/>
    <n v="0"/>
    <n v="0.01"/>
    <n v="0"/>
  </r>
  <r>
    <x v="45"/>
    <n v="12"/>
    <n v="99.13"/>
    <n v="5.46"/>
    <n v="19.350000000000001"/>
    <n v="18.84"/>
    <n v="38.04"/>
    <n v="0"/>
    <n v="117.93"/>
    <n v="33.840000000000003"/>
    <n v="104.37"/>
    <n v="44.7"/>
    <n v="49.14"/>
    <n v="0"/>
    <n v="0.05"/>
    <n v="0.86"/>
    <n v="0.01"/>
    <n v="0.09"/>
    <n v="0"/>
    <n v="0.01"/>
    <n v="0"/>
  </r>
  <r>
    <x v="46"/>
    <n v="2"/>
    <n v="99.59"/>
    <n v="17.22"/>
    <n v="20.85"/>
    <n v="38.64"/>
    <n v="33.479999999999997"/>
    <n v="0"/>
    <n v="118.15"/>
    <n v="30.12"/>
    <n v="88.69"/>
    <n v="78.12"/>
    <n v="189.74"/>
    <n v="0"/>
    <n v="0.04"/>
    <n v="0.6"/>
    <n v="0.04"/>
    <n v="2.8"/>
    <n v="0"/>
    <n v="0.34"/>
    <n v="0"/>
  </r>
  <r>
    <x v="47"/>
    <n v="3"/>
    <n v="66.67"/>
    <n v="4"/>
    <n v="15.21"/>
    <n v="42.07"/>
    <n v="26.8"/>
    <n v="0"/>
    <n v="117.54"/>
    <n v="22.08"/>
    <n v="97.24"/>
    <n v="63"/>
    <n v="36.5"/>
    <n v="0"/>
    <n v="0.03"/>
    <n v="0.46"/>
    <n v="0"/>
    <n v="0.32"/>
    <n v="0"/>
    <n v="0.04"/>
    <n v="0"/>
  </r>
  <r>
    <x v="48"/>
    <n v="4"/>
    <n v="27.95"/>
    <n v="9.4"/>
    <n v="4.76"/>
    <n v="28.88"/>
    <n v="9.26"/>
    <n v="0"/>
    <n v="117.73"/>
    <n v="4.4800000000000004"/>
    <n v="88.79"/>
    <n v="44.68"/>
    <n v="107.64"/>
    <n v="0"/>
    <n v="0.01"/>
    <n v="0.16"/>
    <n v="0"/>
    <n v="0.86"/>
    <n v="0"/>
    <n v="0.11"/>
    <n v="0"/>
  </r>
  <r>
    <x v="49"/>
    <n v="5"/>
    <n v="13.76"/>
    <n v="0.8"/>
    <n v="2.78"/>
    <n v="11.34"/>
    <n v="4.9800000000000004"/>
    <n v="0"/>
    <n v="117.31"/>
    <n v="5.61"/>
    <n v="86.41"/>
    <n v="16.39"/>
    <n v="7.1"/>
    <n v="0"/>
    <n v="0.01"/>
    <n v="0.1"/>
    <n v="0"/>
    <n v="0.03"/>
    <n v="0"/>
    <n v="0"/>
    <n v="0"/>
  </r>
  <r>
    <x v="50"/>
    <n v="6"/>
    <n v="35.78"/>
    <n v="2.27"/>
    <n v="8.39"/>
    <n v="5.03"/>
    <n v="17.3"/>
    <n v="0"/>
    <n v="118.76"/>
    <n v="5.95"/>
    <n v="79.73"/>
    <n v="16.86"/>
    <n v="16.03"/>
    <n v="0"/>
    <n v="0.02"/>
    <n v="0.38"/>
    <n v="0"/>
    <n v="0.12"/>
    <n v="0"/>
    <n v="0.01"/>
    <n v="0"/>
  </r>
  <r>
    <x v="51"/>
    <n v="7"/>
    <n v="6.14"/>
    <n v="0"/>
    <n v="1.26"/>
    <n v="9.75"/>
    <n v="1.26"/>
    <n v="0"/>
    <n v="117.65"/>
    <n v="5.12"/>
    <n v="92.86"/>
    <n v="12.06"/>
    <n v="0"/>
    <n v="0"/>
    <n v="0"/>
    <n v="0.03"/>
    <n v="0"/>
    <n v="0"/>
    <n v="0"/>
    <n v="0"/>
    <n v="0"/>
  </r>
  <r>
    <x v="52"/>
    <n v="8"/>
    <n v="10.93"/>
    <n v="7.0000000000000007E-2"/>
    <n v="1.77"/>
    <n v="2.77"/>
    <n v="2.75"/>
    <n v="0"/>
    <n v="117.69"/>
    <n v="6.22"/>
    <n v="96.61"/>
    <n v="5.46"/>
    <n v="0.47"/>
    <n v="0"/>
    <n v="0.01"/>
    <n v="7.0000000000000007E-2"/>
    <n v="0"/>
    <n v="0"/>
    <n v="0"/>
    <n v="0"/>
    <n v="0"/>
  </r>
  <r>
    <x v="53"/>
    <n v="9"/>
    <n v="18.2"/>
    <n v="0.15"/>
    <n v="2.92"/>
    <n v="1.79"/>
    <n v="5.59"/>
    <n v="0"/>
    <n v="118.02"/>
    <n v="8.68"/>
    <n v="113.76"/>
    <n v="5.53"/>
    <n v="1.03"/>
    <n v="0"/>
    <n v="0.01"/>
    <n v="0.15"/>
    <n v="0"/>
    <n v="0.01"/>
    <n v="0"/>
    <n v="0"/>
    <n v="0"/>
  </r>
  <r>
    <x v="54"/>
    <n v="10"/>
    <n v="44.25"/>
    <n v="0.26"/>
    <n v="8.1999999999999993"/>
    <n v="4.68"/>
    <n v="11.69"/>
    <n v="0"/>
    <n v="118.79"/>
    <n v="23.89"/>
    <n v="111.02"/>
    <n v="13.73"/>
    <n v="1.91"/>
    <n v="0"/>
    <n v="0.03"/>
    <n v="0.33"/>
    <n v="7.0000000000000007E-2"/>
    <n v="0.01"/>
    <n v="0"/>
    <n v="0"/>
    <n v="0"/>
  </r>
  <r>
    <x v="55"/>
    <n v="11"/>
    <n v="76.28"/>
    <n v="5.0999999999999996"/>
    <n v="13.35"/>
    <n v="8.1999999999999993"/>
    <n v="28.81"/>
    <n v="0"/>
    <n v="117.6"/>
    <n v="27.52"/>
    <n v="93.33"/>
    <n v="27.21"/>
    <n v="46.2"/>
    <n v="0"/>
    <n v="0.05"/>
    <n v="0.86"/>
    <n v="0.1"/>
    <n v="0.21"/>
    <n v="0"/>
    <n v="0.03"/>
    <n v="0"/>
  </r>
  <r>
    <x v="56"/>
    <n v="12"/>
    <n v="73.12"/>
    <n v="2.4"/>
    <n v="15.08"/>
    <n v="17.47"/>
    <n v="22.12"/>
    <n v="0"/>
    <n v="117.67"/>
    <n v="35"/>
    <n v="98.95"/>
    <n v="35.64"/>
    <n v="20.45"/>
    <n v="0"/>
    <n v="0.05"/>
    <n v="0.64"/>
    <n v="0.2"/>
    <n v="0.09"/>
    <n v="0"/>
    <n v="0.01"/>
    <n v="0"/>
  </r>
  <r>
    <x v="57"/>
    <n v="2"/>
    <n v="172.76"/>
    <n v="54.57"/>
    <n v="32.340000000000003"/>
    <n v="46.55"/>
    <n v="63.24"/>
    <n v="0"/>
    <n v="118.52"/>
    <n v="22.89"/>
    <n v="101.43"/>
    <n v="134.78"/>
    <n v="580.83000000000004"/>
    <n v="0"/>
    <n v="7.0000000000000007E-2"/>
    <n v="1.28"/>
    <n v="0.01"/>
    <n v="6.62"/>
    <n v="0"/>
    <n v="0.81"/>
    <n v="0"/>
  </r>
  <r>
    <x v="58"/>
    <n v="3"/>
    <n v="144.04"/>
    <n v="31.05"/>
    <n v="26.35"/>
    <n v="55.34"/>
    <n v="57.67"/>
    <n v="0"/>
    <n v="119.88"/>
    <n v="24.63"/>
    <n v="66.260000000000005"/>
    <n v="114.54"/>
    <n v="327.05"/>
    <n v="0"/>
    <n v="0.05"/>
    <n v="0.99"/>
    <n v="0"/>
    <n v="0.53"/>
    <n v="0"/>
    <n v="7.0000000000000007E-2"/>
    <n v="0"/>
  </r>
  <r>
    <x v="59"/>
    <n v="4"/>
    <n v="37.119999999999997"/>
    <n v="0.13"/>
    <n v="10.97"/>
    <n v="46.12"/>
    <n v="13.29"/>
    <n v="0"/>
    <n v="118.28"/>
    <n v="17.96"/>
    <n v="69.959999999999994"/>
    <n v="59.2"/>
    <n v="0.82"/>
    <n v="0"/>
    <n v="0.02"/>
    <n v="0.21"/>
    <n v="0"/>
    <n v="0.01"/>
    <n v="0"/>
    <n v="0"/>
    <n v="0"/>
  </r>
  <r>
    <x v="60"/>
    <n v="5"/>
    <n v="45.85"/>
    <n v="7.26"/>
    <n v="10.82"/>
    <n v="34.15"/>
    <n v="21.74"/>
    <n v="0"/>
    <n v="118.23"/>
    <n v="6.21"/>
    <n v="82.51"/>
    <n v="54.13"/>
    <n v="62.18"/>
    <n v="0"/>
    <n v="0.02"/>
    <n v="0.37"/>
    <n v="0"/>
    <n v="0.09"/>
    <n v="0"/>
    <n v="0.01"/>
    <n v="0"/>
  </r>
  <r>
    <x v="61"/>
    <n v="6"/>
    <n v="8.11"/>
    <n v="0"/>
    <n v="1.25"/>
    <n v="15.09"/>
    <n v="1.46"/>
    <n v="0"/>
    <n v="118.73"/>
    <n v="4.88"/>
    <n v="86.41"/>
    <n v="17.97"/>
    <n v="0"/>
    <n v="0"/>
    <n v="0"/>
    <n v="0.03"/>
    <n v="0"/>
    <n v="0"/>
    <n v="0"/>
    <n v="0"/>
    <n v="0"/>
  </r>
  <r>
    <x v="62"/>
    <n v="7"/>
    <n v="2.98"/>
    <n v="0"/>
    <n v="0.14000000000000001"/>
    <n v="3.18"/>
    <n v="0"/>
    <n v="0"/>
    <n v="117.88"/>
    <n v="3.72"/>
    <n v="91.9"/>
    <n v="4.67"/>
    <n v="0"/>
    <n v="0"/>
    <n v="0"/>
    <n v="0"/>
    <n v="0"/>
    <n v="0"/>
    <n v="0"/>
    <n v="0"/>
    <n v="0"/>
  </r>
  <r>
    <x v="63"/>
    <n v="8"/>
    <n v="8.0500000000000007"/>
    <n v="0"/>
    <n v="1.26"/>
    <n v="0.57999999999999996"/>
    <n v="1.51"/>
    <n v="0"/>
    <n v="118.06"/>
    <n v="5.0999999999999996"/>
    <n v="108.04"/>
    <n v="2.88"/>
    <n v="0"/>
    <n v="0"/>
    <n v="0"/>
    <n v="0.03"/>
    <n v="0"/>
    <n v="0"/>
    <n v="0"/>
    <n v="0"/>
    <n v="0"/>
  </r>
  <r>
    <x v="64"/>
    <n v="9"/>
    <n v="27.81"/>
    <n v="1.02"/>
    <n v="5.5"/>
    <n v="1.32"/>
    <n v="9.5399999999999991"/>
    <n v="0"/>
    <n v="118.26"/>
    <n v="11.51"/>
    <n v="100.4"/>
    <n v="8.6300000000000008"/>
    <n v="5"/>
    <n v="0"/>
    <n v="0.02"/>
    <n v="0.23"/>
    <n v="0"/>
    <n v="0.01"/>
    <n v="0"/>
    <n v="0"/>
    <n v="0"/>
  </r>
  <r>
    <x v="65"/>
    <n v="10"/>
    <n v="47.29"/>
    <n v="4.5199999999999996"/>
    <n v="9.27"/>
    <n v="6.67"/>
    <n v="17.38"/>
    <n v="0"/>
    <n v="117.74"/>
    <n v="16.440000000000001"/>
    <n v="107.83"/>
    <n v="21.16"/>
    <n v="45.37"/>
    <n v="0"/>
    <n v="0.03"/>
    <n v="0.45"/>
    <n v="0.04"/>
    <n v="0.05"/>
    <n v="0"/>
    <n v="0.01"/>
    <n v="0"/>
  </r>
  <r>
    <x v="66"/>
    <n v="11"/>
    <n v="42.24"/>
    <n v="0.86"/>
    <n v="6.89"/>
    <n v="10.54"/>
    <n v="10.84"/>
    <n v="0"/>
    <n v="117.92"/>
    <n v="23.4"/>
    <n v="104.49"/>
    <n v="18.97"/>
    <n v="7.28"/>
    <n v="0"/>
    <n v="0.02"/>
    <n v="0.28999999999999998"/>
    <n v="0.01"/>
    <n v="0.01"/>
    <n v="0"/>
    <n v="0"/>
    <n v="0"/>
  </r>
  <r>
    <x v="67"/>
    <n v="12"/>
    <n v="138.72"/>
    <n v="12.07"/>
    <n v="26.57"/>
    <n v="12.37"/>
    <n v="53.28"/>
    <n v="0"/>
    <n v="118.21"/>
    <n v="43.67"/>
    <n v="101.64"/>
    <n v="51.7"/>
    <n v="89.33"/>
    <n v="0"/>
    <n v="0.09"/>
    <n v="1.46"/>
    <n v="0"/>
    <n v="0.12"/>
    <n v="0"/>
    <n v="0.01"/>
    <n v="0"/>
  </r>
  <r>
    <x v="68"/>
    <n v="2"/>
    <n v="141.21"/>
    <n v="18.34"/>
    <n v="31.54"/>
    <n v="51.37"/>
    <n v="61.2"/>
    <n v="0"/>
    <n v="117.6"/>
    <n v="31.44"/>
    <n v="72.489999999999995"/>
    <n v="102.76"/>
    <n v="160.44999999999999"/>
    <n v="0"/>
    <n v="0.05"/>
    <n v="1.05"/>
    <n v="0"/>
    <n v="4.07"/>
    <n v="0"/>
    <n v="0.5"/>
    <n v="0"/>
  </r>
  <r>
    <x v="69"/>
    <n v="3"/>
    <n v="161.49"/>
    <n v="10.199999999999999"/>
    <n v="37.03"/>
    <n v="63.09"/>
    <n v="74.27"/>
    <n v="0"/>
    <n v="118.44"/>
    <n v="37.99"/>
    <n v="63.1"/>
    <n v="112.42"/>
    <n v="78.05"/>
    <n v="0"/>
    <n v="0.05"/>
    <n v="1.05"/>
    <n v="0"/>
    <n v="0.94"/>
    <n v="0"/>
    <n v="0.12"/>
    <n v="0"/>
  </r>
  <r>
    <x v="70"/>
    <n v="4"/>
    <n v="70.150000000000006"/>
    <n v="1.69"/>
    <n v="17.62"/>
    <n v="58.96"/>
    <n v="29.81"/>
    <n v="0"/>
    <n v="118.26"/>
    <n v="23.16"/>
    <n v="59.49"/>
    <n v="80.61"/>
    <n v="13.17"/>
    <n v="0"/>
    <n v="0.02"/>
    <n v="0.38"/>
    <n v="0"/>
    <n v="0.11"/>
    <n v="0"/>
    <n v="0.01"/>
    <n v="0"/>
  </r>
  <r>
    <x v="71"/>
    <n v="5"/>
    <n v="27.5"/>
    <n v="0.42"/>
    <n v="5.3"/>
    <n v="43.09"/>
    <n v="11.68"/>
    <n v="0"/>
    <n v="118.29"/>
    <n v="9.0399999999999991"/>
    <n v="88.93"/>
    <n v="51.13"/>
    <n v="3.07"/>
    <n v="0"/>
    <n v="0.01"/>
    <n v="0.17"/>
    <n v="0"/>
    <n v="0.02"/>
    <n v="0"/>
    <n v="0"/>
    <n v="0"/>
  </r>
  <r>
    <x v="72"/>
    <n v="6"/>
    <n v="26.08"/>
    <n v="0.54"/>
    <n v="7.72"/>
    <n v="26.53"/>
    <n v="11.96"/>
    <n v="0"/>
    <n v="117.88"/>
    <n v="7.85"/>
    <n v="78.08"/>
    <n v="36.78"/>
    <n v="4.1500000000000004"/>
    <n v="0"/>
    <n v="0.01"/>
    <n v="0.18"/>
    <n v="0"/>
    <n v="0.03"/>
    <n v="0"/>
    <n v="0"/>
    <n v="0"/>
  </r>
  <r>
    <x v="73"/>
    <n v="7"/>
    <n v="6.49"/>
    <n v="0"/>
    <n v="0.85"/>
    <n v="9.19"/>
    <n v="0.92"/>
    <n v="0"/>
    <n v="118.87"/>
    <n v="3.7"/>
    <n v="93"/>
    <n v="11.75"/>
    <n v="0"/>
    <n v="0"/>
    <n v="0"/>
    <n v="0.02"/>
    <n v="0"/>
    <n v="0"/>
    <n v="0"/>
    <n v="0"/>
    <n v="0"/>
  </r>
  <r>
    <x v="74"/>
    <n v="8"/>
    <n v="40"/>
    <n v="1.44"/>
    <n v="7.73"/>
    <n v="6.85"/>
    <n v="15.73"/>
    <n v="0"/>
    <n v="118.52"/>
    <n v="14.52"/>
    <n v="86.63"/>
    <n v="17.399999999999999"/>
    <n v="12.45"/>
    <n v="0"/>
    <n v="0.02"/>
    <n v="0.28999999999999998"/>
    <n v="0"/>
    <n v="0.09"/>
    <n v="0"/>
    <n v="0.01"/>
    <n v="0"/>
  </r>
  <r>
    <x v="75"/>
    <n v="9"/>
    <n v="40.78"/>
    <n v="3.51"/>
    <n v="8.02"/>
    <n v="11.07"/>
    <n v="16.73"/>
    <n v="0"/>
    <n v="118.54"/>
    <n v="11.53"/>
    <n v="96.35"/>
    <n v="23.74"/>
    <n v="33.299999999999997"/>
    <n v="0"/>
    <n v="0.02"/>
    <n v="0.34"/>
    <n v="0"/>
    <n v="0.26"/>
    <n v="0"/>
    <n v="0.03"/>
    <n v="0"/>
  </r>
  <r>
    <x v="76"/>
    <n v="10"/>
    <n v="55.72"/>
    <n v="0.08"/>
    <n v="11.99"/>
    <n v="13.07"/>
    <n v="18.43"/>
    <n v="0"/>
    <n v="117.42"/>
    <n v="27.49"/>
    <n v="88.2"/>
    <n v="26.21"/>
    <n v="0.27"/>
    <n v="0"/>
    <n v="0.03"/>
    <n v="0.39"/>
    <n v="0.01"/>
    <n v="0"/>
    <n v="0"/>
    <n v="0"/>
    <n v="0"/>
  </r>
  <r>
    <x v="77"/>
    <n v="11"/>
    <n v="55.93"/>
    <n v="1.51"/>
    <n v="11.13"/>
    <n v="17.07"/>
    <n v="17.54"/>
    <n v="0"/>
    <n v="118.42"/>
    <n v="25.41"/>
    <n v="106.72"/>
    <n v="30.73"/>
    <n v="12.7"/>
    <n v="0"/>
    <n v="0.03"/>
    <n v="0.38"/>
    <n v="0"/>
    <n v="0.09"/>
    <n v="0"/>
    <n v="0.01"/>
    <n v="0"/>
  </r>
  <r>
    <x v="78"/>
    <n v="12"/>
    <n v="67.900000000000006"/>
    <n v="2.97"/>
    <n v="12"/>
    <n v="13.18"/>
    <n v="20.59"/>
    <n v="0"/>
    <n v="117.72"/>
    <n v="32.67"/>
    <n v="100.68"/>
    <n v="29.15"/>
    <n v="28.22"/>
    <n v="0"/>
    <n v="0.03"/>
    <n v="0.48"/>
    <n v="0.02"/>
    <n v="0.19"/>
    <n v="0"/>
    <n v="0.02"/>
    <n v="0"/>
  </r>
  <r>
    <x v="79"/>
    <n v="2"/>
    <n v="48.99"/>
    <n v="0.92"/>
    <n v="9.7200000000000006"/>
    <n v="29.22"/>
    <n v="16.579999999999998"/>
    <n v="0"/>
    <n v="118.44"/>
    <n v="21.13"/>
    <n v="105.2"/>
    <n v="41.01"/>
    <n v="7.19"/>
    <n v="0"/>
    <n v="0.02"/>
    <n v="0.34"/>
    <n v="0"/>
    <n v="0.62"/>
    <n v="0"/>
    <n v="0.08"/>
    <n v="0"/>
  </r>
  <r>
    <x v="80"/>
    <n v="3"/>
    <n v="125.64"/>
    <n v="24.97"/>
    <n v="23.51"/>
    <n v="31.54"/>
    <n v="46.99"/>
    <n v="0"/>
    <n v="119.1"/>
    <n v="28.28"/>
    <n v="75.28"/>
    <n v="81.38"/>
    <n v="292.55"/>
    <n v="0"/>
    <n v="0.05"/>
    <n v="0.94"/>
    <n v="0"/>
    <n v="11.81"/>
    <n v="0"/>
    <n v="1.44"/>
    <n v="0"/>
  </r>
  <r>
    <x v="81"/>
    <n v="4"/>
    <n v="54.35"/>
    <n v="2.39"/>
    <n v="14.52"/>
    <n v="33.159999999999997"/>
    <n v="24.78"/>
    <n v="0"/>
    <n v="119"/>
    <n v="14.57"/>
    <n v="68.72"/>
    <n v="51.53"/>
    <n v="20.3"/>
    <n v="0"/>
    <n v="0.03"/>
    <n v="0.47"/>
    <n v="0"/>
    <n v="0.13"/>
    <n v="0"/>
    <n v="0.02"/>
    <n v="0"/>
  </r>
  <r>
    <x v="82"/>
    <n v="5"/>
    <n v="25.92"/>
    <n v="2.68"/>
    <n v="6"/>
    <n v="26.27"/>
    <n v="11.13"/>
    <n v="0"/>
    <n v="118.6"/>
    <n v="6.73"/>
    <n v="92.24"/>
    <n v="36.42"/>
    <n v="20.83"/>
    <n v="0"/>
    <n v="0.01"/>
    <n v="0.22"/>
    <n v="0"/>
    <n v="0.15"/>
    <n v="0"/>
    <n v="0.02"/>
    <n v="0"/>
  </r>
  <r>
    <x v="83"/>
    <n v="6"/>
    <n v="67.09"/>
    <n v="16.260000000000002"/>
    <n v="13.02"/>
    <n v="14.09"/>
    <n v="28.25"/>
    <n v="0"/>
    <n v="118.93"/>
    <n v="8.24"/>
    <n v="65.58"/>
    <n v="44.67"/>
    <n v="177.92"/>
    <n v="0"/>
    <n v="0.03"/>
    <n v="0.59"/>
    <n v="0"/>
    <n v="0.86"/>
    <n v="0"/>
    <n v="0.1"/>
    <n v="0"/>
  </r>
  <r>
    <x v="84"/>
    <n v="7"/>
    <n v="12.02"/>
    <n v="0"/>
    <n v="2.73"/>
    <n v="17.38"/>
    <n v="4.03"/>
    <n v="0"/>
    <n v="119.5"/>
    <n v="5.01"/>
    <n v="84.04"/>
    <n v="21.37"/>
    <n v="0.01"/>
    <n v="0"/>
    <n v="0.01"/>
    <n v="0.09"/>
    <n v="0"/>
    <n v="0"/>
    <n v="0"/>
    <n v="0"/>
    <n v="0"/>
  </r>
  <r>
    <x v="85"/>
    <n v="8"/>
    <n v="54.12"/>
    <n v="11.04"/>
    <n v="11.92"/>
    <n v="8.83"/>
    <n v="22.97"/>
    <n v="0"/>
    <n v="118.37"/>
    <n v="9.6999999999999993"/>
    <n v="93.7"/>
    <n v="32.9"/>
    <n v="112.26"/>
    <n v="0"/>
    <n v="0.03"/>
    <n v="0.52"/>
    <n v="0"/>
    <n v="0.44"/>
    <n v="0"/>
    <n v="0.05"/>
    <n v="0"/>
  </r>
  <r>
    <x v="86"/>
    <n v="9"/>
    <n v="45.95"/>
    <n v="0.88"/>
    <n v="8.9600000000000009"/>
    <n v="14.78"/>
    <n v="16.34"/>
    <n v="0"/>
    <n v="118.32"/>
    <n v="19.41"/>
    <n v="85.5"/>
    <n v="25.64"/>
    <n v="7.04"/>
    <n v="0"/>
    <n v="0.02"/>
    <n v="0.37"/>
    <n v="0"/>
    <n v="0.02"/>
    <n v="0"/>
    <n v="0"/>
    <n v="0"/>
  </r>
  <r>
    <x v="87"/>
    <n v="10"/>
    <n v="76.08"/>
    <n v="1.49"/>
    <n v="14.61"/>
    <n v="17.28"/>
    <n v="27.6"/>
    <n v="0"/>
    <n v="117.71"/>
    <n v="32.06"/>
    <n v="77.150000000000006"/>
    <n v="34.4"/>
    <n v="11.63"/>
    <n v="0"/>
    <n v="0.04"/>
    <n v="0.64"/>
    <n v="0.03"/>
    <n v="0.04"/>
    <n v="0"/>
    <n v="0"/>
    <n v="0"/>
  </r>
  <r>
    <x v="88"/>
    <n v="11"/>
    <n v="182.8"/>
    <n v="43.74"/>
    <n v="33.450000000000003"/>
    <n v="28.13"/>
    <n v="70.27"/>
    <n v="0"/>
    <n v="119.22"/>
    <n v="31.2"/>
    <n v="88.3"/>
    <n v="106.41"/>
    <n v="430.58"/>
    <n v="0"/>
    <n v="0.08"/>
    <n v="1.46"/>
    <n v="0.03"/>
    <n v="0.99"/>
    <n v="0"/>
    <n v="0.12"/>
    <n v="0"/>
  </r>
  <r>
    <x v="89"/>
    <n v="12"/>
    <n v="122.91"/>
    <n v="6.71"/>
    <n v="26.54"/>
    <n v="41.73"/>
    <n v="46.2"/>
    <n v="0"/>
    <n v="118.84"/>
    <n v="44.79"/>
    <n v="84.34"/>
    <n v="76.510000000000005"/>
    <n v="59.02"/>
    <n v="0"/>
    <n v="0.05"/>
    <n v="0.82"/>
    <n v="0.01"/>
    <n v="0.09"/>
    <n v="0"/>
    <n v="0.01"/>
    <n v="0"/>
  </r>
  <r>
    <x v="90"/>
    <n v="2"/>
    <n v="149.69"/>
    <n v="31.26"/>
    <n v="31.93"/>
    <n v="46.33"/>
    <n v="59.84"/>
    <n v="0"/>
    <n v="118.03"/>
    <n v="28.21"/>
    <n v="86.6"/>
    <n v="111.32"/>
    <n v="299.85000000000002"/>
    <n v="0"/>
    <n v="0.05"/>
    <n v="0.83"/>
    <n v="0.02"/>
    <n v="12.11"/>
    <n v="0"/>
    <n v="1.48"/>
    <n v="0"/>
  </r>
  <r>
    <x v="91"/>
    <n v="3"/>
    <n v="168.95"/>
    <n v="26.95"/>
    <n v="38.18"/>
    <n v="60.71"/>
    <n v="72.239999999999995"/>
    <n v="0"/>
    <n v="117.76"/>
    <n v="33.26"/>
    <n v="61.83"/>
    <n v="128.19"/>
    <n v="274.60000000000002"/>
    <n v="0"/>
    <n v="0.05"/>
    <n v="0.84"/>
    <n v="0"/>
    <n v="1.79"/>
    <n v="0"/>
    <n v="0.22"/>
    <n v="0"/>
  </r>
  <r>
    <x v="92"/>
    <n v="4"/>
    <n v="51.89"/>
    <n v="1.56"/>
    <n v="13.06"/>
    <n v="55.77"/>
    <n v="22.87"/>
    <n v="0"/>
    <n v="117.3"/>
    <n v="15.97"/>
    <n v="80.209999999999994"/>
    <n v="72.84"/>
    <n v="12.3"/>
    <n v="0"/>
    <n v="0.02"/>
    <n v="0.26"/>
    <n v="0"/>
    <n v="0.04"/>
    <n v="0"/>
    <n v="0.01"/>
    <n v="0"/>
  </r>
  <r>
    <x v="93"/>
    <n v="5"/>
    <n v="34.97"/>
    <n v="8.02"/>
    <n v="7.34"/>
    <n v="40.99"/>
    <n v="14.49"/>
    <n v="0"/>
    <n v="117.84"/>
    <n v="4.6399999999999997"/>
    <n v="87.5"/>
    <n v="58.75"/>
    <n v="85.7"/>
    <n v="0"/>
    <n v="0.01"/>
    <n v="0.18"/>
    <n v="0"/>
    <n v="0.25"/>
    <n v="0"/>
    <n v="0.03"/>
    <n v="0"/>
  </r>
  <r>
    <x v="94"/>
    <n v="6"/>
    <n v="15.24"/>
    <n v="0.67"/>
    <n v="3.42"/>
    <n v="16.809999999999999"/>
    <n v="6.28"/>
    <n v="0"/>
    <n v="117.55"/>
    <n v="5.17"/>
    <n v="91.71"/>
    <n v="22.91"/>
    <n v="5.63"/>
    <n v="0"/>
    <n v="0.01"/>
    <n v="0.09"/>
    <n v="0"/>
    <n v="0.01"/>
    <n v="0"/>
    <n v="0"/>
    <n v="0"/>
  </r>
  <r>
    <x v="95"/>
    <n v="7"/>
    <n v="11.93"/>
    <n v="0.16"/>
    <n v="2.15"/>
    <n v="5.71"/>
    <n v="3.4"/>
    <n v="0"/>
    <n v="118.01"/>
    <n v="5.75"/>
    <n v="84.64"/>
    <n v="9.7100000000000009"/>
    <n v="1.1299999999999999"/>
    <n v="0"/>
    <n v="0"/>
    <n v="0.05"/>
    <n v="0"/>
    <n v="0"/>
    <n v="0"/>
    <n v="0"/>
    <n v="0"/>
  </r>
  <r>
    <x v="96"/>
    <n v="8"/>
    <n v="8.98"/>
    <n v="0.01"/>
    <n v="1.77"/>
    <n v="3.32"/>
    <n v="2.97"/>
    <n v="0"/>
    <n v="117.58"/>
    <n v="4.67"/>
    <n v="110.46"/>
    <n v="6.42"/>
    <n v="0.05"/>
    <n v="0"/>
    <n v="0"/>
    <n v="0.05"/>
    <n v="0"/>
    <n v="0"/>
    <n v="0"/>
    <n v="0"/>
    <n v="0"/>
  </r>
  <r>
    <x v="97"/>
    <n v="9"/>
    <n v="25.41"/>
    <n v="0"/>
    <n v="4.09"/>
    <n v="2.1"/>
    <n v="6.23"/>
    <n v="0"/>
    <n v="118.76"/>
    <n v="13.79"/>
    <n v="97.33"/>
    <n v="7.2"/>
    <n v="0"/>
    <n v="0"/>
    <n v="0.01"/>
    <n v="0.12"/>
    <n v="0"/>
    <n v="0"/>
    <n v="0"/>
    <n v="0"/>
    <n v="0"/>
  </r>
  <r>
    <x v="98"/>
    <n v="10"/>
    <n v="62.79"/>
    <n v="3.4"/>
    <n v="11.72"/>
    <n v="4.7"/>
    <n v="23.52"/>
    <n v="0"/>
    <n v="117.83"/>
    <n v="23.77"/>
    <n v="97.48"/>
    <n v="20.67"/>
    <n v="31.55"/>
    <n v="0"/>
    <n v="0.04"/>
    <n v="0.51"/>
    <n v="0.01"/>
    <n v="0.08"/>
    <n v="0"/>
    <n v="0.01"/>
    <n v="0"/>
  </r>
  <r>
    <x v="99"/>
    <n v="11"/>
    <n v="58.45"/>
    <n v="3.38"/>
    <n v="12.33"/>
    <n v="13.55"/>
    <n v="21.21"/>
    <n v="0"/>
    <n v="117.49"/>
    <n v="22.14"/>
    <n v="104.76"/>
    <n v="30.08"/>
    <n v="30.95"/>
    <n v="0"/>
    <n v="0.03"/>
    <n v="0.48"/>
    <n v="0.01"/>
    <n v="7.0000000000000007E-2"/>
    <n v="0"/>
    <n v="0.01"/>
    <n v="0"/>
  </r>
  <r>
    <x v="100"/>
    <n v="12"/>
    <n v="51.31"/>
    <n v="0.14000000000000001"/>
    <n v="9.93"/>
    <n v="17.170000000000002"/>
    <n v="14.9"/>
    <n v="0"/>
    <n v="118.58"/>
    <n v="25.78"/>
    <n v="114.24"/>
    <n v="28.12"/>
    <n v="0.87"/>
    <n v="0"/>
    <n v="0.03"/>
    <n v="0.35"/>
    <n v="0.01"/>
    <n v="0"/>
    <n v="0"/>
    <n v="0"/>
    <n v="0"/>
  </r>
  <r>
    <x v="101"/>
    <n v="2"/>
    <n v="150.18"/>
    <n v="16.13"/>
    <n v="30.26"/>
    <n v="23.35"/>
    <n v="64.63"/>
    <n v="0"/>
    <n v="118.89"/>
    <n v="34.67"/>
    <n v="96.54"/>
    <n v="70.7"/>
    <n v="103.74"/>
    <n v="0"/>
    <n v="0.08"/>
    <n v="1.43"/>
    <n v="0"/>
    <n v="17.91"/>
    <n v="0"/>
    <n v="2.19"/>
    <n v="0"/>
  </r>
  <r>
    <x v="102"/>
    <n v="3"/>
    <n v="104.53"/>
    <n v="11.9"/>
    <n v="26.06"/>
    <n v="44.29"/>
    <n v="42.02"/>
    <n v="0"/>
    <n v="118.87"/>
    <n v="28.33"/>
    <n v="79.84"/>
    <n v="83.68"/>
    <n v="111.28"/>
    <n v="0"/>
    <n v="0.05"/>
    <n v="0.78"/>
    <n v="0.01"/>
    <n v="4.13"/>
    <n v="0"/>
    <n v="0.5"/>
    <n v="0"/>
  </r>
  <r>
    <x v="103"/>
    <n v="4"/>
    <n v="34.909999999999997"/>
    <n v="0"/>
    <n v="6.57"/>
    <n v="38.9"/>
    <n v="10.84"/>
    <n v="0"/>
    <n v="118.61"/>
    <n v="17.8"/>
    <n v="79.209999999999994"/>
    <n v="47.04"/>
    <n v="0.01"/>
    <n v="0"/>
    <n v="0.01"/>
    <n v="0.2"/>
    <n v="0"/>
    <n v="0"/>
    <n v="0"/>
    <n v="0"/>
    <n v="0"/>
  </r>
  <r>
    <x v="104"/>
    <n v="5"/>
    <n v="3.49"/>
    <n v="0"/>
    <n v="0.28999999999999998"/>
    <n v="18.260000000000002"/>
    <n v="0.1"/>
    <n v="0"/>
    <n v="118.42"/>
    <n v="3.26"/>
    <n v="102"/>
    <n v="20.03"/>
    <n v="0"/>
    <n v="0"/>
    <n v="0"/>
    <n v="0"/>
    <n v="0"/>
    <n v="0"/>
    <n v="0"/>
    <n v="0"/>
    <n v="0"/>
  </r>
  <r>
    <x v="105"/>
    <n v="6"/>
    <n v="26.78"/>
    <n v="0.77"/>
    <n v="6.55"/>
    <n v="8.89"/>
    <n v="12.44"/>
    <n v="0"/>
    <n v="118.37"/>
    <n v="7.26"/>
    <n v="79.13"/>
    <n v="17.420000000000002"/>
    <n v="5.31"/>
    <n v="0"/>
    <n v="0.02"/>
    <n v="0.26"/>
    <n v="0"/>
    <n v="0.12"/>
    <n v="0"/>
    <n v="0.01"/>
    <n v="0"/>
  </r>
  <r>
    <x v="106"/>
    <n v="7"/>
    <n v="30.79"/>
    <n v="8.33"/>
    <n v="5.96"/>
    <n v="5.86"/>
    <n v="11.98"/>
    <n v="0"/>
    <n v="118.42"/>
    <n v="4.43"/>
    <n v="92.25"/>
    <n v="21.2"/>
    <n v="93.83"/>
    <n v="0"/>
    <n v="0.02"/>
    <n v="0.28000000000000003"/>
    <n v="0"/>
    <n v="1.83"/>
    <n v="0"/>
    <n v="0.22"/>
    <n v="0"/>
  </r>
  <r>
    <x v="107"/>
    <n v="8"/>
    <n v="61.86"/>
    <n v="16.66"/>
    <n v="12.06"/>
    <n v="9.31"/>
    <n v="24.53"/>
    <n v="0"/>
    <n v="118.02"/>
    <n v="8.8699999999999992"/>
    <n v="91.5"/>
    <n v="38.950000000000003"/>
    <n v="204.33"/>
    <n v="0"/>
    <n v="0.04"/>
    <n v="0.6"/>
    <n v="0"/>
    <n v="1.91"/>
    <n v="0"/>
    <n v="0.23"/>
    <n v="0"/>
  </r>
  <r>
    <x v="108"/>
    <n v="9"/>
    <n v="15.41"/>
    <n v="2.77"/>
    <n v="2.5299999999999998"/>
    <n v="13.74"/>
    <n v="5.84"/>
    <n v="0"/>
    <n v="117.6"/>
    <n v="4.07"/>
    <n v="114.51"/>
    <n v="19.899999999999999"/>
    <n v="27.43"/>
    <n v="0"/>
    <n v="0.01"/>
    <n v="0.15"/>
    <n v="0"/>
    <n v="0.13"/>
    <n v="0"/>
    <n v="0.02"/>
    <n v="0"/>
  </r>
  <r>
    <x v="109"/>
    <n v="10"/>
    <n v="117.88"/>
    <n v="16.420000000000002"/>
    <n v="26.11"/>
    <n v="14.67"/>
    <n v="50.86"/>
    <n v="0"/>
    <n v="118.21"/>
    <n v="23.77"/>
    <n v="100"/>
    <n v="58.06"/>
    <n v="139.46"/>
    <n v="0"/>
    <n v="0.08"/>
    <n v="1.25"/>
    <n v="0.01"/>
    <n v="0.59"/>
    <n v="0"/>
    <n v="7.0000000000000007E-2"/>
    <n v="0"/>
  </r>
  <r>
    <x v="110"/>
    <n v="11"/>
    <n v="44.44"/>
    <n v="0.85"/>
    <n v="8.7200000000000006"/>
    <n v="25.89"/>
    <n v="12.55"/>
    <n v="0"/>
    <n v="117.14"/>
    <n v="24.2"/>
    <n v="108.76"/>
    <n v="36.47"/>
    <n v="6.8"/>
    <n v="0"/>
    <n v="0.02"/>
    <n v="0.28999999999999998"/>
    <n v="0"/>
    <n v="0.03"/>
    <n v="0"/>
    <n v="0"/>
    <n v="0"/>
  </r>
  <r>
    <x v="111"/>
    <n v="12"/>
    <n v="94.14"/>
    <n v="4.53"/>
    <n v="19.52"/>
    <n v="24.55"/>
    <n v="39"/>
    <n v="0"/>
    <n v="117.39"/>
    <n v="29.21"/>
    <n v="98.57"/>
    <n v="49.7"/>
    <n v="34.119999999999997"/>
    <n v="0"/>
    <n v="0.05"/>
    <n v="0.91"/>
    <n v="0.02"/>
    <n v="0.11"/>
    <n v="0"/>
    <n v="0.01"/>
    <n v="0"/>
  </r>
  <r>
    <x v="112"/>
    <n v="2"/>
    <n v="126.02"/>
    <n v="17.329999999999998"/>
    <n v="27.81"/>
    <n v="48.08"/>
    <n v="49.01"/>
    <n v="0"/>
    <n v="118.26"/>
    <n v="34.31"/>
    <n v="85.56"/>
    <n v="94.78"/>
    <n v="175.26"/>
    <n v="0"/>
    <n v="0.04"/>
    <n v="0.77"/>
    <n v="0"/>
    <n v="1.94"/>
    <n v="0"/>
    <n v="0.24"/>
    <n v="0"/>
  </r>
  <r>
    <x v="113"/>
    <n v="3"/>
    <n v="176.47"/>
    <n v="23.17"/>
    <n v="41.89"/>
    <n v="62.3"/>
    <n v="79.58"/>
    <n v="0"/>
    <n v="118.58"/>
    <n v="33.28"/>
    <n v="62.82"/>
    <n v="129.52000000000001"/>
    <n v="178.87"/>
    <n v="0"/>
    <n v="0.06"/>
    <n v="1.04"/>
    <n v="0"/>
    <n v="1.27"/>
    <n v="0"/>
    <n v="0.15"/>
    <n v="0"/>
  </r>
  <r>
    <x v="114"/>
    <n v="4"/>
    <n v="87.9"/>
    <n v="2.17"/>
    <n v="19.600000000000001"/>
    <n v="60.09"/>
    <n v="36.49"/>
    <n v="0"/>
    <n v="119.08"/>
    <n v="29.4"/>
    <n v="52.5"/>
    <n v="84.26"/>
    <n v="19.02"/>
    <n v="0"/>
    <n v="0.02"/>
    <n v="0.43"/>
    <n v="0"/>
    <n v="7.0000000000000007E-2"/>
    <n v="0"/>
    <n v="0.01"/>
    <n v="0"/>
  </r>
  <r>
    <x v="115"/>
    <n v="5"/>
    <n v="29.53"/>
    <n v="0.35"/>
    <n v="6.36"/>
    <n v="46.64"/>
    <n v="11.34"/>
    <n v="0"/>
    <n v="118.45"/>
    <n v="12.22"/>
    <n v="79.290000000000006"/>
    <n v="55.79"/>
    <n v="2.6"/>
    <n v="0"/>
    <n v="0.01"/>
    <n v="0.14000000000000001"/>
    <n v="0"/>
    <n v="0.01"/>
    <n v="0"/>
    <n v="0"/>
    <n v="0"/>
  </r>
  <r>
    <x v="116"/>
    <n v="6"/>
    <n v="12.78"/>
    <n v="0"/>
    <n v="2.54"/>
    <n v="19.059999999999999"/>
    <n v="3.58"/>
    <n v="0"/>
    <n v="118.55"/>
    <n v="6.89"/>
    <n v="78.05"/>
    <n v="23.64"/>
    <n v="0"/>
    <n v="0"/>
    <n v="0"/>
    <n v="0.05"/>
    <n v="0"/>
    <n v="0"/>
    <n v="0"/>
    <n v="0"/>
    <n v="0"/>
  </r>
  <r>
    <x v="117"/>
    <n v="7"/>
    <n v="29.5"/>
    <n v="0.08"/>
    <n v="4.8499999999999996"/>
    <n v="7.96"/>
    <n v="9.7100000000000009"/>
    <n v="0"/>
    <n v="118.55"/>
    <n v="14.11"/>
    <n v="73.3"/>
    <n v="14.62"/>
    <n v="0.49"/>
    <n v="0"/>
    <n v="0.01"/>
    <n v="0.16"/>
    <n v="0"/>
    <n v="0"/>
    <n v="0"/>
    <n v="0"/>
    <n v="0"/>
  </r>
  <r>
    <x v="118"/>
    <n v="8"/>
    <n v="37.15"/>
    <n v="1.91"/>
    <n v="7.58"/>
    <n v="8.44"/>
    <n v="16.71"/>
    <n v="0"/>
    <n v="118.74"/>
    <n v="9.7100000000000009"/>
    <n v="88.62"/>
    <n v="19.34"/>
    <n v="16.75"/>
    <n v="0"/>
    <n v="0.02"/>
    <n v="0.3"/>
    <n v="0"/>
    <n v="0.06"/>
    <n v="0"/>
    <n v="0.01"/>
    <n v="0"/>
  </r>
  <r>
    <x v="119"/>
    <n v="9"/>
    <n v="56.01"/>
    <n v="3.46"/>
    <n v="13.14"/>
    <n v="11.47"/>
    <n v="24.24"/>
    <n v="0"/>
    <n v="118.08"/>
    <n v="16.23"/>
    <n v="94.75"/>
    <n v="29.24"/>
    <n v="30.42"/>
    <n v="0"/>
    <n v="0.03"/>
    <n v="0.46"/>
    <n v="0"/>
    <n v="0.1"/>
    <n v="0"/>
    <n v="0.01"/>
    <n v="0"/>
  </r>
  <r>
    <x v="120"/>
    <n v="10"/>
    <n v="90.89"/>
    <n v="10.37"/>
    <n v="15.22"/>
    <n v="19.04"/>
    <n v="29.82"/>
    <n v="0"/>
    <n v="118.76"/>
    <n v="33.369999999999997"/>
    <n v="75.760000000000005"/>
    <n v="45.77"/>
    <n v="107.98"/>
    <n v="0"/>
    <n v="0.03"/>
    <n v="0.57999999999999996"/>
    <n v="0"/>
    <n v="0.33"/>
    <n v="0"/>
    <n v="0.04"/>
    <n v="0"/>
  </r>
  <r>
    <x v="121"/>
    <n v="11"/>
    <n v="101.45"/>
    <n v="1.46"/>
    <n v="22.26"/>
    <n v="25.29"/>
    <n v="36.979999999999997"/>
    <n v="0"/>
    <n v="117.24"/>
    <n v="43.55"/>
    <n v="78.34"/>
    <n v="50.23"/>
    <n v="10.89"/>
    <n v="0"/>
    <n v="0.05"/>
    <n v="0.7"/>
    <n v="0"/>
    <n v="0.03"/>
    <n v="0"/>
    <n v="0"/>
    <n v="0"/>
  </r>
  <r>
    <x v="122"/>
    <n v="12"/>
    <n v="177.84"/>
    <n v="24.33"/>
    <n v="34.869999999999997"/>
    <n v="37.25"/>
    <n v="66.790000000000006"/>
    <n v="0"/>
    <n v="118.03"/>
    <n v="49.92"/>
    <n v="74.95"/>
    <n v="97.91"/>
    <n v="229.73"/>
    <n v="0"/>
    <n v="0.06"/>
    <n v="1.1299999999999999"/>
    <n v="0"/>
    <n v="0.56000000000000005"/>
    <n v="0"/>
    <n v="7.0000000000000007E-2"/>
    <n v="0"/>
  </r>
  <r>
    <x v="123"/>
    <n v="2"/>
    <n v="150.57"/>
    <n v="10.220000000000001"/>
    <n v="35.270000000000003"/>
    <n v="50.71"/>
    <n v="59.99"/>
    <n v="0"/>
    <n v="117.14"/>
    <n v="48.42"/>
    <n v="81.61"/>
    <n v="98.1"/>
    <n v="63.21"/>
    <n v="0"/>
    <n v="0.04"/>
    <n v="0.75"/>
    <n v="0"/>
    <n v="3.44"/>
    <n v="0"/>
    <n v="0.42"/>
    <n v="0"/>
  </r>
  <r>
    <x v="124"/>
    <n v="3"/>
    <n v="147.63"/>
    <n v="6.35"/>
    <n v="32.590000000000003"/>
    <n v="59.4"/>
    <n v="65.09"/>
    <n v="0"/>
    <n v="118.8"/>
    <n v="40.590000000000003"/>
    <n v="61.66"/>
    <n v="100.72"/>
    <n v="46.95"/>
    <n v="0"/>
    <n v="0.04"/>
    <n v="0.73"/>
    <n v="0"/>
    <n v="1.32"/>
    <n v="0"/>
    <n v="0.16"/>
    <n v="0"/>
  </r>
  <r>
    <x v="125"/>
    <n v="4"/>
    <n v="68.739999999999995"/>
    <n v="1.05"/>
    <n v="17.420000000000002"/>
    <n v="53.05"/>
    <n v="29.2"/>
    <n v="0"/>
    <n v="118.7"/>
    <n v="23.29"/>
    <n v="55.37"/>
    <n v="73.94"/>
    <n v="8.06"/>
    <n v="0"/>
    <n v="0.02"/>
    <n v="0.32"/>
    <n v="0"/>
    <n v="0.16"/>
    <n v="0"/>
    <n v="0.02"/>
    <n v="0"/>
  </r>
  <r>
    <x v="126"/>
    <n v="5"/>
    <n v="20.79"/>
    <n v="0.25"/>
    <n v="4.76"/>
    <n v="39.72"/>
    <n v="7.57"/>
    <n v="0"/>
    <n v="118.03"/>
    <n v="9.43"/>
    <n v="89.33"/>
    <n v="47.11"/>
    <n v="1.88"/>
    <n v="0"/>
    <n v="0.01"/>
    <n v="0.09"/>
    <n v="0"/>
    <n v="0.03"/>
    <n v="0"/>
    <n v="0"/>
    <n v="0"/>
  </r>
  <r>
    <x v="127"/>
    <n v="6"/>
    <n v="6.18"/>
    <n v="0"/>
    <n v="0.74"/>
    <n v="12.43"/>
    <n v="0.72"/>
    <n v="0"/>
    <n v="118.73"/>
    <n v="4.03"/>
    <n v="82.66"/>
    <n v="15.13"/>
    <n v="0"/>
    <n v="0"/>
    <n v="0"/>
    <n v="0.01"/>
    <n v="0"/>
    <n v="0"/>
    <n v="0"/>
    <n v="0"/>
    <n v="0"/>
  </r>
  <r>
    <x v="128"/>
    <n v="7"/>
    <n v="3.62"/>
    <n v="0"/>
    <n v="0.44"/>
    <n v="3.01"/>
    <n v="0.47"/>
    <n v="0"/>
    <n v="118.42"/>
    <n v="3.02"/>
    <n v="87.58"/>
    <n v="5.04"/>
    <n v="0"/>
    <n v="0"/>
    <n v="0"/>
    <n v="0.01"/>
    <n v="0"/>
    <n v="0"/>
    <n v="0"/>
    <n v="0"/>
    <n v="0"/>
  </r>
  <r>
    <x v="129"/>
    <n v="8"/>
    <n v="5.32"/>
    <n v="0"/>
    <n v="0.47"/>
    <n v="0.28000000000000003"/>
    <n v="0.28999999999999998"/>
    <n v="0"/>
    <n v="117.61"/>
    <n v="5.31"/>
    <n v="112.2"/>
    <n v="1.95"/>
    <n v="0"/>
    <n v="0"/>
    <n v="0"/>
    <n v="0.01"/>
    <n v="0"/>
    <n v="0"/>
    <n v="0"/>
    <n v="0"/>
    <n v="0"/>
  </r>
  <r>
    <x v="130"/>
    <n v="9"/>
    <n v="38.1"/>
    <n v="2.77"/>
    <n v="8.34"/>
    <n v="1.5"/>
    <n v="17.329999999999998"/>
    <n v="0"/>
    <n v="118.35"/>
    <n v="8.3000000000000007"/>
    <n v="99.64"/>
    <n v="13.51"/>
    <n v="24.65"/>
    <n v="0"/>
    <n v="0.03"/>
    <n v="0.35"/>
    <n v="0"/>
    <n v="0.44"/>
    <n v="0"/>
    <n v="0.05"/>
    <n v="0"/>
  </r>
  <r>
    <x v="131"/>
    <n v="10"/>
    <n v="28.9"/>
    <n v="0.27"/>
    <n v="6.86"/>
    <n v="8.0500000000000007"/>
    <n v="11.61"/>
    <n v="0"/>
    <n v="117.88"/>
    <n v="11.26"/>
    <n v="108.89"/>
    <n v="16.010000000000002"/>
    <n v="1.72"/>
    <n v="0"/>
    <n v="0.02"/>
    <n v="0.25"/>
    <n v="0.01"/>
    <n v="0.03"/>
    <n v="0"/>
    <n v="0"/>
    <n v="0"/>
  </r>
  <r>
    <x v="132"/>
    <n v="11"/>
    <n v="50.38"/>
    <n v="5.08"/>
    <n v="9.1199999999999992"/>
    <n v="12.14"/>
    <n v="17.329999999999998"/>
    <n v="0"/>
    <n v="118.67"/>
    <n v="17.62"/>
    <n v="107.7"/>
    <n v="27.12"/>
    <n v="50.84"/>
    <n v="0"/>
    <n v="0.03"/>
    <n v="0.39"/>
    <n v="0"/>
    <n v="0.78"/>
    <n v="0"/>
    <n v="0.1"/>
    <n v="0"/>
  </r>
  <r>
    <x v="133"/>
    <n v="12"/>
    <n v="85.33"/>
    <n v="4.55"/>
    <n v="15.87"/>
    <n v="14.16"/>
    <n v="32.729999999999997"/>
    <n v="0"/>
    <n v="118.15"/>
    <n v="30.57"/>
    <n v="101.15"/>
    <n v="35.380000000000003"/>
    <n v="33.39"/>
    <n v="0"/>
    <n v="0.05"/>
    <n v="0.78"/>
    <n v="0.09"/>
    <n v="0.48"/>
    <n v="0"/>
    <n v="0.06"/>
    <n v="0"/>
  </r>
  <r>
    <x v="134"/>
    <n v="2"/>
    <n v="123.15"/>
    <n v="15.64"/>
    <n v="24.58"/>
    <n v="33.67"/>
    <n v="49.1"/>
    <n v="0"/>
    <n v="118.69"/>
    <n v="32.11"/>
    <n v="77.55"/>
    <n v="75.040000000000006"/>
    <n v="146.94999999999999"/>
    <n v="0.01"/>
    <n v="0.05"/>
    <n v="0.97"/>
    <n v="0.02"/>
    <n v="5.71"/>
    <n v="0"/>
    <n v="0.7"/>
    <n v="0"/>
  </r>
  <r>
    <x v="135"/>
    <n v="3"/>
    <n v="161.28"/>
    <n v="18.2"/>
    <n v="38.81"/>
    <n v="49.36"/>
    <n v="73.62"/>
    <n v="0"/>
    <n v="118.33"/>
    <n v="32.61"/>
    <n v="69.709999999999994"/>
    <n v="108.01"/>
    <n v="120.44"/>
    <n v="0"/>
    <n v="7.0000000000000007E-2"/>
    <n v="1.24"/>
    <n v="0"/>
    <n v="2.78"/>
    <n v="0"/>
    <n v="0.34"/>
    <n v="0"/>
  </r>
  <r>
    <x v="136"/>
    <n v="4"/>
    <n v="50.24"/>
    <n v="1.46"/>
    <n v="12.75"/>
    <n v="52.09"/>
    <n v="22.7"/>
    <n v="0"/>
    <n v="117.42"/>
    <n v="15.22"/>
    <n v="74.760000000000005"/>
    <n v="68.23"/>
    <n v="11.87"/>
    <n v="0"/>
    <n v="0.02"/>
    <n v="0.34"/>
    <n v="0"/>
    <n v="0.12"/>
    <n v="0"/>
    <n v="0.01"/>
    <n v="0"/>
  </r>
  <r>
    <x v="137"/>
    <n v="5"/>
    <n v="10"/>
    <n v="0"/>
    <n v="1.45"/>
    <n v="35.56"/>
    <n v="1.7"/>
    <n v="0"/>
    <n v="117.45"/>
    <n v="6.91"/>
    <n v="88.15"/>
    <n v="38.94"/>
    <n v="0"/>
    <n v="0"/>
    <n v="0"/>
    <n v="0.03"/>
    <n v="0"/>
    <n v="0"/>
    <n v="0"/>
    <n v="0"/>
    <n v="0"/>
  </r>
  <r>
    <x v="138"/>
    <n v="6"/>
    <n v="13.83"/>
    <n v="0"/>
    <n v="2.42"/>
    <n v="11.53"/>
    <n v="3.64"/>
    <n v="0"/>
    <n v="118.89"/>
    <n v="6.33"/>
    <n v="78.66"/>
    <n v="15.52"/>
    <n v="0.03"/>
    <n v="0"/>
    <n v="0"/>
    <n v="7.0000000000000007E-2"/>
    <n v="0"/>
    <n v="0"/>
    <n v="0"/>
    <n v="0"/>
    <n v="0"/>
  </r>
  <r>
    <x v="139"/>
    <n v="7"/>
    <n v="5.14"/>
    <n v="0"/>
    <n v="0.63"/>
    <n v="2.71"/>
    <n v="0.56999999999999995"/>
    <n v="0"/>
    <n v="118"/>
    <n v="4.84"/>
    <n v="96.16"/>
    <n v="4.6399999999999997"/>
    <n v="0"/>
    <n v="0"/>
    <n v="0"/>
    <n v="0.01"/>
    <n v="0"/>
    <n v="0"/>
    <n v="0"/>
    <n v="0"/>
    <n v="0"/>
  </r>
  <r>
    <x v="140"/>
    <n v="8"/>
    <n v="6.49"/>
    <n v="0"/>
    <n v="0.81"/>
    <n v="0.35"/>
    <n v="0.85"/>
    <n v="0"/>
    <n v="118.08"/>
    <n v="4.75"/>
    <n v="105.51"/>
    <n v="2.15"/>
    <n v="0"/>
    <n v="0"/>
    <n v="0"/>
    <n v="0.02"/>
    <n v="0"/>
    <n v="0"/>
    <n v="0"/>
    <n v="0"/>
    <n v="0"/>
  </r>
  <r>
    <x v="141"/>
    <n v="9"/>
    <n v="32.33"/>
    <n v="1.4"/>
    <n v="5.96"/>
    <n v="0.63"/>
    <n v="11.96"/>
    <n v="0"/>
    <n v="119.21"/>
    <n v="11.02"/>
    <n v="92.95"/>
    <n v="8.73"/>
    <n v="12.66"/>
    <n v="0"/>
    <n v="0.02"/>
    <n v="0.28999999999999998"/>
    <n v="0"/>
    <n v="0.12"/>
    <n v="0"/>
    <n v="0.01"/>
    <n v="0"/>
  </r>
  <r>
    <x v="142"/>
    <n v="10"/>
    <n v="44.56"/>
    <n v="2.08"/>
    <n v="9.14"/>
    <n v="6.86"/>
    <n v="15.35"/>
    <n v="0"/>
    <n v="117.95"/>
    <n v="19.82"/>
    <n v="105.67"/>
    <n v="18.77"/>
    <n v="18.510000000000002"/>
    <n v="0"/>
    <n v="0.03"/>
    <n v="0.39"/>
    <n v="0.03"/>
    <n v="0.17"/>
    <n v="0"/>
    <n v="0.02"/>
    <n v="0"/>
  </r>
  <r>
    <x v="143"/>
    <n v="11"/>
    <n v="76.569999999999993"/>
    <n v="2.38"/>
    <n v="16.010000000000002"/>
    <n v="12.56"/>
    <n v="28.45"/>
    <n v="0"/>
    <n v="117.02"/>
    <n v="30.83"/>
    <n v="97.43"/>
    <n v="31.62"/>
    <n v="18.66"/>
    <n v="0"/>
    <n v="0.05"/>
    <n v="0.74"/>
    <n v="0.02"/>
    <n v="0.17"/>
    <n v="0"/>
    <n v="0.02"/>
    <n v="0"/>
  </r>
  <r>
    <x v="144"/>
    <n v="12"/>
    <n v="85.83"/>
    <n v="4.37"/>
    <n v="16.25"/>
    <n v="19.11"/>
    <n v="29.6"/>
    <n v="0"/>
    <n v="117.93"/>
    <n v="33.65"/>
    <n v="115.56"/>
    <n v="40.53"/>
    <n v="39.85"/>
    <n v="0"/>
    <n v="0.04"/>
    <n v="0.77"/>
    <n v="0.01"/>
    <n v="0.31"/>
    <n v="0"/>
    <n v="0.04"/>
    <n v="0"/>
  </r>
  <r>
    <x v="145"/>
    <n v="2"/>
    <n v="165.19"/>
    <n v="10.119999999999999"/>
    <n v="38.69"/>
    <n v="43.91"/>
    <n v="69.05"/>
    <n v="0"/>
    <n v="117.12"/>
    <n v="50.4"/>
    <n v="77.34"/>
    <n v="94.04"/>
    <n v="62.65"/>
    <n v="0"/>
    <n v="7.0000000000000007E-2"/>
    <n v="1.29"/>
    <n v="0"/>
    <n v="3.51"/>
    <n v="0"/>
    <n v="0.43"/>
    <n v="0"/>
  </r>
  <r>
    <x v="146"/>
    <n v="3"/>
    <n v="161"/>
    <n v="40.479999999999997"/>
    <n v="30.35"/>
    <n v="55.53"/>
    <n v="58.43"/>
    <n v="0"/>
    <n v="118.45"/>
    <n v="30.88"/>
    <n v="61.19"/>
    <n v="128.21"/>
    <n v="308.25"/>
    <n v="0"/>
    <n v="0.05"/>
    <n v="0.91"/>
    <n v="0"/>
    <n v="6.39"/>
    <n v="0"/>
    <n v="0.78"/>
    <n v="0"/>
  </r>
  <r>
    <x v="147"/>
    <n v="4"/>
    <n v="69.19"/>
    <n v="1.41"/>
    <n v="16.510000000000002"/>
    <n v="54.08"/>
    <n v="29.31"/>
    <n v="0"/>
    <n v="118.14"/>
    <n v="23.47"/>
    <n v="68.06"/>
    <n v="74.069999999999993"/>
    <n v="11.21"/>
    <n v="0"/>
    <n v="0.02"/>
    <n v="0.4"/>
    <n v="0"/>
    <n v="0.04"/>
    <n v="0"/>
    <n v="0.01"/>
    <n v="0"/>
  </r>
  <r>
    <x v="148"/>
    <n v="5"/>
    <n v="12.88"/>
    <n v="0.15"/>
    <n v="2.5499999999999998"/>
    <n v="39.47"/>
    <n v="4.53"/>
    <n v="0"/>
    <n v="117.38"/>
    <n v="6.46"/>
    <n v="90.91"/>
    <n v="44.26"/>
    <n v="1.01"/>
    <n v="0"/>
    <n v="0"/>
    <n v="7.0000000000000007E-2"/>
    <n v="0"/>
    <n v="0"/>
    <n v="0"/>
    <n v="0"/>
    <n v="0"/>
  </r>
  <r>
    <x v="149"/>
    <n v="6"/>
    <n v="4.93"/>
    <n v="0"/>
    <n v="0.47"/>
    <n v="12.98"/>
    <n v="0.3"/>
    <n v="0"/>
    <n v="117.7"/>
    <n v="3.85"/>
    <n v="80.45"/>
    <n v="15.16"/>
    <n v="0"/>
    <n v="0"/>
    <n v="0"/>
    <n v="0"/>
    <n v="0"/>
    <n v="0"/>
    <n v="0"/>
    <n v="0"/>
    <n v="0"/>
  </r>
  <r>
    <x v="150"/>
    <n v="7"/>
    <n v="5.22"/>
    <n v="0"/>
    <n v="0.56999999999999995"/>
    <n v="2.2599999999999998"/>
    <n v="0.56999999999999995"/>
    <n v="0"/>
    <n v="118.12"/>
    <n v="3.64"/>
    <n v="91.19"/>
    <n v="4.22"/>
    <n v="0"/>
    <n v="0"/>
    <n v="0"/>
    <n v="0.01"/>
    <n v="0"/>
    <n v="0"/>
    <n v="0"/>
    <n v="0"/>
    <n v="0"/>
  </r>
  <r>
    <x v="151"/>
    <n v="8"/>
    <n v="25.87"/>
    <n v="1.23"/>
    <n v="5.77"/>
    <n v="1.69"/>
    <n v="10.92"/>
    <n v="0"/>
    <n v="118.56"/>
    <n v="7.48"/>
    <n v="96.08"/>
    <n v="9.77"/>
    <n v="9.27"/>
    <n v="0"/>
    <n v="0.02"/>
    <n v="0.23"/>
    <n v="0"/>
    <n v="0.03"/>
    <n v="0"/>
    <n v="0"/>
    <n v="0"/>
  </r>
  <r>
    <x v="152"/>
    <n v="9"/>
    <n v="31.51"/>
    <n v="3.32"/>
    <n v="6.71"/>
    <n v="5.97"/>
    <n v="12.93"/>
    <n v="0"/>
    <n v="118.74"/>
    <n v="8.27"/>
    <n v="101.57"/>
    <n v="16.87"/>
    <n v="33.049999999999997"/>
    <n v="0"/>
    <n v="0.02"/>
    <n v="0.28999999999999998"/>
    <n v="0"/>
    <n v="0.1"/>
    <n v="0"/>
    <n v="0.01"/>
    <n v="0"/>
  </r>
  <r>
    <x v="153"/>
    <n v="10"/>
    <n v="45.83"/>
    <n v="0.61"/>
    <n v="8.66"/>
    <n v="10.15"/>
    <n v="14.75"/>
    <n v="0"/>
    <n v="118"/>
    <n v="22.58"/>
    <n v="96.08"/>
    <n v="20.23"/>
    <n v="5.13"/>
    <n v="0"/>
    <n v="0.03"/>
    <n v="0.35"/>
    <n v="0.03"/>
    <n v="0.01"/>
    <n v="0"/>
    <n v="0"/>
    <n v="0"/>
  </r>
  <r>
    <x v="154"/>
    <n v="11"/>
    <n v="38.58"/>
    <n v="0.43"/>
    <n v="6.82"/>
    <n v="11.26"/>
    <n v="11.8"/>
    <n v="0"/>
    <n v="117.78"/>
    <n v="19.41"/>
    <n v="91.21"/>
    <n v="19.260000000000002"/>
    <n v="3.19"/>
    <n v="0"/>
    <n v="0.02"/>
    <n v="0.28999999999999998"/>
    <n v="0"/>
    <n v="0.01"/>
    <n v="0"/>
    <n v="0"/>
    <n v="0"/>
  </r>
  <r>
    <x v="155"/>
    <n v="12"/>
    <n v="118.12"/>
    <n v="10.14"/>
    <n v="24.52"/>
    <n v="16.68"/>
    <n v="44.59"/>
    <n v="0"/>
    <n v="118"/>
    <n v="38.61"/>
    <n v="92.82"/>
    <n v="52.16"/>
    <n v="98.79"/>
    <n v="0"/>
    <n v="7.0000000000000007E-2"/>
    <n v="1.1000000000000001"/>
    <n v="0.01"/>
    <n v="0.28000000000000003"/>
    <n v="0"/>
    <n v="0.03"/>
    <n v="0"/>
  </r>
  <r>
    <x v="156"/>
    <n v="2"/>
    <n v="142.47999999999999"/>
    <n v="10.64"/>
    <n v="31.5"/>
    <n v="44.48"/>
    <n v="60.02"/>
    <n v="0"/>
    <n v="117.49"/>
    <n v="39.659999999999997"/>
    <n v="78.61"/>
    <n v="88"/>
    <n v="91.36"/>
    <n v="0"/>
    <n v="0.05"/>
    <n v="1.03"/>
    <n v="0"/>
    <n v="1.4"/>
    <n v="0"/>
    <n v="0.17"/>
    <n v="0"/>
  </r>
  <r>
    <x v="157"/>
    <n v="3"/>
    <n v="98.48"/>
    <n v="8.0500000000000007"/>
    <n v="23.16"/>
    <n v="57.49"/>
    <n v="42.65"/>
    <n v="0"/>
    <n v="118.62"/>
    <n v="24.43"/>
    <n v="85.36"/>
    <n v="90.64"/>
    <n v="59.05"/>
    <n v="0"/>
    <n v="0.03"/>
    <n v="0.63"/>
    <n v="0"/>
    <n v="0.79"/>
    <n v="0"/>
    <n v="0.1"/>
    <n v="0"/>
  </r>
  <r>
    <x v="158"/>
    <n v="4"/>
    <n v="52.57"/>
    <n v="1.28"/>
    <n v="11.28"/>
    <n v="44.59"/>
    <n v="20.04"/>
    <n v="0"/>
    <n v="118.85"/>
    <n v="19.940000000000001"/>
    <n v="66.66"/>
    <n v="59.13"/>
    <n v="10.28"/>
    <n v="0"/>
    <n v="0.02"/>
    <n v="0.3"/>
    <n v="0"/>
    <n v="0.1"/>
    <n v="0"/>
    <n v="0.01"/>
    <n v="0"/>
  </r>
  <r>
    <x v="159"/>
    <n v="5"/>
    <n v="16.13"/>
    <n v="0.17"/>
    <n v="3.74"/>
    <n v="27.96"/>
    <n v="7.17"/>
    <n v="0"/>
    <n v="119.04"/>
    <n v="4.8499999999999996"/>
    <n v="81.72"/>
    <n v="33.76"/>
    <n v="1.18"/>
    <n v="0"/>
    <n v="0.01"/>
    <n v="0.11"/>
    <n v="0"/>
    <n v="0.01"/>
    <n v="0"/>
    <n v="0"/>
    <n v="0"/>
  </r>
  <r>
    <x v="160"/>
    <n v="6"/>
    <n v="0.95"/>
    <n v="0"/>
    <n v="0.11"/>
    <n v="8.15"/>
    <n v="0"/>
    <n v="0"/>
    <n v="117.53"/>
    <n v="2.44"/>
    <n v="82.62"/>
    <n v="9.7799999999999994"/>
    <n v="0"/>
    <n v="0"/>
    <n v="0"/>
    <n v="0"/>
    <n v="0"/>
    <n v="0"/>
    <n v="0"/>
    <n v="0"/>
    <n v="0"/>
  </r>
  <r>
    <x v="161"/>
    <n v="7"/>
    <n v="2.2000000000000002"/>
    <n v="0"/>
    <n v="7.0000000000000007E-2"/>
    <n v="1.39"/>
    <n v="0.03"/>
    <n v="0"/>
    <n v="116.71"/>
    <n v="2.86"/>
    <n v="95.3"/>
    <n v="2.7"/>
    <n v="0"/>
    <n v="0"/>
    <n v="0"/>
    <n v="0"/>
    <n v="0"/>
    <n v="0"/>
    <n v="0"/>
    <n v="0"/>
    <n v="0"/>
  </r>
  <r>
    <x v="162"/>
    <n v="8"/>
    <n v="84.7"/>
    <n v="31.28"/>
    <n v="13.93"/>
    <n v="5.68"/>
    <n v="27.55"/>
    <n v="0"/>
    <n v="119.3"/>
    <n v="9.2200000000000006"/>
    <n v="83.06"/>
    <n v="51.89"/>
    <n v="352.54"/>
    <n v="0"/>
    <n v="0.04"/>
    <n v="0.59"/>
    <n v="0"/>
    <n v="2.0099999999999998"/>
    <n v="0"/>
    <n v="0.25"/>
    <n v="0"/>
  </r>
  <r>
    <x v="163"/>
    <n v="9"/>
    <n v="64.28"/>
    <n v="27.99"/>
    <n v="8.15"/>
    <n v="12.24"/>
    <n v="18.07"/>
    <n v="0"/>
    <n v="119.13"/>
    <n v="9.33"/>
    <n v="94.81"/>
    <n v="49.3"/>
    <n v="367.49"/>
    <n v="0"/>
    <n v="0.02"/>
    <n v="0.41"/>
    <n v="0.01"/>
    <n v="0.96"/>
    <n v="0"/>
    <n v="0.12"/>
    <n v="0"/>
  </r>
  <r>
    <x v="164"/>
    <n v="10"/>
    <n v="43.12"/>
    <n v="0.49"/>
    <n v="8.5399999999999991"/>
    <n v="14.58"/>
    <n v="14.18"/>
    <n v="0"/>
    <n v="119.04"/>
    <n v="20.260000000000002"/>
    <n v="97.15"/>
    <n v="24.51"/>
    <n v="3.58"/>
    <n v="0"/>
    <n v="0.02"/>
    <n v="0.32"/>
    <n v="0.13"/>
    <n v="0.01"/>
    <n v="0"/>
    <n v="0"/>
    <n v="0"/>
  </r>
  <r>
    <x v="165"/>
    <n v="11"/>
    <n v="72.03"/>
    <n v="2.44"/>
    <n v="14.69"/>
    <n v="18.260000000000002"/>
    <n v="24.43"/>
    <n v="0"/>
    <n v="117.83"/>
    <n v="32.04"/>
    <n v="100.95"/>
    <n v="36.299999999999997"/>
    <n v="18.75"/>
    <n v="0"/>
    <n v="0.04"/>
    <n v="0.56000000000000005"/>
    <n v="0.05"/>
    <n v="0.03"/>
    <n v="0"/>
    <n v="0"/>
    <n v="0"/>
  </r>
  <r>
    <x v="166"/>
    <n v="12"/>
    <n v="145.59"/>
    <n v="13.31"/>
    <n v="29.28"/>
    <n v="20.62"/>
    <n v="56.52"/>
    <n v="0"/>
    <n v="118.67"/>
    <n v="43.94"/>
    <n v="83.95"/>
    <n v="64.19"/>
    <n v="120.61"/>
    <n v="0"/>
    <n v="0.06"/>
    <n v="1.23"/>
    <n v="0.25"/>
    <n v="0.18"/>
    <n v="0"/>
    <n v="0.02"/>
    <n v="0"/>
  </r>
  <r>
    <x v="167"/>
    <n v="2"/>
    <n v="130.58000000000001"/>
    <n v="9.44"/>
    <n v="26.92"/>
    <n v="45.48"/>
    <n v="49.59"/>
    <n v="0"/>
    <n v="117.55"/>
    <n v="44.89"/>
    <n v="70.2"/>
    <n v="83.36"/>
    <n v="77.489999999999995"/>
    <n v="0"/>
    <n v="0.04"/>
    <n v="0.76"/>
    <n v="0.4"/>
    <n v="0.74"/>
    <n v="0"/>
    <n v="0.09"/>
    <n v="0"/>
  </r>
  <r>
    <x v="168"/>
    <n v="3"/>
    <n v="131.24"/>
    <n v="14.14"/>
    <n v="31.07"/>
    <n v="54.17"/>
    <n v="57.99"/>
    <n v="0"/>
    <n v="118"/>
    <n v="29.12"/>
    <n v="66.09"/>
    <n v="101.39"/>
    <n v="91.46"/>
    <n v="0"/>
    <n v="0.04"/>
    <n v="0.77"/>
    <n v="0.09"/>
    <n v="0.8"/>
    <n v="0"/>
    <n v="0.1"/>
    <n v="0"/>
  </r>
  <r>
    <x v="169"/>
    <n v="4"/>
    <n v="41.83"/>
    <n v="0.82"/>
    <n v="8.69"/>
    <n v="49.69"/>
    <n v="13.16"/>
    <n v="0"/>
    <n v="116.6"/>
    <n v="21.51"/>
    <n v="77.75"/>
    <n v="61.32"/>
    <n v="6.3"/>
    <n v="0"/>
    <n v="0.01"/>
    <n v="0.16"/>
    <n v="0.02"/>
    <n v="0.03"/>
    <n v="0"/>
    <n v="0"/>
    <n v="0"/>
  </r>
  <r>
    <x v="170"/>
    <n v="5"/>
    <n v="3.09"/>
    <n v="0"/>
    <n v="0.09"/>
    <n v="26.44"/>
    <n v="0"/>
    <n v="0"/>
    <n v="114.54"/>
    <n v="5"/>
    <n v="99.53"/>
    <n v="28.51"/>
    <n v="0"/>
    <n v="0"/>
    <n v="0"/>
    <n v="0"/>
    <n v="0.01"/>
    <n v="0"/>
    <n v="0"/>
    <n v="0"/>
    <n v="0"/>
  </r>
  <r>
    <x v="171"/>
    <n v="6"/>
    <n v="23.8"/>
    <n v="1.19"/>
    <n v="4.29"/>
    <n v="5.91"/>
    <n v="6.91"/>
    <n v="0"/>
    <n v="118.72"/>
    <n v="7.09"/>
    <n v="80.87"/>
    <n v="12.94"/>
    <n v="9.8699999999999992"/>
    <n v="0"/>
    <n v="0.01"/>
    <n v="0.11"/>
    <n v="0"/>
    <n v="0.05"/>
    <n v="0"/>
    <n v="0.01"/>
    <n v="0"/>
  </r>
  <r>
    <x v="172"/>
    <n v="7"/>
    <n v="0.84"/>
    <n v="0"/>
    <n v="0.23"/>
    <n v="4.1399999999999997"/>
    <n v="0"/>
    <n v="0"/>
    <n v="116.8"/>
    <n v="2.75"/>
    <n v="99.76"/>
    <n v="5.66"/>
    <n v="0"/>
    <n v="0"/>
    <n v="0"/>
    <n v="0"/>
    <n v="0"/>
    <n v="0"/>
    <n v="0"/>
    <n v="0"/>
    <n v="0"/>
  </r>
  <r>
    <x v="173"/>
    <n v="8"/>
    <n v="9.0299999999999994"/>
    <n v="0"/>
    <n v="0.9"/>
    <n v="0.34"/>
    <n v="0.57999999999999996"/>
    <n v="0"/>
    <n v="118.1"/>
    <n v="6.17"/>
    <n v="103.86"/>
    <n v="2.23"/>
    <n v="0"/>
    <n v="0"/>
    <n v="0"/>
    <n v="0.01"/>
    <n v="0.02"/>
    <n v="0"/>
    <n v="0"/>
    <n v="0"/>
    <n v="0"/>
  </r>
  <r>
    <x v="174"/>
    <n v="9"/>
    <n v="17.59"/>
    <n v="0.04"/>
    <n v="2.35"/>
    <n v="0.51"/>
    <n v="4.6399999999999997"/>
    <n v="0"/>
    <n v="117.81"/>
    <n v="10.19"/>
    <n v="114.18"/>
    <n v="3.62"/>
    <n v="0.2"/>
    <n v="0"/>
    <n v="0.01"/>
    <n v="0.1"/>
    <n v="0.01"/>
    <n v="0"/>
    <n v="0"/>
    <n v="0"/>
    <n v="0"/>
  </r>
  <r>
    <x v="175"/>
    <n v="10"/>
    <n v="64.52"/>
    <n v="4.78"/>
    <n v="13.64"/>
    <n v="1.98"/>
    <n v="25.68"/>
    <n v="0"/>
    <n v="117.66"/>
    <n v="20.27"/>
    <n v="93.64"/>
    <n v="21.01"/>
    <n v="29.56"/>
    <n v="0"/>
    <n v="0.05"/>
    <n v="0.62"/>
    <n v="0.08"/>
    <n v="0.22"/>
    <n v="0"/>
    <n v="0.03"/>
    <n v="0"/>
  </r>
  <r>
    <x v="176"/>
    <n v="11"/>
    <n v="48.42"/>
    <n v="0.22"/>
    <n v="8.5399999999999991"/>
    <n v="11.58"/>
    <n v="11.42"/>
    <n v="0"/>
    <n v="118.54"/>
    <n v="28.13"/>
    <n v="102.52"/>
    <n v="20.98"/>
    <n v="1.44"/>
    <n v="0"/>
    <n v="0.02"/>
    <n v="0.28000000000000003"/>
    <n v="0.04"/>
    <n v="0.01"/>
    <n v="0"/>
    <n v="0"/>
    <n v="0"/>
  </r>
  <r>
    <x v="177"/>
    <n v="12"/>
    <n v="106.3"/>
    <n v="2.84"/>
    <n v="20.49"/>
    <n v="15.79"/>
    <n v="40.72"/>
    <n v="0"/>
    <n v="117.68"/>
    <n v="40.96"/>
    <n v="80.900000000000006"/>
    <n v="39.82"/>
    <n v="18.920000000000002"/>
    <n v="0"/>
    <n v="0.06"/>
    <n v="1.02"/>
    <n v="0"/>
    <n v="0.1"/>
    <n v="0"/>
    <n v="0.01"/>
    <n v="0"/>
  </r>
  <r>
    <x v="178"/>
    <n v="2"/>
    <n v="184.36"/>
    <n v="19.79"/>
    <n v="41.29"/>
    <n v="40.18"/>
    <n v="75.849999999999994"/>
    <n v="0"/>
    <n v="117.56"/>
    <n v="48.98"/>
    <n v="74.67"/>
    <n v="102.47"/>
    <n v="143.07"/>
    <n v="0"/>
    <n v="0.08"/>
    <n v="1.41"/>
    <n v="0"/>
    <n v="9.11"/>
    <n v="0"/>
    <n v="1.1100000000000001"/>
    <n v="0"/>
  </r>
  <r>
    <x v="179"/>
    <n v="3"/>
    <n v="150.53"/>
    <n v="6.43"/>
    <n v="34.22"/>
    <n v="60.13"/>
    <n v="60.56"/>
    <n v="0"/>
    <n v="118.52"/>
    <n v="49.54"/>
    <n v="68.89"/>
    <n v="102.65"/>
    <n v="52.88"/>
    <n v="0"/>
    <n v="0.05"/>
    <n v="0.9"/>
    <n v="0"/>
    <n v="1.04"/>
    <n v="0"/>
    <n v="0.13"/>
    <n v="0"/>
  </r>
  <r>
    <x v="180"/>
    <n v="4"/>
    <n v="86.94"/>
    <n v="5.78"/>
    <n v="19.03"/>
    <n v="54.51"/>
    <n v="34.479999999999997"/>
    <n v="0"/>
    <n v="118.3"/>
    <n v="28.47"/>
    <n v="63.19"/>
    <n v="81.41"/>
    <n v="32.64"/>
    <n v="0"/>
    <n v="0.03"/>
    <n v="0.48"/>
    <n v="0"/>
    <n v="0.83"/>
    <n v="0"/>
    <n v="0.1"/>
    <n v="0"/>
  </r>
  <r>
    <x v="181"/>
    <n v="5"/>
    <n v="14.25"/>
    <n v="0.01"/>
    <n v="3.06"/>
    <n v="42.73"/>
    <n v="4.53"/>
    <n v="0"/>
    <n v="118.04"/>
    <n v="7.48"/>
    <n v="76.37"/>
    <n v="47.95"/>
    <n v="0.05"/>
    <n v="0"/>
    <n v="0"/>
    <n v="0.06"/>
    <n v="0"/>
    <n v="0"/>
    <n v="0"/>
    <n v="0"/>
    <n v="0"/>
  </r>
  <r>
    <x v="182"/>
    <n v="6"/>
    <n v="7.5"/>
    <n v="0"/>
    <n v="1.28"/>
    <n v="19.2"/>
    <n v="1.93"/>
    <n v="0"/>
    <n v="118.29"/>
    <n v="4.0599999999999996"/>
    <n v="83.5"/>
    <n v="22.28"/>
    <n v="0.02"/>
    <n v="0"/>
    <n v="0"/>
    <n v="0.03"/>
    <n v="0"/>
    <n v="0"/>
    <n v="0"/>
    <n v="0"/>
    <n v="0"/>
  </r>
  <r>
    <x v="183"/>
    <n v="7"/>
    <n v="7.91"/>
    <n v="0"/>
    <n v="1.22"/>
    <n v="4.1399999999999997"/>
    <n v="1.68"/>
    <n v="0"/>
    <n v="117.92"/>
    <n v="5.38"/>
    <n v="89.21"/>
    <n v="6.85"/>
    <n v="0"/>
    <n v="0"/>
    <n v="0"/>
    <n v="0.03"/>
    <n v="0"/>
    <n v="0"/>
    <n v="0"/>
    <n v="0"/>
    <n v="0"/>
  </r>
  <r>
    <x v="184"/>
    <n v="8"/>
    <n v="2.65"/>
    <n v="0"/>
    <n v="0.15"/>
    <n v="0.35"/>
    <n v="0.08"/>
    <n v="0"/>
    <n v="116.89"/>
    <n v="3.42"/>
    <n v="111.61"/>
    <n v="1.64"/>
    <n v="0"/>
    <n v="0"/>
    <n v="0"/>
    <n v="0"/>
    <n v="0"/>
    <n v="0"/>
    <n v="0"/>
    <n v="0"/>
    <n v="0"/>
  </r>
  <r>
    <x v="185"/>
    <n v="9"/>
    <n v="67.709999999999994"/>
    <n v="15.9"/>
    <n v="9.66"/>
    <n v="0.66"/>
    <n v="25.39"/>
    <n v="0"/>
    <n v="119.43"/>
    <n v="10.67"/>
    <n v="85.67"/>
    <n v="27.06"/>
    <n v="174.27"/>
    <n v="0"/>
    <n v="0.03"/>
    <n v="0.56999999999999995"/>
    <n v="0"/>
    <n v="1.74"/>
    <n v="0"/>
    <n v="0.21"/>
    <n v="0"/>
  </r>
  <r>
    <x v="186"/>
    <n v="10"/>
    <n v="71.67"/>
    <n v="2.33"/>
    <n v="18.46"/>
    <n v="15.15"/>
    <n v="27.06"/>
    <n v="0"/>
    <n v="117.64"/>
    <n v="29.11"/>
    <n v="101.71"/>
    <n v="36.85"/>
    <n v="19.600000000000001"/>
    <n v="0"/>
    <n v="0.05"/>
    <n v="0.59"/>
    <n v="0"/>
    <n v="0.12"/>
    <n v="0"/>
    <n v="0.02"/>
    <n v="0"/>
  </r>
  <r>
    <x v="187"/>
    <n v="11"/>
    <n v="40.97"/>
    <n v="0.48"/>
    <n v="6.5"/>
    <n v="17.98"/>
    <n v="12.5"/>
    <n v="0"/>
    <n v="118.38"/>
    <n v="19.71"/>
    <n v="110.82"/>
    <n v="25.86"/>
    <n v="3.94"/>
    <n v="0"/>
    <n v="0.02"/>
    <n v="0.28999999999999998"/>
    <n v="0.02"/>
    <n v="0.02"/>
    <n v="0"/>
    <n v="0"/>
    <n v="0"/>
  </r>
  <r>
    <x v="188"/>
    <n v="12"/>
    <n v="139.74"/>
    <n v="13.28"/>
    <n v="29.93"/>
    <n v="22.62"/>
    <n v="58.35"/>
    <n v="0"/>
    <n v="118.28"/>
    <n v="37.85"/>
    <n v="79.27"/>
    <n v="66.83"/>
    <n v="121.84"/>
    <n v="0"/>
    <n v="7.0000000000000007E-2"/>
    <n v="1.28"/>
    <n v="0"/>
    <n v="0.67"/>
    <n v="0"/>
    <n v="0.08"/>
    <n v="0"/>
  </r>
  <r>
    <x v="189"/>
    <n v="2"/>
    <n v="203.93"/>
    <n v="24.4"/>
    <n v="45.28"/>
    <n v="48.6"/>
    <n v="85.6"/>
    <n v="0"/>
    <n v="118.45"/>
    <n v="48.76"/>
    <n v="67.790000000000006"/>
    <n v="119.87"/>
    <n v="227.8"/>
    <n v="0"/>
    <n v="7.0000000000000007E-2"/>
    <n v="1.26"/>
    <n v="0"/>
    <n v="5.3"/>
    <n v="0"/>
    <n v="0.65"/>
    <n v="0"/>
  </r>
  <r>
    <x v="190"/>
    <n v="3"/>
    <n v="173.54"/>
    <n v="18.07"/>
    <n v="38.35"/>
    <n v="70.05"/>
    <n v="72.22"/>
    <n v="0"/>
    <n v="118.13"/>
    <n v="45.68"/>
    <n v="65.83"/>
    <n v="128.76"/>
    <n v="176.36"/>
    <n v="0"/>
    <n v="0.04"/>
    <n v="0.82"/>
    <n v="0"/>
    <n v="1.3"/>
    <n v="0"/>
    <n v="0.16"/>
    <n v="0"/>
  </r>
  <r>
    <x v="191"/>
    <n v="4"/>
    <n v="42.7"/>
    <n v="0.25"/>
    <n v="9.7100000000000009"/>
    <n v="60.2"/>
    <n v="12.95"/>
    <n v="0"/>
    <n v="118.43"/>
    <n v="21.5"/>
    <n v="72.2"/>
    <n v="72.63"/>
    <n v="1.75"/>
    <n v="0"/>
    <n v="0.01"/>
    <n v="0.14000000000000001"/>
    <n v="0"/>
    <n v="0.01"/>
    <n v="0"/>
    <n v="0"/>
    <n v="0"/>
  </r>
  <r>
    <x v="192"/>
    <n v="5"/>
    <n v="31.19"/>
    <n v="0.28000000000000003"/>
    <n v="7.28"/>
    <n v="40.159999999999997"/>
    <n v="13.2"/>
    <n v="0"/>
    <n v="117.51"/>
    <n v="11.59"/>
    <n v="79.010000000000005"/>
    <n v="50.08"/>
    <n v="1.92"/>
    <n v="0"/>
    <n v="0.01"/>
    <n v="0.16"/>
    <n v="0"/>
    <n v="0.01"/>
    <n v="0"/>
    <n v="0"/>
    <n v="0"/>
  </r>
  <r>
    <x v="193"/>
    <n v="6"/>
    <n v="19.510000000000002"/>
    <n v="0.25"/>
    <n v="3.86"/>
    <n v="19.34"/>
    <n v="6.76"/>
    <n v="0"/>
    <n v="118.5"/>
    <n v="7.67"/>
    <n v="77.319999999999993"/>
    <n v="25.4"/>
    <n v="1.89"/>
    <n v="0"/>
    <n v="0.01"/>
    <n v="0.1"/>
    <n v="0"/>
    <n v="0.01"/>
    <n v="0"/>
    <n v="0"/>
    <n v="0"/>
  </r>
  <r>
    <x v="194"/>
    <n v="7"/>
    <n v="20.010000000000002"/>
    <n v="0.2"/>
    <n v="3.97"/>
    <n v="8.1199999999999992"/>
    <n v="7.53"/>
    <n v="0"/>
    <n v="118.76"/>
    <n v="7.79"/>
    <n v="80.83"/>
    <n v="13.94"/>
    <n v="1.4"/>
    <n v="0"/>
    <n v="0.01"/>
    <n v="0.12"/>
    <n v="0"/>
    <n v="0.01"/>
    <n v="0"/>
    <n v="0"/>
    <n v="0"/>
  </r>
  <r>
    <x v="195"/>
    <n v="8"/>
    <n v="26.71"/>
    <n v="2.0499999999999998"/>
    <n v="4.95"/>
    <n v="6.98"/>
    <n v="8.6300000000000008"/>
    <n v="0"/>
    <n v="119.14"/>
    <n v="10.8"/>
    <n v="81.510000000000005"/>
    <n v="15.33"/>
    <n v="19.41"/>
    <n v="0"/>
    <n v="0.01"/>
    <n v="0.15"/>
    <n v="0"/>
    <n v="0.11"/>
    <n v="0"/>
    <n v="0.01"/>
    <n v="0"/>
  </r>
  <r>
    <x v="196"/>
    <n v="9"/>
    <n v="20.97"/>
    <n v="0.62"/>
    <n v="4.59"/>
    <n v="5.25"/>
    <n v="9.02"/>
    <n v="0"/>
    <n v="117.86"/>
    <n v="7.83"/>
    <n v="107.34"/>
    <n v="11.52"/>
    <n v="4.8899999999999997"/>
    <n v="0"/>
    <n v="0.01"/>
    <n v="0.18"/>
    <n v="0"/>
    <n v="0.02"/>
    <n v="0"/>
    <n v="0"/>
    <n v="0"/>
  </r>
  <r>
    <x v="197"/>
    <n v="10"/>
    <n v="113.32"/>
    <n v="8.0399999999999991"/>
    <n v="24.24"/>
    <n v="12.84"/>
    <n v="49.42"/>
    <n v="0"/>
    <n v="118"/>
    <n v="29.98"/>
    <n v="77.98"/>
    <n v="46.13"/>
    <n v="59.13"/>
    <n v="0"/>
    <n v="0.06"/>
    <n v="0.98"/>
    <n v="0.01"/>
    <n v="0.32"/>
    <n v="0"/>
    <n v="0.04"/>
    <n v="0"/>
  </r>
  <r>
    <x v="198"/>
    <n v="11"/>
    <n v="33.78"/>
    <n v="0.4"/>
    <n v="6.85"/>
    <n v="21.94"/>
    <n v="10.98"/>
    <n v="0"/>
    <n v="117.69"/>
    <n v="16.29"/>
    <n v="124.65"/>
    <n v="30.25"/>
    <n v="2.97"/>
    <n v="0"/>
    <n v="0.02"/>
    <n v="0.22"/>
    <n v="0.01"/>
    <n v="0.01"/>
    <n v="0"/>
    <n v="0"/>
    <n v="0"/>
  </r>
  <r>
    <x v="199"/>
    <n v="12"/>
    <n v="132.29"/>
    <n v="8.01"/>
    <n v="25.86"/>
    <n v="24.66"/>
    <n v="48.03"/>
    <n v="0"/>
    <n v="118.37"/>
    <n v="48.3"/>
    <n v="94.77"/>
    <n v="59.68"/>
    <n v="70.72"/>
    <n v="0"/>
    <n v="0.05"/>
    <n v="0.95"/>
    <n v="0.01"/>
    <n v="0.28999999999999998"/>
    <n v="0"/>
    <n v="0.04"/>
    <n v="0"/>
  </r>
  <r>
    <x v="200"/>
    <n v="2"/>
    <n v="118.93"/>
    <n v="12.86"/>
    <n v="25.74"/>
    <n v="52.53"/>
    <n v="45.86"/>
    <n v="0"/>
    <n v="118.2"/>
    <n v="35.07"/>
    <n v="70.92"/>
    <n v="92.88"/>
    <n v="126.78"/>
    <n v="0"/>
    <n v="0.03"/>
    <n v="0.61"/>
    <n v="0"/>
    <n v="3.02"/>
    <n v="0"/>
    <n v="0.37"/>
    <n v="0"/>
  </r>
  <r>
    <x v="201"/>
    <n v="3"/>
    <n v="204.65"/>
    <n v="20.51"/>
    <n v="47.12"/>
    <n v="61.14"/>
    <n v="93.29"/>
    <n v="0"/>
    <n v="118.86"/>
    <n v="42.62"/>
    <n v="57.12"/>
    <n v="131.03"/>
    <n v="168.68"/>
    <n v="0"/>
    <n v="0.06"/>
    <n v="1.05"/>
    <n v="0"/>
    <n v="2.09"/>
    <n v="0"/>
    <n v="0.25"/>
    <n v="0"/>
  </r>
  <r>
    <x v="202"/>
    <n v="4"/>
    <n v="51.34"/>
    <n v="2.83"/>
    <n v="11.82"/>
    <n v="62.9"/>
    <n v="19.149999999999999"/>
    <n v="0"/>
    <n v="118.93"/>
    <n v="18.82"/>
    <n v="63.06"/>
    <n v="80.06"/>
    <n v="18.5"/>
    <n v="0"/>
    <n v="0.01"/>
    <n v="0.19"/>
    <n v="0"/>
    <n v="0.18"/>
    <n v="0"/>
    <n v="0.02"/>
    <n v="0"/>
  </r>
  <r>
    <x v="203"/>
    <n v="5"/>
    <n v="58.45"/>
    <n v="17.68"/>
    <n v="11.41"/>
    <n v="46.2"/>
    <n v="22.25"/>
    <n v="0"/>
    <n v="118.59"/>
    <n v="7.85"/>
    <n v="77.510000000000005"/>
    <n v="77.790000000000006"/>
    <n v="191.16"/>
    <n v="0"/>
    <n v="0.02"/>
    <n v="0.25"/>
    <n v="0"/>
    <n v="1.2"/>
    <n v="0"/>
    <n v="0.15"/>
    <n v="0"/>
  </r>
  <r>
    <x v="204"/>
    <n v="6"/>
    <n v="9.07"/>
    <n v="0.04"/>
    <n v="1.64"/>
    <n v="23.9"/>
    <n v="2.76"/>
    <n v="0"/>
    <n v="118.71"/>
    <n v="4.53"/>
    <n v="80.97"/>
    <n v="27.71"/>
    <n v="0.24"/>
    <n v="0"/>
    <n v="0"/>
    <n v="0.03"/>
    <n v="0"/>
    <n v="0"/>
    <n v="0"/>
    <n v="0"/>
    <n v="0"/>
  </r>
  <r>
    <x v="205"/>
    <n v="7"/>
    <n v="24.73"/>
    <n v="0.54"/>
    <n v="5.12"/>
    <n v="9.84"/>
    <n v="9.58"/>
    <n v="0"/>
    <n v="118.18"/>
    <n v="9.8699999999999992"/>
    <n v="81.44"/>
    <n v="17.309999999999999"/>
    <n v="4.2"/>
    <n v="0"/>
    <n v="0.01"/>
    <n v="0.14000000000000001"/>
    <n v="0"/>
    <n v="0.01"/>
    <n v="0"/>
    <n v="0"/>
    <n v="0"/>
  </r>
  <r>
    <x v="206"/>
    <n v="8"/>
    <n v="23.73"/>
    <n v="7.0000000000000007E-2"/>
    <n v="4.8899999999999997"/>
    <n v="5.15"/>
    <n v="8.32"/>
    <n v="0"/>
    <n v="118.19"/>
    <n v="10.47"/>
    <n v="94.89"/>
    <n v="11.56"/>
    <n v="0.39"/>
    <n v="0"/>
    <n v="0.01"/>
    <n v="0.14000000000000001"/>
    <n v="0"/>
    <n v="0"/>
    <n v="0"/>
    <n v="0"/>
    <n v="0"/>
  </r>
  <r>
    <x v="207"/>
    <n v="9"/>
    <n v="35.83"/>
    <n v="1.29"/>
    <n v="7.5"/>
    <n v="7.36"/>
    <n v="13.83"/>
    <n v="0"/>
    <n v="118.37"/>
    <n v="13.07"/>
    <n v="89.12"/>
    <n v="17.29"/>
    <n v="10.29"/>
    <n v="0"/>
    <n v="0.02"/>
    <n v="0.25"/>
    <n v="0"/>
    <n v="0.04"/>
    <n v="0"/>
    <n v="0"/>
    <n v="0"/>
  </r>
  <r>
    <x v="208"/>
    <n v="10"/>
    <n v="43.88"/>
    <n v="1.37"/>
    <n v="6.47"/>
    <n v="10.56"/>
    <n v="10.68"/>
    <n v="0"/>
    <n v="118.27"/>
    <n v="24.8"/>
    <n v="97.4"/>
    <n v="19.43"/>
    <n v="12.4"/>
    <n v="0"/>
    <n v="0.01"/>
    <n v="0.21"/>
    <n v="0.1"/>
    <n v="0.04"/>
    <n v="0"/>
    <n v="0"/>
    <n v="0"/>
  </r>
  <r>
    <x v="209"/>
    <n v="11"/>
    <n v="72.89"/>
    <n v="0.55000000000000004"/>
    <n v="11.92"/>
    <n v="8.77"/>
    <n v="20.329999999999998"/>
    <n v="0"/>
    <n v="118.15"/>
    <n v="39.14"/>
    <n v="90.63"/>
    <n v="22.13"/>
    <n v="3.55"/>
    <n v="0"/>
    <n v="0.03"/>
    <n v="0.43"/>
    <n v="0.05"/>
    <n v="0.01"/>
    <n v="0"/>
    <n v="0"/>
    <n v="0"/>
  </r>
  <r>
    <x v="210"/>
    <n v="12"/>
    <n v="74.900000000000006"/>
    <n v="1.07"/>
    <n v="15.13"/>
    <n v="15.74"/>
    <n v="22.43"/>
    <n v="0"/>
    <n v="117.89"/>
    <n v="37.549999999999997"/>
    <n v="106.89"/>
    <n v="32.840000000000003"/>
    <n v="7.77"/>
    <n v="0"/>
    <n v="0.03"/>
    <n v="0.47"/>
    <n v="0.03"/>
    <n v="0.02"/>
    <n v="0"/>
    <n v="0"/>
    <n v="0"/>
  </r>
  <r>
    <x v="211"/>
    <n v="2"/>
    <n v="167.62"/>
    <n v="13.51"/>
    <n v="37.15"/>
    <n v="30.79"/>
    <n v="64.239999999999995"/>
    <n v="0"/>
    <n v="118.48"/>
    <n v="54.14"/>
    <n v="74.22"/>
    <n v="82.52"/>
    <n v="132.07"/>
    <n v="0"/>
    <n v="7.0000000000000007E-2"/>
    <n v="1.19"/>
    <n v="0.01"/>
    <n v="10.91"/>
    <n v="0"/>
    <n v="1.33"/>
    <n v="0"/>
  </r>
  <r>
    <x v="212"/>
    <n v="3"/>
    <n v="137.03"/>
    <n v="5.59"/>
    <n v="30.58"/>
    <n v="50.71"/>
    <n v="57.57"/>
    <n v="0"/>
    <n v="118.42"/>
    <n v="43.4"/>
    <n v="61.16"/>
    <n v="88.51"/>
    <n v="40.18"/>
    <n v="0"/>
    <n v="0.05"/>
    <n v="0.89"/>
    <n v="0"/>
    <n v="1.54"/>
    <n v="0"/>
    <n v="0.19"/>
    <n v="0"/>
  </r>
  <r>
    <x v="213"/>
    <n v="4"/>
    <n v="62.93"/>
    <n v="2.48"/>
    <n v="14.47"/>
    <n v="47.3"/>
    <n v="25.38"/>
    <n v="0"/>
    <n v="118.66"/>
    <n v="21.3"/>
    <n v="64.63"/>
    <n v="66.08"/>
    <n v="21.84"/>
    <n v="0"/>
    <n v="0.02"/>
    <n v="0.37"/>
    <n v="0"/>
    <n v="0.68"/>
    <n v="0"/>
    <n v="0.08"/>
    <n v="0"/>
  </r>
  <r>
    <x v="214"/>
    <n v="5"/>
    <n v="19.579999999999998"/>
    <n v="0.1"/>
    <n v="3.33"/>
    <n v="33"/>
    <n v="6.25"/>
    <n v="0"/>
    <n v="118.68"/>
    <n v="9.52"/>
    <n v="79.08"/>
    <n v="38.24"/>
    <n v="0.69"/>
    <n v="0"/>
    <n v="0.01"/>
    <n v="0.1"/>
    <n v="0"/>
    <n v="0.01"/>
    <n v="0"/>
    <n v="0"/>
    <n v="0"/>
  </r>
  <r>
    <x v="215"/>
    <n v="6"/>
    <n v="6.97"/>
    <n v="0"/>
    <n v="1.46"/>
    <n v="10.77"/>
    <n v="1.32"/>
    <n v="0"/>
    <n v="117.9"/>
    <n v="5.47"/>
    <n v="81.87"/>
    <n v="13.74"/>
    <n v="0"/>
    <n v="0"/>
    <n v="0"/>
    <n v="0.02"/>
    <n v="0"/>
    <n v="0"/>
    <n v="0"/>
    <n v="0"/>
    <n v="0"/>
  </r>
  <r>
    <x v="216"/>
    <n v="7"/>
    <n v="43"/>
    <n v="7.22"/>
    <n v="8.7899999999999991"/>
    <n v="6.99"/>
    <n v="17.72"/>
    <n v="0"/>
    <n v="118.54"/>
    <n v="8.36"/>
    <n v="72.94"/>
    <n v="24.29"/>
    <n v="78.489999999999995"/>
    <n v="0"/>
    <n v="0.02"/>
    <n v="0.33"/>
    <n v="0"/>
    <n v="1.88"/>
    <n v="0"/>
    <n v="0.23"/>
    <n v="0"/>
  </r>
  <r>
    <x v="217"/>
    <n v="8"/>
    <n v="34.799999999999997"/>
    <n v="5.62"/>
    <n v="7.15"/>
    <n v="11.38"/>
    <n v="13.36"/>
    <n v="0"/>
    <n v="118.47"/>
    <n v="8.86"/>
    <n v="94.08"/>
    <n v="25.27"/>
    <n v="59.81"/>
    <n v="0"/>
    <n v="0.02"/>
    <n v="0.27"/>
    <n v="0"/>
    <n v="0.8"/>
    <n v="0"/>
    <n v="0.1"/>
    <n v="0"/>
  </r>
  <r>
    <x v="218"/>
    <n v="9"/>
    <n v="71.650000000000006"/>
    <n v="6.19"/>
    <n v="15.54"/>
    <n v="14.07"/>
    <n v="29.72"/>
    <n v="0"/>
    <n v="118.27"/>
    <n v="20.27"/>
    <n v="77.03"/>
    <n v="36.81"/>
    <n v="52.92"/>
    <n v="0"/>
    <n v="0.04"/>
    <n v="0.61"/>
    <n v="0.01"/>
    <n v="0.61"/>
    <n v="0"/>
    <n v="7.0000000000000007E-2"/>
    <n v="0"/>
  </r>
  <r>
    <x v="219"/>
    <n v="10"/>
    <n v="53.7"/>
    <n v="2.06"/>
    <n v="9.23"/>
    <n v="18.329999999999998"/>
    <n v="20.58"/>
    <n v="0"/>
    <n v="118.82"/>
    <n v="19.309999999999999"/>
    <n v="90.36"/>
    <n v="30.65"/>
    <n v="18.38"/>
    <n v="0"/>
    <n v="0.02"/>
    <n v="0.44"/>
    <n v="0.05"/>
    <n v="0.15"/>
    <n v="0"/>
    <n v="0.02"/>
    <n v="0"/>
  </r>
  <r>
    <x v="220"/>
    <n v="11"/>
    <n v="71.58"/>
    <n v="0.38"/>
    <n v="15.1"/>
    <n v="19.21"/>
    <n v="23.69"/>
    <n v="0"/>
    <n v="118.01"/>
    <n v="34.39"/>
    <n v="78.34"/>
    <n v="35.700000000000003"/>
    <n v="2.56"/>
    <n v="0"/>
    <n v="0.03"/>
    <n v="0.5"/>
    <n v="0.02"/>
    <n v="0.02"/>
    <n v="0"/>
    <n v="0"/>
    <n v="0"/>
  </r>
  <r>
    <x v="221"/>
    <n v="12"/>
    <n v="144.35"/>
    <n v="7.81"/>
    <n v="30.12"/>
    <n v="25.69"/>
    <n v="58.16"/>
    <n v="0"/>
    <n v="117.79"/>
    <n v="47.32"/>
    <n v="81.97"/>
    <n v="64.75"/>
    <n v="56.54"/>
    <n v="0"/>
    <n v="0.06"/>
    <n v="1.1499999999999999"/>
    <n v="0.12"/>
    <n v="0.53"/>
    <n v="0"/>
    <n v="0.06"/>
    <n v="0"/>
  </r>
  <r>
    <x v="222"/>
    <n v="2"/>
    <n v="164.04"/>
    <n v="14.23"/>
    <n v="35.130000000000003"/>
    <n v="40.53"/>
    <n v="65.48"/>
    <n v="0"/>
    <n v="117.41"/>
    <n v="50.16"/>
    <n v="74.92"/>
    <n v="91.38"/>
    <n v="124.07"/>
    <n v="0"/>
    <n v="0.05"/>
    <n v="1"/>
    <n v="0.05"/>
    <n v="12.41"/>
    <n v="0"/>
    <n v="1.51"/>
    <n v="0"/>
  </r>
  <r>
    <x v="223"/>
    <n v="3"/>
    <n v="154.55000000000001"/>
    <n v="13.72"/>
    <n v="33.31"/>
    <n v="56.75"/>
    <n v="65.959999999999994"/>
    <n v="0"/>
    <n v="119.7"/>
    <n v="37.96"/>
    <n v="61.07"/>
    <n v="105.8"/>
    <n v="118.36"/>
    <n v="0"/>
    <n v="0.04"/>
    <n v="0.84"/>
    <n v="0"/>
    <n v="3.61"/>
    <n v="0"/>
    <n v="0.44"/>
    <n v="0"/>
  </r>
  <r>
    <x v="224"/>
    <n v="4"/>
    <n v="71.25"/>
    <n v="4.29"/>
    <n v="19.3"/>
    <n v="56.23"/>
    <n v="32.229999999999997"/>
    <n v="0"/>
    <n v="117.86"/>
    <n v="20.22"/>
    <n v="71.42"/>
    <n v="82.07"/>
    <n v="8.9700000000000006"/>
    <n v="0"/>
    <n v="0.02"/>
    <n v="0.37"/>
    <n v="0"/>
    <n v="0.75"/>
    <n v="0"/>
    <n v="0.09"/>
    <n v="0"/>
  </r>
  <r>
    <x v="225"/>
    <n v="5"/>
    <n v="18.54"/>
    <n v="0.11"/>
    <n v="3.08"/>
    <n v="38.72"/>
    <n v="4.7699999999999996"/>
    <n v="0"/>
    <n v="118.29"/>
    <n v="10.119999999999999"/>
    <n v="85.25"/>
    <n v="44.13"/>
    <n v="0.7"/>
    <n v="0"/>
    <n v="0"/>
    <n v="0.06"/>
    <n v="0"/>
    <n v="0.01"/>
    <n v="0"/>
    <n v="0"/>
    <n v="0"/>
  </r>
  <r>
    <x v="226"/>
    <n v="6"/>
    <n v="6.16"/>
    <n v="0"/>
    <n v="1.04"/>
    <n v="10.039999999999999"/>
    <n v="1.3"/>
    <n v="0"/>
    <n v="118.2"/>
    <n v="3.96"/>
    <n v="93.38"/>
    <n v="12.88"/>
    <n v="0"/>
    <n v="0"/>
    <n v="0"/>
    <n v="0.02"/>
    <n v="0"/>
    <n v="0"/>
    <n v="0"/>
    <n v="0"/>
    <n v="0"/>
  </r>
  <r>
    <x v="227"/>
    <n v="7"/>
    <n v="9.9700000000000006"/>
    <n v="0.01"/>
    <n v="1.94"/>
    <n v="2.91"/>
    <n v="3.41"/>
    <n v="0"/>
    <n v="117.76"/>
    <n v="4.97"/>
    <n v="90.39"/>
    <n v="6.33"/>
    <n v="7.0000000000000007E-2"/>
    <n v="0"/>
    <n v="0"/>
    <n v="0.06"/>
    <n v="0"/>
    <n v="0"/>
    <n v="0"/>
    <n v="0"/>
    <n v="0"/>
  </r>
  <r>
    <x v="228"/>
    <n v="8"/>
    <n v="37.75"/>
    <n v="4.05"/>
    <n v="7.94"/>
    <n v="2.58"/>
    <n v="16.25"/>
    <n v="0"/>
    <n v="118.71"/>
    <n v="8.11"/>
    <n v="80.67"/>
    <n v="15.72"/>
    <n v="26.54"/>
    <n v="0"/>
    <n v="0.02"/>
    <n v="0.31"/>
    <n v="0"/>
    <n v="0.6"/>
    <n v="0"/>
    <n v="7.0000000000000007E-2"/>
    <n v="0"/>
  </r>
  <r>
    <x v="229"/>
    <n v="9"/>
    <n v="34.58"/>
    <n v="2.5"/>
    <n v="8.5399999999999991"/>
    <n v="9.6199999999999992"/>
    <n v="15.47"/>
    <n v="0"/>
    <n v="117.68"/>
    <n v="9.57"/>
    <n v="105.45"/>
    <n v="21.64"/>
    <n v="22.73"/>
    <n v="0"/>
    <n v="0.02"/>
    <n v="0.3"/>
    <n v="0"/>
    <n v="0.28000000000000003"/>
    <n v="0"/>
    <n v="0.03"/>
    <n v="0"/>
  </r>
  <r>
    <x v="230"/>
    <n v="10"/>
    <n v="44.25"/>
    <n v="4.0599999999999996"/>
    <n v="8.69"/>
    <n v="12.91"/>
    <n v="16.29"/>
    <n v="0"/>
    <n v="118.01"/>
    <n v="14.62"/>
    <n v="117.68"/>
    <n v="26.6"/>
    <n v="31.19"/>
    <n v="0"/>
    <n v="0.02"/>
    <n v="0.34"/>
    <n v="0.15"/>
    <n v="0.48"/>
    <n v="0"/>
    <n v="0.06"/>
    <n v="0"/>
  </r>
  <r>
    <x v="231"/>
    <n v="11"/>
    <n v="37.94"/>
    <n v="0.52"/>
    <n v="5.77"/>
    <n v="11.83"/>
    <n v="9.1999999999999993"/>
    <n v="0"/>
    <n v="118.53"/>
    <n v="21.52"/>
    <n v="106.82"/>
    <n v="18.96"/>
    <n v="4.1500000000000004"/>
    <n v="0"/>
    <n v="0.01"/>
    <n v="0.21"/>
    <n v="0.06"/>
    <n v="0.04"/>
    <n v="0"/>
    <n v="0.01"/>
    <n v="0"/>
  </r>
  <r>
    <x v="232"/>
    <n v="12"/>
    <n v="118.81"/>
    <n v="3.71"/>
    <n v="23.15"/>
    <n v="15.45"/>
    <n v="40.200000000000003"/>
    <n v="0"/>
    <n v="117.13"/>
    <n v="52.85"/>
    <n v="83.87"/>
    <n v="43.19"/>
    <n v="30.64"/>
    <n v="0"/>
    <n v="0.05"/>
    <n v="0.89"/>
    <n v="0.02"/>
    <n v="0.3"/>
    <n v="0"/>
    <n v="0.04"/>
    <n v="0"/>
  </r>
  <r>
    <x v="233"/>
    <n v="2"/>
    <n v="162.63999999999999"/>
    <n v="14.88"/>
    <n v="34.659999999999997"/>
    <n v="28.65"/>
    <n v="64.81"/>
    <n v="0"/>
    <n v="118.45"/>
    <n v="47.13"/>
    <n v="79.33"/>
    <n v="79.28"/>
    <n v="126.37"/>
    <n v="0"/>
    <n v="7.0000000000000007E-2"/>
    <n v="1.28"/>
    <n v="0"/>
    <n v="17.100000000000001"/>
    <n v="0"/>
    <n v="2.08"/>
    <n v="0"/>
  </r>
  <r>
    <x v="234"/>
    <n v="3"/>
    <n v="127.5"/>
    <n v="9.98"/>
    <n v="27.26"/>
    <n v="40.299999999999997"/>
    <n v="55.03"/>
    <n v="0"/>
    <n v="117.99"/>
    <n v="34.33"/>
    <n v="62.88"/>
    <n v="79"/>
    <n v="81.72"/>
    <n v="0"/>
    <n v="0.05"/>
    <n v="0.95"/>
    <n v="0"/>
    <n v="3.48"/>
    <n v="0"/>
    <n v="0.42"/>
    <n v="0"/>
  </r>
  <r>
    <x v="235"/>
    <n v="4"/>
    <n v="41.45"/>
    <n v="1.39"/>
    <n v="11.21"/>
    <n v="42.89"/>
    <n v="18.3"/>
    <n v="0"/>
    <n v="118.75"/>
    <n v="11.61"/>
    <n v="71.239999999999995"/>
    <n v="57.15"/>
    <n v="11.36"/>
    <n v="0"/>
    <n v="0.02"/>
    <n v="0.28999999999999998"/>
    <n v="0"/>
    <n v="0.28000000000000003"/>
    <n v="0"/>
    <n v="0.03"/>
    <n v="0"/>
  </r>
  <r>
    <x v="236"/>
    <n v="5"/>
    <n v="8.48"/>
    <n v="0"/>
    <n v="1.47"/>
    <n v="30.5"/>
    <n v="1.85"/>
    <n v="0"/>
    <n v="117.94"/>
    <n v="6.12"/>
    <n v="96.58"/>
    <n v="33.65"/>
    <n v="0"/>
    <n v="0"/>
    <n v="0"/>
    <n v="0.03"/>
    <n v="0"/>
    <n v="0"/>
    <n v="0"/>
    <n v="0"/>
    <n v="0"/>
  </r>
  <r>
    <x v="237"/>
    <n v="6"/>
    <n v="26.12"/>
    <n v="3.37"/>
    <n v="4.82"/>
    <n v="9.4700000000000006"/>
    <n v="9.0399999999999991"/>
    <n v="0"/>
    <n v="118.96"/>
    <n v="7.75"/>
    <n v="73.3"/>
    <n v="19.05"/>
    <n v="33.81"/>
    <n v="0"/>
    <n v="0.01"/>
    <n v="0.17"/>
    <n v="0"/>
    <n v="0.82"/>
    <n v="0"/>
    <n v="0.1"/>
    <n v="0"/>
  </r>
  <r>
    <x v="238"/>
    <n v="7"/>
    <n v="16.27"/>
    <n v="0.3"/>
    <n v="3.53"/>
    <n v="9.16"/>
    <n v="6.8"/>
    <n v="0"/>
    <n v="117.97"/>
    <n v="6.74"/>
    <n v="87.13"/>
    <n v="14.19"/>
    <n v="1.43"/>
    <n v="0"/>
    <n v="0.01"/>
    <n v="0.13"/>
    <n v="0"/>
    <n v="0.04"/>
    <n v="0"/>
    <n v="0"/>
    <n v="0"/>
  </r>
  <r>
    <x v="239"/>
    <n v="8"/>
    <n v="27.34"/>
    <n v="1.22"/>
    <n v="5.54"/>
    <n v="6.65"/>
    <n v="10.32"/>
    <n v="0"/>
    <n v="118.2"/>
    <n v="9.91"/>
    <n v="86.97"/>
    <n v="14.42"/>
    <n v="10.55"/>
    <n v="0"/>
    <n v="0.02"/>
    <n v="0.22"/>
    <n v="0"/>
    <n v="0.25"/>
    <n v="0"/>
    <n v="0.03"/>
    <n v="0"/>
  </r>
  <r>
    <x v="240"/>
    <n v="9"/>
    <n v="68.38"/>
    <n v="28.07"/>
    <n v="8.85"/>
    <n v="7.21"/>
    <n v="21.38"/>
    <n v="0"/>
    <n v="118.67"/>
    <n v="7.71"/>
    <n v="99.88"/>
    <n v="44.98"/>
    <n v="343.26"/>
    <n v="0"/>
    <n v="0.03"/>
    <n v="0.5"/>
    <n v="0"/>
    <n v="4.41"/>
    <n v="0"/>
    <n v="0.54"/>
    <n v="0"/>
  </r>
  <r>
    <x v="241"/>
    <n v="10"/>
    <n v="36.590000000000003"/>
    <n v="0.26"/>
    <n v="7.38"/>
    <n v="12.36"/>
    <n v="9.1199999999999992"/>
    <n v="0"/>
    <n v="117.91"/>
    <n v="22.15"/>
    <n v="88.16"/>
    <n v="20.83"/>
    <n v="1.86"/>
    <n v="0"/>
    <n v="0.02"/>
    <n v="0.21"/>
    <n v="0.03"/>
    <n v="0.01"/>
    <n v="0"/>
    <n v="0"/>
    <n v="0"/>
  </r>
  <r>
    <x v="242"/>
    <n v="11"/>
    <n v="51.4"/>
    <n v="0.77"/>
    <n v="9.61"/>
    <n v="13.5"/>
    <n v="15.23"/>
    <n v="0"/>
    <n v="118.29"/>
    <n v="25.85"/>
    <n v="92.74"/>
    <n v="24.67"/>
    <n v="5.92"/>
    <n v="0"/>
    <n v="0.03"/>
    <n v="0.37"/>
    <n v="0.02"/>
    <n v="0.02"/>
    <n v="0"/>
    <n v="0"/>
    <n v="0"/>
  </r>
  <r>
    <x v="243"/>
    <n v="12"/>
    <n v="174.5"/>
    <n v="11.75"/>
    <n v="36.76"/>
    <n v="20.14"/>
    <n v="70.77"/>
    <n v="0"/>
    <n v="118.62"/>
    <n v="53.13"/>
    <n v="79.95"/>
    <n v="69.55"/>
    <n v="94.22"/>
    <n v="0"/>
    <n v="0.09"/>
    <n v="1.63"/>
    <n v="0.02"/>
    <n v="0.4"/>
    <n v="0"/>
    <n v="0.05"/>
    <n v="0"/>
  </r>
  <r>
    <x v="244"/>
    <n v="2"/>
    <n v="100"/>
    <n v="18.13"/>
    <n v="19.7"/>
    <n v="37.369999999999997"/>
    <n v="33.71"/>
    <n v="0"/>
    <n v="118.18"/>
    <n v="28.42"/>
    <n v="82.88"/>
    <n v="76.55"/>
    <n v="199.95"/>
    <n v="0"/>
    <n v="0.04"/>
    <n v="0.62"/>
    <n v="0.14000000000000001"/>
    <n v="18.88"/>
    <n v="0"/>
    <n v="2.2999999999999998"/>
    <n v="0"/>
  </r>
  <r>
    <x v="245"/>
    <n v="3"/>
    <n v="152.80000000000001"/>
    <n v="10.5"/>
    <n v="34.79"/>
    <n v="43.58"/>
    <n v="71.680000000000007"/>
    <n v="0"/>
    <n v="119.1"/>
    <n v="33.47"/>
    <n v="58.37"/>
    <n v="90.56"/>
    <n v="85.35"/>
    <n v="0"/>
    <n v="0.06"/>
    <n v="1.1599999999999999"/>
    <n v="0.01"/>
    <n v="1.26"/>
    <n v="0"/>
    <n v="0.15"/>
    <n v="0"/>
  </r>
  <r>
    <x v="246"/>
    <n v="4"/>
    <n v="34.729999999999997"/>
    <n v="0.08"/>
    <n v="8.0299999999999994"/>
    <n v="42.83"/>
    <n v="10.99"/>
    <n v="0"/>
    <n v="118.3"/>
    <n v="18.12"/>
    <n v="74.89"/>
    <n v="52.76"/>
    <n v="0.46"/>
    <n v="0"/>
    <n v="0.01"/>
    <n v="0.16"/>
    <n v="0"/>
    <n v="0.01"/>
    <n v="0"/>
    <n v="0"/>
    <n v="0"/>
  </r>
  <r>
    <x v="247"/>
    <n v="5"/>
    <n v="14.35"/>
    <n v="0.25"/>
    <n v="2.93"/>
    <n v="25.55"/>
    <n v="4.8499999999999996"/>
    <n v="0"/>
    <n v="118.18"/>
    <n v="6.55"/>
    <n v="93.34"/>
    <n v="30.47"/>
    <n v="1.81"/>
    <n v="0"/>
    <n v="0.01"/>
    <n v="0.08"/>
    <n v="0"/>
    <n v="0.02"/>
    <n v="0"/>
    <n v="0"/>
    <n v="0"/>
  </r>
  <r>
    <x v="248"/>
    <n v="6"/>
    <n v="1.06"/>
    <n v="0"/>
    <n v="0.05"/>
    <n v="6.3"/>
    <n v="0"/>
    <n v="0"/>
    <n v="117.11"/>
    <n v="2.11"/>
    <n v="92.59"/>
    <n v="7.76"/>
    <n v="0"/>
    <n v="0"/>
    <n v="0"/>
    <n v="0"/>
    <n v="0"/>
    <n v="0"/>
    <n v="0"/>
    <n v="0"/>
    <n v="0"/>
  </r>
  <r>
    <x v="249"/>
    <n v="7"/>
    <n v="15.34"/>
    <n v="0.05"/>
    <n v="2.72"/>
    <n v="2"/>
    <n v="4.28"/>
    <n v="0"/>
    <n v="118.04"/>
    <n v="7.25"/>
    <n v="94.71"/>
    <n v="5.92"/>
    <n v="0.32"/>
    <n v="0"/>
    <n v="0.01"/>
    <n v="0.09"/>
    <n v="0"/>
    <n v="0"/>
    <n v="0"/>
    <n v="0"/>
    <n v="0"/>
  </r>
  <r>
    <x v="250"/>
    <n v="8"/>
    <n v="22.71"/>
    <n v="1.53"/>
    <n v="4.6100000000000003"/>
    <n v="3.07"/>
    <n v="8.52"/>
    <n v="0"/>
    <n v="118.61"/>
    <n v="7.28"/>
    <n v="107.31"/>
    <n v="10.11"/>
    <n v="13.82"/>
    <n v="0"/>
    <n v="0.01"/>
    <n v="0.19"/>
    <n v="0"/>
    <n v="0.15"/>
    <n v="0"/>
    <n v="0.02"/>
    <n v="0"/>
  </r>
  <r>
    <x v="251"/>
    <n v="9"/>
    <n v="71.180000000000007"/>
    <n v="13.92"/>
    <n v="13.42"/>
    <n v="7.47"/>
    <n v="30.13"/>
    <n v="0"/>
    <n v="118.78"/>
    <n v="11.99"/>
    <n v="93.8"/>
    <n v="35.57"/>
    <n v="144.16"/>
    <n v="0"/>
    <n v="0.04"/>
    <n v="0.69"/>
    <n v="0"/>
    <n v="1.25"/>
    <n v="0"/>
    <n v="0.15"/>
    <n v="0"/>
  </r>
  <r>
    <x v="252"/>
    <n v="10"/>
    <n v="64.680000000000007"/>
    <n v="2.98"/>
    <n v="15.12"/>
    <n v="17.3"/>
    <n v="25.62"/>
    <n v="0"/>
    <n v="117.73"/>
    <n v="23.4"/>
    <n v="93.91"/>
    <n v="36.26"/>
    <n v="20.8"/>
    <n v="0"/>
    <n v="0.04"/>
    <n v="0.59"/>
    <n v="0.01"/>
    <n v="0.16"/>
    <n v="0"/>
    <n v="0.02"/>
    <n v="0"/>
  </r>
  <r>
    <x v="253"/>
    <n v="11"/>
    <n v="43.97"/>
    <n v="0.28999999999999998"/>
    <n v="7.08"/>
    <n v="20.07"/>
    <n v="10.36"/>
    <n v="0"/>
    <n v="117.71"/>
    <n v="26.25"/>
    <n v="96.36"/>
    <n v="28.35"/>
    <n v="2"/>
    <n v="0"/>
    <n v="0.01"/>
    <n v="0.24"/>
    <n v="0.04"/>
    <n v="0.01"/>
    <n v="0"/>
    <n v="0"/>
    <n v="0"/>
  </r>
  <r>
    <x v="254"/>
    <n v="12"/>
    <n v="149.22"/>
    <n v="12.58"/>
    <n v="29.1"/>
    <n v="20.27"/>
    <n v="58.43"/>
    <n v="0"/>
    <n v="118.15"/>
    <n v="46.3"/>
    <n v="81.290000000000006"/>
    <n v="62.91"/>
    <n v="121.86"/>
    <n v="0"/>
    <n v="7.0000000000000007E-2"/>
    <n v="1.31"/>
    <n v="0.01"/>
    <n v="0.7"/>
    <n v="0"/>
    <n v="0.09"/>
    <n v="0"/>
  </r>
  <r>
    <x v="255"/>
    <n v="2"/>
    <n v="130.12"/>
    <n v="10.71"/>
    <n v="28.57"/>
    <n v="49.73"/>
    <n v="51.45"/>
    <n v="0"/>
    <n v="118.04"/>
    <n v="39.6"/>
    <n v="76.930000000000007"/>
    <n v="90.61"/>
    <n v="100.06"/>
    <n v="0"/>
    <n v="0.04"/>
    <n v="0.78"/>
    <n v="0.02"/>
    <n v="2.98"/>
    <n v="0"/>
    <n v="0.36"/>
    <n v="0"/>
  </r>
  <r>
    <x v="256"/>
    <n v="3"/>
    <n v="147.84"/>
    <n v="15.14"/>
    <n v="31.73"/>
    <n v="54.84"/>
    <n v="66.48"/>
    <n v="0"/>
    <n v="119.39"/>
    <n v="31.21"/>
    <n v="55.83"/>
    <n v="103.75"/>
    <n v="120.49"/>
    <n v="0"/>
    <n v="0.04"/>
    <n v="0.89"/>
    <n v="0"/>
    <n v="2.2000000000000002"/>
    <n v="0"/>
    <n v="0.27"/>
    <n v="0"/>
  </r>
  <r>
    <x v="257"/>
    <n v="4"/>
    <n v="64.83"/>
    <n v="0.47"/>
    <n v="17.12"/>
    <n v="53.74"/>
    <n v="26.74"/>
    <n v="0"/>
    <n v="118.55"/>
    <n v="24.47"/>
    <n v="55.8"/>
    <n v="73.55"/>
    <n v="2.85"/>
    <n v="0"/>
    <n v="0.02"/>
    <n v="0.32"/>
    <n v="0"/>
    <n v="0.03"/>
    <n v="0"/>
    <n v="0"/>
    <n v="0"/>
  </r>
  <r>
    <x v="258"/>
    <n v="5"/>
    <n v="4.92"/>
    <n v="0"/>
    <n v="0.37"/>
    <n v="36.85"/>
    <n v="0.63"/>
    <n v="0"/>
    <n v="118.71"/>
    <n v="3.5"/>
    <n v="95.09"/>
    <n v="39.4"/>
    <n v="0"/>
    <n v="0"/>
    <n v="0"/>
    <n v="0.01"/>
    <n v="0"/>
    <n v="0"/>
    <n v="0"/>
    <n v="0"/>
    <n v="0"/>
  </r>
  <r>
    <x v="259"/>
    <n v="6"/>
    <n v="10.93"/>
    <n v="0.16"/>
    <n v="2.11"/>
    <n v="9.8699999999999992"/>
    <n v="3.2"/>
    <n v="0"/>
    <n v="118.74"/>
    <n v="5.71"/>
    <n v="81.349999999999994"/>
    <n v="13.88"/>
    <n v="1.08"/>
    <n v="0"/>
    <n v="0"/>
    <n v="0.05"/>
    <n v="0"/>
    <n v="0.01"/>
    <n v="0"/>
    <n v="0"/>
    <n v="0"/>
  </r>
  <r>
    <x v="260"/>
    <n v="7"/>
    <n v="3.04"/>
    <n v="0"/>
    <n v="0.25"/>
    <n v="2.98"/>
    <n v="0.18"/>
    <n v="0"/>
    <n v="118.16"/>
    <n v="3.11"/>
    <n v="100.22"/>
    <n v="4.66"/>
    <n v="0"/>
    <n v="0"/>
    <n v="0"/>
    <n v="0"/>
    <n v="0"/>
    <n v="0"/>
    <n v="0"/>
    <n v="0"/>
    <n v="0"/>
  </r>
  <r>
    <x v="261"/>
    <n v="8"/>
    <n v="38.450000000000003"/>
    <n v="3.2"/>
    <n v="7.81"/>
    <n v="3.12"/>
    <n v="15.36"/>
    <n v="0"/>
    <n v="118.64"/>
    <n v="11.36"/>
    <n v="82.77"/>
    <n v="15.25"/>
    <n v="30.95"/>
    <n v="0"/>
    <n v="0.02"/>
    <n v="0.28999999999999998"/>
    <n v="0"/>
    <n v="0.32"/>
    <n v="0"/>
    <n v="0.04"/>
    <n v="0"/>
  </r>
  <r>
    <x v="262"/>
    <n v="9"/>
    <n v="46.26"/>
    <n v="9.49"/>
    <n v="9.5500000000000007"/>
    <n v="9.25"/>
    <n v="17.87"/>
    <n v="0"/>
    <n v="117.62"/>
    <n v="10.63"/>
    <n v="109.52"/>
    <n v="29.24"/>
    <n v="103.35"/>
    <n v="0"/>
    <n v="0.03"/>
    <n v="0.37"/>
    <n v="0"/>
    <n v="0.88"/>
    <n v="0"/>
    <n v="0.11"/>
    <n v="0"/>
  </r>
  <r>
    <x v="263"/>
    <n v="10"/>
    <n v="64.94"/>
    <n v="6.27"/>
    <n v="11.14"/>
    <n v="11.99"/>
    <n v="22.64"/>
    <n v="0"/>
    <n v="117.77"/>
    <n v="23"/>
    <n v="108.56"/>
    <n v="30.3"/>
    <n v="62.1"/>
    <n v="0"/>
    <n v="0.03"/>
    <n v="0.5"/>
    <n v="0.08"/>
    <n v="0.37"/>
    <n v="0"/>
    <n v="0.04"/>
    <n v="0"/>
  </r>
  <r>
    <x v="264"/>
    <n v="11"/>
    <n v="87.19"/>
    <n v="1.69"/>
    <n v="19.2"/>
    <n v="19.350000000000001"/>
    <n v="32.770000000000003"/>
    <n v="0"/>
    <n v="117.68"/>
    <n v="34.58"/>
    <n v="79.72"/>
    <n v="41.16"/>
    <n v="10.33"/>
    <n v="0"/>
    <n v="0.04"/>
    <n v="0.69"/>
    <n v="0.01"/>
    <n v="7.0000000000000007E-2"/>
    <n v="0"/>
    <n v="0.01"/>
    <n v="0"/>
  </r>
  <r>
    <x v="265"/>
    <n v="12"/>
    <n v="113.6"/>
    <n v="2.98"/>
    <n v="21.52"/>
    <n v="24.95"/>
    <n v="39.28"/>
    <n v="0"/>
    <n v="117.71"/>
    <n v="48.48"/>
    <n v="92.55"/>
    <n v="50.52"/>
    <n v="24.81"/>
    <n v="0"/>
    <n v="0.04"/>
    <n v="0.8"/>
    <n v="0.05"/>
    <n v="0.13"/>
    <n v="0"/>
    <n v="0.02"/>
    <n v="0"/>
  </r>
  <r>
    <x v="266"/>
    <n v="2"/>
    <n v="104.46"/>
    <n v="5.54"/>
    <n v="21.7"/>
    <n v="38.340000000000003"/>
    <n v="40.24"/>
    <n v="0"/>
    <n v="117.9"/>
    <n v="36.81"/>
    <n v="93.97"/>
    <n v="67.010000000000005"/>
    <n v="43.86"/>
    <n v="0"/>
    <n v="0.03"/>
    <n v="0.66"/>
    <n v="0.13"/>
    <n v="3.11"/>
    <n v="0"/>
    <n v="0.38"/>
    <n v="0"/>
  </r>
  <r>
    <x v="267"/>
    <n v="3"/>
    <n v="191.83"/>
    <n v="19.739999999999998"/>
    <n v="43.05"/>
    <n v="49.69"/>
    <n v="89.59"/>
    <n v="0"/>
    <n v="118.71"/>
    <n v="36.520000000000003"/>
    <n v="52.51"/>
    <n v="114.33"/>
    <n v="167.68"/>
    <n v="0"/>
    <n v="0.06"/>
    <n v="1.22"/>
    <n v="0"/>
    <n v="5.51"/>
    <n v="0"/>
    <n v="0.67"/>
    <n v="0"/>
  </r>
  <r>
    <x v="268"/>
    <n v="4"/>
    <n v="72.150000000000006"/>
    <n v="2.13"/>
    <n v="19.18"/>
    <n v="56.35"/>
    <n v="28.9"/>
    <n v="0"/>
    <n v="117.8"/>
    <n v="26.63"/>
    <n v="57.68"/>
    <n v="79.8"/>
    <n v="17.84"/>
    <n v="0"/>
    <n v="0.02"/>
    <n v="0.33"/>
    <n v="0"/>
    <n v="0.27"/>
    <n v="0"/>
    <n v="0.03"/>
    <n v="0"/>
  </r>
  <r>
    <x v="269"/>
    <n v="5"/>
    <n v="23.55"/>
    <n v="0.04"/>
    <n v="4.7300000000000004"/>
    <n v="42.63"/>
    <n v="7.42"/>
    <n v="0"/>
    <n v="117.65"/>
    <n v="11.72"/>
    <n v="85.91"/>
    <n v="49.6"/>
    <n v="0.22"/>
    <n v="0"/>
    <n v="0.01"/>
    <n v="0.09"/>
    <n v="0"/>
    <n v="0"/>
    <n v="0"/>
    <n v="0"/>
    <n v="0"/>
  </r>
  <r>
    <x v="270"/>
    <n v="6"/>
    <n v="2.73"/>
    <n v="0"/>
    <n v="0.13"/>
    <n v="14.64"/>
    <n v="0"/>
    <n v="0"/>
    <n v="116.99"/>
    <n v="3.27"/>
    <n v="92.54"/>
    <n v="16.600000000000001"/>
    <n v="0"/>
    <n v="0"/>
    <n v="0"/>
    <n v="0"/>
    <n v="0"/>
    <n v="0"/>
    <n v="0"/>
    <n v="0"/>
    <n v="0"/>
  </r>
  <r>
    <x v="271"/>
    <n v="7"/>
    <n v="8.5500000000000007"/>
    <n v="0"/>
    <n v="0.81"/>
    <n v="3.19"/>
    <n v="0.72"/>
    <n v="0"/>
    <n v="118.2"/>
    <n v="5.79"/>
    <n v="77.88"/>
    <n v="5.5"/>
    <n v="0"/>
    <n v="0"/>
    <n v="0"/>
    <n v="0.01"/>
    <n v="0"/>
    <n v="0"/>
    <n v="0"/>
    <n v="0"/>
    <n v="0"/>
  </r>
  <r>
    <x v="272"/>
    <n v="8"/>
    <n v="13.17"/>
    <n v="0.01"/>
    <n v="2.15"/>
    <n v="1.0900000000000001"/>
    <n v="3.48"/>
    <n v="0"/>
    <n v="118.38"/>
    <n v="7.09"/>
    <n v="109.23"/>
    <n v="4.3899999999999997"/>
    <n v="0.03"/>
    <n v="0"/>
    <n v="0"/>
    <n v="0.06"/>
    <n v="0"/>
    <n v="0"/>
    <n v="0"/>
    <n v="0"/>
    <n v="0"/>
  </r>
  <r>
    <x v="273"/>
    <n v="9"/>
    <n v="66.239999999999995"/>
    <n v="11.79"/>
    <n v="13.44"/>
    <n v="1.86"/>
    <n v="27.29"/>
    <n v="0"/>
    <n v="118"/>
    <n v="13.74"/>
    <n v="91.07"/>
    <n v="27.96"/>
    <n v="116.93"/>
    <n v="0"/>
    <n v="0.04"/>
    <n v="0.56000000000000005"/>
    <n v="0"/>
    <n v="1.49"/>
    <n v="0"/>
    <n v="0.18"/>
    <n v="0"/>
  </r>
  <r>
    <x v="274"/>
    <n v="10"/>
    <n v="60.77"/>
    <n v="1.75"/>
    <n v="10.47"/>
    <n v="12.51"/>
    <n v="18.21"/>
    <n v="0"/>
    <n v="118.02"/>
    <n v="29.41"/>
    <n v="98.1"/>
    <n v="25.61"/>
    <n v="15.24"/>
    <n v="0"/>
    <n v="0.03"/>
    <n v="0.39"/>
    <n v="0.01"/>
    <n v="0.12"/>
    <n v="0"/>
    <n v="0.01"/>
    <n v="0"/>
  </r>
  <r>
    <x v="275"/>
    <n v="11"/>
    <n v="43.75"/>
    <n v="0.4"/>
    <n v="9.3699999999999992"/>
    <n v="15.41"/>
    <n v="13.76"/>
    <n v="0"/>
    <n v="118.58"/>
    <n v="21"/>
    <n v="114.32"/>
    <n v="26.03"/>
    <n v="2.85"/>
    <n v="0"/>
    <n v="0.02"/>
    <n v="0.3"/>
    <n v="0.02"/>
    <n v="0.02"/>
    <n v="0"/>
    <n v="0"/>
    <n v="0"/>
  </r>
  <r>
    <x v="276"/>
    <n v="12"/>
    <n v="138.63999999999999"/>
    <n v="13.13"/>
    <n v="27.15"/>
    <n v="19.64"/>
    <n v="52.81"/>
    <n v="0"/>
    <n v="117.95"/>
    <n v="44.23"/>
    <n v="106.12"/>
    <n v="60.84"/>
    <n v="105.61"/>
    <n v="0"/>
    <n v="0.06"/>
    <n v="1.1399999999999999"/>
    <n v="0.01"/>
    <n v="0.85"/>
    <n v="0"/>
    <n v="0.1"/>
    <n v="0"/>
  </r>
  <r>
    <x v="277"/>
    <n v="2"/>
    <n v="179.6"/>
    <n v="24.18"/>
    <n v="37.159999999999997"/>
    <n v="50.52"/>
    <n v="73.239999999999995"/>
    <n v="0"/>
    <n v="118.75"/>
    <n v="42.77"/>
    <n v="69.8"/>
    <n v="113.46"/>
    <n v="190.84"/>
    <n v="0"/>
    <n v="0.05"/>
    <n v="1.02"/>
    <n v="0"/>
    <n v="2.82"/>
    <n v="0"/>
    <n v="0.34"/>
    <n v="0"/>
  </r>
  <r>
    <x v="278"/>
    <n v="3"/>
    <n v="117.08"/>
    <n v="9.57"/>
    <n v="29.05"/>
    <n v="66.709999999999994"/>
    <n v="49.8"/>
    <n v="0"/>
    <n v="118.53"/>
    <n v="32.200000000000003"/>
    <n v="65.98"/>
    <n v="107.57"/>
    <n v="90.3"/>
    <n v="0"/>
    <n v="0.03"/>
    <n v="0.56999999999999995"/>
    <n v="0"/>
    <n v="0.52"/>
    <n v="0"/>
    <n v="0.06"/>
    <n v="0"/>
  </r>
  <r>
    <x v="279"/>
    <n v="4"/>
    <n v="32.69"/>
    <n v="0"/>
    <n v="6.77"/>
    <n v="53.44"/>
    <n v="8.51"/>
    <n v="0"/>
    <n v="118.7"/>
    <n v="18.53"/>
    <n v="73.989999999999995"/>
    <n v="62.53"/>
    <n v="0.02"/>
    <n v="0"/>
    <n v="0.01"/>
    <n v="0.1"/>
    <n v="0"/>
    <n v="0"/>
    <n v="0"/>
    <n v="0"/>
    <n v="0"/>
  </r>
  <r>
    <x v="280"/>
    <n v="5"/>
    <n v="15.49"/>
    <n v="0.51"/>
    <n v="3.5"/>
    <n v="30.95"/>
    <n v="6.62"/>
    <n v="0"/>
    <n v="118.37"/>
    <n v="5.23"/>
    <n v="87.81"/>
    <n v="37.1"/>
    <n v="4.12"/>
    <n v="0"/>
    <n v="0.01"/>
    <n v="0.09"/>
    <n v="0"/>
    <n v="0.02"/>
    <n v="0"/>
    <n v="0"/>
    <n v="0"/>
  </r>
  <r>
    <x v="281"/>
    <n v="6"/>
    <n v="11.85"/>
    <n v="0.92"/>
    <n v="2.38"/>
    <n v="8.82"/>
    <n v="4.74"/>
    <n v="0"/>
    <n v="119.02"/>
    <n v="2.98"/>
    <n v="85.6"/>
    <n v="13.82"/>
    <n v="8.02"/>
    <n v="0"/>
    <n v="0.01"/>
    <n v="0.08"/>
    <n v="0"/>
    <n v="0.04"/>
    <n v="0"/>
    <n v="0"/>
    <n v="0"/>
  </r>
  <r>
    <x v="282"/>
    <n v="7"/>
    <n v="7.74"/>
    <n v="0"/>
    <n v="1.53"/>
    <n v="4.9400000000000004"/>
    <n v="2.08"/>
    <n v="0"/>
    <n v="118.14"/>
    <n v="5.15"/>
    <n v="95.06"/>
    <n v="7.88"/>
    <n v="0"/>
    <n v="0"/>
    <n v="0"/>
    <n v="0.04"/>
    <n v="0"/>
    <n v="0"/>
    <n v="0"/>
    <n v="0"/>
    <n v="0"/>
  </r>
  <r>
    <x v="283"/>
    <n v="8"/>
    <n v="20.95"/>
    <n v="0.83"/>
    <n v="4.83"/>
    <n v="4.09"/>
    <n v="8.69"/>
    <n v="0"/>
    <n v="117.75"/>
    <n v="7.03"/>
    <n v="106.38"/>
    <n v="10.88"/>
    <n v="6.45"/>
    <n v="0"/>
    <n v="0.01"/>
    <n v="0.16"/>
    <n v="0"/>
    <n v="0.03"/>
    <n v="0"/>
    <n v="0"/>
    <n v="0"/>
  </r>
  <r>
    <x v="284"/>
    <n v="9"/>
    <n v="29.62"/>
    <n v="2.91"/>
    <n v="5.67"/>
    <n v="2.99"/>
    <n v="11.75"/>
    <n v="0"/>
    <n v="118.34"/>
    <n v="7.92"/>
    <n v="109.64"/>
    <n v="12.46"/>
    <n v="26.96"/>
    <n v="0"/>
    <n v="0.02"/>
    <n v="0.25"/>
    <n v="0"/>
    <n v="0.12"/>
    <n v="0"/>
    <n v="0.01"/>
    <n v="0"/>
  </r>
  <r>
    <x v="285"/>
    <n v="10"/>
    <n v="49.22"/>
    <n v="1.45"/>
    <n v="9.3800000000000008"/>
    <n v="7.84"/>
    <n v="17.91"/>
    <n v="0"/>
    <n v="117.59"/>
    <n v="20.420000000000002"/>
    <n v="100.38"/>
    <n v="19.47"/>
    <n v="11.1"/>
    <n v="0"/>
    <n v="0.03"/>
    <n v="0.39"/>
    <n v="0.03"/>
    <n v="0.05"/>
    <n v="0"/>
    <n v="0.01"/>
    <n v="0"/>
  </r>
  <r>
    <x v="286"/>
    <n v="11"/>
    <n v="43.47"/>
    <n v="0.12"/>
    <n v="8.23"/>
    <n v="11.73"/>
    <n v="10.02"/>
    <n v="0"/>
    <n v="118.39"/>
    <n v="25.43"/>
    <n v="87.38"/>
    <n v="20.84"/>
    <n v="0.77"/>
    <n v="0"/>
    <n v="0.02"/>
    <n v="0.23"/>
    <n v="0.1"/>
    <n v="0"/>
    <n v="0"/>
    <n v="0"/>
    <n v="0"/>
  </r>
  <r>
    <x v="287"/>
    <n v="12"/>
    <n v="104.52"/>
    <n v="3.43"/>
    <n v="21.17"/>
    <n v="16.14"/>
    <n v="39.22"/>
    <n v="0"/>
    <n v="117.91"/>
    <n v="40.4"/>
    <n v="94.58"/>
    <n v="41.54"/>
    <n v="28.14"/>
    <n v="0"/>
    <n v="0.05"/>
    <n v="0.9"/>
    <n v="0.02"/>
    <n v="0.12"/>
    <n v="0"/>
    <n v="0.01"/>
    <n v="0"/>
  </r>
  <r>
    <x v="288"/>
    <n v="2"/>
    <n v="169.03"/>
    <n v="24.65"/>
    <n v="35.520000000000003"/>
    <n v="38.54"/>
    <n v="64.44"/>
    <n v="0"/>
    <n v="118.46"/>
    <n v="45.18"/>
    <n v="73.25"/>
    <n v="99.97"/>
    <n v="194.16"/>
    <n v="0"/>
    <n v="0.06"/>
    <n v="1.1000000000000001"/>
    <n v="0"/>
    <n v="4.24"/>
    <n v="0"/>
    <n v="0.52"/>
    <n v="0"/>
  </r>
  <r>
    <x v="289"/>
    <n v="3"/>
    <n v="100.44"/>
    <n v="5.61"/>
    <n v="22.21"/>
    <n v="51.53"/>
    <n v="40.520000000000003"/>
    <n v="0"/>
    <n v="118.06"/>
    <n v="33.28"/>
    <n v="66.41"/>
    <n v="81.11"/>
    <n v="50.2"/>
    <n v="0"/>
    <n v="0.03"/>
    <n v="0.6"/>
    <n v="0"/>
    <n v="0.37"/>
    <n v="0"/>
    <n v="0.05"/>
    <n v="0"/>
  </r>
  <r>
    <x v="290"/>
    <n v="4"/>
    <n v="68.27"/>
    <n v="5.89"/>
    <n v="16.66"/>
    <n v="47.05"/>
    <n v="30.3"/>
    <n v="0"/>
    <n v="119.05"/>
    <n v="15.4"/>
    <n v="71.73"/>
    <n v="71.510000000000005"/>
    <n v="43.37"/>
    <n v="0"/>
    <n v="0.02"/>
    <n v="0.43"/>
    <n v="0"/>
    <n v="0.32"/>
    <n v="0"/>
    <n v="0.04"/>
    <n v="0"/>
  </r>
  <r>
    <x v="291"/>
    <n v="5"/>
    <n v="26.73"/>
    <n v="0.47"/>
    <n v="6.29"/>
    <n v="37.56"/>
    <n v="11.89"/>
    <n v="0"/>
    <n v="118.08"/>
    <n v="9.08"/>
    <n v="86.94"/>
    <n v="46.27"/>
    <n v="3.77"/>
    <n v="0"/>
    <n v="0.01"/>
    <n v="0.17"/>
    <n v="0"/>
    <n v="0.02"/>
    <n v="0"/>
    <n v="0"/>
    <n v="0"/>
  </r>
  <r>
    <x v="292"/>
    <n v="6"/>
    <n v="4.8499999999999996"/>
    <n v="0"/>
    <n v="0.68"/>
    <n v="14.76"/>
    <n v="0.64"/>
    <n v="0"/>
    <n v="118.14"/>
    <n v="3.57"/>
    <n v="91.21"/>
    <n v="17.079999999999998"/>
    <n v="0"/>
    <n v="0"/>
    <n v="0"/>
    <n v="0.01"/>
    <n v="0"/>
    <n v="0"/>
    <n v="0"/>
    <n v="0"/>
    <n v="0"/>
  </r>
  <r>
    <x v="293"/>
    <n v="7"/>
    <n v="23.87"/>
    <n v="2.04"/>
    <n v="5.54"/>
    <n v="4.16"/>
    <n v="10.87"/>
    <n v="0"/>
    <n v="118.27"/>
    <n v="5.22"/>
    <n v="90.57"/>
    <n v="13.1"/>
    <n v="15.54"/>
    <n v="0"/>
    <n v="0.01"/>
    <n v="0.2"/>
    <n v="0"/>
    <n v="0.1"/>
    <n v="0"/>
    <n v="0.01"/>
    <n v="0"/>
  </r>
  <r>
    <x v="294"/>
    <n v="8"/>
    <n v="11.95"/>
    <n v="0"/>
    <n v="2"/>
    <n v="6.68"/>
    <n v="2.93"/>
    <n v="0"/>
    <n v="117.54"/>
    <n v="7.77"/>
    <n v="111.86"/>
    <n v="9.81"/>
    <n v="0"/>
    <n v="0"/>
    <n v="0"/>
    <n v="0.06"/>
    <n v="0"/>
    <n v="0"/>
    <n v="0"/>
    <n v="0"/>
    <n v="0"/>
  </r>
  <r>
    <x v="295"/>
    <n v="9"/>
    <n v="30.75"/>
    <n v="3.31"/>
    <n v="5.75"/>
    <n v="3.13"/>
    <n v="10.82"/>
    <n v="0"/>
    <n v="118.83"/>
    <n v="9.26"/>
    <n v="94.63"/>
    <n v="13.07"/>
    <n v="33.14"/>
    <n v="0"/>
    <n v="0.02"/>
    <n v="0.23"/>
    <n v="0.01"/>
    <n v="0.17"/>
    <n v="0"/>
    <n v="0.02"/>
    <n v="0"/>
  </r>
  <r>
    <x v="296"/>
    <n v="10"/>
    <n v="47.31"/>
    <n v="0.28000000000000003"/>
    <n v="9.19"/>
    <n v="7.48"/>
    <n v="15.17"/>
    <n v="0"/>
    <n v="117.54"/>
    <n v="24.04"/>
    <n v="106.14"/>
    <n v="17.75"/>
    <n v="1.89"/>
    <n v="0"/>
    <n v="0.02"/>
    <n v="0.35"/>
    <n v="0.22"/>
    <n v="0.01"/>
    <n v="0"/>
    <n v="0"/>
    <n v="0"/>
  </r>
  <r>
    <x v="297"/>
    <n v="11"/>
    <n v="102.81"/>
    <n v="6.87"/>
    <n v="19.64"/>
    <n v="11.76"/>
    <n v="39.450000000000003"/>
    <n v="0"/>
    <n v="117.7"/>
    <n v="34.590000000000003"/>
    <n v="93.83"/>
    <n v="39"/>
    <n v="61.15"/>
    <n v="0"/>
    <n v="0.05"/>
    <n v="0.9"/>
    <n v="0.17"/>
    <n v="0.27"/>
    <n v="0"/>
    <n v="0.03"/>
    <n v="0"/>
  </r>
  <r>
    <x v="298"/>
    <n v="12"/>
    <n v="111.09"/>
    <n v="3.55"/>
    <n v="24.19"/>
    <n v="26.51"/>
    <n v="38.15"/>
    <n v="0"/>
    <n v="118.58"/>
    <n v="46.2"/>
    <n v="95.46"/>
    <n v="55.21"/>
    <n v="26.81"/>
    <n v="0"/>
    <n v="0.04"/>
    <n v="0.78"/>
    <n v="0.17"/>
    <n v="0.11"/>
    <n v="0"/>
    <n v="0.01"/>
    <n v="0"/>
  </r>
  <r>
    <x v="299"/>
    <n v="2"/>
    <n v="140.47999999999999"/>
    <n v="16.940000000000001"/>
    <n v="28.45"/>
    <n v="49.18"/>
    <n v="58.11"/>
    <n v="0"/>
    <n v="117.52"/>
    <n v="35.03"/>
    <n v="74.77"/>
    <n v="96.16"/>
    <n v="141.76"/>
    <n v="0"/>
    <n v="0.03"/>
    <n v="0.77"/>
    <n v="0.33"/>
    <n v="5.51"/>
    <n v="0"/>
    <n v="0.67"/>
    <n v="0"/>
  </r>
  <r>
    <x v="300"/>
    <n v="3"/>
    <n v="136.38999999999999"/>
    <n v="10.25"/>
    <n v="31"/>
    <n v="61.18"/>
    <n v="58.83"/>
    <n v="0"/>
    <n v="118.31"/>
    <n v="36.049999999999997"/>
    <n v="61.71"/>
    <n v="104.59"/>
    <n v="66.64"/>
    <n v="0"/>
    <n v="0.03"/>
    <n v="0.65"/>
    <n v="0.06"/>
    <n v="1.34"/>
    <n v="0"/>
    <n v="0.16"/>
    <n v="0"/>
  </r>
  <r>
    <x v="301"/>
    <n v="4"/>
    <n v="46.36"/>
    <n v="1.18"/>
    <n v="11.86"/>
    <n v="55.13"/>
    <n v="16.739999999999998"/>
    <n v="0"/>
    <n v="118.09"/>
    <n v="19.43"/>
    <n v="74.23"/>
    <n v="70.47"/>
    <n v="6.45"/>
    <n v="0"/>
    <n v="0.01"/>
    <n v="0.17"/>
    <n v="0.02"/>
    <n v="0.12"/>
    <n v="0"/>
    <n v="0.01"/>
    <n v="0"/>
  </r>
  <r>
    <x v="302"/>
    <n v="5"/>
    <n v="14.4"/>
    <n v="0.02"/>
    <n v="2.82"/>
    <n v="34.31"/>
    <n v="4.18"/>
    <n v="0"/>
    <n v="118.23"/>
    <n v="7.55"/>
    <n v="88.8"/>
    <n v="39.340000000000003"/>
    <n v="0.08"/>
    <n v="0"/>
    <n v="0"/>
    <n v="0.05"/>
    <n v="0"/>
    <n v="0"/>
    <n v="0"/>
    <n v="0"/>
    <n v="0"/>
  </r>
  <r>
    <x v="303"/>
    <n v="6"/>
    <n v="3.46"/>
    <n v="0"/>
    <n v="0.46"/>
    <n v="9.84"/>
    <n v="0"/>
    <n v="0"/>
    <n v="117.59"/>
    <n v="3.9"/>
    <n v="89.5"/>
    <n v="12.05"/>
    <n v="0"/>
    <n v="0"/>
    <n v="0"/>
    <n v="0"/>
    <n v="0.01"/>
    <n v="0"/>
    <n v="0"/>
    <n v="0"/>
    <n v="0"/>
  </r>
  <r>
    <x v="304"/>
    <n v="7"/>
    <n v="2.36"/>
    <n v="0"/>
    <n v="0.18"/>
    <n v="1.75"/>
    <n v="0.04"/>
    <n v="0"/>
    <n v="116.35"/>
    <n v="3.38"/>
    <n v="97.12"/>
    <n v="3.35"/>
    <n v="0"/>
    <n v="0"/>
    <n v="0"/>
    <n v="0"/>
    <n v="0"/>
    <n v="0"/>
    <n v="0"/>
    <n v="0"/>
    <n v="0"/>
  </r>
  <r>
    <x v="305"/>
    <n v="8"/>
    <n v="11.07"/>
    <n v="0.02"/>
    <n v="0.85"/>
    <n v="0.05"/>
    <n v="1.22"/>
    <n v="0"/>
    <n v="118.52"/>
    <n v="6.26"/>
    <n v="106.76"/>
    <n v="2"/>
    <n v="0.14000000000000001"/>
    <n v="0"/>
    <n v="0"/>
    <n v="0.02"/>
    <n v="0"/>
    <n v="0"/>
    <n v="0"/>
    <n v="0"/>
    <n v="0"/>
  </r>
  <r>
    <x v="306"/>
    <n v="9"/>
    <n v="24.97"/>
    <n v="0.33"/>
    <n v="4.8"/>
    <n v="1.22"/>
    <n v="8.07"/>
    <n v="0"/>
    <n v="117.94"/>
    <n v="12.38"/>
    <n v="98.77"/>
    <n v="7.15"/>
    <n v="2.39"/>
    <n v="0"/>
    <n v="0.01"/>
    <n v="0.16"/>
    <n v="0.04"/>
    <n v="0.03"/>
    <n v="0"/>
    <n v="0"/>
    <n v="0"/>
  </r>
  <r>
    <x v="307"/>
    <n v="10"/>
    <n v="41.4"/>
    <n v="0.22"/>
    <n v="6.35"/>
    <n v="4.0599999999999996"/>
    <n v="10.7"/>
    <n v="0"/>
    <n v="118.92"/>
    <n v="22.63"/>
    <n v="89.27"/>
    <n v="11.32"/>
    <n v="1.44"/>
    <n v="0"/>
    <n v="0.02"/>
    <n v="0.23"/>
    <n v="0.06"/>
    <n v="0.02"/>
    <n v="0"/>
    <n v="0"/>
    <n v="0"/>
  </r>
  <r>
    <x v="308"/>
    <n v="11"/>
    <n v="33.119999999999997"/>
    <n v="0"/>
    <n v="5.2"/>
    <n v="6.03"/>
    <n v="6.09"/>
    <n v="0"/>
    <n v="118.82"/>
    <n v="22.42"/>
    <n v="90.34"/>
    <n v="11.83"/>
    <n v="0.01"/>
    <n v="0"/>
    <n v="0.01"/>
    <n v="0.14000000000000001"/>
    <n v="0.02"/>
    <n v="0"/>
    <n v="0"/>
    <n v="0"/>
    <n v="0"/>
  </r>
  <r>
    <x v="309"/>
    <n v="12"/>
    <n v="162.49"/>
    <n v="18.5"/>
    <n v="33.08"/>
    <n v="14.41"/>
    <n v="63.9"/>
    <n v="0"/>
    <n v="118.23"/>
    <n v="46.42"/>
    <n v="74.13"/>
    <n v="66.66"/>
    <n v="171.02"/>
    <n v="0"/>
    <n v="0.09"/>
    <n v="1.48"/>
    <n v="0.01"/>
    <n v="1.67"/>
    <n v="0"/>
    <n v="0.2"/>
    <n v="0"/>
  </r>
  <r>
    <x v="310"/>
    <n v="2"/>
    <n v="274.95999999999998"/>
    <n v="63.79"/>
    <n v="58.89"/>
    <n v="61.58"/>
    <n v="110.25"/>
    <n v="0"/>
    <n v="118.18"/>
    <n v="43.83"/>
    <n v="74.39"/>
    <n v="185.89"/>
    <n v="530.02"/>
    <n v="0"/>
    <n v="7.0000000000000007E-2"/>
    <n v="1.38"/>
    <n v="0"/>
    <n v="3.6"/>
    <n v="0"/>
    <n v="0.44"/>
    <n v="0"/>
  </r>
  <r>
    <x v="311"/>
    <n v="3"/>
    <n v="146.43"/>
    <n v="18.670000000000002"/>
    <n v="30.2"/>
    <n v="82.73"/>
    <n v="59.73"/>
    <n v="0"/>
    <n v="118.01"/>
    <n v="37.380000000000003"/>
    <n v="64.19"/>
    <n v="134.13"/>
    <n v="194.63"/>
    <n v="0"/>
    <n v="0.03"/>
    <n v="0.59"/>
    <n v="0"/>
    <n v="0.31"/>
    <n v="0"/>
    <n v="0.04"/>
    <n v="0"/>
  </r>
  <r>
    <x v="312"/>
    <n v="4"/>
    <n v="44.65"/>
    <n v="2.02"/>
    <n v="10.220000000000001"/>
    <n v="67.88"/>
    <n v="15"/>
    <n v="0"/>
    <n v="118.7"/>
    <n v="18.48"/>
    <n v="62.7"/>
    <n v="82.85"/>
    <n v="19.95"/>
    <n v="0"/>
    <n v="0.01"/>
    <n v="0.14000000000000001"/>
    <n v="0"/>
    <n v="0.02"/>
    <n v="0"/>
    <n v="0"/>
    <n v="0"/>
  </r>
  <r>
    <x v="313"/>
    <n v="5"/>
    <n v="5.09"/>
    <n v="0"/>
    <n v="0.9"/>
    <n v="41.02"/>
    <n v="0.42"/>
    <n v="0"/>
    <n v="117.63"/>
    <n v="5.25"/>
    <n v="95.2"/>
    <n v="44.49"/>
    <n v="0"/>
    <n v="0"/>
    <n v="0"/>
    <n v="0"/>
    <n v="0"/>
    <n v="0"/>
    <n v="0"/>
    <n v="0"/>
    <n v="0"/>
  </r>
  <r>
    <x v="314"/>
    <n v="6"/>
    <n v="1.53"/>
    <n v="0"/>
    <n v="7.0000000000000007E-2"/>
    <n v="12.01"/>
    <n v="0.01"/>
    <n v="0"/>
    <n v="116.85"/>
    <n v="2.23"/>
    <n v="94.84"/>
    <n v="14.1"/>
    <n v="0"/>
    <n v="0"/>
    <n v="0"/>
    <n v="0"/>
    <n v="0"/>
    <n v="0"/>
    <n v="0"/>
    <n v="0"/>
    <n v="0"/>
  </r>
  <r>
    <x v="315"/>
    <n v="7"/>
    <n v="16.89"/>
    <n v="0.46"/>
    <n v="3.76"/>
    <n v="5.24"/>
    <n v="6.99"/>
    <n v="0"/>
    <n v="117.6"/>
    <n v="4.93"/>
    <n v="88.81"/>
    <n v="11.1"/>
    <n v="3.61"/>
    <n v="0"/>
    <n v="0.01"/>
    <n v="0.1"/>
    <n v="0"/>
    <n v="0.01"/>
    <n v="0"/>
    <n v="0"/>
    <n v="0"/>
  </r>
  <r>
    <x v="316"/>
    <n v="8"/>
    <n v="12.03"/>
    <n v="7.0000000000000007E-2"/>
    <n v="1.93"/>
    <n v="1.1599999999999999"/>
    <n v="3.15"/>
    <n v="0"/>
    <n v="118.57"/>
    <n v="5.73"/>
    <n v="102.7"/>
    <n v="4.42"/>
    <n v="0.44"/>
    <n v="0"/>
    <n v="0"/>
    <n v="0.06"/>
    <n v="0"/>
    <n v="0"/>
    <n v="0"/>
    <n v="0"/>
    <n v="0"/>
  </r>
  <r>
    <x v="317"/>
    <n v="9"/>
    <n v="42.04"/>
    <n v="1.24"/>
    <n v="8.74"/>
    <n v="3.88"/>
    <n v="15.27"/>
    <n v="0"/>
    <n v="118.73"/>
    <n v="16.739999999999998"/>
    <n v="81.91"/>
    <n v="14.83"/>
    <n v="10.9"/>
    <n v="0"/>
    <n v="0.02"/>
    <n v="0.28999999999999998"/>
    <n v="0"/>
    <n v="0.01"/>
    <n v="0"/>
    <n v="0"/>
    <n v="0"/>
  </r>
  <r>
    <x v="318"/>
    <n v="10"/>
    <n v="53.59"/>
    <n v="1.62"/>
    <n v="8.68"/>
    <n v="8.76"/>
    <n v="17.53"/>
    <n v="0"/>
    <n v="117.97"/>
    <n v="24.89"/>
    <n v="100.39"/>
    <n v="19.940000000000001"/>
    <n v="13.52"/>
    <n v="0"/>
    <n v="0.02"/>
    <n v="0.36"/>
    <n v="0.04"/>
    <n v="0.02"/>
    <n v="0"/>
    <n v="0"/>
    <n v="0"/>
  </r>
  <r>
    <x v="319"/>
    <n v="11"/>
    <n v="72.95"/>
    <n v="2.97"/>
    <n v="15.54"/>
    <n v="13.54"/>
    <n v="24.8"/>
    <n v="0"/>
    <n v="118.4"/>
    <n v="30.62"/>
    <n v="88.03"/>
    <n v="32.869999999999997"/>
    <n v="21.21"/>
    <n v="0"/>
    <n v="0.04"/>
    <n v="0.52"/>
    <n v="0.27"/>
    <n v="0.04"/>
    <n v="0"/>
    <n v="0"/>
    <n v="0"/>
  </r>
  <r>
    <x v="320"/>
    <n v="12"/>
    <n v="140.94999999999999"/>
    <n v="8.1199999999999992"/>
    <n v="28.63"/>
    <n v="23.19"/>
    <n v="55.14"/>
    <n v="0"/>
    <n v="117.94"/>
    <n v="48.04"/>
    <n v="76.989999999999995"/>
    <n v="60.9"/>
    <n v="62.4"/>
    <n v="0"/>
    <n v="0.06"/>
    <n v="1.0900000000000001"/>
    <n v="0.08"/>
    <n v="0.1"/>
    <n v="0"/>
    <n v="0.01"/>
    <n v="0"/>
  </r>
  <r>
    <x v="321"/>
    <n v="2"/>
    <n v="232.38"/>
    <n v="38.94"/>
    <n v="49.42"/>
    <n v="45.36"/>
    <n v="94.21"/>
    <n v="0"/>
    <n v="118.24"/>
    <n v="49.51"/>
    <n v="77.95"/>
    <n v="135.19999999999999"/>
    <n v="365.4"/>
    <n v="0"/>
    <n v="7.0000000000000007E-2"/>
    <n v="1.35"/>
    <n v="0"/>
    <n v="15.71"/>
    <n v="0"/>
    <n v="1.91"/>
    <n v="0"/>
  </r>
  <r>
    <x v="322"/>
    <n v="3"/>
    <n v="158.29"/>
    <n v="12"/>
    <n v="38.159999999999997"/>
    <n v="68.44"/>
    <n v="73.510000000000005"/>
    <n v="0"/>
    <n v="118.07"/>
    <n v="35.799999999999997"/>
    <n v="57.53"/>
    <n v="120.8"/>
    <n v="92.17"/>
    <n v="0"/>
    <n v="0.04"/>
    <n v="0.8"/>
    <n v="0"/>
    <n v="0.46"/>
    <n v="0"/>
    <n v="0.06"/>
    <n v="0"/>
  </r>
  <r>
    <x v="323"/>
    <n v="4"/>
    <n v="100.34"/>
    <n v="4.43"/>
    <n v="23.62"/>
    <n v="65.77"/>
    <n v="44.14"/>
    <n v="0"/>
    <n v="118.53"/>
    <n v="28.69"/>
    <n v="53.94"/>
    <n v="96.31"/>
    <n v="31.76"/>
    <n v="0"/>
    <n v="0.02"/>
    <n v="0.44"/>
    <n v="0"/>
    <n v="0.13"/>
    <n v="0"/>
    <n v="0.02"/>
    <n v="0"/>
  </r>
  <r>
    <x v="324"/>
    <n v="5"/>
    <n v="15.5"/>
    <n v="0.03"/>
    <n v="2.2000000000000002"/>
    <n v="48.54"/>
    <n v="3.85"/>
    <n v="0"/>
    <n v="118.6"/>
    <n v="9.1199999999999992"/>
    <n v="76.88"/>
    <n v="53.3"/>
    <n v="0.16"/>
    <n v="0"/>
    <n v="0"/>
    <n v="0.04"/>
    <n v="0"/>
    <n v="0"/>
    <n v="0"/>
    <n v="0"/>
    <n v="0"/>
  </r>
  <r>
    <x v="325"/>
    <n v="6"/>
    <n v="14.51"/>
    <n v="0.1"/>
    <n v="3.46"/>
    <n v="21.46"/>
    <n v="5.67"/>
    <n v="0"/>
    <n v="118.18"/>
    <n v="6.07"/>
    <n v="83.54"/>
    <n v="27.11"/>
    <n v="0.67"/>
    <n v="0"/>
    <n v="0.01"/>
    <n v="7.0000000000000007E-2"/>
    <n v="0"/>
    <n v="0"/>
    <n v="0"/>
    <n v="0"/>
    <n v="0"/>
  </r>
  <r>
    <x v="326"/>
    <n v="7"/>
    <n v="8.25"/>
    <n v="0"/>
    <n v="1.2"/>
    <n v="6.27"/>
    <n v="2.09"/>
    <n v="0"/>
    <n v="118.55"/>
    <n v="4.41"/>
    <n v="84"/>
    <n v="9.2100000000000009"/>
    <n v="0"/>
    <n v="0"/>
    <n v="0"/>
    <n v="0.03"/>
    <n v="0"/>
    <n v="0"/>
    <n v="0"/>
    <n v="0"/>
    <n v="0"/>
  </r>
  <r>
    <x v="327"/>
    <n v="8"/>
    <n v="5.49"/>
    <n v="0"/>
    <n v="0.71"/>
    <n v="1.34"/>
    <n v="0.34"/>
    <n v="0"/>
    <n v="118.45"/>
    <n v="4.76"/>
    <n v="111.88"/>
    <n v="3.4"/>
    <n v="0"/>
    <n v="0"/>
    <n v="0"/>
    <n v="0.01"/>
    <n v="0"/>
    <n v="0"/>
    <n v="0"/>
    <n v="0"/>
    <n v="0"/>
  </r>
  <r>
    <x v="328"/>
    <n v="9"/>
    <n v="32.92"/>
    <n v="0.96"/>
    <n v="5.6"/>
    <n v="1.3"/>
    <n v="10.82"/>
    <n v="0"/>
    <n v="117.89"/>
    <n v="15.37"/>
    <n v="94.76"/>
    <n v="8.8699999999999992"/>
    <n v="7.9"/>
    <n v="0"/>
    <n v="0.02"/>
    <n v="0.2"/>
    <n v="0.01"/>
    <n v="0.02"/>
    <n v="0"/>
    <n v="0"/>
    <n v="0"/>
  </r>
  <r>
    <x v="329"/>
    <n v="10"/>
    <n v="52.63"/>
    <n v="2.56"/>
    <n v="11.38"/>
    <n v="6.45"/>
    <n v="19.45"/>
    <n v="0"/>
    <n v="118.44"/>
    <n v="19.28"/>
    <n v="98.68"/>
    <n v="21.26"/>
    <n v="22.13"/>
    <n v="0"/>
    <n v="0.03"/>
    <n v="0.39"/>
    <n v="0.24"/>
    <n v="7.0000000000000007E-2"/>
    <n v="0"/>
    <n v="0.01"/>
    <n v="0"/>
  </r>
  <r>
    <x v="330"/>
    <n v="11"/>
    <n v="60.63"/>
    <n v="0.91"/>
    <n v="11.2"/>
    <n v="14.64"/>
    <n v="17.34"/>
    <n v="0"/>
    <n v="118.02"/>
    <n v="31.62"/>
    <n v="96.24"/>
    <n v="27.6"/>
    <n v="5.81"/>
    <n v="0"/>
    <n v="0.02"/>
    <n v="0.35"/>
    <n v="0.28000000000000003"/>
    <n v="0.02"/>
    <n v="0"/>
    <n v="0"/>
    <n v="0"/>
  </r>
  <r>
    <x v="331"/>
    <n v="12"/>
    <n v="198.78"/>
    <n v="20.86"/>
    <n v="41.81"/>
    <n v="24.55"/>
    <n v="85.1"/>
    <n v="0"/>
    <n v="117.65"/>
    <n v="48.92"/>
    <n v="70.59"/>
    <n v="88.22"/>
    <n v="178.34"/>
    <n v="0"/>
    <n v="0.08"/>
    <n v="1.57"/>
    <n v="0.01"/>
    <n v="0.5"/>
    <n v="0"/>
    <n v="0.06"/>
    <n v="0"/>
  </r>
  <r>
    <x v="332"/>
    <n v="2"/>
    <n v="144.9"/>
    <n v="6.14"/>
    <n v="30.25"/>
    <n v="46.52"/>
    <n v="54.55"/>
    <n v="0"/>
    <n v="118.11"/>
    <n v="53.35"/>
    <n v="72.66"/>
    <n v="84.52"/>
    <n v="48.34"/>
    <n v="0"/>
    <n v="0.04"/>
    <n v="0.73"/>
    <n v="0.01"/>
    <n v="3.76"/>
    <n v="0"/>
    <n v="0.46"/>
    <n v="0"/>
  </r>
  <r>
    <x v="333"/>
    <n v="3"/>
    <n v="161.97999999999999"/>
    <n v="8.49"/>
    <n v="37.82"/>
    <n v="57.11"/>
    <n v="75.13"/>
    <n v="0"/>
    <n v="117.97"/>
    <n v="39.64"/>
    <n v="62.69"/>
    <n v="105.53"/>
    <n v="56.42"/>
    <n v="0"/>
    <n v="0.05"/>
    <n v="0.87"/>
    <n v="0.01"/>
    <n v="2.96"/>
    <n v="0"/>
    <n v="0.36"/>
    <n v="0"/>
  </r>
  <r>
    <x v="334"/>
    <n v="4"/>
    <n v="20.46"/>
    <n v="0.11"/>
    <n v="6.34"/>
    <n v="54.27"/>
    <n v="7.49"/>
    <n v="0"/>
    <n v="116.82"/>
    <n v="9.8800000000000008"/>
    <n v="88.3"/>
    <n v="63"/>
    <n v="0.5"/>
    <n v="0"/>
    <n v="0.01"/>
    <n v="0.08"/>
    <n v="0"/>
    <n v="0.02"/>
    <n v="0"/>
    <n v="0"/>
    <n v="0"/>
  </r>
  <r>
    <x v="335"/>
    <n v="5"/>
    <n v="32.409999999999997"/>
    <n v="1.23"/>
    <n v="6.14"/>
    <n v="33.69"/>
    <n v="10.91"/>
    <n v="0"/>
    <n v="118.53"/>
    <n v="12.4"/>
    <n v="78.430000000000007"/>
    <n v="43.2"/>
    <n v="11.01"/>
    <n v="0"/>
    <n v="0.01"/>
    <n v="0.14000000000000001"/>
    <n v="0"/>
    <n v="0.36"/>
    <n v="0"/>
    <n v="0.04"/>
    <n v="0"/>
  </r>
  <r>
    <x v="336"/>
    <n v="6"/>
    <n v="18.670000000000002"/>
    <n v="0.05"/>
    <n v="3.75"/>
    <n v="14.21"/>
    <n v="6.66"/>
    <n v="0"/>
    <n v="118.61"/>
    <n v="8.1"/>
    <n v="70.58"/>
    <n v="19.760000000000002"/>
    <n v="0.27"/>
    <n v="0"/>
    <n v="0.01"/>
    <n v="0.1"/>
    <n v="0"/>
    <n v="0.01"/>
    <n v="0"/>
    <n v="0"/>
    <n v="0"/>
  </r>
  <r>
    <x v="337"/>
    <n v="7"/>
    <n v="12.83"/>
    <n v="0.13"/>
    <n v="2.48"/>
    <n v="7.3"/>
    <n v="4.26"/>
    <n v="0"/>
    <n v="118.6"/>
    <n v="6.02"/>
    <n v="88.11"/>
    <n v="11.4"/>
    <n v="0.92"/>
    <n v="0"/>
    <n v="0"/>
    <n v="7.0000000000000007E-2"/>
    <n v="0"/>
    <n v="0.05"/>
    <n v="0"/>
    <n v="0.01"/>
    <n v="0"/>
  </r>
  <r>
    <x v="338"/>
    <n v="8"/>
    <n v="23.21"/>
    <n v="0.28000000000000003"/>
    <n v="4.1900000000000004"/>
    <n v="2.2000000000000002"/>
    <n v="8.02"/>
    <n v="0"/>
    <n v="119.32"/>
    <n v="9.6300000000000008"/>
    <n v="95.6"/>
    <n v="7.84"/>
    <n v="1.92"/>
    <n v="0"/>
    <n v="0.01"/>
    <n v="0.15"/>
    <n v="0"/>
    <n v="0.06"/>
    <n v="0"/>
    <n v="0.01"/>
    <n v="0"/>
  </r>
  <r>
    <x v="339"/>
    <n v="9"/>
    <n v="43.54"/>
    <n v="16.579999999999998"/>
    <n v="6.97"/>
    <n v="5.23"/>
    <n v="13.67"/>
    <n v="0"/>
    <n v="117.72"/>
    <n v="7.91"/>
    <n v="108.38"/>
    <n v="29.7"/>
    <n v="202.64"/>
    <n v="0"/>
    <n v="0.02"/>
    <n v="0.28000000000000003"/>
    <n v="0.04"/>
    <n v="4.6100000000000003"/>
    <n v="0"/>
    <n v="0.56000000000000005"/>
    <n v="0"/>
  </r>
  <r>
    <x v="340"/>
    <n v="10"/>
    <n v="70.69"/>
    <n v="1.28"/>
    <n v="13.75"/>
    <n v="11.72"/>
    <n v="23.72"/>
    <n v="0"/>
    <n v="118.01"/>
    <n v="31.27"/>
    <n v="82.79"/>
    <n v="27.64"/>
    <n v="8.61"/>
    <n v="0"/>
    <n v="0.03"/>
    <n v="0.49"/>
    <n v="7.0000000000000007E-2"/>
    <n v="0.06"/>
    <n v="0"/>
    <n v="0.01"/>
    <n v="0"/>
  </r>
  <r>
    <x v="341"/>
    <n v="11"/>
    <n v="54.91"/>
    <n v="1.18"/>
    <n v="10.57"/>
    <n v="16.48"/>
    <n v="16.920000000000002"/>
    <n v="0"/>
    <n v="117.73"/>
    <n v="26.6"/>
    <n v="99.36"/>
    <n v="29.1"/>
    <n v="9.94"/>
    <n v="0"/>
    <n v="0.02"/>
    <n v="0.35"/>
    <n v="0.17"/>
    <n v="0.05"/>
    <n v="0"/>
    <n v="0.01"/>
    <n v="0"/>
  </r>
  <r>
    <x v="342"/>
    <n v="12"/>
    <n v="172.15"/>
    <n v="21.98"/>
    <n v="33.08"/>
    <n v="23.12"/>
    <n v="63.55"/>
    <n v="0"/>
    <n v="117.68"/>
    <n v="51.74"/>
    <n v="84"/>
    <n v="79.17"/>
    <n v="207.24"/>
    <n v="0"/>
    <n v="0.06"/>
    <n v="1.26"/>
    <n v="0.03"/>
    <n v="0.94"/>
    <n v="0"/>
    <n v="0.11"/>
    <n v="0"/>
  </r>
  <r>
    <x v="343"/>
    <n v="2"/>
    <n v="139.08000000000001"/>
    <n v="12.07"/>
    <n v="27.46"/>
    <n v="46.5"/>
    <n v="50.35"/>
    <n v="0"/>
    <n v="117.7"/>
    <n v="48.63"/>
    <n v="77.19"/>
    <n v="87.62"/>
    <n v="104.4"/>
    <n v="0"/>
    <n v="0.04"/>
    <n v="0.71"/>
    <n v="0.01"/>
    <n v="5.32"/>
    <n v="0"/>
    <n v="0.65"/>
    <n v="0"/>
  </r>
  <r>
    <x v="344"/>
    <n v="3"/>
    <n v="158.15"/>
    <n v="10.47"/>
    <n v="37.729999999999997"/>
    <n v="53.68"/>
    <n v="70.86"/>
    <n v="0"/>
    <n v="117.82"/>
    <n v="40.24"/>
    <n v="68.31"/>
    <n v="103.9"/>
    <n v="88.14"/>
    <n v="0"/>
    <n v="0.05"/>
    <n v="0.87"/>
    <n v="0"/>
    <n v="1.7"/>
    <n v="0"/>
    <n v="0.21"/>
    <n v="0"/>
  </r>
  <r>
    <x v="345"/>
    <n v="4"/>
    <n v="48.06"/>
    <n v="0.42"/>
    <n v="9.33"/>
    <n v="50.75"/>
    <n v="17.16"/>
    <n v="0"/>
    <n v="118.43"/>
    <n v="20.11"/>
    <n v="76.38"/>
    <n v="62.66"/>
    <n v="3"/>
    <n v="0"/>
    <n v="0.01"/>
    <n v="0.21"/>
    <n v="0"/>
    <n v="0.04"/>
    <n v="0"/>
    <n v="0"/>
    <n v="0"/>
  </r>
  <r>
    <x v="346"/>
    <n v="5"/>
    <n v="24.54"/>
    <n v="2.6"/>
    <n v="5.8"/>
    <n v="35.97"/>
    <n v="8.74"/>
    <n v="0"/>
    <n v="118.62"/>
    <n v="8.32"/>
    <n v="72.34"/>
    <n v="46.48"/>
    <n v="25.96"/>
    <n v="0"/>
    <n v="0.01"/>
    <n v="0.11"/>
    <n v="0"/>
    <n v="0.33"/>
    <n v="0"/>
    <n v="0.04"/>
    <n v="0"/>
  </r>
  <r>
    <x v="347"/>
    <n v="6"/>
    <n v="14.36"/>
    <n v="0.13"/>
    <n v="2.5299999999999998"/>
    <n v="11.95"/>
    <n v="5.3"/>
    <n v="0"/>
    <n v="118.59"/>
    <n v="5.93"/>
    <n v="81.59"/>
    <n v="16.350000000000001"/>
    <n v="0.94"/>
    <n v="0"/>
    <n v="0"/>
    <n v="0.08"/>
    <n v="0"/>
    <n v="0.01"/>
    <n v="0"/>
    <n v="0"/>
    <n v="0"/>
  </r>
  <r>
    <x v="348"/>
    <n v="7"/>
    <n v="10.55"/>
    <n v="0"/>
    <n v="1.19"/>
    <n v="5.24"/>
    <n v="0.69"/>
    <n v="0"/>
    <n v="118.39"/>
    <n v="9.1999999999999993"/>
    <n v="71.58"/>
    <n v="7.87"/>
    <n v="0"/>
    <n v="0"/>
    <n v="0"/>
    <n v="0.01"/>
    <n v="0"/>
    <n v="0"/>
    <n v="0"/>
    <n v="0"/>
    <n v="0"/>
  </r>
  <r>
    <x v="349"/>
    <n v="8"/>
    <n v="17.96"/>
    <n v="0.03"/>
    <n v="2.73"/>
    <n v="1.85"/>
    <n v="5.67"/>
    <n v="0"/>
    <n v="119.27"/>
    <n v="8.08"/>
    <n v="96.37"/>
    <n v="5.74"/>
    <n v="0.19"/>
    <n v="0"/>
    <n v="0.01"/>
    <n v="0.11"/>
    <n v="0"/>
    <n v="0"/>
    <n v="0"/>
    <n v="0"/>
    <n v="0"/>
  </r>
  <r>
    <x v="350"/>
    <n v="9"/>
    <n v="90.17"/>
    <n v="14.25"/>
    <n v="15.78"/>
    <n v="4.6399999999999997"/>
    <n v="36.21"/>
    <n v="0"/>
    <n v="119.51"/>
    <n v="20.45"/>
    <n v="90.16"/>
    <n v="35.520000000000003"/>
    <n v="122.97"/>
    <n v="0"/>
    <n v="0.04"/>
    <n v="0.73"/>
    <n v="0.01"/>
    <n v="1.47"/>
    <n v="0"/>
    <n v="0.18"/>
    <n v="0"/>
  </r>
  <r>
    <x v="351"/>
    <n v="10"/>
    <n v="65.11"/>
    <n v="3.43"/>
    <n v="15.98"/>
    <n v="18.21"/>
    <n v="24.81"/>
    <n v="0"/>
    <n v="118.99"/>
    <n v="23.75"/>
    <n v="99.71"/>
    <n v="38.61"/>
    <n v="29.77"/>
    <n v="0"/>
    <n v="0.04"/>
    <n v="0.49"/>
    <n v="0.15"/>
    <n v="0.2"/>
    <n v="0"/>
    <n v="0.02"/>
    <n v="0"/>
  </r>
  <r>
    <x v="352"/>
    <n v="11"/>
    <n v="66.760000000000005"/>
    <n v="1.72"/>
    <n v="15.86"/>
    <n v="25.02"/>
    <n v="25.78"/>
    <n v="0"/>
    <n v="116.99"/>
    <n v="26.93"/>
    <n v="108.18"/>
    <n v="43.67"/>
    <n v="7.02"/>
    <n v="0"/>
    <n v="0.03"/>
    <n v="0.49"/>
    <n v="0.38"/>
    <n v="0.08"/>
    <n v="0"/>
    <n v="0.01"/>
    <n v="0"/>
  </r>
  <r>
    <x v="353"/>
    <n v="12"/>
    <n v="154.27000000000001"/>
    <n v="6.88"/>
    <n v="30.62"/>
    <n v="29.58"/>
    <n v="60.43"/>
    <n v="0"/>
    <n v="118.37"/>
    <n v="52.2"/>
    <n v="85.18"/>
    <n v="68.3"/>
    <n v="49.69"/>
    <n v="0"/>
    <n v="0.04"/>
    <n v="0.99"/>
    <n v="0.3"/>
    <n v="0.28999999999999998"/>
    <n v="0"/>
    <n v="0.04"/>
    <n v="0"/>
  </r>
  <r>
    <x v="354"/>
    <n v="2"/>
    <n v="144.69"/>
    <n v="12.58"/>
    <n v="33.950000000000003"/>
    <n v="50.12"/>
    <n v="57.98"/>
    <n v="0"/>
    <n v="117.75"/>
    <n v="43.37"/>
    <n v="78.98"/>
    <n v="98.44"/>
    <n v="107.43"/>
    <n v="0"/>
    <n v="0.04"/>
    <n v="0.66"/>
    <n v="0.02"/>
    <n v="2.67"/>
    <n v="0"/>
    <n v="0.32"/>
    <n v="0"/>
  </r>
  <r>
    <x v="355"/>
    <n v="3"/>
    <n v="159.49"/>
    <n v="28.15"/>
    <n v="33.51"/>
    <n v="63.14"/>
    <n v="63.21"/>
    <n v="0"/>
    <n v="118.7"/>
    <n v="34.5"/>
    <n v="62.47"/>
    <n v="127.14"/>
    <n v="305.08999999999997"/>
    <n v="0"/>
    <n v="0.03"/>
    <n v="0.64"/>
    <n v="0.01"/>
    <n v="3.24"/>
    <n v="0"/>
    <n v="0.39"/>
    <n v="0"/>
  </r>
  <r>
    <x v="356"/>
    <n v="4"/>
    <n v="61.78"/>
    <n v="1.56"/>
    <n v="13.39"/>
    <n v="55.41"/>
    <n v="24.18"/>
    <n v="0"/>
    <n v="119.08"/>
    <n v="22.67"/>
    <n v="65.48"/>
    <n v="72.790000000000006"/>
    <n v="11.26"/>
    <n v="0"/>
    <n v="0.01"/>
    <n v="0.24"/>
    <n v="0"/>
    <n v="7.0000000000000007E-2"/>
    <n v="0"/>
    <n v="0.01"/>
    <n v="0"/>
  </r>
  <r>
    <x v="357"/>
    <n v="5"/>
    <n v="43.79"/>
    <n v="2.5"/>
    <n v="7.71"/>
    <n v="38.18"/>
    <n v="17.45"/>
    <n v="0"/>
    <n v="118.6"/>
    <n v="15.09"/>
    <n v="71.83"/>
    <n v="50.72"/>
    <n v="22.41"/>
    <n v="0"/>
    <n v="0.01"/>
    <n v="0.2"/>
    <n v="0"/>
    <n v="0.11"/>
    <n v="0"/>
    <n v="0.01"/>
    <n v="0"/>
  </r>
  <r>
    <x v="358"/>
    <n v="6"/>
    <n v="8.48"/>
    <n v="0.23"/>
    <n v="3.56"/>
    <n v="19.23"/>
    <n v="3.67"/>
    <n v="0"/>
    <n v="117.9"/>
    <n v="3.44"/>
    <n v="86.33"/>
    <n v="24.96"/>
    <n v="1.76"/>
    <n v="0"/>
    <n v="0.01"/>
    <n v="0.04"/>
    <n v="0"/>
    <n v="0.01"/>
    <n v="0"/>
    <n v="0"/>
    <n v="0"/>
  </r>
  <r>
    <x v="359"/>
    <n v="7"/>
    <n v="19.28"/>
    <n v="0.74"/>
    <n v="3.53"/>
    <n v="8.1199999999999992"/>
    <n v="6.05"/>
    <n v="0"/>
    <n v="118.66"/>
    <n v="8.17"/>
    <n v="84.34"/>
    <n v="14.04"/>
    <n v="6.19"/>
    <n v="0"/>
    <n v="0.01"/>
    <n v="0.08"/>
    <n v="0"/>
    <n v="0.03"/>
    <n v="0"/>
    <n v="0"/>
    <n v="0"/>
  </r>
  <r>
    <x v="360"/>
    <n v="8"/>
    <n v="26.54"/>
    <n v="0.25"/>
    <n v="4.63"/>
    <n v="4.03"/>
    <n v="8.5299999999999994"/>
    <n v="0"/>
    <n v="119.08"/>
    <n v="12.31"/>
    <n v="97.89"/>
    <n v="10.220000000000001"/>
    <n v="1.82"/>
    <n v="0"/>
    <n v="0.01"/>
    <n v="0.14000000000000001"/>
    <n v="0"/>
    <n v="0.01"/>
    <n v="0"/>
    <n v="0"/>
    <n v="0"/>
  </r>
  <r>
    <x v="361"/>
    <n v="9"/>
    <n v="48.83"/>
    <n v="3.39"/>
    <n v="10.28"/>
    <n v="7.72"/>
    <n v="18.62"/>
    <n v="0"/>
    <n v="117.82"/>
    <n v="17.760000000000002"/>
    <n v="94.92"/>
    <n v="22.44"/>
    <n v="32.44"/>
    <n v="0"/>
    <n v="0.02"/>
    <n v="0.34"/>
    <n v="0.08"/>
    <n v="0.15"/>
    <n v="0"/>
    <n v="0.02"/>
    <n v="0"/>
  </r>
  <r>
    <x v="362"/>
    <n v="10"/>
    <n v="54.27"/>
    <n v="8.35"/>
    <n v="10.039999999999999"/>
    <n v="13.31"/>
    <n v="18.87"/>
    <n v="0"/>
    <n v="118.22"/>
    <n v="16.38"/>
    <n v="108.41"/>
    <n v="32.71"/>
    <n v="82.77"/>
    <n v="0"/>
    <n v="0.02"/>
    <n v="0.36"/>
    <n v="0.61"/>
    <n v="0.32"/>
    <n v="0"/>
    <n v="0.04"/>
    <n v="0"/>
  </r>
  <r>
    <x v="363"/>
    <n v="11"/>
    <n v="41.76"/>
    <n v="0.95"/>
    <n v="7.73"/>
    <n v="14.48"/>
    <n v="11.3"/>
    <n v="0"/>
    <n v="117.56"/>
    <n v="23.01"/>
    <n v="105.97"/>
    <n v="24.09"/>
    <n v="7.65"/>
    <n v="0"/>
    <n v="0.01"/>
    <n v="0.21"/>
    <n v="1.47"/>
    <n v="0.02"/>
    <n v="0"/>
    <n v="0"/>
    <n v="0"/>
  </r>
  <r>
    <x v="364"/>
    <n v="12"/>
    <n v="208.2"/>
    <n v="36.03"/>
    <n v="42.85"/>
    <n v="24.74"/>
    <n v="83.92"/>
    <n v="0"/>
    <n v="118.35"/>
    <n v="43.26"/>
    <n v="91.27"/>
    <n v="104.69"/>
    <n v="212.17"/>
    <n v="0"/>
    <n v="0.04"/>
    <n v="0.89"/>
    <n v="0.38"/>
    <n v="0.75"/>
    <n v="0"/>
    <n v="0.09"/>
    <n v="0"/>
  </r>
  <r>
    <x v="365"/>
    <m/>
    <m/>
    <m/>
    <m/>
    <m/>
    <m/>
    <m/>
    <m/>
    <m/>
    <m/>
    <m/>
    <m/>
    <m/>
    <m/>
    <m/>
    <m/>
    <m/>
    <m/>
    <m/>
    <m/>
  </r>
  <r>
    <x v="366"/>
    <m/>
    <m/>
    <m/>
    <m/>
    <m/>
    <m/>
    <m/>
    <m/>
    <m/>
    <m/>
    <m/>
    <m/>
    <m/>
    <m/>
    <m/>
    <m/>
    <m/>
    <m/>
    <m/>
    <m/>
  </r>
  <r>
    <x v="367"/>
    <m/>
    <m/>
    <m/>
    <m/>
    <m/>
    <m/>
    <m/>
    <m/>
    <m/>
    <m/>
    <m/>
    <m/>
    <m/>
    <m/>
    <m/>
    <m/>
    <m/>
    <m/>
    <m/>
    <m/>
  </r>
  <r>
    <x v="368"/>
    <m/>
    <m/>
    <m/>
    <m/>
    <m/>
    <m/>
    <m/>
    <m/>
    <m/>
    <m/>
    <m/>
    <m/>
    <m/>
    <m/>
    <m/>
    <m/>
    <m/>
    <m/>
    <m/>
    <m/>
  </r>
  <r>
    <x v="369"/>
    <m/>
    <m/>
    <m/>
    <m/>
    <m/>
    <m/>
    <m/>
    <m/>
    <m/>
    <m/>
    <m/>
    <m/>
    <m/>
    <m/>
    <m/>
    <m/>
    <m/>
    <m/>
    <m/>
    <m/>
  </r>
  <r>
    <x v="370"/>
    <m/>
    <m/>
    <m/>
    <m/>
    <m/>
    <m/>
    <m/>
    <m/>
    <m/>
    <m/>
    <m/>
    <m/>
    <m/>
    <m/>
    <m/>
    <m/>
    <m/>
    <m/>
    <m/>
    <m/>
  </r>
  <r>
    <x v="371"/>
    <m/>
    <m/>
    <m/>
    <m/>
    <m/>
    <m/>
    <m/>
    <m/>
    <m/>
    <m/>
    <m/>
    <m/>
    <m/>
    <m/>
    <m/>
    <m/>
    <m/>
    <m/>
    <m/>
    <m/>
  </r>
  <r>
    <x v="372"/>
    <m/>
    <m/>
    <m/>
    <m/>
    <m/>
    <m/>
    <m/>
    <m/>
    <m/>
    <m/>
    <m/>
    <m/>
    <m/>
    <m/>
    <m/>
    <m/>
    <m/>
    <m/>
    <m/>
    <m/>
  </r>
  <r>
    <x v="373"/>
    <m/>
    <m/>
    <m/>
    <m/>
    <m/>
    <m/>
    <m/>
    <m/>
    <m/>
    <m/>
    <m/>
    <m/>
    <m/>
    <m/>
    <m/>
    <m/>
    <m/>
    <m/>
    <m/>
    <m/>
  </r>
  <r>
    <x v="374"/>
    <m/>
    <m/>
    <m/>
    <m/>
    <m/>
    <m/>
    <m/>
    <m/>
    <m/>
    <m/>
    <m/>
    <m/>
    <m/>
    <m/>
    <m/>
    <m/>
    <m/>
    <m/>
    <m/>
    <m/>
  </r>
  <r>
    <x v="375"/>
    <m/>
    <m/>
    <m/>
    <m/>
    <m/>
    <m/>
    <m/>
    <m/>
    <m/>
    <m/>
    <m/>
    <m/>
    <m/>
    <m/>
    <m/>
    <m/>
    <m/>
    <m/>
    <m/>
    <m/>
  </r>
  <r>
    <x v="376"/>
    <m/>
    <m/>
    <m/>
    <m/>
    <m/>
    <m/>
    <m/>
    <m/>
    <m/>
    <m/>
    <m/>
    <m/>
    <m/>
    <m/>
    <m/>
    <m/>
    <m/>
    <m/>
    <m/>
    <m/>
  </r>
  <r>
    <x v="377"/>
    <m/>
    <m/>
    <m/>
    <m/>
    <m/>
    <m/>
    <m/>
    <m/>
    <m/>
    <m/>
    <m/>
    <m/>
    <m/>
    <m/>
    <m/>
    <m/>
    <m/>
    <m/>
    <m/>
    <m/>
  </r>
  <r>
    <x v="378"/>
    <m/>
    <m/>
    <m/>
    <m/>
    <m/>
    <m/>
    <m/>
    <m/>
    <m/>
    <m/>
    <m/>
    <m/>
    <m/>
    <m/>
    <m/>
    <m/>
    <m/>
    <m/>
    <m/>
    <m/>
  </r>
  <r>
    <x v="379"/>
    <m/>
    <m/>
    <m/>
    <m/>
    <m/>
    <m/>
    <m/>
    <m/>
    <m/>
    <m/>
    <m/>
    <m/>
    <m/>
    <m/>
    <m/>
    <m/>
    <m/>
    <m/>
    <m/>
    <m/>
  </r>
  <r>
    <x v="380"/>
    <m/>
    <m/>
    <m/>
    <m/>
    <m/>
    <m/>
    <m/>
    <m/>
    <m/>
    <m/>
    <m/>
    <m/>
    <m/>
    <m/>
    <m/>
    <m/>
    <m/>
    <m/>
    <m/>
    <m/>
  </r>
  <r>
    <x v="381"/>
    <m/>
    <m/>
    <m/>
    <m/>
    <m/>
    <m/>
    <m/>
    <m/>
    <m/>
    <m/>
    <m/>
    <m/>
    <m/>
    <m/>
    <m/>
    <m/>
    <m/>
    <m/>
    <m/>
    <m/>
  </r>
  <r>
    <x v="382"/>
    <m/>
    <m/>
    <m/>
    <m/>
    <m/>
    <m/>
    <m/>
    <m/>
    <m/>
    <m/>
    <m/>
    <m/>
    <m/>
    <m/>
    <m/>
    <m/>
    <m/>
    <m/>
    <m/>
    <m/>
  </r>
  <r>
    <x v="383"/>
    <m/>
    <m/>
    <m/>
    <m/>
    <m/>
    <m/>
    <m/>
    <m/>
    <m/>
    <m/>
    <m/>
    <m/>
    <m/>
    <m/>
    <m/>
    <m/>
    <m/>
    <m/>
    <m/>
    <m/>
  </r>
  <r>
    <x v="384"/>
    <m/>
    <m/>
    <m/>
    <m/>
    <m/>
    <m/>
    <m/>
    <m/>
    <m/>
    <m/>
    <m/>
    <m/>
    <m/>
    <m/>
    <m/>
    <m/>
    <m/>
    <m/>
    <m/>
    <m/>
  </r>
  <r>
    <x v="385"/>
    <m/>
    <m/>
    <m/>
    <m/>
    <m/>
    <m/>
    <m/>
    <m/>
    <m/>
    <m/>
    <m/>
    <m/>
    <m/>
    <m/>
    <m/>
    <m/>
    <m/>
    <m/>
    <m/>
    <m/>
  </r>
  <r>
    <x v="386"/>
    <m/>
    <m/>
    <m/>
    <m/>
    <m/>
    <m/>
    <m/>
    <m/>
    <m/>
    <m/>
    <m/>
    <m/>
    <m/>
    <m/>
    <m/>
    <m/>
    <m/>
    <m/>
    <m/>
    <m/>
  </r>
  <r>
    <x v="387"/>
    <m/>
    <m/>
    <m/>
    <m/>
    <m/>
    <m/>
    <m/>
    <m/>
    <m/>
    <m/>
    <m/>
    <m/>
    <m/>
    <m/>
    <m/>
    <m/>
    <m/>
    <m/>
    <m/>
    <m/>
  </r>
  <r>
    <x v="388"/>
    <m/>
    <m/>
    <m/>
    <m/>
    <m/>
    <m/>
    <m/>
    <m/>
    <m/>
    <m/>
    <m/>
    <m/>
    <m/>
    <m/>
    <m/>
    <m/>
    <m/>
    <m/>
    <m/>
    <m/>
  </r>
  <r>
    <x v="389"/>
    <m/>
    <m/>
    <m/>
    <m/>
    <m/>
    <m/>
    <m/>
    <m/>
    <m/>
    <m/>
    <m/>
    <m/>
    <m/>
    <m/>
    <m/>
    <m/>
    <m/>
    <m/>
    <m/>
    <m/>
  </r>
  <r>
    <x v="390"/>
    <m/>
    <m/>
    <m/>
    <m/>
    <m/>
    <m/>
    <m/>
    <m/>
    <m/>
    <m/>
    <m/>
    <m/>
    <m/>
    <m/>
    <m/>
    <m/>
    <m/>
    <m/>
    <m/>
    <m/>
  </r>
  <r>
    <x v="391"/>
    <m/>
    <m/>
    <m/>
    <m/>
    <m/>
    <m/>
    <m/>
    <m/>
    <m/>
    <m/>
    <m/>
    <m/>
    <m/>
    <m/>
    <m/>
    <m/>
    <m/>
    <m/>
    <m/>
    <m/>
  </r>
  <r>
    <x v="392"/>
    <m/>
    <m/>
    <m/>
    <m/>
    <m/>
    <m/>
    <m/>
    <m/>
    <m/>
    <m/>
    <m/>
    <m/>
    <m/>
    <m/>
    <m/>
    <m/>
    <m/>
    <m/>
    <m/>
    <m/>
  </r>
  <r>
    <x v="393"/>
    <m/>
    <m/>
    <m/>
    <m/>
    <m/>
    <m/>
    <m/>
    <m/>
    <m/>
    <m/>
    <m/>
    <m/>
    <m/>
    <m/>
    <m/>
    <m/>
    <m/>
    <m/>
    <m/>
    <m/>
  </r>
  <r>
    <x v="394"/>
    <m/>
    <m/>
    <m/>
    <m/>
    <m/>
    <m/>
    <m/>
    <m/>
    <m/>
    <m/>
    <m/>
    <m/>
    <m/>
    <m/>
    <m/>
    <m/>
    <m/>
    <m/>
    <m/>
    <m/>
  </r>
  <r>
    <x v="395"/>
    <m/>
    <m/>
    <m/>
    <m/>
    <m/>
    <m/>
    <m/>
    <m/>
    <m/>
    <m/>
    <m/>
    <m/>
    <m/>
    <m/>
    <m/>
    <m/>
    <m/>
    <m/>
    <m/>
    <m/>
  </r>
  <r>
    <x v="396"/>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 cacheId="19"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7">
  <location ref="C2:D16" firstHeaderRow="1" firstDataRow="1" firstDataCol="1"/>
  <pivotFields count="11">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numFmtId="164"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s>
  <rowFields count="1">
    <field x="0"/>
  </rowFields>
  <rowItems count="14">
    <i>
      <x/>
    </i>
    <i>
      <x v="31"/>
    </i>
    <i>
      <x v="60"/>
    </i>
    <i>
      <x v="91"/>
    </i>
    <i>
      <x v="121"/>
    </i>
    <i>
      <x v="152"/>
    </i>
    <i>
      <x v="182"/>
    </i>
    <i>
      <x v="213"/>
    </i>
    <i>
      <x v="244"/>
    </i>
    <i>
      <x v="274"/>
    </i>
    <i>
      <x v="305"/>
    </i>
    <i>
      <x v="335"/>
    </i>
    <i>
      <x v="366"/>
    </i>
    <i t="grand">
      <x/>
    </i>
  </rowItems>
  <colItems count="1">
    <i/>
  </colItems>
  <dataFields count="1">
    <dataField name="Average of Sim - Obs" fld="10" subtotal="average" baseField="0" baseItem="1"/>
  </dataFields>
  <formats count="1">
    <format dxfId="0">
      <pivotArea dataOnly="0" labelOnly="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700-000002000000}" name="PivotTable1" cacheId="27" dataOnRows="1" applyNumberFormats="0" applyBorderFormats="0" applyFontFormats="0" applyPatternFormats="0" applyAlignmentFormats="0" applyWidthHeightFormats="1" dataCaption="Values" updatedVersion="8" minRefreshableVersion="3" useAutoFormatting="1" rowGrandTotals="0" colGrandTotals="0" itemPrintTitles="1" createdVersion="5" indent="0" outline="1" outlineData="1" multipleFieldFilters="0">
  <location ref="B26:AJ36" firstHeaderRow="1" firstDataRow="2" firstDataCol="1"/>
  <pivotFields count="21">
    <pivotField axis="axisCol" showAll="0" insertBlankRow="1" defaultSubtotal="0">
      <items count="35">
        <item x="18"/>
        <item x="19"/>
        <item x="20"/>
        <item x="21"/>
        <item x="22"/>
        <item x="23"/>
        <item x="24"/>
        <item x="25"/>
        <item x="26"/>
        <item x="27"/>
        <item x="28"/>
        <item x="29"/>
        <item x="30"/>
        <item x="31"/>
        <item x="32"/>
        <item x="33"/>
        <item x="0"/>
        <item x="1"/>
        <item x="2"/>
        <item x="3"/>
        <item x="4"/>
        <item x="5"/>
        <item x="6"/>
        <item x="7"/>
        <item x="8"/>
        <item x="9"/>
        <item x="10"/>
        <item x="11"/>
        <item x="12"/>
        <item x="13"/>
        <item x="14"/>
        <item x="15"/>
        <item x="16"/>
        <item x="17"/>
        <item x="34"/>
      </items>
    </pivotField>
    <pivotField showAll="0" insertBlankRow="1" defaultSubtotal="0"/>
    <pivotField dataField="1" showAll="0" insertBlankRow="1" defaultSubtotal="0"/>
    <pivotField dataField="1" showAll="0" insertBlankRow="1" defaultSubtotal="0"/>
    <pivotField dataField="1" showAll="0" insertBlankRow="1" defaultSubtotal="0"/>
    <pivotField dataField="1" showAll="0" insertBlankRow="1" defaultSubtotal="0"/>
    <pivotField dataField="1" showAll="0" insertBlankRow="1" defaultSubtotal="0"/>
    <pivotField showAll="0" insertBlankRow="1" defaultSubtotal="0"/>
    <pivotField dataField="1" showAll="0" insertBlankRow="1" defaultSubtotal="0"/>
    <pivotField dataField="1" showAll="0" insertBlankRow="1" defaultSubtotal="0"/>
    <pivotField dataField="1" showAll="0" insertBlankRow="1" defaultSubtotal="0"/>
    <pivotField dataField="1"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pivotFields>
  <rowFields count="1">
    <field x="-2"/>
  </rowFields>
  <rowItems count="9">
    <i>
      <x/>
    </i>
    <i i="1">
      <x v="1"/>
    </i>
    <i i="2">
      <x v="2"/>
    </i>
    <i i="3">
      <x v="3"/>
    </i>
    <i i="4">
      <x v="4"/>
    </i>
    <i i="5">
      <x v="5"/>
    </i>
    <i i="6">
      <x v="6"/>
    </i>
    <i i="7">
      <x v="7"/>
    </i>
    <i i="8">
      <x v="8"/>
    </i>
  </rowItems>
  <colFields count="1">
    <field x="0"/>
  </colFields>
  <col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colItems>
  <dataFields count="9">
    <dataField name="Count of PREC" fld="2" subtotal="count" baseField="0" baseItem="0"/>
    <dataField name="Count of SURQ" fld="3" subtotal="count" baseField="0" baseItem="0"/>
    <dataField name="Count of LATQ" fld="4" subtotal="count" baseField="0" baseItem="0"/>
    <dataField name="Count of GWQ" fld="5" subtotal="count" baseField="0" baseItem="0"/>
    <dataField name="Count of PERC" fld="6" subtotal="count" baseField="0" baseItem="0"/>
    <dataField name="Count of SW" fld="8" subtotal="count" baseField="0" baseItem="0"/>
    <dataField name="Count of ET" fld="9" subtotal="count" baseField="0" baseItem="0"/>
    <dataField name="Count of PET" fld="10" subtotal="count" baseField="0" baseItem="0"/>
    <dataField name="Count of WATER YIELD"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2" cacheId="27" dataOnRows="1" applyNumberFormats="0" applyBorderFormats="0" applyFontFormats="0" applyPatternFormats="0" applyAlignmentFormats="0" applyWidthHeightFormats="1" dataCaption="Values" updatedVersion="8" minRefreshableVersion="3" useAutoFormatting="1" rowGrandTotals="0" colGrandTotals="0" itemPrintTitles="1" createdVersion="5" indent="0" outline="1" outlineData="1" multipleFieldFilters="0">
  <location ref="B2:AJ12" firstHeaderRow="1" firstDataRow="2" firstDataCol="1"/>
  <pivotFields count="21">
    <pivotField axis="axisCol" showAll="0" insertBlankRow="1" defaultSubtotal="0">
      <items count="35">
        <item x="18"/>
        <item x="19"/>
        <item x="20"/>
        <item x="21"/>
        <item x="22"/>
        <item x="23"/>
        <item x="24"/>
        <item x="25"/>
        <item x="26"/>
        <item x="27"/>
        <item x="28"/>
        <item x="29"/>
        <item x="30"/>
        <item x="31"/>
        <item x="32"/>
        <item x="33"/>
        <item x="0"/>
        <item x="1"/>
        <item x="2"/>
        <item x="3"/>
        <item x="4"/>
        <item x="5"/>
        <item x="6"/>
        <item x="7"/>
        <item x="8"/>
        <item x="9"/>
        <item x="10"/>
        <item x="11"/>
        <item x="12"/>
        <item x="13"/>
        <item x="14"/>
        <item x="15"/>
        <item x="16"/>
        <item x="17"/>
        <item x="34"/>
      </items>
    </pivotField>
    <pivotField showAll="0" insertBlankRow="1" defaultSubtotal="0"/>
    <pivotField dataField="1" showAll="0" insertBlankRow="1" defaultSubtotal="0"/>
    <pivotField dataField="1" showAll="0" insertBlankRow="1" defaultSubtotal="0"/>
    <pivotField dataField="1" showAll="0" insertBlankRow="1" defaultSubtotal="0"/>
    <pivotField dataField="1" showAll="0" insertBlankRow="1" defaultSubtotal="0"/>
    <pivotField dataField="1" showAll="0" insertBlankRow="1" defaultSubtotal="0"/>
    <pivotField showAll="0" insertBlankRow="1" defaultSubtotal="0"/>
    <pivotField dataField="1" showAll="0" insertBlankRow="1" defaultSubtotal="0"/>
    <pivotField dataField="1" showAll="0" insertBlankRow="1" defaultSubtotal="0"/>
    <pivotField dataField="1" showAll="0" insertBlankRow="1" defaultSubtotal="0"/>
    <pivotField dataField="1"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pivotField showAll="0" insertBlankRow="1" defaultSubtotal="0"/>
  </pivotFields>
  <rowFields count="1">
    <field x="-2"/>
  </rowFields>
  <rowItems count="9">
    <i>
      <x/>
    </i>
    <i i="1">
      <x v="1"/>
    </i>
    <i i="2">
      <x v="2"/>
    </i>
    <i i="3">
      <x v="3"/>
    </i>
    <i i="4">
      <x v="4"/>
    </i>
    <i i="5">
      <x v="5"/>
    </i>
    <i i="6">
      <x v="6"/>
    </i>
    <i i="7">
      <x v="7"/>
    </i>
    <i i="8">
      <x v="8"/>
    </i>
  </rowItems>
  <colFields count="1">
    <field x="0"/>
  </colFields>
  <col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colItems>
  <dataFields count="9">
    <dataField name="Sum of PREC" fld="2" baseField="0" baseItem="0"/>
    <dataField name="Sum of SURQ" fld="3" baseField="0" baseItem="0"/>
    <dataField name="Sum of LATQ" fld="4" baseField="0" baseItem="0"/>
    <dataField name="Sum of GWQ" fld="5" baseField="0" baseItem="0"/>
    <dataField name="Sum of PERC" fld="6" baseField="0" baseItem="0"/>
    <dataField name="Average of SW" fld="8" subtotal="average" baseField="0" baseItem="0"/>
    <dataField name="Sum of ET" fld="9" baseField="0" baseItem="0"/>
    <dataField name="Sum of PET" fld="10" baseField="0" baseItem="0"/>
    <dataField name="Sum of WATER YIELD"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 Type="http://schemas.openxmlformats.org/officeDocument/2006/relationships/drawing" Target="../drawings/drawing1.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printerSettings" Target="../printerSettings/printerSettings1.bin"/><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ctrlProp" Target="../ctrlProps/ctrlProp3.xml"/><Relationship Id="rId1" Type="http://schemas.openxmlformats.org/officeDocument/2006/relationships/hyperlink" Target="http://www.metlink.org/wp-content/uploads/2015/02/metofficeeducation_ks3_watercycle_wrkst_answers.pdf" TargetMode="External"/><Relationship Id="rId6" Type="http://schemas.openxmlformats.org/officeDocument/2006/relationships/image" Target="../media/image1.emf"/><Relationship Id="rId11" Type="http://schemas.openxmlformats.org/officeDocument/2006/relationships/control" Target="../activeX/activeX4.xml"/><Relationship Id="rId24" Type="http://schemas.openxmlformats.org/officeDocument/2006/relationships/image" Target="../media/image10.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ctrlProp" Target="../ctrlProps/ctrlProp2.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trlProp" Target="../ctrlProps/ctrlProp1.xml"/><Relationship Id="rId30"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13.emf"/><Relationship Id="rId4" Type="http://schemas.openxmlformats.org/officeDocument/2006/relationships/control" Target="../activeX/activeX1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41"/>
  <sheetViews>
    <sheetView topLeftCell="B10" zoomScaleNormal="100" workbookViewId="0">
      <selection activeCell="F3" sqref="F3:K4"/>
    </sheetView>
  </sheetViews>
  <sheetFormatPr baseColWidth="10" defaultColWidth="9.140625" defaultRowHeight="12" x14ac:dyDescent="0.2"/>
  <cols>
    <col min="1" max="1" width="3.7109375" style="35" customWidth="1"/>
    <col min="2" max="2" width="10.5703125" style="84" customWidth="1"/>
    <col min="3" max="3" width="12.5703125" style="37" customWidth="1"/>
    <col min="4" max="4" width="10.42578125" style="38" customWidth="1"/>
    <col min="5" max="5" width="12.42578125" style="38" customWidth="1"/>
    <col min="6" max="6" width="9.140625" style="38" customWidth="1"/>
    <col min="7" max="7" width="12.140625" style="38" customWidth="1"/>
    <col min="8" max="8" width="21.7109375" style="38" customWidth="1"/>
    <col min="9" max="9" width="20.7109375" style="38" customWidth="1"/>
    <col min="10" max="10" width="23.28515625" style="38" customWidth="1"/>
    <col min="11" max="11" width="1.140625" style="38" customWidth="1"/>
    <col min="12" max="12" width="9.85546875" style="35" customWidth="1"/>
    <col min="13" max="13" width="9.140625" style="35"/>
    <col min="14" max="14" width="9.85546875" style="35" bestFit="1" customWidth="1"/>
    <col min="15" max="21" width="9.140625" style="35"/>
    <col min="22" max="24" width="15.7109375" style="38" customWidth="1"/>
    <col min="25" max="25" width="9.140625" style="35"/>
    <col min="26" max="26" width="9.140625" style="35" hidden="1" customWidth="1"/>
    <col min="27" max="16384" width="9.140625" style="35"/>
  </cols>
  <sheetData>
    <row r="1" spans="1:26" ht="12.75" thickBot="1" x14ac:dyDescent="0.25">
      <c r="A1" s="50"/>
      <c r="B1" s="35"/>
      <c r="C1" s="35"/>
      <c r="D1" s="35"/>
      <c r="E1" s="35"/>
      <c r="F1" s="35"/>
      <c r="G1" s="35"/>
      <c r="H1" s="35"/>
      <c r="I1" s="35"/>
      <c r="J1" s="35"/>
      <c r="K1" s="35"/>
      <c r="V1" s="35"/>
      <c r="W1" s="35"/>
      <c r="X1" s="35"/>
    </row>
    <row r="2" spans="1:26" ht="12.75" hidden="1" thickBot="1" x14ac:dyDescent="0.25">
      <c r="A2" s="50"/>
      <c r="B2" s="35"/>
      <c r="E2" s="35"/>
      <c r="F2" s="35"/>
      <c r="G2" s="35"/>
      <c r="H2" s="35"/>
      <c r="I2" s="35"/>
      <c r="J2" s="35"/>
      <c r="K2" s="35"/>
      <c r="V2" s="35"/>
      <c r="W2" s="35"/>
      <c r="X2" s="35"/>
    </row>
    <row r="3" spans="1:26" ht="15.75" customHeight="1" x14ac:dyDescent="0.25">
      <c r="B3" s="250" t="s">
        <v>26</v>
      </c>
      <c r="C3" s="251"/>
      <c r="D3" s="251"/>
      <c r="E3" s="252"/>
      <c r="F3" s="246"/>
      <c r="G3" s="247"/>
      <c r="H3" s="247"/>
      <c r="I3" s="247"/>
      <c r="J3" s="247"/>
      <c r="K3" s="247"/>
      <c r="L3" s="213" t="s">
        <v>110</v>
      </c>
      <c r="M3" s="214"/>
      <c r="N3" s="214"/>
      <c r="O3" s="214"/>
      <c r="P3" s="214"/>
      <c r="Q3" s="214"/>
      <c r="R3" s="214"/>
      <c r="S3" s="214"/>
      <c r="T3" s="214"/>
      <c r="U3" s="215"/>
      <c r="V3" s="232" t="s">
        <v>124</v>
      </c>
      <c r="W3" s="233"/>
      <c r="X3" s="233"/>
      <c r="Y3" s="234"/>
    </row>
    <row r="4" spans="1:26" ht="16.5" customHeight="1" thickBot="1" x14ac:dyDescent="0.25">
      <c r="B4" s="253"/>
      <c r="C4" s="254"/>
      <c r="D4" s="254"/>
      <c r="E4" s="255"/>
      <c r="F4" s="248"/>
      <c r="G4" s="249"/>
      <c r="H4" s="249"/>
      <c r="I4" s="249"/>
      <c r="J4" s="249"/>
      <c r="K4" s="249"/>
      <c r="L4" s="216" t="s">
        <v>111</v>
      </c>
      <c r="M4" s="217"/>
      <c r="N4" s="217"/>
      <c r="O4" s="217"/>
      <c r="P4" s="217"/>
      <c r="Q4" s="217"/>
      <c r="R4" s="217"/>
      <c r="S4" s="217"/>
      <c r="T4" s="217"/>
      <c r="U4" s="218"/>
      <c r="V4" s="235" t="s">
        <v>92</v>
      </c>
      <c r="W4" s="236"/>
      <c r="X4" s="236"/>
      <c r="Y4" s="237"/>
      <c r="Z4" s="35" t="s">
        <v>38</v>
      </c>
    </row>
    <row r="5" spans="1:26" ht="15.75" hidden="1" thickBot="1" x14ac:dyDescent="0.3">
      <c r="B5" s="260" t="s">
        <v>11</v>
      </c>
      <c r="C5" s="261"/>
      <c r="D5" s="101">
        <v>8</v>
      </c>
      <c r="E5" s="102"/>
      <c r="F5" s="120"/>
      <c r="G5" s="121"/>
      <c r="H5" s="121"/>
      <c r="I5" s="121"/>
      <c r="J5" s="121"/>
      <c r="K5" s="122"/>
      <c r="L5" s="143"/>
      <c r="M5" s="143"/>
      <c r="N5" s="143"/>
      <c r="O5" s="143"/>
      <c r="P5" s="143"/>
      <c r="Q5" s="143"/>
      <c r="R5" s="143"/>
      <c r="S5" s="143"/>
      <c r="T5" s="143"/>
      <c r="U5" s="143"/>
      <c r="V5" s="110"/>
      <c r="W5" s="111"/>
      <c r="X5" s="111"/>
      <c r="Y5" s="112"/>
      <c r="Z5" s="35" t="s">
        <v>39</v>
      </c>
    </row>
    <row r="6" spans="1:26" ht="15.75" thickBot="1" x14ac:dyDescent="0.3">
      <c r="B6" s="256" t="s">
        <v>7</v>
      </c>
      <c r="C6" s="257"/>
      <c r="D6" s="258" t="s">
        <v>10</v>
      </c>
      <c r="E6" s="259"/>
      <c r="F6" s="52"/>
      <c r="G6" s="51"/>
      <c r="H6" s="51"/>
      <c r="I6" s="51"/>
      <c r="J6" s="51"/>
      <c r="K6" s="123"/>
      <c r="L6" s="148"/>
      <c r="M6" s="149"/>
      <c r="N6" s="149"/>
      <c r="O6" s="149"/>
      <c r="P6" s="149"/>
      <c r="Q6" s="149"/>
      <c r="R6" s="149"/>
      <c r="S6" s="149"/>
      <c r="T6" s="149"/>
      <c r="U6" s="150"/>
      <c r="V6" s="106"/>
      <c r="W6" s="92"/>
      <c r="X6" s="92"/>
      <c r="Y6" s="93"/>
      <c r="Z6" s="35" t="s">
        <v>40</v>
      </c>
    </row>
    <row r="7" spans="1:26" ht="14.25" customHeight="1" x14ac:dyDescent="0.2">
      <c r="B7" s="19" t="s">
        <v>8</v>
      </c>
      <c r="C7" s="32">
        <v>36161</v>
      </c>
      <c r="D7" s="19" t="s">
        <v>8</v>
      </c>
      <c r="E7" s="33">
        <v>38353</v>
      </c>
      <c r="F7" s="238"/>
      <c r="G7" s="239"/>
      <c r="H7" s="239"/>
      <c r="I7" s="239"/>
      <c r="J7" s="239"/>
      <c r="K7" s="239"/>
      <c r="L7" s="151"/>
      <c r="M7" s="143"/>
      <c r="N7" s="143"/>
      <c r="O7" s="143"/>
      <c r="P7" s="143"/>
      <c r="Q7" s="143"/>
      <c r="R7" s="143"/>
      <c r="S7" s="143"/>
      <c r="T7" s="143"/>
      <c r="U7" s="152"/>
      <c r="V7" s="106"/>
      <c r="W7" s="92"/>
      <c r="X7" s="92"/>
      <c r="Y7" s="93"/>
      <c r="Z7" s="35" t="s">
        <v>41</v>
      </c>
    </row>
    <row r="8" spans="1:26" ht="12.75" thickBot="1" x14ac:dyDescent="0.25">
      <c r="B8" s="20" t="s">
        <v>9</v>
      </c>
      <c r="C8" s="21">
        <v>38322</v>
      </c>
      <c r="D8" s="20" t="s">
        <v>9</v>
      </c>
      <c r="E8" s="34">
        <v>39417</v>
      </c>
      <c r="F8" s="89"/>
      <c r="G8" s="39"/>
      <c r="H8" s="39"/>
      <c r="I8" s="39"/>
      <c r="J8" s="39"/>
      <c r="K8" s="39"/>
      <c r="L8" s="151"/>
      <c r="M8" s="143"/>
      <c r="N8" s="144"/>
      <c r="O8" s="143"/>
      <c r="P8" s="143"/>
      <c r="Q8" s="143"/>
      <c r="R8" s="143"/>
      <c r="S8" s="144"/>
      <c r="T8" s="143"/>
      <c r="U8" s="152"/>
      <c r="V8" s="106"/>
      <c r="W8" s="92"/>
      <c r="X8" s="92"/>
      <c r="Y8" s="93"/>
      <c r="Z8" s="35" t="s">
        <v>42</v>
      </c>
    </row>
    <row r="9" spans="1:26" ht="12.75" thickBot="1" x14ac:dyDescent="0.25">
      <c r="B9" s="16"/>
      <c r="C9" s="17"/>
      <c r="D9" s="17"/>
      <c r="E9" s="18"/>
      <c r="F9" s="89"/>
      <c r="G9" s="39"/>
      <c r="H9" s="39"/>
      <c r="I9" s="39"/>
      <c r="J9" s="39"/>
      <c r="K9" s="39"/>
      <c r="L9" s="151"/>
      <c r="M9" s="143"/>
      <c r="N9" s="143"/>
      <c r="O9" s="143"/>
      <c r="P9" s="143"/>
      <c r="Q9" s="143"/>
      <c r="R9" s="143"/>
      <c r="S9" s="143"/>
      <c r="T9" s="143"/>
      <c r="U9" s="152"/>
      <c r="V9" s="106"/>
      <c r="W9" s="92"/>
      <c r="X9" s="92"/>
      <c r="Y9" s="93"/>
    </row>
    <row r="10" spans="1:26" ht="20.25" customHeight="1" x14ac:dyDescent="0.25">
      <c r="B10" s="213" t="s">
        <v>27</v>
      </c>
      <c r="C10" s="214"/>
      <c r="D10" s="214"/>
      <c r="E10" s="215"/>
      <c r="F10" s="89"/>
      <c r="G10" s="39"/>
      <c r="H10" s="39"/>
      <c r="I10" s="39"/>
      <c r="J10" s="39"/>
      <c r="K10" s="39"/>
      <c r="L10" s="153"/>
      <c r="M10" s="143"/>
      <c r="N10" s="143"/>
      <c r="O10" s="143"/>
      <c r="P10" s="143"/>
      <c r="Q10" s="145"/>
      <c r="R10" s="143"/>
      <c r="S10" s="143"/>
      <c r="T10" s="143"/>
      <c r="U10" s="152"/>
      <c r="V10" s="106"/>
      <c r="W10" s="92"/>
      <c r="X10" s="92"/>
      <c r="Y10" s="93"/>
      <c r="Z10" s="58" t="s">
        <v>73</v>
      </c>
    </row>
    <row r="11" spans="1:26" ht="20.25" customHeight="1" thickBot="1" x14ac:dyDescent="0.25">
      <c r="B11" s="262" t="s">
        <v>43</v>
      </c>
      <c r="C11" s="263"/>
      <c r="D11" s="263"/>
      <c r="E11" s="264"/>
      <c r="F11" s="89"/>
      <c r="G11" s="13"/>
      <c r="H11" s="14"/>
      <c r="I11" s="13"/>
      <c r="J11" s="14"/>
      <c r="K11" s="39"/>
      <c r="L11" s="153"/>
      <c r="M11" s="143"/>
      <c r="N11" s="143"/>
      <c r="O11" s="143"/>
      <c r="P11" s="143"/>
      <c r="Q11" s="145"/>
      <c r="R11" s="143"/>
      <c r="S11" s="143"/>
      <c r="T11" s="143"/>
      <c r="U11" s="152"/>
      <c r="V11" s="106"/>
      <c r="W11" s="92"/>
      <c r="X11" s="92"/>
      <c r="Y11" s="93"/>
      <c r="Z11" s="58" t="s">
        <v>74</v>
      </c>
    </row>
    <row r="12" spans="1:26" ht="15.75" thickBot="1" x14ac:dyDescent="0.3">
      <c r="B12" s="256" t="s">
        <v>7</v>
      </c>
      <c r="C12" s="257"/>
      <c r="D12" s="258" t="s">
        <v>10</v>
      </c>
      <c r="E12" s="259"/>
      <c r="F12" s="90"/>
      <c r="G12" s="39"/>
      <c r="H12" s="39"/>
      <c r="I12" s="39"/>
      <c r="J12" s="39"/>
      <c r="K12" s="39"/>
      <c r="L12" s="154"/>
      <c r="M12" s="143"/>
      <c r="N12" s="143"/>
      <c r="O12" s="143"/>
      <c r="P12" s="143"/>
      <c r="Q12" s="146"/>
      <c r="R12" s="143"/>
      <c r="S12" s="143"/>
      <c r="T12" s="143"/>
      <c r="U12" s="152"/>
      <c r="V12" s="113"/>
      <c r="W12" s="114"/>
      <c r="X12" s="114"/>
      <c r="Y12" s="115"/>
      <c r="Z12" s="58" t="s">
        <v>75</v>
      </c>
    </row>
    <row r="13" spans="1:26" ht="15.75" customHeight="1" thickBot="1" x14ac:dyDescent="0.25">
      <c r="B13" s="63" t="s">
        <v>28</v>
      </c>
      <c r="C13" s="26">
        <f ca="1">1-('flow data'!$N$5/'flow data'!$J$5)</f>
        <v>0.32659596943743396</v>
      </c>
      <c r="D13" s="29" t="s">
        <v>28</v>
      </c>
      <c r="E13" s="22">
        <f ca="1">1-('flow data'!$N$6/'flow data'!$J$6)</f>
        <v>0.58526472339993885</v>
      </c>
      <c r="F13" s="90"/>
      <c r="G13" s="39"/>
      <c r="H13" s="39"/>
      <c r="I13" s="39"/>
      <c r="J13" s="15"/>
      <c r="K13" s="103"/>
      <c r="L13" s="154"/>
      <c r="M13" s="143"/>
      <c r="N13" s="143"/>
      <c r="O13" s="143"/>
      <c r="P13" s="143"/>
      <c r="Q13" s="146"/>
      <c r="R13" s="143"/>
      <c r="S13" s="143"/>
      <c r="T13" s="143"/>
      <c r="U13" s="152"/>
      <c r="V13" s="106"/>
      <c r="W13" s="92"/>
      <c r="X13" s="92"/>
      <c r="Y13" s="93"/>
      <c r="Z13" s="58" t="s">
        <v>76</v>
      </c>
    </row>
    <row r="14" spans="1:26" s="60" customFormat="1" ht="16.5" customHeight="1" thickBot="1" x14ac:dyDescent="0.3">
      <c r="B14" s="64" t="s">
        <v>29</v>
      </c>
      <c r="C14" s="27">
        <f ca="1">1-('flow data'!$O$5/'flow data'!$K$5)</f>
        <v>-6.0630042494408789</v>
      </c>
      <c r="D14" s="30" t="s">
        <v>29</v>
      </c>
      <c r="E14" s="23">
        <f ca="1">1-('flow data'!$O$6/'flow data'!$K$6)</f>
        <v>-0.69508541905755683</v>
      </c>
      <c r="F14" s="91"/>
      <c r="G14" s="61"/>
      <c r="H14" s="61"/>
      <c r="I14" s="61"/>
      <c r="J14" s="62"/>
      <c r="K14" s="104"/>
      <c r="L14" s="157"/>
      <c r="M14" s="61"/>
      <c r="N14" s="61"/>
      <c r="O14" s="61"/>
      <c r="P14" s="61"/>
      <c r="Q14" s="61"/>
      <c r="R14" s="61"/>
      <c r="S14" s="61"/>
      <c r="T14" s="61"/>
      <c r="U14" s="158"/>
      <c r="V14" s="107"/>
      <c r="W14" s="94"/>
      <c r="X14" s="94"/>
      <c r="Y14" s="95"/>
      <c r="Z14" s="68" t="s">
        <v>77</v>
      </c>
    </row>
    <row r="15" spans="1:26" ht="15.75" customHeight="1" thickBot="1" x14ac:dyDescent="0.25">
      <c r="B15" s="64" t="s">
        <v>30</v>
      </c>
      <c r="C15" s="27">
        <f ca="1">'flow data'!R23</f>
        <v>0.34009657147388128</v>
      </c>
      <c r="D15" s="30" t="s">
        <v>30</v>
      </c>
      <c r="E15" s="23">
        <f ca="1">'flow data'!T23</f>
        <v>0.67896237403093063</v>
      </c>
      <c r="F15" s="90"/>
      <c r="G15" s="39"/>
      <c r="H15" s="51"/>
      <c r="I15" s="51"/>
      <c r="J15" s="51"/>
      <c r="K15" s="51"/>
      <c r="L15" s="159"/>
      <c r="M15" s="160"/>
      <c r="N15" s="160"/>
      <c r="O15" s="160"/>
      <c r="P15" s="160"/>
      <c r="Q15" s="160"/>
      <c r="R15" s="160"/>
      <c r="S15" s="160"/>
      <c r="T15" s="160"/>
      <c r="U15" s="161"/>
      <c r="V15" s="106"/>
      <c r="W15" s="92"/>
      <c r="X15" s="92"/>
      <c r="Y15" s="93"/>
      <c r="Z15" s="58" t="s">
        <v>78</v>
      </c>
    </row>
    <row r="16" spans="1:26" ht="14.25" customHeight="1" thickBot="1" x14ac:dyDescent="0.25">
      <c r="B16" s="64" t="s">
        <v>32</v>
      </c>
      <c r="C16" s="27">
        <f ca="1">IF('flow data'!$B$4&lt;1,C15*ABS('flow data'!$B$4),C15/ABS('flow data'!$B$4))</f>
        <v>0.29003744827958899</v>
      </c>
      <c r="D16" s="30" t="s">
        <v>32</v>
      </c>
      <c r="E16" s="23">
        <f ca="1">IF('flow data'!$C$4&lt;1,E15*ABS('flow data'!$C$4),E15/ABS('flow data'!$C$4))</f>
        <v>0.44466051726662226</v>
      </c>
      <c r="F16" s="90"/>
      <c r="G16" s="39"/>
      <c r="H16" s="51"/>
      <c r="I16" s="51"/>
      <c r="J16" s="51"/>
      <c r="K16" s="51"/>
      <c r="L16" s="207" t="s">
        <v>112</v>
      </c>
      <c r="M16" s="208"/>
      <c r="N16" s="208"/>
      <c r="O16" s="208"/>
      <c r="P16" s="208"/>
      <c r="Q16" s="208"/>
      <c r="R16" s="208"/>
      <c r="S16" s="208"/>
      <c r="T16" s="208"/>
      <c r="U16" s="209"/>
      <c r="V16" s="106"/>
      <c r="W16" s="92"/>
      <c r="X16" s="92"/>
      <c r="Y16" s="93"/>
      <c r="Z16" s="116" t="s">
        <v>79</v>
      </c>
    </row>
    <row r="17" spans="2:26" ht="12.75" customHeight="1" thickBot="1" x14ac:dyDescent="0.25">
      <c r="B17" s="64" t="s">
        <v>31</v>
      </c>
      <c r="C17" s="27">
        <f ca="1">SQRT('flow data'!$N$5)/SQRT('flow data'!$J$5)</f>
        <v>0.82061198538807989</v>
      </c>
      <c r="D17" s="30" t="s">
        <v>31</v>
      </c>
      <c r="E17" s="23">
        <f ca="1">SQRT('flow data'!$N$6)/SQRT('flow data'!$J$6)</f>
        <v>0.64399943835383988</v>
      </c>
      <c r="F17" s="242" t="s">
        <v>96</v>
      </c>
      <c r="G17" s="243"/>
      <c r="H17" s="221" t="s">
        <v>93</v>
      </c>
      <c r="I17" s="222"/>
      <c r="J17" s="222"/>
      <c r="K17" s="223"/>
      <c r="L17" s="210" t="s">
        <v>139</v>
      </c>
      <c r="M17" s="211"/>
      <c r="N17" s="211"/>
      <c r="O17" s="211"/>
      <c r="P17" s="211"/>
      <c r="Q17" s="211"/>
      <c r="R17" s="211"/>
      <c r="S17" s="211"/>
      <c r="T17" s="211"/>
      <c r="U17" s="212"/>
      <c r="V17" s="106"/>
      <c r="W17" s="92"/>
      <c r="X17" s="92"/>
      <c r="Y17" s="93"/>
      <c r="Z17" s="117" t="s">
        <v>80</v>
      </c>
    </row>
    <row r="18" spans="2:26" ht="12.75" thickBot="1" x14ac:dyDescent="0.25">
      <c r="B18" s="24" t="s">
        <v>33</v>
      </c>
      <c r="C18" s="28">
        <f ca="1">'flow data'!$L$5/'flow data'!$D$5</f>
        <v>-9.8234095427435414E-2</v>
      </c>
      <c r="D18" s="31" t="s">
        <v>33</v>
      </c>
      <c r="E18" s="25">
        <f ca="1">'flow data'!$L$6/'flow data'!$D$6</f>
        <v>-0.12747834743653561</v>
      </c>
      <c r="F18" s="244"/>
      <c r="G18" s="245"/>
      <c r="H18" s="224"/>
      <c r="I18" s="225"/>
      <c r="J18" s="225"/>
      <c r="K18" s="226"/>
      <c r="L18" s="151"/>
      <c r="M18" s="143"/>
      <c r="N18" s="143"/>
      <c r="O18" s="143"/>
      <c r="P18" s="143"/>
      <c r="Q18" s="143"/>
      <c r="R18" s="143"/>
      <c r="S18" s="143"/>
      <c r="T18" s="143"/>
      <c r="U18" s="152"/>
      <c r="V18" s="106"/>
      <c r="W18" s="92"/>
      <c r="X18" s="92"/>
      <c r="Y18" s="93"/>
      <c r="Z18" s="118" t="s">
        <v>81</v>
      </c>
    </row>
    <row r="19" spans="2:26" ht="12.75" customHeight="1" thickBot="1" x14ac:dyDescent="0.25">
      <c r="B19" s="16"/>
      <c r="C19" s="17"/>
      <c r="D19" s="17"/>
      <c r="E19" s="18"/>
      <c r="F19" s="110"/>
      <c r="G19" s="130"/>
      <c r="H19" s="124"/>
      <c r="I19" s="124"/>
      <c r="J19" s="124"/>
      <c r="K19" s="125"/>
      <c r="L19" s="151"/>
      <c r="M19" s="143"/>
      <c r="N19" s="143"/>
      <c r="O19" s="143"/>
      <c r="P19" s="143"/>
      <c r="Q19" s="143"/>
      <c r="R19" s="143"/>
      <c r="S19" s="143"/>
      <c r="T19" s="143"/>
      <c r="U19" s="152"/>
      <c r="V19" s="106"/>
      <c r="W19" s="92"/>
      <c r="X19" s="92"/>
      <c r="Y19" s="93"/>
      <c r="Z19" s="116" t="s">
        <v>82</v>
      </c>
    </row>
    <row r="20" spans="2:26" ht="15" customHeight="1" x14ac:dyDescent="0.2">
      <c r="B20" s="221" t="s">
        <v>44</v>
      </c>
      <c r="C20" s="222"/>
      <c r="D20" s="222"/>
      <c r="E20" s="223"/>
      <c r="F20" s="141" t="s">
        <v>28</v>
      </c>
      <c r="G20" s="142">
        <f ca="1">1-('flow data'!$N$4/'flow data'!$J$4)</f>
        <v>0.32659596943743396</v>
      </c>
      <c r="H20" s="131" t="s">
        <v>94</v>
      </c>
      <c r="I20" s="119"/>
      <c r="J20" s="51"/>
      <c r="K20" s="123"/>
      <c r="L20" s="151"/>
      <c r="M20" s="143"/>
      <c r="N20" s="143"/>
      <c r="O20" s="143"/>
      <c r="P20" s="143"/>
      <c r="Q20" s="143"/>
      <c r="R20" s="143"/>
      <c r="S20" s="143"/>
      <c r="T20" s="143"/>
      <c r="U20" s="152"/>
      <c r="V20" s="106"/>
      <c r="W20" s="92"/>
      <c r="X20" s="92"/>
      <c r="Y20" s="93"/>
      <c r="Z20" s="118" t="s">
        <v>83</v>
      </c>
    </row>
    <row r="21" spans="2:26" ht="15" customHeight="1" thickBot="1" x14ac:dyDescent="0.25">
      <c r="B21" s="224"/>
      <c r="C21" s="225"/>
      <c r="D21" s="225"/>
      <c r="E21" s="226"/>
      <c r="F21" s="141" t="s">
        <v>29</v>
      </c>
      <c r="G21" s="142">
        <f ca="1">1-('flow data'!O4/'flow data'!K4)</f>
        <v>-6.0630042494408789</v>
      </c>
      <c r="H21" s="132" t="s">
        <v>95</v>
      </c>
      <c r="I21" s="129"/>
      <c r="J21" s="51"/>
      <c r="K21" s="123"/>
      <c r="L21" s="151"/>
      <c r="M21" s="143"/>
      <c r="N21" s="143"/>
      <c r="O21" s="143"/>
      <c r="P21" s="143"/>
      <c r="Q21" s="143"/>
      <c r="R21" s="143"/>
      <c r="S21" s="143"/>
      <c r="T21" s="143"/>
      <c r="U21" s="152"/>
      <c r="V21" s="113"/>
      <c r="W21" s="114"/>
      <c r="X21" s="114"/>
      <c r="Y21" s="115"/>
      <c r="Z21" s="118" t="s">
        <v>84</v>
      </c>
    </row>
    <row r="22" spans="2:26" ht="15" customHeight="1" x14ac:dyDescent="0.2">
      <c r="B22" s="266" t="s">
        <v>72</v>
      </c>
      <c r="C22" s="267"/>
      <c r="D22" s="267"/>
      <c r="E22" s="268"/>
      <c r="F22" s="141" t="s">
        <v>30</v>
      </c>
      <c r="G22" s="142">
        <f ca="1">'flow data'!Q27</f>
        <v>0.34009657147388128</v>
      </c>
      <c r="H22" s="127"/>
      <c r="I22" s="127"/>
      <c r="J22" s="39"/>
      <c r="K22" s="126"/>
      <c r="L22" s="151"/>
      <c r="M22" s="143"/>
      <c r="N22" s="143"/>
      <c r="O22" s="143"/>
      <c r="P22" s="143"/>
      <c r="Q22" s="143"/>
      <c r="R22" s="143"/>
      <c r="S22" s="143"/>
      <c r="T22" s="143"/>
      <c r="U22" s="152"/>
      <c r="V22" s="106"/>
      <c r="W22" s="92"/>
      <c r="X22" s="92"/>
      <c r="Y22" s="93"/>
      <c r="Z22" s="58" t="s">
        <v>85</v>
      </c>
    </row>
    <row r="23" spans="2:26" ht="15" customHeight="1" x14ac:dyDescent="0.2">
      <c r="B23" s="266"/>
      <c r="C23" s="267"/>
      <c r="D23" s="267"/>
      <c r="E23" s="268"/>
      <c r="F23" s="141" t="s">
        <v>32</v>
      </c>
      <c r="G23" s="142">
        <f ca="1">IF('flow data'!$Q$16&lt;1,G22*ABS('flow data'!$Q$16),G22/ABS('flow data'!$Q$16))</f>
        <v>0.29003744827958899</v>
      </c>
      <c r="H23" s="240" t="s">
        <v>41</v>
      </c>
      <c r="I23" s="241" t="s">
        <v>42</v>
      </c>
      <c r="J23" s="241"/>
      <c r="K23" s="39"/>
      <c r="L23" s="151"/>
      <c r="M23" s="143"/>
      <c r="N23" s="143"/>
      <c r="O23" s="143"/>
      <c r="P23" s="143"/>
      <c r="Q23" s="143"/>
      <c r="R23" s="143"/>
      <c r="S23" s="143"/>
      <c r="T23" s="143"/>
      <c r="U23" s="152"/>
      <c r="V23" s="106"/>
      <c r="W23" s="92"/>
      <c r="X23" s="92"/>
      <c r="Y23" s="93"/>
      <c r="Z23" s="58" t="s">
        <v>86</v>
      </c>
    </row>
    <row r="24" spans="2:26" ht="15" customHeight="1" thickBot="1" x14ac:dyDescent="0.25">
      <c r="B24" s="266"/>
      <c r="C24" s="267"/>
      <c r="D24" s="267"/>
      <c r="E24" s="268"/>
      <c r="F24" s="141" t="s">
        <v>31</v>
      </c>
      <c r="G24" s="142">
        <f ca="1">SQRT('flow data'!$N$4)/SQRT('flow data'!$J$4)</f>
        <v>0.82061198538807989</v>
      </c>
      <c r="H24" s="240"/>
      <c r="I24" s="100" t="s">
        <v>34</v>
      </c>
      <c r="J24" s="65" t="s">
        <v>35</v>
      </c>
      <c r="K24" s="39"/>
      <c r="L24" s="151"/>
      <c r="M24" s="143"/>
      <c r="N24" s="143"/>
      <c r="O24" s="143"/>
      <c r="P24" s="143"/>
      <c r="Q24" s="143"/>
      <c r="R24" s="143"/>
      <c r="S24" s="143"/>
      <c r="T24" s="143"/>
      <c r="U24" s="152"/>
      <c r="V24" s="106"/>
      <c r="W24" s="92"/>
      <c r="X24" s="92"/>
      <c r="Y24" s="93"/>
      <c r="Z24" s="58" t="s">
        <v>87</v>
      </c>
    </row>
    <row r="25" spans="2:26" ht="15" customHeight="1" x14ac:dyDescent="0.2">
      <c r="B25" s="221" t="s">
        <v>217</v>
      </c>
      <c r="C25" s="222"/>
      <c r="D25" s="222"/>
      <c r="E25" s="223"/>
      <c r="F25" s="141" t="s">
        <v>33</v>
      </c>
      <c r="G25" s="142">
        <f ca="1">'flow data'!$L$4/'flow data'!$D$4</f>
        <v>-9.8234095427435414E-2</v>
      </c>
      <c r="H25" s="128">
        <v>2001</v>
      </c>
      <c r="I25" s="66">
        <v>38108</v>
      </c>
      <c r="J25" s="66">
        <v>38261</v>
      </c>
      <c r="K25" s="39"/>
      <c r="L25" s="151"/>
      <c r="M25" s="143"/>
      <c r="N25" s="143"/>
      <c r="O25" s="143"/>
      <c r="P25" s="143"/>
      <c r="Q25" s="143"/>
      <c r="R25" s="143"/>
      <c r="S25" s="143"/>
      <c r="T25" s="143"/>
      <c r="U25" s="152"/>
      <c r="V25" s="106"/>
      <c r="W25" s="92"/>
      <c r="X25" s="92"/>
      <c r="Y25" s="93"/>
      <c r="Z25" s="58" t="s">
        <v>88</v>
      </c>
    </row>
    <row r="26" spans="2:26" ht="12.75" thickBot="1" x14ac:dyDescent="0.25">
      <c r="B26" s="224"/>
      <c r="C26" s="225"/>
      <c r="D26" s="225"/>
      <c r="E26" s="226"/>
      <c r="F26" s="106"/>
      <c r="G26" s="133"/>
      <c r="H26" s="129"/>
      <c r="I26" s="129"/>
      <c r="J26" s="53"/>
      <c r="K26" s="105"/>
      <c r="L26" s="151"/>
      <c r="M26" s="143"/>
      <c r="N26" s="143"/>
      <c r="O26" s="143"/>
      <c r="P26" s="143"/>
      <c r="Q26" s="143"/>
      <c r="R26" s="143"/>
      <c r="S26" s="143"/>
      <c r="T26" s="143"/>
      <c r="U26" s="152"/>
      <c r="V26" s="106"/>
      <c r="W26" s="92"/>
      <c r="X26" s="92"/>
      <c r="Y26" s="93"/>
      <c r="Z26" s="58" t="s">
        <v>89</v>
      </c>
    </row>
    <row r="27" spans="2:26" x14ac:dyDescent="0.2">
      <c r="B27" s="16"/>
      <c r="C27" s="17"/>
      <c r="D27" s="17"/>
      <c r="E27" s="17"/>
      <c r="F27" s="124"/>
      <c r="G27" s="124"/>
      <c r="H27" s="124"/>
      <c r="I27" s="124"/>
      <c r="J27" s="17"/>
      <c r="K27" s="18"/>
      <c r="L27" s="151"/>
      <c r="M27" s="143"/>
      <c r="N27" s="143"/>
      <c r="O27" s="143"/>
      <c r="P27" s="143"/>
      <c r="Q27" s="143"/>
      <c r="R27" s="143"/>
      <c r="S27" s="143"/>
      <c r="T27" s="143"/>
      <c r="U27" s="152"/>
      <c r="V27" s="108"/>
      <c r="W27" s="96"/>
      <c r="X27" s="96"/>
      <c r="Y27" s="93"/>
      <c r="Z27" s="58" t="s">
        <v>90</v>
      </c>
    </row>
    <row r="28" spans="2:26" ht="15" x14ac:dyDescent="0.25">
      <c r="B28" s="230" t="s">
        <v>45</v>
      </c>
      <c r="C28" s="228"/>
      <c r="D28" s="227" t="s">
        <v>214</v>
      </c>
      <c r="E28" s="227"/>
      <c r="F28" s="228"/>
      <c r="G28" s="228"/>
      <c r="H28" s="99" t="s">
        <v>212</v>
      </c>
      <c r="I28" s="99" t="s">
        <v>213</v>
      </c>
      <c r="J28" s="99" t="s">
        <v>246</v>
      </c>
      <c r="K28" s="123"/>
      <c r="L28" s="151"/>
      <c r="M28" s="143"/>
      <c r="N28" s="143"/>
      <c r="O28" s="143"/>
      <c r="P28" s="143"/>
      <c r="Q28" s="143"/>
      <c r="R28" s="143"/>
      <c r="S28" s="143"/>
      <c r="T28" s="143"/>
      <c r="U28" s="152"/>
      <c r="V28" s="106"/>
      <c r="W28" s="92"/>
      <c r="X28" s="92"/>
      <c r="Y28" s="93"/>
      <c r="Z28" s="58" t="s">
        <v>91</v>
      </c>
    </row>
    <row r="29" spans="2:26" ht="12" customHeight="1" x14ac:dyDescent="0.2">
      <c r="B29" s="231" t="s">
        <v>102</v>
      </c>
      <c r="C29" s="219"/>
      <c r="D29" s="219" t="s">
        <v>211</v>
      </c>
      <c r="E29" s="219"/>
      <c r="F29" s="219"/>
      <c r="G29" s="219"/>
      <c r="H29" s="219" t="s">
        <v>218</v>
      </c>
      <c r="I29" s="219" t="s">
        <v>219</v>
      </c>
      <c r="J29" s="219" t="s">
        <v>247</v>
      </c>
      <c r="K29" s="123"/>
      <c r="L29" s="151"/>
      <c r="M29" s="143"/>
      <c r="N29" s="143"/>
      <c r="O29" s="143"/>
      <c r="P29" s="143"/>
      <c r="Q29" s="143"/>
      <c r="R29" s="143"/>
      <c r="S29" s="143"/>
      <c r="T29" s="143"/>
      <c r="U29" s="152"/>
      <c r="V29" s="106"/>
      <c r="W29" s="92"/>
      <c r="X29" s="92"/>
      <c r="Y29" s="93"/>
    </row>
    <row r="30" spans="2:26" x14ac:dyDescent="0.2">
      <c r="B30" s="231"/>
      <c r="C30" s="219"/>
      <c r="D30" s="219"/>
      <c r="E30" s="219"/>
      <c r="F30" s="219"/>
      <c r="G30" s="219"/>
      <c r="H30" s="219"/>
      <c r="I30" s="219"/>
      <c r="J30" s="219"/>
      <c r="K30" s="123"/>
      <c r="L30" s="151"/>
      <c r="M30" s="143"/>
      <c r="N30" s="143"/>
      <c r="O30" s="143"/>
      <c r="P30" s="143"/>
      <c r="Q30" s="143"/>
      <c r="R30" s="143"/>
      <c r="S30" s="143"/>
      <c r="T30" s="143"/>
      <c r="U30" s="152"/>
      <c r="V30" s="113"/>
      <c r="W30" s="114"/>
      <c r="X30" s="114"/>
      <c r="Y30" s="115"/>
    </row>
    <row r="31" spans="2:26" x14ac:dyDescent="0.2">
      <c r="B31" s="231"/>
      <c r="C31" s="219"/>
      <c r="D31" s="219"/>
      <c r="E31" s="219"/>
      <c r="F31" s="219"/>
      <c r="G31" s="219"/>
      <c r="H31" s="219"/>
      <c r="I31" s="219"/>
      <c r="J31" s="219"/>
      <c r="K31" s="123"/>
      <c r="L31" s="151"/>
      <c r="M31" s="143"/>
      <c r="N31" s="143"/>
      <c r="O31" s="143"/>
      <c r="P31" s="143"/>
      <c r="Q31" s="143"/>
      <c r="R31" s="143"/>
      <c r="S31" s="143"/>
      <c r="T31" s="143"/>
      <c r="U31" s="152"/>
      <c r="V31" s="106"/>
      <c r="W31" s="92"/>
      <c r="X31" s="92"/>
      <c r="Y31" s="93"/>
    </row>
    <row r="32" spans="2:26" x14ac:dyDescent="0.2">
      <c r="B32" s="231"/>
      <c r="C32" s="219"/>
      <c r="D32" s="219"/>
      <c r="E32" s="219"/>
      <c r="F32" s="219"/>
      <c r="G32" s="219"/>
      <c r="H32" s="219"/>
      <c r="I32" s="219"/>
      <c r="J32" s="219"/>
      <c r="K32" s="123"/>
      <c r="L32" s="151"/>
      <c r="M32" s="143"/>
      <c r="N32" s="143"/>
      <c r="O32" s="143"/>
      <c r="P32" s="143"/>
      <c r="Q32" s="143"/>
      <c r="R32" s="143"/>
      <c r="S32" s="143"/>
      <c r="T32" s="143"/>
      <c r="U32" s="152"/>
      <c r="V32" s="106"/>
      <c r="W32" s="92"/>
      <c r="X32" s="92"/>
      <c r="Y32" s="93"/>
    </row>
    <row r="33" spans="2:25" x14ac:dyDescent="0.2">
      <c r="B33" s="231"/>
      <c r="C33" s="219"/>
      <c r="D33" s="219"/>
      <c r="E33" s="219"/>
      <c r="F33" s="219"/>
      <c r="G33" s="219"/>
      <c r="H33" s="219"/>
      <c r="I33" s="219"/>
      <c r="J33" s="219"/>
      <c r="K33" s="123"/>
      <c r="L33" s="151"/>
      <c r="M33" s="143"/>
      <c r="N33" s="143"/>
      <c r="O33" s="143"/>
      <c r="P33" s="143"/>
      <c r="Q33" s="143"/>
      <c r="R33" s="143"/>
      <c r="S33" s="143"/>
      <c r="T33" s="143"/>
      <c r="U33" s="152"/>
      <c r="V33" s="106"/>
      <c r="W33" s="92"/>
      <c r="X33" s="92"/>
      <c r="Y33" s="93"/>
    </row>
    <row r="34" spans="2:25" x14ac:dyDescent="0.2">
      <c r="B34" s="231"/>
      <c r="C34" s="219"/>
      <c r="D34" s="219"/>
      <c r="E34" s="219"/>
      <c r="F34" s="219"/>
      <c r="G34" s="219"/>
      <c r="H34" s="219"/>
      <c r="I34" s="219"/>
      <c r="J34" s="219"/>
      <c r="K34" s="123"/>
      <c r="L34" s="151"/>
      <c r="M34" s="143"/>
      <c r="N34" s="143"/>
      <c r="O34" s="143"/>
      <c r="P34" s="143"/>
      <c r="Q34" s="143"/>
      <c r="R34" s="143"/>
      <c r="S34" s="143"/>
      <c r="T34" s="143"/>
      <c r="U34" s="152"/>
      <c r="V34" s="106"/>
      <c r="W34" s="92"/>
      <c r="X34" s="92"/>
      <c r="Y34" s="93"/>
    </row>
    <row r="35" spans="2:25" s="135" customFormat="1" ht="21" customHeight="1" x14ac:dyDescent="0.25">
      <c r="B35" s="229" t="s">
        <v>245</v>
      </c>
      <c r="C35" s="227"/>
      <c r="D35" s="227" t="s">
        <v>101</v>
      </c>
      <c r="E35" s="227"/>
      <c r="F35" s="227" t="s">
        <v>97</v>
      </c>
      <c r="G35" s="227"/>
      <c r="H35" s="140" t="s">
        <v>98</v>
      </c>
      <c r="I35" s="140" t="s">
        <v>99</v>
      </c>
      <c r="J35" s="140" t="s">
        <v>100</v>
      </c>
      <c r="K35" s="136"/>
      <c r="L35" s="155"/>
      <c r="M35" s="147"/>
      <c r="N35" s="147"/>
      <c r="O35" s="147"/>
      <c r="P35" s="147"/>
      <c r="Q35" s="147"/>
      <c r="R35" s="147"/>
      <c r="S35" s="147"/>
      <c r="T35" s="147"/>
      <c r="U35" s="156"/>
      <c r="V35" s="137"/>
      <c r="W35" s="138"/>
      <c r="X35" s="138"/>
      <c r="Y35" s="139"/>
    </row>
    <row r="36" spans="2:25" ht="12" customHeight="1" x14ac:dyDescent="0.2">
      <c r="B36" s="231" t="s">
        <v>248</v>
      </c>
      <c r="C36" s="219"/>
      <c r="D36" s="219" t="s">
        <v>249</v>
      </c>
      <c r="E36" s="219"/>
      <c r="F36" s="219" t="s">
        <v>103</v>
      </c>
      <c r="G36" s="219"/>
      <c r="H36" s="219" t="s">
        <v>215</v>
      </c>
      <c r="I36" s="219" t="s">
        <v>104</v>
      </c>
      <c r="J36" s="219" t="s">
        <v>216</v>
      </c>
      <c r="K36" s="123"/>
      <c r="L36" s="151"/>
      <c r="M36" s="143"/>
      <c r="N36" s="143"/>
      <c r="O36" s="143"/>
      <c r="P36" s="143"/>
      <c r="Q36" s="143"/>
      <c r="R36" s="143"/>
      <c r="S36" s="143"/>
      <c r="T36" s="143"/>
      <c r="U36" s="152"/>
      <c r="V36" s="106"/>
      <c r="W36" s="92"/>
      <c r="X36" s="92"/>
      <c r="Y36" s="93"/>
    </row>
    <row r="37" spans="2:25" ht="15" customHeight="1" x14ac:dyDescent="0.2">
      <c r="B37" s="231"/>
      <c r="C37" s="219"/>
      <c r="D37" s="219"/>
      <c r="E37" s="219"/>
      <c r="F37" s="219"/>
      <c r="G37" s="219"/>
      <c r="H37" s="219"/>
      <c r="I37" s="219"/>
      <c r="J37" s="219"/>
      <c r="K37" s="123"/>
      <c r="L37" s="151"/>
      <c r="M37" s="143"/>
      <c r="N37" s="143"/>
      <c r="O37" s="143"/>
      <c r="P37" s="143"/>
      <c r="Q37" s="143"/>
      <c r="R37" s="143"/>
      <c r="S37" s="143"/>
      <c r="T37" s="143"/>
      <c r="U37" s="152"/>
      <c r="V37" s="106"/>
      <c r="W37" s="92"/>
      <c r="X37" s="92"/>
      <c r="Y37" s="93"/>
    </row>
    <row r="38" spans="2:25" ht="15" customHeight="1" x14ac:dyDescent="0.2">
      <c r="B38" s="231"/>
      <c r="C38" s="219"/>
      <c r="D38" s="219"/>
      <c r="E38" s="219"/>
      <c r="F38" s="219"/>
      <c r="G38" s="219"/>
      <c r="H38" s="219"/>
      <c r="I38" s="219"/>
      <c r="J38" s="219"/>
      <c r="K38" s="123"/>
      <c r="L38" s="151"/>
      <c r="M38" s="143"/>
      <c r="N38" s="143"/>
      <c r="O38" s="143"/>
      <c r="P38" s="143"/>
      <c r="Q38" s="143"/>
      <c r="R38" s="143"/>
      <c r="S38" s="143"/>
      <c r="T38" s="143"/>
      <c r="U38" s="152"/>
      <c r="V38" s="106"/>
      <c r="W38" s="92"/>
      <c r="X38" s="92"/>
      <c r="Y38" s="93"/>
    </row>
    <row r="39" spans="2:25" ht="15" customHeight="1" x14ac:dyDescent="0.2">
      <c r="B39" s="231"/>
      <c r="C39" s="219"/>
      <c r="D39" s="219"/>
      <c r="E39" s="219"/>
      <c r="F39" s="219"/>
      <c r="G39" s="219"/>
      <c r="H39" s="219"/>
      <c r="I39" s="219"/>
      <c r="J39" s="219"/>
      <c r="K39" s="123"/>
      <c r="L39" s="204"/>
      <c r="M39" s="205"/>
      <c r="N39" s="205"/>
      <c r="O39" s="205"/>
      <c r="P39" s="205"/>
      <c r="Q39" s="205"/>
      <c r="R39" s="205"/>
      <c r="S39" s="205"/>
      <c r="T39" s="205"/>
      <c r="U39" s="206"/>
      <c r="V39" s="106"/>
      <c r="W39" s="92"/>
      <c r="X39" s="92"/>
      <c r="Y39" s="93"/>
    </row>
    <row r="40" spans="2:25" ht="15" customHeight="1" x14ac:dyDescent="0.2">
      <c r="B40" s="231"/>
      <c r="C40" s="219"/>
      <c r="D40" s="219"/>
      <c r="E40" s="219"/>
      <c r="F40" s="219"/>
      <c r="G40" s="219"/>
      <c r="H40" s="219"/>
      <c r="I40" s="219"/>
      <c r="J40" s="219"/>
      <c r="K40" s="123"/>
      <c r="L40" s="204" t="s">
        <v>113</v>
      </c>
      <c r="M40" s="205"/>
      <c r="N40" s="205"/>
      <c r="O40" s="205"/>
      <c r="P40" s="205"/>
      <c r="Q40" s="205"/>
      <c r="R40" s="205"/>
      <c r="S40" s="205"/>
      <c r="T40" s="205"/>
      <c r="U40" s="206"/>
      <c r="V40" s="106"/>
      <c r="W40" s="92"/>
      <c r="X40" s="92"/>
      <c r="Y40" s="93"/>
    </row>
    <row r="41" spans="2:25" ht="15.75" customHeight="1" thickBot="1" x14ac:dyDescent="0.25">
      <c r="B41" s="265"/>
      <c r="C41" s="220"/>
      <c r="D41" s="220"/>
      <c r="E41" s="220"/>
      <c r="F41" s="220"/>
      <c r="G41" s="220"/>
      <c r="H41" s="220"/>
      <c r="I41" s="220"/>
      <c r="J41" s="220"/>
      <c r="K41" s="134"/>
      <c r="L41" s="201" t="s">
        <v>114</v>
      </c>
      <c r="M41" s="202"/>
      <c r="N41" s="202"/>
      <c r="O41" s="202"/>
      <c r="P41" s="202"/>
      <c r="Q41" s="202"/>
      <c r="R41" s="202"/>
      <c r="S41" s="202"/>
      <c r="T41" s="202"/>
      <c r="U41" s="203"/>
      <c r="V41" s="109"/>
      <c r="W41" s="97"/>
      <c r="X41" s="97"/>
      <c r="Y41" s="98"/>
    </row>
  </sheetData>
  <mergeCells count="43">
    <mergeCell ref="B11:E11"/>
    <mergeCell ref="H29:H34"/>
    <mergeCell ref="I36:I41"/>
    <mergeCell ref="B36:C41"/>
    <mergeCell ref="D36:E41"/>
    <mergeCell ref="B12:C12"/>
    <mergeCell ref="D12:E12"/>
    <mergeCell ref="B20:E21"/>
    <mergeCell ref="B22:E24"/>
    <mergeCell ref="F36:G41"/>
    <mergeCell ref="B3:E4"/>
    <mergeCell ref="B6:C6"/>
    <mergeCell ref="D6:E6"/>
    <mergeCell ref="B5:C5"/>
    <mergeCell ref="B10:E10"/>
    <mergeCell ref="V3:Y3"/>
    <mergeCell ref="V4:Y4"/>
    <mergeCell ref="H17:K18"/>
    <mergeCell ref="F7:K7"/>
    <mergeCell ref="H23:H24"/>
    <mergeCell ref="I23:J23"/>
    <mergeCell ref="F17:G18"/>
    <mergeCell ref="F3:K4"/>
    <mergeCell ref="J36:J41"/>
    <mergeCell ref="B25:E26"/>
    <mergeCell ref="D28:E28"/>
    <mergeCell ref="F28:G28"/>
    <mergeCell ref="D35:E35"/>
    <mergeCell ref="B35:C35"/>
    <mergeCell ref="B28:C28"/>
    <mergeCell ref="B29:C34"/>
    <mergeCell ref="D29:G34"/>
    <mergeCell ref="I29:I34"/>
    <mergeCell ref="H36:H41"/>
    <mergeCell ref="F35:G35"/>
    <mergeCell ref="J29:J34"/>
    <mergeCell ref="L41:U41"/>
    <mergeCell ref="L39:U39"/>
    <mergeCell ref="L16:U16"/>
    <mergeCell ref="L17:U17"/>
    <mergeCell ref="L3:U3"/>
    <mergeCell ref="L4:U4"/>
    <mergeCell ref="L40:U40"/>
  </mergeCells>
  <hyperlinks>
    <hyperlink ref="L41" r:id="rId1" xr:uid="{00000000-0004-0000-0000-000000000000}"/>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59" r:id="rId5" name="TextBox1">
          <controlPr defaultSize="0" autoLine="0" r:id="rId6">
            <anchor moveWithCells="1">
              <from>
                <xdr:col>13</xdr:col>
                <xdr:colOff>247650</xdr:colOff>
                <xdr:row>22</xdr:row>
                <xdr:rowOff>104775</xdr:rowOff>
              </from>
              <to>
                <xdr:col>14</xdr:col>
                <xdr:colOff>47625</xdr:colOff>
                <xdr:row>23</xdr:row>
                <xdr:rowOff>133350</xdr:rowOff>
              </to>
            </anchor>
          </controlPr>
        </control>
      </mc:Choice>
      <mc:Fallback>
        <control shapeId="1059" r:id="rId5" name="TextBox1"/>
      </mc:Fallback>
    </mc:AlternateContent>
    <mc:AlternateContent xmlns:mc="http://schemas.openxmlformats.org/markup-compatibility/2006">
      <mc:Choice Requires="x14">
        <control shapeId="1062" r:id="rId7" name="CommandButton1">
          <controlPr defaultSize="0" autoLine="0" r:id="rId8">
            <anchor moveWithCells="1">
              <from>
                <xdr:col>15</xdr:col>
                <xdr:colOff>104775</xdr:colOff>
                <xdr:row>17</xdr:row>
                <xdr:rowOff>142875</xdr:rowOff>
              </from>
              <to>
                <xdr:col>16</xdr:col>
                <xdr:colOff>390525</xdr:colOff>
                <xdr:row>19</xdr:row>
                <xdr:rowOff>104775</xdr:rowOff>
              </to>
            </anchor>
          </controlPr>
        </control>
      </mc:Choice>
      <mc:Fallback>
        <control shapeId="1062" r:id="rId7" name="CommandButton1"/>
      </mc:Fallback>
    </mc:AlternateContent>
    <mc:AlternateContent xmlns:mc="http://schemas.openxmlformats.org/markup-compatibility/2006">
      <mc:Choice Requires="x14">
        <control shapeId="1063" r:id="rId9" name="TextBox2">
          <controlPr defaultSize="0" autoLine="0" r:id="rId10">
            <anchor moveWithCells="1">
              <from>
                <xdr:col>15</xdr:col>
                <xdr:colOff>200025</xdr:colOff>
                <xdr:row>32</xdr:row>
                <xdr:rowOff>123825</xdr:rowOff>
              </from>
              <to>
                <xdr:col>16</xdr:col>
                <xdr:colOff>47625</xdr:colOff>
                <xdr:row>34</xdr:row>
                <xdr:rowOff>38100</xdr:rowOff>
              </to>
            </anchor>
          </controlPr>
        </control>
      </mc:Choice>
      <mc:Fallback>
        <control shapeId="1063" r:id="rId9" name="TextBox2"/>
      </mc:Fallback>
    </mc:AlternateContent>
    <mc:AlternateContent xmlns:mc="http://schemas.openxmlformats.org/markup-compatibility/2006">
      <mc:Choice Requires="x14">
        <control shapeId="1064" r:id="rId11" name="TextBox3">
          <controlPr defaultSize="0" autoLine="0" r:id="rId12">
            <anchor moveWithCells="1">
              <from>
                <xdr:col>13</xdr:col>
                <xdr:colOff>581025</xdr:colOff>
                <xdr:row>34</xdr:row>
                <xdr:rowOff>114300</xdr:rowOff>
              </from>
              <to>
                <xdr:col>14</xdr:col>
                <xdr:colOff>381000</xdr:colOff>
                <xdr:row>35</xdr:row>
                <xdr:rowOff>66675</xdr:rowOff>
              </to>
            </anchor>
          </controlPr>
        </control>
      </mc:Choice>
      <mc:Fallback>
        <control shapeId="1064" r:id="rId11" name="TextBox3"/>
      </mc:Fallback>
    </mc:AlternateContent>
    <mc:AlternateContent xmlns:mc="http://schemas.openxmlformats.org/markup-compatibility/2006">
      <mc:Choice Requires="x14">
        <control shapeId="1065" r:id="rId13" name="TextBox4">
          <controlPr defaultSize="0" autoLine="0" r:id="rId14">
            <anchor moveWithCells="1">
              <from>
                <xdr:col>13</xdr:col>
                <xdr:colOff>523875</xdr:colOff>
                <xdr:row>37</xdr:row>
                <xdr:rowOff>47625</xdr:rowOff>
              </from>
              <to>
                <xdr:col>14</xdr:col>
                <xdr:colOff>323850</xdr:colOff>
                <xdr:row>38</xdr:row>
                <xdr:rowOff>76200</xdr:rowOff>
              </to>
            </anchor>
          </controlPr>
        </control>
      </mc:Choice>
      <mc:Fallback>
        <control shapeId="1065" r:id="rId13" name="TextBox4"/>
      </mc:Fallback>
    </mc:AlternateContent>
    <mc:AlternateContent xmlns:mc="http://schemas.openxmlformats.org/markup-compatibility/2006">
      <mc:Choice Requires="x14">
        <control shapeId="1066" r:id="rId15" name="TextBox5">
          <controlPr defaultSize="0" autoLine="0" r:id="rId16">
            <anchor moveWithCells="1">
              <from>
                <xdr:col>11</xdr:col>
                <xdr:colOff>247650</xdr:colOff>
                <xdr:row>35</xdr:row>
                <xdr:rowOff>28575</xdr:rowOff>
              </from>
              <to>
                <xdr:col>12</xdr:col>
                <xdr:colOff>47625</xdr:colOff>
                <xdr:row>36</xdr:row>
                <xdr:rowOff>85725</xdr:rowOff>
              </to>
            </anchor>
          </controlPr>
        </control>
      </mc:Choice>
      <mc:Fallback>
        <control shapeId="1066" r:id="rId15" name="TextBox5"/>
      </mc:Fallback>
    </mc:AlternateContent>
    <mc:AlternateContent xmlns:mc="http://schemas.openxmlformats.org/markup-compatibility/2006">
      <mc:Choice Requires="x14">
        <control shapeId="1067" r:id="rId17" name="TextBox6">
          <controlPr defaultSize="0" autoLine="0" r:id="rId18">
            <anchor moveWithCells="1">
              <from>
                <xdr:col>12</xdr:col>
                <xdr:colOff>542925</xdr:colOff>
                <xdr:row>34</xdr:row>
                <xdr:rowOff>228600</xdr:rowOff>
              </from>
              <to>
                <xdr:col>13</xdr:col>
                <xdr:colOff>390525</xdr:colOff>
                <xdr:row>36</xdr:row>
                <xdr:rowOff>28575</xdr:rowOff>
              </to>
            </anchor>
          </controlPr>
        </control>
      </mc:Choice>
      <mc:Fallback>
        <control shapeId="1067" r:id="rId17" name="TextBox6"/>
      </mc:Fallback>
    </mc:AlternateContent>
    <mc:AlternateContent xmlns:mc="http://schemas.openxmlformats.org/markup-compatibility/2006">
      <mc:Choice Requires="x14">
        <control shapeId="1068" r:id="rId19" name="TextBox7">
          <controlPr defaultSize="0" autoLine="0" r:id="rId20">
            <anchor moveWithCells="1">
              <from>
                <xdr:col>17</xdr:col>
                <xdr:colOff>38100</xdr:colOff>
                <xdr:row>23</xdr:row>
                <xdr:rowOff>47625</xdr:rowOff>
              </from>
              <to>
                <xdr:col>17</xdr:col>
                <xdr:colOff>495300</xdr:colOff>
                <xdr:row>24</xdr:row>
                <xdr:rowOff>76200</xdr:rowOff>
              </to>
            </anchor>
          </controlPr>
        </control>
      </mc:Choice>
      <mc:Fallback>
        <control shapeId="1068" r:id="rId19" name="TextBox7"/>
      </mc:Fallback>
    </mc:AlternateContent>
    <mc:AlternateContent xmlns:mc="http://schemas.openxmlformats.org/markup-compatibility/2006">
      <mc:Choice Requires="x14">
        <control shapeId="1069" r:id="rId21" name="TextBox8">
          <controlPr defaultSize="0" autoLine="0" r:id="rId22">
            <anchor moveWithCells="1">
              <from>
                <xdr:col>18</xdr:col>
                <xdr:colOff>247650</xdr:colOff>
                <xdr:row>23</xdr:row>
                <xdr:rowOff>57150</xdr:rowOff>
              </from>
              <to>
                <xdr:col>19</xdr:col>
                <xdr:colOff>95250</xdr:colOff>
                <xdr:row>24</xdr:row>
                <xdr:rowOff>85725</xdr:rowOff>
              </to>
            </anchor>
          </controlPr>
        </control>
      </mc:Choice>
      <mc:Fallback>
        <control shapeId="1069" r:id="rId21" name="TextBox8"/>
      </mc:Fallback>
    </mc:AlternateContent>
    <mc:AlternateContent xmlns:mc="http://schemas.openxmlformats.org/markup-compatibility/2006">
      <mc:Choice Requires="x14">
        <control shapeId="1070" r:id="rId23" name="TextBox9">
          <controlPr defaultSize="0" autoLine="0" r:id="rId24">
            <anchor moveWithCells="1">
              <from>
                <xdr:col>16</xdr:col>
                <xdr:colOff>295275</xdr:colOff>
                <xdr:row>35</xdr:row>
                <xdr:rowOff>104775</xdr:rowOff>
              </from>
              <to>
                <xdr:col>17</xdr:col>
                <xdr:colOff>142875</xdr:colOff>
                <xdr:row>36</xdr:row>
                <xdr:rowOff>171450</xdr:rowOff>
              </to>
            </anchor>
          </controlPr>
        </control>
      </mc:Choice>
      <mc:Fallback>
        <control shapeId="1070" r:id="rId23" name="TextBox9"/>
      </mc:Fallback>
    </mc:AlternateContent>
    <mc:AlternateContent xmlns:mc="http://schemas.openxmlformats.org/markup-compatibility/2006">
      <mc:Choice Requires="x14">
        <control shapeId="1071" r:id="rId25" name="CommandButton2">
          <controlPr defaultSize="0" autoLine="0" r:id="rId26">
            <anchor moveWithCells="1">
              <from>
                <xdr:col>13</xdr:col>
                <xdr:colOff>619125</xdr:colOff>
                <xdr:row>6</xdr:row>
                <xdr:rowOff>104775</xdr:rowOff>
              </from>
              <to>
                <xdr:col>15</xdr:col>
                <xdr:colOff>247650</xdr:colOff>
                <xdr:row>8</xdr:row>
                <xdr:rowOff>85725</xdr:rowOff>
              </to>
            </anchor>
          </controlPr>
        </control>
      </mc:Choice>
      <mc:Fallback>
        <control shapeId="1071" r:id="rId25" name="CommandButton2"/>
      </mc:Fallback>
    </mc:AlternateContent>
    <mc:AlternateContent xmlns:mc="http://schemas.openxmlformats.org/markup-compatibility/2006">
      <mc:Choice Requires="x14">
        <control shapeId="1035" r:id="rId27" name="Drop Down 11">
          <controlPr defaultSize="0" autoLine="0" autoPict="0" macro="[0]!DropDown11_Change">
            <anchor moveWithCells="1">
              <from>
                <xdr:col>8</xdr:col>
                <xdr:colOff>66675</xdr:colOff>
                <xdr:row>19</xdr:row>
                <xdr:rowOff>57150</xdr:rowOff>
              </from>
              <to>
                <xdr:col>9</xdr:col>
                <xdr:colOff>428625</xdr:colOff>
                <xdr:row>20</xdr:row>
                <xdr:rowOff>47625</xdr:rowOff>
              </to>
            </anchor>
          </controlPr>
        </control>
      </mc:Choice>
    </mc:AlternateContent>
    <mc:AlternateContent xmlns:mc="http://schemas.openxmlformats.org/markup-compatibility/2006">
      <mc:Choice Requires="x14">
        <control shapeId="1044" r:id="rId28" name="Drop Down 20">
          <controlPr defaultSize="0" autoLine="0" autoPict="0" macro="[0]!DropDown_Fig">
            <anchor moveWithCells="1">
              <from>
                <xdr:col>21</xdr:col>
                <xdr:colOff>85725</xdr:colOff>
                <xdr:row>5</xdr:row>
                <xdr:rowOff>47625</xdr:rowOff>
              </from>
              <to>
                <xdr:col>22</xdr:col>
                <xdr:colOff>866775</xdr:colOff>
                <xdr:row>6</xdr:row>
                <xdr:rowOff>28575</xdr:rowOff>
              </to>
            </anchor>
          </controlPr>
        </control>
      </mc:Choice>
    </mc:AlternateContent>
    <mc:AlternateContent xmlns:mc="http://schemas.openxmlformats.org/markup-compatibility/2006">
      <mc:Choice Requires="x14">
        <control shapeId="1045" r:id="rId29" name="Drop Down 21">
          <controlPr defaultSize="0" autoLine="0" autoPict="0" macro="[0]!DropDown_Fig">
            <anchor moveWithCells="1">
              <from>
                <xdr:col>21</xdr:col>
                <xdr:colOff>123825</xdr:colOff>
                <xdr:row>12</xdr:row>
                <xdr:rowOff>114300</xdr:rowOff>
              </from>
              <to>
                <xdr:col>22</xdr:col>
                <xdr:colOff>904875</xdr:colOff>
                <xdr:row>13</xdr:row>
                <xdr:rowOff>95250</xdr:rowOff>
              </to>
            </anchor>
          </controlPr>
        </control>
      </mc:Choice>
    </mc:AlternateContent>
    <mc:AlternateContent xmlns:mc="http://schemas.openxmlformats.org/markup-compatibility/2006">
      <mc:Choice Requires="x14">
        <control shapeId="1046" r:id="rId30" name="Drop Down 22">
          <controlPr defaultSize="0" autoLine="0" autoPict="0" macro="[0]!DropDown_Fig">
            <anchor moveWithCells="1">
              <from>
                <xdr:col>21</xdr:col>
                <xdr:colOff>95250</xdr:colOff>
                <xdr:row>21</xdr:row>
                <xdr:rowOff>114300</xdr:rowOff>
              </from>
              <to>
                <xdr:col>22</xdr:col>
                <xdr:colOff>876300</xdr:colOff>
                <xdr:row>22</xdr:row>
                <xdr:rowOff>104775</xdr:rowOff>
              </to>
            </anchor>
          </controlPr>
        </control>
      </mc:Choice>
    </mc:AlternateContent>
    <mc:AlternateContent xmlns:mc="http://schemas.openxmlformats.org/markup-compatibility/2006">
      <mc:Choice Requires="x14">
        <control shapeId="1047" r:id="rId31" name="Drop Down 23">
          <controlPr defaultSize="0" autoLine="0" autoPict="0" macro="[0]!DropDown_Fig">
            <anchor moveWithCells="1">
              <from>
                <xdr:col>21</xdr:col>
                <xdr:colOff>114300</xdr:colOff>
                <xdr:row>31</xdr:row>
                <xdr:rowOff>9525</xdr:rowOff>
              </from>
              <to>
                <xdr:col>22</xdr:col>
                <xdr:colOff>895350</xdr:colOff>
                <xdr:row>32</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112"/>
  <sheetViews>
    <sheetView workbookViewId="0">
      <selection activeCell="D10" sqref="D10"/>
    </sheetView>
  </sheetViews>
  <sheetFormatPr baseColWidth="10" defaultColWidth="9.140625" defaultRowHeight="12" x14ac:dyDescent="0.2"/>
  <cols>
    <col min="1" max="1" width="9.85546875" style="35" bestFit="1" customWidth="1"/>
    <col min="2" max="2" width="20" style="48" customWidth="1"/>
    <col min="3" max="3" width="21" style="37" customWidth="1"/>
    <col min="4" max="5" width="15.7109375" style="38" customWidth="1"/>
    <col min="6" max="6" width="20" style="38" customWidth="1"/>
    <col min="7" max="14" width="15.7109375" style="38" customWidth="1"/>
    <col min="15" max="15" width="15.7109375" style="49" customWidth="1"/>
    <col min="16" max="17" width="9.140625" style="35" hidden="1" customWidth="1"/>
    <col min="18" max="18" width="9.85546875" style="35" hidden="1" customWidth="1"/>
    <col min="19" max="19" width="9.140625" style="35" hidden="1" customWidth="1"/>
    <col min="20" max="20" width="9.85546875" style="35" hidden="1" customWidth="1"/>
    <col min="21" max="16384" width="9.140625" style="35"/>
  </cols>
  <sheetData>
    <row r="1" spans="1:23" ht="12.75" thickBot="1" x14ac:dyDescent="0.25">
      <c r="A1" s="50"/>
      <c r="B1" s="35"/>
      <c r="C1" s="35"/>
      <c r="D1" s="35"/>
      <c r="E1" s="35"/>
      <c r="F1" s="35"/>
      <c r="G1" s="35"/>
      <c r="H1" s="35"/>
      <c r="I1" s="35"/>
      <c r="J1" s="35"/>
      <c r="K1" s="35"/>
      <c r="L1" s="35"/>
      <c r="M1" s="35"/>
      <c r="N1" s="35"/>
      <c r="O1" s="35"/>
      <c r="U1" s="272" t="s">
        <v>125</v>
      </c>
      <c r="V1" s="273"/>
    </row>
    <row r="2" spans="1:23" ht="12.75" hidden="1" thickBot="1" x14ac:dyDescent="0.25">
      <c r="B2" s="35"/>
      <c r="C2" s="35"/>
      <c r="D2" s="36"/>
      <c r="E2" s="35"/>
      <c r="F2" s="35"/>
      <c r="G2" s="35"/>
      <c r="H2" s="35"/>
      <c r="I2" s="35"/>
      <c r="J2" s="35"/>
      <c r="K2" s="35"/>
      <c r="L2" s="35"/>
      <c r="M2" s="35"/>
      <c r="N2" s="35"/>
      <c r="O2" s="35"/>
    </row>
    <row r="3" spans="1:23" ht="24.75" customHeight="1" x14ac:dyDescent="0.2">
      <c r="B3" s="8" t="s">
        <v>3</v>
      </c>
      <c r="C3" s="9" t="s">
        <v>4</v>
      </c>
      <c r="D3" s="269" t="s">
        <v>5</v>
      </c>
      <c r="E3" s="270"/>
      <c r="F3" s="270"/>
      <c r="G3" s="270"/>
      <c r="H3" s="270"/>
      <c r="I3" s="270"/>
      <c r="J3" s="270"/>
      <c r="K3" s="270"/>
      <c r="L3" s="270"/>
      <c r="M3" s="270"/>
      <c r="N3" s="270"/>
      <c r="O3" s="271"/>
    </row>
    <row r="4" spans="1:23" ht="26.25" customHeight="1" x14ac:dyDescent="0.2">
      <c r="B4" s="1">
        <f ca="1">SLOPE(INDIRECT("D"&amp;$R$5&amp;":D"&amp;$R$6),INDIRECT("E"&amp;$R$5&amp;":E"&amp;$R$6))</f>
        <v>1.1725953786010299</v>
      </c>
      <c r="C4" s="2">
        <f ca="1">SLOPE(INDIRECT("D"&amp;$T$5&amp;":D"&amp;$T$6),INDIRECT("E"&amp;$T$5&amp;":E"&amp;$T$6))</f>
        <v>1.526923006802106</v>
      </c>
      <c r="D4" s="11">
        <f ca="1">SUM(INDIRECT("D"&amp;$R$12&amp;":"&amp;"D"&amp;$R$13))</f>
        <v>40.240000000000009</v>
      </c>
      <c r="E4" s="11">
        <f ca="1">SUM(INDIRECT("E"&amp;$R$12&amp;":"&amp;"E"&amp;$R$13))</f>
        <v>36.287059999999997</v>
      </c>
      <c r="F4" s="11">
        <f>AVERAGE(D8:D112)</f>
        <v>0.57457142857142873</v>
      </c>
      <c r="G4" s="11">
        <f ca="1">SUM(INDIRECT("G"&amp;$R$12&amp;":"&amp;"G"&amp;$R$13))</f>
        <v>9.1584883886979593</v>
      </c>
      <c r="H4" s="11"/>
      <c r="I4" s="11"/>
      <c r="J4" s="11">
        <f ca="1">SUM(INDIRECT("J"&amp;$R$12&amp;":"&amp;"J"&amp;$R$13))</f>
        <v>36.371221959183671</v>
      </c>
      <c r="K4" s="11">
        <f ca="1">SUM(INDIRECT("K"&amp;$R$12&amp;":"&amp;"K"&amp;$R$13))</f>
        <v>110.17164644678036</v>
      </c>
      <c r="L4" s="11">
        <f ca="1">SUM(INDIRECT("L"&amp;$R$12&amp;":"&amp;"L"&amp;$R$13))</f>
        <v>-3.9529400000000017</v>
      </c>
      <c r="M4" s="11"/>
      <c r="N4" s="11">
        <f ca="1">SUM(INDIRECT("N"&amp;$R$12&amp;":"&amp;"N"&amp;$R$13))</f>
        <v>24.492527463799995</v>
      </c>
      <c r="O4" s="12">
        <f ca="1">SUM(INDIRECT("O"&amp;$R$12&amp;":"&amp;"O"&amp;$R$13))</f>
        <v>778.14280702150779</v>
      </c>
    </row>
    <row r="5" spans="1:23" ht="25.5" customHeight="1" x14ac:dyDescent="0.25">
      <c r="B5" s="3" t="s">
        <v>14</v>
      </c>
      <c r="C5" s="4" t="s">
        <v>15</v>
      </c>
      <c r="D5" s="11">
        <f ca="1">SUM(INDIRECT("D"&amp;$R$5&amp;":"&amp;"D"&amp;$R$6))</f>
        <v>40.240000000000009</v>
      </c>
      <c r="E5" s="11">
        <f ca="1">SUM(INDIRECT("E"&amp;$R$5&amp;":"&amp;"E"&amp;$R$6))</f>
        <v>36.287059999999997</v>
      </c>
      <c r="F5" s="11"/>
      <c r="G5" s="11">
        <f ca="1">SUM(INDIRECT("G"&amp;$R$5&amp;":"&amp;"G"&amp;$R$6))</f>
        <v>9.1584883886979593</v>
      </c>
      <c r="H5" s="11"/>
      <c r="I5" s="11"/>
      <c r="J5" s="11">
        <f ca="1">SUM(INDIRECT("J"&amp;$R$5&amp;":"&amp;"J"&amp;$R$6))</f>
        <v>36.371221959183671</v>
      </c>
      <c r="K5" s="11">
        <f ca="1">SUM(INDIRECT("K"&amp;$R$5&amp;":"&amp;"K"&amp;$R$6))</f>
        <v>110.17164644678036</v>
      </c>
      <c r="L5" s="11">
        <f ca="1">SUM(INDIRECT("L"&amp;$R$5&amp;":"&amp;"L"&amp;$R$6))</f>
        <v>-3.9529400000000017</v>
      </c>
      <c r="M5" s="11"/>
      <c r="N5" s="11">
        <f ca="1">SUM(INDIRECT("N"&amp;$R$5&amp;":"&amp;"N"&amp;$R$6))</f>
        <v>24.492527463799995</v>
      </c>
      <c r="O5" s="12">
        <f ca="1">SUM(INDIRECT("O"&amp;$R$5&amp;":"&amp;"O"&amp;$R$6))</f>
        <v>778.14280702150779</v>
      </c>
      <c r="Q5" s="77" t="s">
        <v>12</v>
      </c>
      <c r="R5" s="78">
        <f>MATCH(Calculator!$C$7,$B$8:$B$1048576,0)+Calculator!$D$5-1</f>
        <v>8</v>
      </c>
      <c r="S5" s="77" t="s">
        <v>12</v>
      </c>
      <c r="T5" s="78">
        <f>MATCH(Calculator!$E$7,$B$8:$B$1048576,0)+Calculator!$D$5-1</f>
        <v>77</v>
      </c>
    </row>
    <row r="6" spans="1:23" ht="10.5" customHeight="1" thickBot="1" x14ac:dyDescent="0.25">
      <c r="B6" s="6">
        <f ca="1">AVERAGE(INDIRECT("D"&amp;$R$5&amp;":"&amp;"D"&amp;$R$6))</f>
        <v>0.58318840579710163</v>
      </c>
      <c r="C6" s="7">
        <f ca="1">AVERAGE(INDIRECT("D"&amp;$T$5&amp;":"&amp;"D"&amp;$T$6))</f>
        <v>0.55805555555555542</v>
      </c>
      <c r="D6" s="11">
        <f ca="1">SUM(INDIRECT("D"&amp;$T$5&amp;":"&amp;"D"&amp;$T$6))</f>
        <v>20.089999999999996</v>
      </c>
      <c r="E6" s="11">
        <f ca="1">SUM(INDIRECT("E"&amp;$T$5&amp;":"&amp;"E"&amp;$T$6))</f>
        <v>17.528960000000001</v>
      </c>
      <c r="F6" s="11"/>
      <c r="G6" s="11">
        <f ca="1">SUM(INDIRECT("G"&amp;$T$5&amp;":"&amp;"G"&amp;$T$6))</f>
        <v>4.3154949445591848</v>
      </c>
      <c r="H6" s="11"/>
      <c r="I6" s="11"/>
      <c r="J6" s="11">
        <f ca="1">SUM(INDIRECT("J"&amp;$T$5&amp;":"&amp;"J"&amp;$T$6))</f>
        <v>13.878983755102041</v>
      </c>
      <c r="K6" s="11">
        <f ca="1">SUM(INDIRECT("K"&amp;$T$5&amp;":"&amp;"K"&amp;$T$6))</f>
        <v>42.040668664463773</v>
      </c>
      <c r="L6" s="11">
        <f ca="1">SUM(INDIRECT("L"&amp;$T$5&amp;":"&amp;"L"&amp;$T$6))</f>
        <v>-2.5610399999999998</v>
      </c>
      <c r="M6" s="11"/>
      <c r="N6" s="11">
        <f ca="1">SUM(INDIRECT("N"&amp;$T$5&amp;":"&amp;"N"&amp;$T$6))</f>
        <v>5.756104166600001</v>
      </c>
      <c r="O6" s="12">
        <f ca="1">SUM(INDIRECT("O"&amp;$T$5&amp;":"&amp;"O"&amp;$T$6))</f>
        <v>71.262524460562474</v>
      </c>
      <c r="Q6" s="77" t="s">
        <v>13</v>
      </c>
      <c r="R6" s="78">
        <f>MATCH(Calculator!$C$8,$B$8:$B$1048576,0)+Calculator!$D$5-1</f>
        <v>76</v>
      </c>
      <c r="S6" s="77" t="s">
        <v>13</v>
      </c>
      <c r="T6" s="78">
        <f>MATCH(Calculator!$E$8,$B$8:$B$1048576,0)+Calculator!$D$5-1</f>
        <v>112</v>
      </c>
    </row>
    <row r="7" spans="1:23" ht="15" thickBot="1" x14ac:dyDescent="0.3">
      <c r="B7" s="40" t="s">
        <v>0</v>
      </c>
      <c r="C7" s="41" t="s">
        <v>16</v>
      </c>
      <c r="D7" s="42" t="s">
        <v>1</v>
      </c>
      <c r="E7" s="43" t="s">
        <v>2</v>
      </c>
      <c r="F7" s="42" t="s">
        <v>17</v>
      </c>
      <c r="G7" s="42" t="s">
        <v>18</v>
      </c>
      <c r="H7" s="42" t="s">
        <v>19</v>
      </c>
      <c r="I7" s="42" t="s">
        <v>20</v>
      </c>
      <c r="J7" s="42" t="s">
        <v>21</v>
      </c>
      <c r="K7" s="42" t="s">
        <v>22</v>
      </c>
      <c r="L7" s="42" t="s">
        <v>6</v>
      </c>
      <c r="M7" s="42" t="s">
        <v>23</v>
      </c>
      <c r="N7" s="42" t="s">
        <v>24</v>
      </c>
      <c r="O7" s="44" t="s">
        <v>25</v>
      </c>
      <c r="Q7" s="67"/>
      <c r="R7" s="67"/>
      <c r="S7" s="67"/>
      <c r="T7" s="67"/>
      <c r="U7" s="40" t="s">
        <v>1</v>
      </c>
      <c r="V7" s="165" t="s">
        <v>2</v>
      </c>
      <c r="W7" s="35">
        <f>Calculator!E8-Calculator!C7+1</f>
        <v>3257</v>
      </c>
    </row>
    <row r="8" spans="1:23" ht="15" x14ac:dyDescent="0.25">
      <c r="B8" s="45">
        <v>36161</v>
      </c>
      <c r="C8" s="5">
        <f>$F$4</f>
        <v>0.57457142857142873</v>
      </c>
      <c r="D8" s="200">
        <v>1.52</v>
      </c>
      <c r="E8">
        <v>0.69630000000000003</v>
      </c>
      <c r="F8" s="10">
        <f>IF(E8="","",E8-C8)</f>
        <v>0.1217285714285713</v>
      </c>
      <c r="G8" s="10">
        <f>IF(F8="","",F8^2)</f>
        <v>1.4817845102040785E-2</v>
      </c>
      <c r="H8" s="10">
        <f>IF(OR(D8="",E8=""),"",D8-C8)</f>
        <v>0.94542857142857128</v>
      </c>
      <c r="I8" s="10">
        <f t="shared" ref="I8:I71" si="0">IF(H8="","",H8/C8)</f>
        <v>1.6454500248632513</v>
      </c>
      <c r="J8" s="10">
        <f t="shared" ref="J8:J71" si="1">IF(OR(D8="",E8=""),"",H8^2)</f>
        <v>0.89383518367346915</v>
      </c>
      <c r="K8" s="10">
        <f t="shared" ref="K8:K71" si="2">IF(I8="","",I8^2)</f>
        <v>2.7075057843224744</v>
      </c>
      <c r="L8" s="10">
        <f t="shared" ref="L8:L71" si="3">IF(OR(D8="",E8=""),"",E8-D8)</f>
        <v>-0.82369999999999999</v>
      </c>
      <c r="M8" s="10">
        <f t="shared" ref="M8:M71" si="4">IF(OR(L8="",D8=0),"",L8/D8)</f>
        <v>-0.54190789473684209</v>
      </c>
      <c r="N8" s="10">
        <f t="shared" ref="N8:O71" si="5">IF(L8="","",L8^2)</f>
        <v>0.67848169000000003</v>
      </c>
      <c r="O8" s="46">
        <f t="shared" si="5"/>
        <v>0.29366416637811632</v>
      </c>
      <c r="U8" s="10">
        <v>3.54</v>
      </c>
      <c r="V8" s="164">
        <v>1.359</v>
      </c>
    </row>
    <row r="9" spans="1:23" ht="15.75" thickBot="1" x14ac:dyDescent="0.3">
      <c r="B9" s="47">
        <v>36192</v>
      </c>
      <c r="C9" s="5">
        <f t="shared" ref="C9:C72" si="6">$F$4</f>
        <v>0.57457142857142873</v>
      </c>
      <c r="D9" s="200">
        <v>1.92</v>
      </c>
      <c r="E9">
        <v>1.2210000000000001</v>
      </c>
      <c r="F9" s="10">
        <f t="shared" ref="F9:F71" si="7">IF(E9="","",E9-C9)</f>
        <v>0.64642857142857135</v>
      </c>
      <c r="G9" s="10">
        <f t="shared" ref="G9:G71" si="8">IF(F9="","",F9^2)</f>
        <v>0.41786989795918356</v>
      </c>
      <c r="H9" s="10">
        <f>IF(OR(D9="",E9=""),"",D9-C9)</f>
        <v>1.3454285714285712</v>
      </c>
      <c r="I9" s="10">
        <f t="shared" si="0"/>
        <v>2.3416210840377909</v>
      </c>
      <c r="J9" s="10">
        <f t="shared" si="1"/>
        <v>1.8101780408163259</v>
      </c>
      <c r="K9" s="10">
        <f t="shared" si="2"/>
        <v>5.4831893012103192</v>
      </c>
      <c r="L9" s="10">
        <f t="shared" si="3"/>
        <v>-0.69899999999999984</v>
      </c>
      <c r="M9" s="10">
        <f t="shared" si="4"/>
        <v>-0.36406249999999996</v>
      </c>
      <c r="N9" s="10">
        <f t="shared" si="5"/>
        <v>0.48860099999999979</v>
      </c>
      <c r="O9" s="46">
        <f t="shared" si="5"/>
        <v>0.13254150390624997</v>
      </c>
      <c r="Q9" s="35" t="s">
        <v>8</v>
      </c>
      <c r="R9" s="59">
        <v>36161</v>
      </c>
      <c r="U9" s="10">
        <v>2.5099999999999998</v>
      </c>
      <c r="V9" s="46">
        <v>1.3360000000000001</v>
      </c>
    </row>
    <row r="10" spans="1:23" ht="15" x14ac:dyDescent="0.25">
      <c r="B10" s="45">
        <v>36220</v>
      </c>
      <c r="C10" s="5">
        <f t="shared" si="6"/>
        <v>0.57457142857142873</v>
      </c>
      <c r="D10" s="200">
        <v>2.1</v>
      </c>
      <c r="E10">
        <v>1.0649999999999999</v>
      </c>
      <c r="F10" s="10">
        <f t="shared" si="7"/>
        <v>0.49042857142857121</v>
      </c>
      <c r="G10" s="10">
        <f t="shared" si="8"/>
        <v>0.24052018367346917</v>
      </c>
      <c r="H10" s="10">
        <f t="shared" ref="H10:H71" si="9">IF(OR(D10="",E10=""),"",D10-C10)</f>
        <v>1.5254285714285714</v>
      </c>
      <c r="I10" s="10">
        <f t="shared" si="0"/>
        <v>2.6548980606663344</v>
      </c>
      <c r="J10" s="10">
        <f t="shared" si="1"/>
        <v>2.3269323265306121</v>
      </c>
      <c r="K10" s="10">
        <f t="shared" si="2"/>
        <v>7.0484837125298636</v>
      </c>
      <c r="L10" s="10">
        <f t="shared" si="3"/>
        <v>-1.0350000000000001</v>
      </c>
      <c r="M10" s="10">
        <f t="shared" si="4"/>
        <v>-0.49285714285714288</v>
      </c>
      <c r="N10" s="10">
        <f t="shared" si="5"/>
        <v>1.0712250000000003</v>
      </c>
      <c r="O10" s="46">
        <f t="shared" si="5"/>
        <v>0.24290816326530615</v>
      </c>
      <c r="Q10" s="35" t="s">
        <v>9</v>
      </c>
      <c r="R10" s="59">
        <v>38322</v>
      </c>
      <c r="U10" s="10">
        <v>2.4900000000000002</v>
      </c>
      <c r="V10" s="46">
        <v>1.329</v>
      </c>
    </row>
    <row r="11" spans="1:23" ht="15.75" thickBot="1" x14ac:dyDescent="0.3">
      <c r="B11" s="47">
        <v>36251</v>
      </c>
      <c r="C11" s="5">
        <f t="shared" si="6"/>
        <v>0.57457142857142873</v>
      </c>
      <c r="D11" s="200">
        <v>1.89</v>
      </c>
      <c r="E11">
        <v>0.87250000000000005</v>
      </c>
      <c r="F11" s="10">
        <f t="shared" si="7"/>
        <v>0.29792857142857132</v>
      </c>
      <c r="G11" s="10">
        <f t="shared" si="8"/>
        <v>8.8761433673469323E-2</v>
      </c>
      <c r="H11" s="10">
        <f t="shared" si="9"/>
        <v>1.3154285714285712</v>
      </c>
      <c r="I11" s="10">
        <f t="shared" si="0"/>
        <v>2.2894082545997008</v>
      </c>
      <c r="J11" s="10">
        <f t="shared" si="1"/>
        <v>1.7303523265306116</v>
      </c>
      <c r="K11" s="10">
        <f t="shared" si="2"/>
        <v>5.2413901562292482</v>
      </c>
      <c r="L11" s="10">
        <f t="shared" si="3"/>
        <v>-1.0174999999999998</v>
      </c>
      <c r="M11" s="10">
        <f t="shared" si="4"/>
        <v>-0.53835978835978826</v>
      </c>
      <c r="N11" s="10">
        <f t="shared" si="5"/>
        <v>1.0353062499999997</v>
      </c>
      <c r="O11" s="46">
        <f t="shared" si="5"/>
        <v>0.289831261722796</v>
      </c>
      <c r="R11" s="58"/>
      <c r="U11" s="10">
        <v>2.44</v>
      </c>
      <c r="V11" s="46">
        <v>1.2210000000000001</v>
      </c>
    </row>
    <row r="12" spans="1:23" ht="15" x14ac:dyDescent="0.25">
      <c r="B12" s="45">
        <v>36281</v>
      </c>
      <c r="C12" s="5">
        <f t="shared" si="6"/>
        <v>0.57457142857142873</v>
      </c>
      <c r="D12" s="200">
        <v>0.34</v>
      </c>
      <c r="E12">
        <v>0.49659999999999999</v>
      </c>
      <c r="F12" s="10">
        <f t="shared" si="7"/>
        <v>-7.7971428571428747E-2</v>
      </c>
      <c r="G12" s="10">
        <f t="shared" si="8"/>
        <v>6.0795436734694154E-3</v>
      </c>
      <c r="H12" s="10">
        <f t="shared" si="9"/>
        <v>-0.23457142857142871</v>
      </c>
      <c r="I12" s="10">
        <f t="shared" si="0"/>
        <v>-0.40825459970164107</v>
      </c>
      <c r="J12" s="10">
        <f t="shared" si="1"/>
        <v>5.5023755102040883E-2</v>
      </c>
      <c r="K12" s="10">
        <f t="shared" si="2"/>
        <v>0.1666718181775472</v>
      </c>
      <c r="L12" s="10">
        <f t="shared" si="3"/>
        <v>0.15659999999999996</v>
      </c>
      <c r="M12" s="10">
        <f t="shared" si="4"/>
        <v>0.46058823529411752</v>
      </c>
      <c r="N12" s="10">
        <f t="shared" si="5"/>
        <v>2.4523559999999989E-2</v>
      </c>
      <c r="O12" s="46">
        <f t="shared" si="5"/>
        <v>0.21214152249134938</v>
      </c>
      <c r="Q12" s="35" t="s">
        <v>12</v>
      </c>
      <c r="R12" s="58">
        <f>MATCH(R9,$B$8:$B$112,0)+Calculator!$D$5-1</f>
        <v>8</v>
      </c>
      <c r="U12" s="10">
        <v>2.1</v>
      </c>
      <c r="V12" s="46">
        <v>1.1850000000000001</v>
      </c>
    </row>
    <row r="13" spans="1:23" ht="15.75" thickBot="1" x14ac:dyDescent="0.3">
      <c r="B13" s="47">
        <v>36312</v>
      </c>
      <c r="C13" s="5">
        <f t="shared" si="6"/>
        <v>0.57457142857142873</v>
      </c>
      <c r="D13" s="200">
        <v>0.13</v>
      </c>
      <c r="E13">
        <v>0.23760000000000001</v>
      </c>
      <c r="F13" s="10">
        <f t="shared" si="7"/>
        <v>-0.3369714285714287</v>
      </c>
      <c r="G13" s="10">
        <f t="shared" si="8"/>
        <v>0.11354974367346947</v>
      </c>
      <c r="H13" s="10">
        <f t="shared" si="9"/>
        <v>-0.44457142857142873</v>
      </c>
      <c r="I13" s="10">
        <f t="shared" si="0"/>
        <v>-0.77374440576827452</v>
      </c>
      <c r="J13" s="10">
        <f t="shared" si="1"/>
        <v>0.19764375510204096</v>
      </c>
      <c r="K13" s="10">
        <f t="shared" si="2"/>
        <v>0.59868040545770029</v>
      </c>
      <c r="L13" s="10">
        <f t="shared" si="3"/>
        <v>0.1076</v>
      </c>
      <c r="M13" s="10">
        <f t="shared" si="4"/>
        <v>0.82769230769230773</v>
      </c>
      <c r="N13" s="10">
        <f t="shared" si="5"/>
        <v>1.1577759999999999E-2</v>
      </c>
      <c r="O13" s="46">
        <f t="shared" si="5"/>
        <v>0.68507455621301783</v>
      </c>
      <c r="Q13" s="60" t="s">
        <v>13</v>
      </c>
      <c r="R13" s="68">
        <f>MATCH($R$10,$B$8:$B$112,0)+Calculator!$D$5-1</f>
        <v>76</v>
      </c>
      <c r="U13" s="10">
        <v>1.92</v>
      </c>
      <c r="V13" s="46">
        <v>1.1679999999999999</v>
      </c>
    </row>
    <row r="14" spans="1:23" ht="15" x14ac:dyDescent="0.25">
      <c r="B14" s="45">
        <v>36342</v>
      </c>
      <c r="C14" s="5">
        <f t="shared" si="6"/>
        <v>0.57457142857142873</v>
      </c>
      <c r="D14" s="200">
        <v>0.12</v>
      </c>
      <c r="E14">
        <v>6.9260000000000002E-2</v>
      </c>
      <c r="F14" s="10">
        <f t="shared" si="7"/>
        <v>-0.50531142857142874</v>
      </c>
      <c r="G14" s="10">
        <f t="shared" si="8"/>
        <v>0.25533963984489816</v>
      </c>
      <c r="H14" s="10">
        <f t="shared" si="9"/>
        <v>-0.45457142857142874</v>
      </c>
      <c r="I14" s="10">
        <f t="shared" si="0"/>
        <v>-0.79114868224763801</v>
      </c>
      <c r="J14" s="10">
        <f t="shared" si="1"/>
        <v>0.20663518367346953</v>
      </c>
      <c r="K14" s="10">
        <f t="shared" si="2"/>
        <v>0.62591623742217406</v>
      </c>
      <c r="L14" s="10">
        <f t="shared" si="3"/>
        <v>-5.0739999999999993E-2</v>
      </c>
      <c r="M14" s="10">
        <f t="shared" si="4"/>
        <v>-0.42283333333333328</v>
      </c>
      <c r="N14" s="10">
        <f t="shared" si="5"/>
        <v>2.5745475999999993E-3</v>
      </c>
      <c r="O14" s="46">
        <f t="shared" si="5"/>
        <v>0.17878802777777775</v>
      </c>
      <c r="U14" s="10">
        <v>1.89</v>
      </c>
      <c r="V14" s="46">
        <v>1.1060000000000001</v>
      </c>
    </row>
    <row r="15" spans="1:23" ht="15.75" thickBot="1" x14ac:dyDescent="0.3">
      <c r="B15" s="47">
        <v>36373</v>
      </c>
      <c r="C15" s="5">
        <f t="shared" si="6"/>
        <v>0.57457142857142873</v>
      </c>
      <c r="D15" s="200">
        <v>0.15</v>
      </c>
      <c r="E15">
        <v>1.451E-2</v>
      </c>
      <c r="F15" s="10">
        <f t="shared" si="7"/>
        <v>-0.56006142857142871</v>
      </c>
      <c r="G15" s="10">
        <f t="shared" si="8"/>
        <v>0.31366880377346956</v>
      </c>
      <c r="H15" s="10">
        <f t="shared" si="9"/>
        <v>-0.42457142857142871</v>
      </c>
      <c r="I15" s="10">
        <f t="shared" si="0"/>
        <v>-0.73893585280954754</v>
      </c>
      <c r="J15" s="10">
        <f t="shared" si="1"/>
        <v>0.18026089795918379</v>
      </c>
      <c r="K15" s="10">
        <f t="shared" si="2"/>
        <v>0.54602619456737334</v>
      </c>
      <c r="L15" s="10">
        <f t="shared" si="3"/>
        <v>-0.13549</v>
      </c>
      <c r="M15" s="10">
        <f t="shared" si="4"/>
        <v>-0.90326666666666666</v>
      </c>
      <c r="N15" s="10">
        <f t="shared" si="5"/>
        <v>1.83575401E-2</v>
      </c>
      <c r="O15" s="46">
        <f t="shared" si="5"/>
        <v>0.81589067111111113</v>
      </c>
      <c r="Q15" s="54" t="s">
        <v>36</v>
      </c>
      <c r="U15" s="10">
        <v>1.84</v>
      </c>
      <c r="V15" s="46">
        <v>1.0960000000000001</v>
      </c>
    </row>
    <row r="16" spans="1:23" ht="15" x14ac:dyDescent="0.25">
      <c r="B16" s="45">
        <v>36404</v>
      </c>
      <c r="C16" s="5">
        <f t="shared" si="6"/>
        <v>0.57457142857142873</v>
      </c>
      <c r="D16" s="200">
        <v>0.13</v>
      </c>
      <c r="E16">
        <v>0.28660000000000002</v>
      </c>
      <c r="F16" s="10">
        <f t="shared" si="7"/>
        <v>-0.28797142857142871</v>
      </c>
      <c r="G16" s="10">
        <f t="shared" si="8"/>
        <v>8.2927543673469467E-2</v>
      </c>
      <c r="H16" s="10">
        <f t="shared" si="9"/>
        <v>-0.44457142857142873</v>
      </c>
      <c r="I16" s="10">
        <f t="shared" si="0"/>
        <v>-0.77374440576827452</v>
      </c>
      <c r="J16" s="10">
        <f t="shared" si="1"/>
        <v>0.19764375510204096</v>
      </c>
      <c r="K16" s="10">
        <f t="shared" si="2"/>
        <v>0.59868040545770029</v>
      </c>
      <c r="L16" s="10">
        <f t="shared" si="3"/>
        <v>0.15660000000000002</v>
      </c>
      <c r="M16" s="10">
        <f t="shared" si="4"/>
        <v>1.2046153846153846</v>
      </c>
      <c r="N16" s="10">
        <f t="shared" si="5"/>
        <v>2.4523560000000007E-2</v>
      </c>
      <c r="O16" s="46">
        <f t="shared" si="5"/>
        <v>1.4510982248520712</v>
      </c>
      <c r="Q16" s="55">
        <f ca="1">SLOPE(INDIRECT("D"&amp;$R$12&amp;":D"&amp;$R$13),INDIRECT("E"&amp;$R$12&amp;":E"&amp;$R$13))</f>
        <v>1.1725953786010299</v>
      </c>
      <c r="U16" s="10">
        <v>1.62</v>
      </c>
      <c r="V16" s="46">
        <v>1.087</v>
      </c>
    </row>
    <row r="17" spans="2:22" ht="15.75" thickBot="1" x14ac:dyDescent="0.3">
      <c r="B17" s="47">
        <v>36434</v>
      </c>
      <c r="C17" s="5">
        <f t="shared" si="6"/>
        <v>0.57457142857142873</v>
      </c>
      <c r="D17" s="200">
        <v>0.14000000000000001</v>
      </c>
      <c r="E17">
        <v>0.38140000000000002</v>
      </c>
      <c r="F17" s="10">
        <f t="shared" si="7"/>
        <v>-0.19317142857142872</v>
      </c>
      <c r="G17" s="10">
        <f t="shared" si="8"/>
        <v>3.7315200816326589E-2</v>
      </c>
      <c r="H17" s="10">
        <f t="shared" si="9"/>
        <v>-0.43457142857142872</v>
      </c>
      <c r="I17" s="10">
        <f t="shared" si="0"/>
        <v>-0.75634012928891103</v>
      </c>
      <c r="J17" s="10">
        <f t="shared" si="1"/>
        <v>0.18885232653061237</v>
      </c>
      <c r="K17" s="10">
        <f t="shared" si="2"/>
        <v>0.57205039117276668</v>
      </c>
      <c r="L17" s="10">
        <f t="shared" si="3"/>
        <v>0.2414</v>
      </c>
      <c r="M17" s="10">
        <f t="shared" si="4"/>
        <v>1.7242857142857142</v>
      </c>
      <c r="N17" s="10">
        <f t="shared" si="5"/>
        <v>5.827396E-2</v>
      </c>
      <c r="O17" s="46">
        <f t="shared" si="5"/>
        <v>2.9731612244897958</v>
      </c>
      <c r="Q17" s="56" t="s">
        <v>37</v>
      </c>
      <c r="U17" s="10">
        <v>1.59</v>
      </c>
      <c r="V17" s="46">
        <v>1.079</v>
      </c>
    </row>
    <row r="18" spans="2:22" ht="15" x14ac:dyDescent="0.25">
      <c r="B18" s="45">
        <v>36465</v>
      </c>
      <c r="C18" s="5">
        <f t="shared" si="6"/>
        <v>0.57457142857142873</v>
      </c>
      <c r="D18" s="200">
        <v>0.12</v>
      </c>
      <c r="E18">
        <v>0.2747</v>
      </c>
      <c r="F18" s="10">
        <f t="shared" si="7"/>
        <v>-0.29987142857142873</v>
      </c>
      <c r="G18" s="10">
        <f t="shared" si="8"/>
        <v>8.9922873673469489E-2</v>
      </c>
      <c r="H18" s="10">
        <f t="shared" si="9"/>
        <v>-0.45457142857142874</v>
      </c>
      <c r="I18" s="10">
        <f t="shared" si="0"/>
        <v>-0.79114868224763801</v>
      </c>
      <c r="J18" s="10">
        <f t="shared" si="1"/>
        <v>0.20663518367346953</v>
      </c>
      <c r="K18" s="10">
        <f t="shared" si="2"/>
        <v>0.62591623742217406</v>
      </c>
      <c r="L18" s="10">
        <f t="shared" si="3"/>
        <v>0.1547</v>
      </c>
      <c r="M18" s="10">
        <f t="shared" si="4"/>
        <v>1.2891666666666668</v>
      </c>
      <c r="N18" s="10">
        <f t="shared" si="5"/>
        <v>2.393209E-2</v>
      </c>
      <c r="O18" s="46">
        <f t="shared" si="5"/>
        <v>1.6619506944444449</v>
      </c>
      <c r="Q18" s="57">
        <f ca="1">AVERAGE(INDIRECT("D"&amp;$R$12&amp;":"&amp;"D"&amp;$R$13))</f>
        <v>0.58318840579710163</v>
      </c>
      <c r="U18" s="10">
        <v>1.53</v>
      </c>
      <c r="V18" s="46">
        <v>1.0760000000000001</v>
      </c>
    </row>
    <row r="19" spans="2:22" ht="15.75" thickBot="1" x14ac:dyDescent="0.3">
      <c r="B19" s="47">
        <v>36495</v>
      </c>
      <c r="C19" s="5">
        <f t="shared" si="6"/>
        <v>0.57457142857142873</v>
      </c>
      <c r="D19" s="200">
        <v>0.11</v>
      </c>
      <c r="E19">
        <v>0.69220000000000004</v>
      </c>
      <c r="F19" s="10">
        <f t="shared" si="7"/>
        <v>0.1176285714285713</v>
      </c>
      <c r="G19" s="10">
        <f t="shared" si="8"/>
        <v>1.3836480816326501E-2</v>
      </c>
      <c r="H19" s="10">
        <f t="shared" si="9"/>
        <v>-0.46457142857142875</v>
      </c>
      <c r="I19" s="10">
        <f t="shared" si="0"/>
        <v>-0.80855295872700161</v>
      </c>
      <c r="J19" s="10">
        <f t="shared" si="1"/>
        <v>0.21582661224489813</v>
      </c>
      <c r="K19" s="10">
        <f t="shared" si="2"/>
        <v>0.65375788706618843</v>
      </c>
      <c r="L19" s="10">
        <f t="shared" si="3"/>
        <v>0.58220000000000005</v>
      </c>
      <c r="M19" s="10">
        <f t="shared" si="4"/>
        <v>5.2927272727272729</v>
      </c>
      <c r="N19" s="10">
        <f t="shared" si="5"/>
        <v>0.33895684000000004</v>
      </c>
      <c r="O19" s="46">
        <f t="shared" si="5"/>
        <v>28.012961983471076</v>
      </c>
      <c r="Q19" s="56"/>
      <c r="U19" s="10">
        <v>1.53</v>
      </c>
      <c r="V19" s="46">
        <v>1.0649999999999999</v>
      </c>
    </row>
    <row r="20" spans="2:22" ht="15" x14ac:dyDescent="0.25">
      <c r="B20" s="45">
        <v>36526</v>
      </c>
      <c r="C20" s="5">
        <f t="shared" si="6"/>
        <v>0.57457142857142873</v>
      </c>
      <c r="D20" s="200">
        <v>0.72</v>
      </c>
      <c r="E20">
        <v>0.92130000000000001</v>
      </c>
      <c r="F20" s="10">
        <f t="shared" si="7"/>
        <v>0.34672857142857127</v>
      </c>
      <c r="G20" s="10">
        <f t="shared" si="8"/>
        <v>0.12022070224489785</v>
      </c>
      <c r="H20" s="10">
        <f t="shared" si="9"/>
        <v>0.14542857142857124</v>
      </c>
      <c r="I20" s="10">
        <f t="shared" si="0"/>
        <v>0.25310790651417164</v>
      </c>
      <c r="J20" s="10">
        <f t="shared" si="1"/>
        <v>2.1149469387755047E-2</v>
      </c>
      <c r="K20" s="10">
        <f t="shared" si="2"/>
        <v>6.4063612339986656E-2</v>
      </c>
      <c r="L20" s="10">
        <f t="shared" si="3"/>
        <v>0.20130000000000003</v>
      </c>
      <c r="M20" s="10">
        <f t="shared" si="4"/>
        <v>0.27958333333333341</v>
      </c>
      <c r="N20" s="10">
        <f t="shared" si="5"/>
        <v>4.0521690000000013E-2</v>
      </c>
      <c r="O20" s="46">
        <f t="shared" si="5"/>
        <v>7.8166840277777816E-2</v>
      </c>
      <c r="U20" s="10">
        <v>1.52</v>
      </c>
      <c r="V20" s="46">
        <v>1.01</v>
      </c>
    </row>
    <row r="21" spans="2:22" ht="15.75" thickBot="1" x14ac:dyDescent="0.3">
      <c r="B21" s="47">
        <v>36557</v>
      </c>
      <c r="C21" s="5">
        <f t="shared" si="6"/>
        <v>0.57457142857142873</v>
      </c>
      <c r="D21" s="200">
        <v>0.73</v>
      </c>
      <c r="E21">
        <v>1.329</v>
      </c>
      <c r="F21" s="10">
        <f t="shared" si="7"/>
        <v>0.75442857142857123</v>
      </c>
      <c r="G21" s="10">
        <f t="shared" si="8"/>
        <v>0.56916246938775483</v>
      </c>
      <c r="H21" s="10">
        <f t="shared" si="9"/>
        <v>0.15542857142857125</v>
      </c>
      <c r="I21" s="10">
        <f t="shared" si="0"/>
        <v>0.27051218299353519</v>
      </c>
      <c r="J21" s="10">
        <f t="shared" si="1"/>
        <v>2.4158040816326474E-2</v>
      </c>
      <c r="K21" s="10">
        <f t="shared" si="2"/>
        <v>7.3176841147927871E-2</v>
      </c>
      <c r="L21" s="10">
        <f t="shared" si="3"/>
        <v>0.59899999999999998</v>
      </c>
      <c r="M21" s="10">
        <f t="shared" si="4"/>
        <v>0.82054794520547947</v>
      </c>
      <c r="N21" s="10">
        <f t="shared" si="5"/>
        <v>0.35880099999999998</v>
      </c>
      <c r="O21" s="46">
        <f t="shared" si="5"/>
        <v>0.67329893038093458</v>
      </c>
      <c r="U21" s="10">
        <v>1.52</v>
      </c>
      <c r="V21" s="46">
        <v>0.98229999999999995</v>
      </c>
    </row>
    <row r="22" spans="2:22" ht="15" x14ac:dyDescent="0.25">
      <c r="B22" s="45">
        <v>36586</v>
      </c>
      <c r="C22" s="5">
        <f t="shared" si="6"/>
        <v>0.57457142857142873</v>
      </c>
      <c r="D22" s="200">
        <v>0.6</v>
      </c>
      <c r="E22">
        <v>1.3360000000000001</v>
      </c>
      <c r="F22" s="10">
        <f t="shared" si="7"/>
        <v>0.76142857142857134</v>
      </c>
      <c r="G22" s="10">
        <f t="shared" si="8"/>
        <v>0.57977346938775498</v>
      </c>
      <c r="H22" s="10">
        <f t="shared" si="9"/>
        <v>2.5428571428571245E-2</v>
      </c>
      <c r="I22" s="10">
        <f t="shared" si="0"/>
        <v>4.4256588761809712E-2</v>
      </c>
      <c r="J22" s="10">
        <f t="shared" si="1"/>
        <v>6.4661224489794987E-4</v>
      </c>
      <c r="K22" s="10">
        <f t="shared" si="2"/>
        <v>1.9586456488319419E-3</v>
      </c>
      <c r="L22" s="10">
        <f t="shared" si="3"/>
        <v>0.7360000000000001</v>
      </c>
      <c r="M22" s="10">
        <f t="shared" si="4"/>
        <v>1.2266666666666668</v>
      </c>
      <c r="N22" s="10">
        <f t="shared" si="5"/>
        <v>0.54169600000000018</v>
      </c>
      <c r="O22" s="46">
        <f t="shared" si="5"/>
        <v>1.5047111111111113</v>
      </c>
      <c r="U22" s="10">
        <v>1.5</v>
      </c>
      <c r="V22" s="46">
        <v>0.93879999999999997</v>
      </c>
    </row>
    <row r="23" spans="2:22" ht="15.75" thickBot="1" x14ac:dyDescent="0.3">
      <c r="B23" s="47">
        <v>36617</v>
      </c>
      <c r="C23" s="5">
        <f t="shared" si="6"/>
        <v>0.57457142857142873</v>
      </c>
      <c r="D23" s="200">
        <v>0.32</v>
      </c>
      <c r="E23">
        <v>0.77839999999999998</v>
      </c>
      <c r="F23" s="10">
        <f t="shared" si="7"/>
        <v>0.20382857142857125</v>
      </c>
      <c r="G23" s="10">
        <f t="shared" si="8"/>
        <v>4.1546086530612168E-2</v>
      </c>
      <c r="H23" s="10">
        <f t="shared" si="9"/>
        <v>-0.25457142857142873</v>
      </c>
      <c r="I23" s="10">
        <f t="shared" si="0"/>
        <v>-0.44306315266036811</v>
      </c>
      <c r="J23" s="10">
        <f t="shared" si="1"/>
        <v>6.4806612244898032E-2</v>
      </c>
      <c r="K23" s="10">
        <f t="shared" si="2"/>
        <v>0.19630495724534466</v>
      </c>
      <c r="L23" s="10">
        <f t="shared" si="3"/>
        <v>0.45839999999999997</v>
      </c>
      <c r="M23" s="10">
        <f t="shared" si="4"/>
        <v>1.4324999999999999</v>
      </c>
      <c r="N23" s="10">
        <f t="shared" si="5"/>
        <v>0.21013055999999997</v>
      </c>
      <c r="O23" s="46">
        <f t="shared" si="5"/>
        <v>2.0520562499999997</v>
      </c>
      <c r="Q23" s="79" t="s">
        <v>30</v>
      </c>
      <c r="R23" s="80">
        <f ca="1">RSQ(INDIRECT("D"&amp;$R$5&amp;":"&amp;"D"&amp;$R$6),INDIRECT("E"&amp;$R$5&amp;":"&amp;"E"&amp;$R$6))</f>
        <v>0.34009657147388128</v>
      </c>
      <c r="S23" s="79" t="s">
        <v>30</v>
      </c>
      <c r="T23" s="81">
        <f ca="1">RSQ(INDIRECT("D"&amp;$T$5&amp;":"&amp;"D"&amp;$T$6),INDIRECT("E"&amp;$T$5&amp;":"&amp;"E"&amp;$T$6))</f>
        <v>0.67896237403093063</v>
      </c>
      <c r="U23" s="10">
        <v>1.32</v>
      </c>
      <c r="V23" s="46">
        <v>0.92130000000000001</v>
      </c>
    </row>
    <row r="24" spans="2:22" ht="15" x14ac:dyDescent="0.25">
      <c r="B24" s="45">
        <v>36647</v>
      </c>
      <c r="C24" s="5">
        <f t="shared" si="6"/>
        <v>0.57457142857142873</v>
      </c>
      <c r="D24" s="200">
        <v>0.43</v>
      </c>
      <c r="E24">
        <v>0.51870000000000005</v>
      </c>
      <c r="F24" s="10">
        <f t="shared" si="7"/>
        <v>-5.5871428571428683E-2</v>
      </c>
      <c r="G24" s="10">
        <f t="shared" si="8"/>
        <v>3.1216165306122575E-3</v>
      </c>
      <c r="H24" s="10">
        <f t="shared" si="9"/>
        <v>-0.14457142857142874</v>
      </c>
      <c r="I24" s="10">
        <f t="shared" si="0"/>
        <v>-0.25161611138736967</v>
      </c>
      <c r="J24" s="10">
        <f t="shared" si="1"/>
        <v>2.0900897959183724E-2</v>
      </c>
      <c r="K24" s="10">
        <f t="shared" si="2"/>
        <v>6.3310667509701213E-2</v>
      </c>
      <c r="L24" s="10">
        <f t="shared" si="3"/>
        <v>8.8700000000000057E-2</v>
      </c>
      <c r="M24" s="10">
        <f t="shared" si="4"/>
        <v>0.20627906976744201</v>
      </c>
      <c r="N24" s="10">
        <f t="shared" si="5"/>
        <v>7.8676900000000105E-3</v>
      </c>
      <c r="O24" s="46">
        <f t="shared" si="5"/>
        <v>4.2551054624121211E-2</v>
      </c>
      <c r="Q24" s="79" t="s">
        <v>32</v>
      </c>
      <c r="R24" s="80">
        <f ca="1">IF('flow data'!$B$4&lt;1,R23*ABS('flow data'!$B$4),R23/ABS('flow data'!$B$4))</f>
        <v>0.29003744827958899</v>
      </c>
      <c r="S24" s="79" t="s">
        <v>32</v>
      </c>
      <c r="T24" s="81">
        <f ca="1">IF('flow data'!$C$4&lt;1,T23*ABS('flow data'!$C$4),T23/ABS('flow data'!$C$4))</f>
        <v>0.44466051726662226</v>
      </c>
      <c r="U24" s="10">
        <v>1.3</v>
      </c>
      <c r="V24" s="46">
        <v>0.91779999999999995</v>
      </c>
    </row>
    <row r="25" spans="2:22" ht="15.75" thickBot="1" x14ac:dyDescent="0.3">
      <c r="B25" s="47">
        <v>36678</v>
      </c>
      <c r="C25" s="5">
        <f t="shared" si="6"/>
        <v>0.57457142857142873</v>
      </c>
      <c r="D25" s="200">
        <v>0.55000000000000004</v>
      </c>
      <c r="E25">
        <v>0.27100000000000002</v>
      </c>
      <c r="F25" s="10">
        <f t="shared" si="7"/>
        <v>-0.30357142857142871</v>
      </c>
      <c r="G25" s="10">
        <f t="shared" si="8"/>
        <v>9.2155612244898044E-2</v>
      </c>
      <c r="H25" s="10">
        <f t="shared" si="9"/>
        <v>-2.4571428571428688E-2</v>
      </c>
      <c r="I25" s="10">
        <f t="shared" si="0"/>
        <v>-4.2764793635007653E-2</v>
      </c>
      <c r="J25" s="10">
        <f t="shared" si="1"/>
        <v>6.0375510204082206E-4</v>
      </c>
      <c r="K25" s="10">
        <f t="shared" si="2"/>
        <v>1.8288275746447911E-3</v>
      </c>
      <c r="L25" s="10">
        <f t="shared" si="3"/>
        <v>-0.27900000000000003</v>
      </c>
      <c r="M25" s="10">
        <f t="shared" si="4"/>
        <v>-0.50727272727272732</v>
      </c>
      <c r="N25" s="10">
        <f t="shared" si="5"/>
        <v>7.7841000000000021E-2</v>
      </c>
      <c r="O25" s="46">
        <f t="shared" si="5"/>
        <v>0.25732561983471081</v>
      </c>
      <c r="U25" s="10">
        <v>1.3</v>
      </c>
      <c r="V25" s="46">
        <v>0.91100000000000003</v>
      </c>
    </row>
    <row r="26" spans="2:22" ht="15" x14ac:dyDescent="0.25">
      <c r="B26" s="45">
        <v>36708</v>
      </c>
      <c r="C26" s="5">
        <f t="shared" si="6"/>
        <v>0.57457142857142873</v>
      </c>
      <c r="D26" s="200">
        <v>0.41</v>
      </c>
      <c r="E26">
        <v>0.1429</v>
      </c>
      <c r="F26" s="10">
        <f t="shared" si="7"/>
        <v>-0.43167142857142871</v>
      </c>
      <c r="G26" s="10">
        <f t="shared" si="8"/>
        <v>0.18634022224489807</v>
      </c>
      <c r="H26" s="10">
        <f t="shared" si="9"/>
        <v>-0.16457142857142876</v>
      </c>
      <c r="I26" s="10">
        <f t="shared" si="0"/>
        <v>-0.2864246643460967</v>
      </c>
      <c r="J26" s="10">
        <f t="shared" si="1"/>
        <v>2.7083755102040877E-2</v>
      </c>
      <c r="K26" s="10">
        <f t="shared" si="2"/>
        <v>8.2039088345774155E-2</v>
      </c>
      <c r="L26" s="10">
        <f t="shared" si="3"/>
        <v>-0.2671</v>
      </c>
      <c r="M26" s="10">
        <f t="shared" si="4"/>
        <v>-0.65146341463414636</v>
      </c>
      <c r="N26" s="10">
        <f t="shared" si="5"/>
        <v>7.1342410000000009E-2</v>
      </c>
      <c r="O26" s="46">
        <f t="shared" si="5"/>
        <v>0.42440458060678171</v>
      </c>
      <c r="Q26" s="82" t="s">
        <v>30</v>
      </c>
      <c r="U26" s="10">
        <v>1.29</v>
      </c>
      <c r="V26" s="46">
        <v>0.88090000000000002</v>
      </c>
    </row>
    <row r="27" spans="2:22" ht="15.75" thickBot="1" x14ac:dyDescent="0.3">
      <c r="B27" s="47">
        <v>36739</v>
      </c>
      <c r="C27" s="5">
        <f t="shared" si="6"/>
        <v>0.57457142857142873</v>
      </c>
      <c r="D27" s="200">
        <v>0.32</v>
      </c>
      <c r="E27">
        <v>0.1573</v>
      </c>
      <c r="F27" s="10">
        <f t="shared" si="7"/>
        <v>-0.41727142857142874</v>
      </c>
      <c r="G27" s="10">
        <f t="shared" si="8"/>
        <v>0.17411544510204097</v>
      </c>
      <c r="H27" s="10">
        <f t="shared" si="9"/>
        <v>-0.25457142857142873</v>
      </c>
      <c r="I27" s="10">
        <f t="shared" si="0"/>
        <v>-0.44306315266036811</v>
      </c>
      <c r="J27" s="10">
        <f t="shared" si="1"/>
        <v>6.4806612244898032E-2</v>
      </c>
      <c r="K27" s="10">
        <f t="shared" si="2"/>
        <v>0.19630495724534466</v>
      </c>
      <c r="L27" s="10">
        <f t="shared" si="3"/>
        <v>-0.16270000000000001</v>
      </c>
      <c r="M27" s="10">
        <f t="shared" si="4"/>
        <v>-0.50843749999999999</v>
      </c>
      <c r="N27" s="10">
        <f t="shared" si="5"/>
        <v>2.6471290000000005E-2</v>
      </c>
      <c r="O27" s="46">
        <f t="shared" si="5"/>
        <v>0.25850869140624999</v>
      </c>
      <c r="Q27" s="83">
        <f ca="1">RSQ(INDIRECT("D"&amp;$R$12&amp;":"&amp;"D"&amp;$R$13),INDIRECT("E"&amp;$R$12&amp;":"&amp;"E"&amp;$R$13))</f>
        <v>0.34009657147388128</v>
      </c>
      <c r="U27" s="10">
        <v>1.23</v>
      </c>
      <c r="V27" s="46">
        <v>0.878</v>
      </c>
    </row>
    <row r="28" spans="2:22" ht="15" x14ac:dyDescent="0.25">
      <c r="B28" s="45">
        <v>36770</v>
      </c>
      <c r="C28" s="5">
        <f t="shared" si="6"/>
        <v>0.57457142857142873</v>
      </c>
      <c r="D28" s="200">
        <v>0.33</v>
      </c>
      <c r="E28">
        <v>0.121</v>
      </c>
      <c r="F28" s="10">
        <f t="shared" si="7"/>
        <v>-0.45357142857142874</v>
      </c>
      <c r="G28" s="10">
        <f t="shared" si="8"/>
        <v>0.20572704081632667</v>
      </c>
      <c r="H28" s="10">
        <f t="shared" si="9"/>
        <v>-0.24457142857142872</v>
      </c>
      <c r="I28" s="10">
        <f t="shared" si="0"/>
        <v>-0.42565887618100462</v>
      </c>
      <c r="J28" s="10">
        <f t="shared" si="1"/>
        <v>5.9815183673469462E-2</v>
      </c>
      <c r="K28" s="10">
        <f t="shared" si="2"/>
        <v>0.18118547887167583</v>
      </c>
      <c r="L28" s="10">
        <f t="shared" si="3"/>
        <v>-0.20900000000000002</v>
      </c>
      <c r="M28" s="10">
        <f t="shared" si="4"/>
        <v>-0.63333333333333341</v>
      </c>
      <c r="N28" s="10">
        <f t="shared" si="5"/>
        <v>4.3681000000000005E-2</v>
      </c>
      <c r="O28" s="46">
        <f t="shared" si="5"/>
        <v>0.4011111111111112</v>
      </c>
      <c r="U28" s="10">
        <v>1.22</v>
      </c>
      <c r="V28" s="46">
        <v>0.87250000000000005</v>
      </c>
    </row>
    <row r="29" spans="2:22" ht="15.75" thickBot="1" x14ac:dyDescent="0.3">
      <c r="B29" s="47">
        <v>36800</v>
      </c>
      <c r="C29" s="5">
        <f t="shared" si="6"/>
        <v>0.57457142857142873</v>
      </c>
      <c r="D29" s="200">
        <v>0.33</v>
      </c>
      <c r="E29">
        <v>0.47660000000000002</v>
      </c>
      <c r="F29" s="10">
        <f t="shared" si="7"/>
        <v>-9.7971428571428709E-2</v>
      </c>
      <c r="G29" s="10">
        <f t="shared" si="8"/>
        <v>9.5984008163265584E-3</v>
      </c>
      <c r="H29" s="10">
        <f t="shared" si="9"/>
        <v>-0.24457142857142872</v>
      </c>
      <c r="I29" s="10">
        <f t="shared" si="0"/>
        <v>-0.42565887618100462</v>
      </c>
      <c r="J29" s="10">
        <f t="shared" si="1"/>
        <v>5.9815183673469462E-2</v>
      </c>
      <c r="K29" s="10">
        <f t="shared" si="2"/>
        <v>0.18118547887167583</v>
      </c>
      <c r="L29" s="10">
        <f t="shared" si="3"/>
        <v>0.14660000000000001</v>
      </c>
      <c r="M29" s="10">
        <f t="shared" si="4"/>
        <v>0.44424242424242427</v>
      </c>
      <c r="N29" s="10">
        <f t="shared" si="5"/>
        <v>2.1491560000000003E-2</v>
      </c>
      <c r="O29" s="46">
        <f t="shared" si="5"/>
        <v>0.19735133149678608</v>
      </c>
      <c r="U29" s="10">
        <v>1.21</v>
      </c>
      <c r="V29" s="46">
        <v>0.85819999999999996</v>
      </c>
    </row>
    <row r="30" spans="2:22" ht="15" x14ac:dyDescent="0.25">
      <c r="B30" s="45">
        <v>36831</v>
      </c>
      <c r="C30" s="5">
        <f t="shared" si="6"/>
        <v>0.57457142857142873</v>
      </c>
      <c r="D30" s="200">
        <v>0.56999999999999995</v>
      </c>
      <c r="E30">
        <v>0.32190000000000002</v>
      </c>
      <c r="F30" s="10">
        <f t="shared" si="7"/>
        <v>-0.25267142857142871</v>
      </c>
      <c r="G30" s="10">
        <f t="shared" si="8"/>
        <v>6.3842850816326596E-2</v>
      </c>
      <c r="H30" s="10">
        <f t="shared" si="9"/>
        <v>-4.5714285714287817E-3</v>
      </c>
      <c r="I30" s="10">
        <f t="shared" si="0"/>
        <v>-7.9562406762808211E-3</v>
      </c>
      <c r="J30" s="10">
        <f t="shared" si="1"/>
        <v>2.0897959183675391E-5</v>
      </c>
      <c r="K30" s="10">
        <f t="shared" si="2"/>
        <v>6.3301765698905494E-5</v>
      </c>
      <c r="L30" s="10">
        <f t="shared" si="3"/>
        <v>-0.24809999999999993</v>
      </c>
      <c r="M30" s="10">
        <f t="shared" si="4"/>
        <v>-0.43526315789473674</v>
      </c>
      <c r="N30" s="10">
        <f t="shared" si="5"/>
        <v>6.1553609999999967E-2</v>
      </c>
      <c r="O30" s="46">
        <f t="shared" si="5"/>
        <v>0.18945401662049852</v>
      </c>
      <c r="U30" s="10">
        <v>0.96</v>
      </c>
      <c r="V30" s="46">
        <v>0.85680000000000001</v>
      </c>
    </row>
    <row r="31" spans="2:22" ht="15.75" thickBot="1" x14ac:dyDescent="0.3">
      <c r="B31" s="47">
        <v>36861</v>
      </c>
      <c r="C31" s="5">
        <f t="shared" si="6"/>
        <v>0.57457142857142873</v>
      </c>
      <c r="D31" s="200">
        <v>0.5</v>
      </c>
      <c r="E31">
        <v>0.61729999999999996</v>
      </c>
      <c r="F31" s="10">
        <f t="shared" si="7"/>
        <v>4.2728571428571227E-2</v>
      </c>
      <c r="G31" s="10">
        <f t="shared" si="8"/>
        <v>1.8257308163265133E-3</v>
      </c>
      <c r="H31" s="10">
        <f t="shared" si="9"/>
        <v>-7.4571428571428733E-2</v>
      </c>
      <c r="I31" s="10">
        <f t="shared" si="0"/>
        <v>-0.12978617603182521</v>
      </c>
      <c r="J31" s="10">
        <f t="shared" si="1"/>
        <v>5.5608979591836973E-3</v>
      </c>
      <c r="K31" s="10">
        <f t="shared" si="2"/>
        <v>1.6844451488963921E-2</v>
      </c>
      <c r="L31" s="10">
        <f t="shared" si="3"/>
        <v>0.11729999999999996</v>
      </c>
      <c r="M31" s="10">
        <f t="shared" si="4"/>
        <v>0.23459999999999992</v>
      </c>
      <c r="N31" s="10">
        <f t="shared" si="5"/>
        <v>1.375928999999999E-2</v>
      </c>
      <c r="O31" s="46">
        <f t="shared" si="5"/>
        <v>5.503715999999996E-2</v>
      </c>
      <c r="U31" s="10">
        <v>0.95</v>
      </c>
      <c r="V31" s="46">
        <v>0.82340000000000002</v>
      </c>
    </row>
    <row r="32" spans="2:22" ht="15" x14ac:dyDescent="0.25">
      <c r="B32" s="45">
        <v>36892</v>
      </c>
      <c r="C32" s="5">
        <f t="shared" si="6"/>
        <v>0.57457142857142873</v>
      </c>
      <c r="D32" s="200">
        <v>0.95</v>
      </c>
      <c r="E32">
        <v>1.1679999999999999</v>
      </c>
      <c r="F32" s="10">
        <f t="shared" si="7"/>
        <v>0.59342857142857119</v>
      </c>
      <c r="G32" s="10">
        <f t="shared" si="8"/>
        <v>0.35215746938775483</v>
      </c>
      <c r="H32" s="10">
        <f t="shared" si="9"/>
        <v>0.37542857142857122</v>
      </c>
      <c r="I32" s="10">
        <f t="shared" si="0"/>
        <v>0.65340626553953207</v>
      </c>
      <c r="J32" s="10">
        <f t="shared" si="1"/>
        <v>0.1409466122448978</v>
      </c>
      <c r="K32" s="10">
        <f t="shared" si="2"/>
        <v>0.4269397478463175</v>
      </c>
      <c r="L32" s="10">
        <f t="shared" si="3"/>
        <v>0.21799999999999997</v>
      </c>
      <c r="M32" s="10">
        <f t="shared" si="4"/>
        <v>0.2294736842105263</v>
      </c>
      <c r="N32" s="10">
        <f t="shared" si="5"/>
        <v>4.752399999999999E-2</v>
      </c>
      <c r="O32" s="46">
        <f t="shared" si="5"/>
        <v>5.2658171745152346E-2</v>
      </c>
      <c r="U32" s="10">
        <v>0.94</v>
      </c>
      <c r="V32" s="46">
        <v>0.81869999999999998</v>
      </c>
    </row>
    <row r="33" spans="2:22" ht="15.75" thickBot="1" x14ac:dyDescent="0.3">
      <c r="B33" s="47">
        <v>36923</v>
      </c>
      <c r="C33" s="5">
        <f t="shared" si="6"/>
        <v>0.57457142857142873</v>
      </c>
      <c r="D33" s="200">
        <v>2.4900000000000002</v>
      </c>
      <c r="E33">
        <v>1.1060000000000001</v>
      </c>
      <c r="F33" s="10">
        <f t="shared" si="7"/>
        <v>0.53142857142857136</v>
      </c>
      <c r="G33" s="10">
        <f t="shared" si="8"/>
        <v>0.28241632653061216</v>
      </c>
      <c r="H33" s="10">
        <f t="shared" si="9"/>
        <v>1.9154285714285715</v>
      </c>
      <c r="I33" s="10">
        <f t="shared" si="0"/>
        <v>3.333664843361511</v>
      </c>
      <c r="J33" s="10">
        <f t="shared" si="1"/>
        <v>3.6688666122448983</v>
      </c>
      <c r="K33" s="10">
        <f t="shared" si="2"/>
        <v>11.113321287864528</v>
      </c>
      <c r="L33" s="10">
        <f t="shared" si="3"/>
        <v>-1.3840000000000001</v>
      </c>
      <c r="M33" s="10">
        <f t="shared" si="4"/>
        <v>-0.55582329317269075</v>
      </c>
      <c r="N33" s="10">
        <f t="shared" si="5"/>
        <v>1.9154560000000003</v>
      </c>
      <c r="O33" s="46">
        <f t="shared" si="5"/>
        <v>0.30893953323333495</v>
      </c>
      <c r="U33" s="10">
        <v>0.91</v>
      </c>
      <c r="V33" s="46">
        <v>0.80640000000000001</v>
      </c>
    </row>
    <row r="34" spans="2:22" ht="15" x14ac:dyDescent="0.25">
      <c r="B34" s="45">
        <v>36951</v>
      </c>
      <c r="C34" s="5">
        <f t="shared" si="6"/>
        <v>0.57457142857142873</v>
      </c>
      <c r="D34" s="200">
        <v>1.29</v>
      </c>
      <c r="E34">
        <v>1.359</v>
      </c>
      <c r="F34" s="10">
        <f t="shared" si="7"/>
        <v>0.78442857142857125</v>
      </c>
      <c r="G34" s="10">
        <f t="shared" si="8"/>
        <v>0.61532818367346909</v>
      </c>
      <c r="H34" s="10">
        <f t="shared" si="9"/>
        <v>0.7154285714285713</v>
      </c>
      <c r="I34" s="10">
        <f t="shared" si="0"/>
        <v>1.2451516658378909</v>
      </c>
      <c r="J34" s="10">
        <f t="shared" si="1"/>
        <v>0.51183804081632633</v>
      </c>
      <c r="K34" s="10">
        <f t="shared" si="2"/>
        <v>1.5504026709388747</v>
      </c>
      <c r="L34" s="10">
        <f t="shared" si="3"/>
        <v>6.899999999999995E-2</v>
      </c>
      <c r="M34" s="10">
        <f t="shared" si="4"/>
        <v>5.3488372093023213E-2</v>
      </c>
      <c r="N34" s="10">
        <f t="shared" si="5"/>
        <v>4.7609999999999935E-3</v>
      </c>
      <c r="O34" s="46">
        <f t="shared" si="5"/>
        <v>2.8610059491617043E-3</v>
      </c>
      <c r="U34" s="10">
        <v>0.9</v>
      </c>
      <c r="V34" s="46">
        <v>0.79620000000000002</v>
      </c>
    </row>
    <row r="35" spans="2:22" ht="15.75" thickBot="1" x14ac:dyDescent="0.3">
      <c r="B35" s="47">
        <v>36982</v>
      </c>
      <c r="C35" s="5">
        <f t="shared" si="6"/>
        <v>0.57457142857142873</v>
      </c>
      <c r="D35" s="200">
        <v>0.43</v>
      </c>
      <c r="E35">
        <v>0.85819999999999996</v>
      </c>
      <c r="F35" s="10">
        <f t="shared" si="7"/>
        <v>0.28362857142857123</v>
      </c>
      <c r="G35" s="10">
        <f t="shared" si="8"/>
        <v>8.0445166530612136E-2</v>
      </c>
      <c r="H35" s="10">
        <f t="shared" si="9"/>
        <v>-0.14457142857142874</v>
      </c>
      <c r="I35" s="10">
        <f t="shared" si="0"/>
        <v>-0.25161611138736967</v>
      </c>
      <c r="J35" s="10">
        <f t="shared" si="1"/>
        <v>2.0900897959183724E-2</v>
      </c>
      <c r="K35" s="10">
        <f t="shared" si="2"/>
        <v>6.3310667509701213E-2</v>
      </c>
      <c r="L35" s="10">
        <f t="shared" si="3"/>
        <v>0.42819999999999997</v>
      </c>
      <c r="M35" s="10">
        <f t="shared" si="4"/>
        <v>0.99581395348837198</v>
      </c>
      <c r="N35" s="10">
        <f t="shared" si="5"/>
        <v>0.18335523999999997</v>
      </c>
      <c r="O35" s="46">
        <f t="shared" si="5"/>
        <v>0.99164542996214144</v>
      </c>
      <c r="U35" s="10">
        <v>0.74</v>
      </c>
      <c r="V35" s="46">
        <v>0.78900000000000003</v>
      </c>
    </row>
    <row r="36" spans="2:22" ht="15" x14ac:dyDescent="0.25">
      <c r="B36" s="45">
        <v>37012</v>
      </c>
      <c r="C36" s="5">
        <f t="shared" si="6"/>
        <v>0.57457142857142873</v>
      </c>
      <c r="D36" s="200">
        <v>0.24</v>
      </c>
      <c r="E36">
        <v>0.80640000000000001</v>
      </c>
      <c r="F36" s="10">
        <f t="shared" si="7"/>
        <v>0.23182857142857127</v>
      </c>
      <c r="G36" s="10">
        <f t="shared" si="8"/>
        <v>5.3744486530612173E-2</v>
      </c>
      <c r="H36" s="10">
        <f t="shared" si="9"/>
        <v>-0.33457142857142874</v>
      </c>
      <c r="I36" s="10">
        <f t="shared" si="0"/>
        <v>-0.58229736449527614</v>
      </c>
      <c r="J36" s="10">
        <f t="shared" si="1"/>
        <v>0.11193804081632665</v>
      </c>
      <c r="K36" s="10">
        <f t="shared" si="2"/>
        <v>0.33907022069814446</v>
      </c>
      <c r="L36" s="10">
        <f t="shared" si="3"/>
        <v>0.56640000000000001</v>
      </c>
      <c r="M36" s="10">
        <f t="shared" si="4"/>
        <v>2.3600000000000003</v>
      </c>
      <c r="N36" s="10">
        <f t="shared" si="5"/>
        <v>0.32080896000000003</v>
      </c>
      <c r="O36" s="46">
        <f t="shared" si="5"/>
        <v>5.5696000000000012</v>
      </c>
      <c r="U36" s="10">
        <v>0.73</v>
      </c>
      <c r="V36" s="46">
        <v>0.77839999999999998</v>
      </c>
    </row>
    <row r="37" spans="2:22" ht="15.75" thickBot="1" x14ac:dyDescent="0.3">
      <c r="B37" s="47">
        <v>37043</v>
      </c>
      <c r="C37" s="5">
        <f t="shared" si="6"/>
        <v>0.57457142857142873</v>
      </c>
      <c r="D37" s="200">
        <v>0.15</v>
      </c>
      <c r="E37">
        <v>0.29599999999999999</v>
      </c>
      <c r="F37" s="10">
        <f t="shared" si="7"/>
        <v>-0.27857142857142875</v>
      </c>
      <c r="G37" s="10">
        <f t="shared" si="8"/>
        <v>7.7602040816326628E-2</v>
      </c>
      <c r="H37" s="10">
        <f t="shared" si="9"/>
        <v>-0.42457142857142871</v>
      </c>
      <c r="I37" s="10">
        <f t="shared" si="0"/>
        <v>-0.73893585280954754</v>
      </c>
      <c r="J37" s="10">
        <f t="shared" si="1"/>
        <v>0.18026089795918379</v>
      </c>
      <c r="K37" s="10">
        <f t="shared" si="2"/>
        <v>0.54602619456737334</v>
      </c>
      <c r="L37" s="10">
        <f t="shared" si="3"/>
        <v>0.14599999999999999</v>
      </c>
      <c r="M37" s="10">
        <f t="shared" si="4"/>
        <v>0.97333333333333327</v>
      </c>
      <c r="N37" s="10">
        <f t="shared" si="5"/>
        <v>2.1315999999999998E-2</v>
      </c>
      <c r="O37" s="46">
        <f t="shared" si="5"/>
        <v>0.94737777777777765</v>
      </c>
      <c r="U37" s="10">
        <v>0.72</v>
      </c>
      <c r="V37" s="46">
        <v>0.71989999999999998</v>
      </c>
    </row>
    <row r="38" spans="2:22" ht="15" x14ac:dyDescent="0.25">
      <c r="B38" s="45">
        <v>37073</v>
      </c>
      <c r="C38" s="5">
        <f t="shared" si="6"/>
        <v>0.57457142857142873</v>
      </c>
      <c r="D38" s="200">
        <v>0.11</v>
      </c>
      <c r="E38">
        <v>0.1779</v>
      </c>
      <c r="F38" s="10">
        <f t="shared" si="7"/>
        <v>-0.39667142857142873</v>
      </c>
      <c r="G38" s="10">
        <f t="shared" si="8"/>
        <v>0.15734822224489808</v>
      </c>
      <c r="H38" s="10">
        <f t="shared" si="9"/>
        <v>-0.46457142857142875</v>
      </c>
      <c r="I38" s="10">
        <f t="shared" si="0"/>
        <v>-0.80855295872700161</v>
      </c>
      <c r="J38" s="10">
        <f t="shared" si="1"/>
        <v>0.21582661224489813</v>
      </c>
      <c r="K38" s="10">
        <f t="shared" si="2"/>
        <v>0.65375788706618843</v>
      </c>
      <c r="L38" s="10">
        <f t="shared" si="3"/>
        <v>6.7900000000000002E-2</v>
      </c>
      <c r="M38" s="10">
        <f t="shared" si="4"/>
        <v>0.61727272727272731</v>
      </c>
      <c r="N38" s="10">
        <f t="shared" si="5"/>
        <v>4.6104100000000005E-3</v>
      </c>
      <c r="O38" s="46">
        <f t="shared" si="5"/>
        <v>0.38102561983471078</v>
      </c>
      <c r="U38" s="10">
        <v>0.68</v>
      </c>
      <c r="V38" s="46">
        <v>0.70809999999999995</v>
      </c>
    </row>
    <row r="39" spans="2:22" ht="15.75" thickBot="1" x14ac:dyDescent="0.3">
      <c r="B39" s="47">
        <v>37104</v>
      </c>
      <c r="C39" s="5">
        <f t="shared" si="6"/>
        <v>0.57457142857142873</v>
      </c>
      <c r="D39" s="200">
        <v>0.08</v>
      </c>
      <c r="E39">
        <v>0.11799999999999999</v>
      </c>
      <c r="F39" s="10">
        <f t="shared" si="7"/>
        <v>-0.45657142857142874</v>
      </c>
      <c r="G39" s="10">
        <f t="shared" si="8"/>
        <v>0.20845746938775525</v>
      </c>
      <c r="H39" s="10">
        <f t="shared" si="9"/>
        <v>-0.49457142857142872</v>
      </c>
      <c r="I39" s="10">
        <f t="shared" si="0"/>
        <v>-0.86076578816509197</v>
      </c>
      <c r="J39" s="10">
        <f t="shared" si="1"/>
        <v>0.24460089795918383</v>
      </c>
      <c r="K39" s="10">
        <f t="shared" si="2"/>
        <v>0.74091774207547201</v>
      </c>
      <c r="L39" s="10">
        <f t="shared" si="3"/>
        <v>3.7999999999999992E-2</v>
      </c>
      <c r="M39" s="10">
        <f t="shared" si="4"/>
        <v>0.47499999999999987</v>
      </c>
      <c r="N39" s="10">
        <f t="shared" si="5"/>
        <v>1.4439999999999993E-3</v>
      </c>
      <c r="O39" s="46">
        <f t="shared" si="5"/>
        <v>0.22562499999999988</v>
      </c>
      <c r="U39" s="10">
        <v>0.6</v>
      </c>
      <c r="V39" s="46">
        <v>0.69630000000000003</v>
      </c>
    </row>
    <row r="40" spans="2:22" ht="15" x14ac:dyDescent="0.25">
      <c r="B40" s="45">
        <v>37135</v>
      </c>
      <c r="C40" s="5">
        <f t="shared" si="6"/>
        <v>0.57457142857142873</v>
      </c>
      <c r="D40" s="200">
        <v>7.0000000000000007E-2</v>
      </c>
      <c r="E40">
        <v>0.18340000000000001</v>
      </c>
      <c r="F40" s="10">
        <f t="shared" si="7"/>
        <v>-0.39117142857142873</v>
      </c>
      <c r="G40" s="10">
        <f t="shared" si="8"/>
        <v>0.15301508653061235</v>
      </c>
      <c r="H40" s="10">
        <f t="shared" si="9"/>
        <v>-0.50457142857142867</v>
      </c>
      <c r="I40" s="10">
        <f t="shared" si="0"/>
        <v>-0.87817006464445546</v>
      </c>
      <c r="J40" s="10">
        <f t="shared" si="1"/>
        <v>0.25459232653061237</v>
      </c>
      <c r="K40" s="10">
        <f t="shared" si="2"/>
        <v>0.7711826624376471</v>
      </c>
      <c r="L40" s="10">
        <f t="shared" si="3"/>
        <v>0.1134</v>
      </c>
      <c r="M40" s="10">
        <f t="shared" si="4"/>
        <v>1.6199999999999999</v>
      </c>
      <c r="N40" s="10">
        <f t="shared" si="5"/>
        <v>1.2859560000000001E-2</v>
      </c>
      <c r="O40" s="46">
        <f t="shared" si="5"/>
        <v>2.6243999999999996</v>
      </c>
      <c r="U40" s="10">
        <v>0.56999999999999995</v>
      </c>
      <c r="V40" s="46">
        <v>0.69220000000000004</v>
      </c>
    </row>
    <row r="41" spans="2:22" ht="15.75" thickBot="1" x14ac:dyDescent="0.3">
      <c r="B41" s="47">
        <v>37165</v>
      </c>
      <c r="C41" s="5">
        <f t="shared" si="6"/>
        <v>0.57457142857142873</v>
      </c>
      <c r="D41" s="200">
        <v>0.06</v>
      </c>
      <c r="E41">
        <v>0.1993</v>
      </c>
      <c r="F41" s="10">
        <f t="shared" si="7"/>
        <v>-0.3752714285714287</v>
      </c>
      <c r="G41" s="10">
        <f t="shared" si="8"/>
        <v>0.14082864510204091</v>
      </c>
      <c r="H41" s="10">
        <f t="shared" si="9"/>
        <v>-0.51457142857142868</v>
      </c>
      <c r="I41" s="10">
        <f t="shared" si="0"/>
        <v>-0.89557434112381895</v>
      </c>
      <c r="J41" s="10">
        <f t="shared" si="1"/>
        <v>0.26478375510204094</v>
      </c>
      <c r="K41" s="10">
        <f t="shared" si="2"/>
        <v>0.80205340047936247</v>
      </c>
      <c r="L41" s="10">
        <f t="shared" si="3"/>
        <v>0.13930000000000001</v>
      </c>
      <c r="M41" s="10">
        <f t="shared" si="4"/>
        <v>2.3216666666666668</v>
      </c>
      <c r="N41" s="10">
        <f t="shared" si="5"/>
        <v>1.9404490000000003E-2</v>
      </c>
      <c r="O41" s="46">
        <f t="shared" si="5"/>
        <v>5.3901361111111115</v>
      </c>
      <c r="U41" s="10">
        <v>0.56000000000000005</v>
      </c>
      <c r="V41" s="46">
        <v>0.68569999999999998</v>
      </c>
    </row>
    <row r="42" spans="2:22" ht="15" x14ac:dyDescent="0.25">
      <c r="B42" s="45">
        <v>37196</v>
      </c>
      <c r="C42" s="5">
        <f t="shared" si="6"/>
        <v>0.57457142857142873</v>
      </c>
      <c r="D42" s="200">
        <v>7.0000000000000007E-2</v>
      </c>
      <c r="E42">
        <v>0.2351</v>
      </c>
      <c r="F42" s="10">
        <f t="shared" si="7"/>
        <v>-0.33947142857142876</v>
      </c>
      <c r="G42" s="10">
        <f t="shared" si="8"/>
        <v>0.11524085081632665</v>
      </c>
      <c r="H42" s="10">
        <f t="shared" si="9"/>
        <v>-0.50457142857142867</v>
      </c>
      <c r="I42" s="10">
        <f t="shared" si="0"/>
        <v>-0.87817006464445546</v>
      </c>
      <c r="J42" s="10">
        <f t="shared" si="1"/>
        <v>0.25459232653061237</v>
      </c>
      <c r="K42" s="10">
        <f t="shared" si="2"/>
        <v>0.7711826624376471</v>
      </c>
      <c r="L42" s="10">
        <f t="shared" si="3"/>
        <v>0.1651</v>
      </c>
      <c r="M42" s="10">
        <f t="shared" si="4"/>
        <v>2.3585714285714281</v>
      </c>
      <c r="N42" s="10">
        <f t="shared" si="5"/>
        <v>2.7258009999999999E-2</v>
      </c>
      <c r="O42" s="46">
        <f t="shared" si="5"/>
        <v>5.5628591836734671</v>
      </c>
      <c r="U42" s="10">
        <v>0.56000000000000005</v>
      </c>
      <c r="V42" s="46">
        <v>0.67030000000000001</v>
      </c>
    </row>
    <row r="43" spans="2:22" ht="15.75" thickBot="1" x14ac:dyDescent="0.3">
      <c r="B43" s="47">
        <v>37226</v>
      </c>
      <c r="C43" s="5">
        <f t="shared" si="6"/>
        <v>0.57457142857142873</v>
      </c>
      <c r="D43" s="200">
        <v>0.08</v>
      </c>
      <c r="E43">
        <v>0.33900000000000002</v>
      </c>
      <c r="F43" s="10">
        <f t="shared" si="7"/>
        <v>-0.23557142857142871</v>
      </c>
      <c r="G43" s="10">
        <f t="shared" si="8"/>
        <v>5.549389795918374E-2</v>
      </c>
      <c r="H43" s="10">
        <f t="shared" si="9"/>
        <v>-0.49457142857142872</v>
      </c>
      <c r="I43" s="10">
        <f t="shared" si="0"/>
        <v>-0.86076578816509197</v>
      </c>
      <c r="J43" s="10">
        <f t="shared" si="1"/>
        <v>0.24460089795918383</v>
      </c>
      <c r="K43" s="10">
        <f t="shared" si="2"/>
        <v>0.74091774207547201</v>
      </c>
      <c r="L43" s="10">
        <f t="shared" si="3"/>
        <v>0.25900000000000001</v>
      </c>
      <c r="M43" s="10">
        <f t="shared" si="4"/>
        <v>3.2374999999999998</v>
      </c>
      <c r="N43" s="10">
        <f t="shared" si="5"/>
        <v>6.7081000000000002E-2</v>
      </c>
      <c r="O43" s="46">
        <f t="shared" si="5"/>
        <v>10.481406249999999</v>
      </c>
      <c r="U43" s="10">
        <v>0.55000000000000004</v>
      </c>
      <c r="V43" s="46">
        <v>0.65100000000000002</v>
      </c>
    </row>
    <row r="44" spans="2:22" ht="15" x14ac:dyDescent="0.25">
      <c r="B44" s="45">
        <v>37257</v>
      </c>
      <c r="C44" s="5">
        <f t="shared" si="6"/>
        <v>0.57457142857142873</v>
      </c>
      <c r="D44" s="200">
        <v>0.17</v>
      </c>
      <c r="E44">
        <v>0.45639999999999997</v>
      </c>
      <c r="F44" s="10">
        <f t="shared" si="7"/>
        <v>-0.11817142857142876</v>
      </c>
      <c r="G44" s="10">
        <f t="shared" si="8"/>
        <v>1.396448653061229E-2</v>
      </c>
      <c r="H44" s="10">
        <f t="shared" si="9"/>
        <v>-0.40457142857142869</v>
      </c>
      <c r="I44" s="10">
        <f t="shared" si="0"/>
        <v>-0.70412729985082045</v>
      </c>
      <c r="J44" s="10">
        <f t="shared" si="1"/>
        <v>0.16367804081632664</v>
      </c>
      <c r="K44" s="10">
        <f t="shared" si="2"/>
        <v>0.49579525439520722</v>
      </c>
      <c r="L44" s="10">
        <f t="shared" si="3"/>
        <v>0.28639999999999999</v>
      </c>
      <c r="M44" s="10">
        <f t="shared" si="4"/>
        <v>1.6847058823529411</v>
      </c>
      <c r="N44" s="10">
        <f t="shared" si="5"/>
        <v>8.2024959999999994E-2</v>
      </c>
      <c r="O44" s="46">
        <f t="shared" si="5"/>
        <v>2.8382339100346017</v>
      </c>
      <c r="U44" s="10">
        <v>0.5</v>
      </c>
      <c r="V44" s="46">
        <v>0.63690000000000002</v>
      </c>
    </row>
    <row r="45" spans="2:22" ht="15.75" thickBot="1" x14ac:dyDescent="0.3">
      <c r="B45" s="47">
        <v>37288</v>
      </c>
      <c r="C45" s="5">
        <f t="shared" si="6"/>
        <v>0.57457142857142873</v>
      </c>
      <c r="D45" s="200">
        <v>0.94</v>
      </c>
      <c r="E45">
        <v>0.98229999999999995</v>
      </c>
      <c r="F45" s="10">
        <f t="shared" si="7"/>
        <v>0.40772857142857122</v>
      </c>
      <c r="G45" s="10">
        <f t="shared" si="8"/>
        <v>0.16624258795918351</v>
      </c>
      <c r="H45" s="10">
        <f t="shared" si="9"/>
        <v>0.36542857142857121</v>
      </c>
      <c r="I45" s="10">
        <f t="shared" si="0"/>
        <v>0.63600198906016847</v>
      </c>
      <c r="J45" s="10">
        <f t="shared" si="1"/>
        <v>0.13353804081632636</v>
      </c>
      <c r="K45" s="10">
        <f t="shared" si="2"/>
        <v>0.40449853008849068</v>
      </c>
      <c r="L45" s="10">
        <f t="shared" si="3"/>
        <v>4.2300000000000004E-2</v>
      </c>
      <c r="M45" s="10">
        <f t="shared" si="4"/>
        <v>4.5000000000000005E-2</v>
      </c>
      <c r="N45" s="10">
        <f t="shared" si="5"/>
        <v>1.7892900000000005E-3</v>
      </c>
      <c r="O45" s="46">
        <f t="shared" si="5"/>
        <v>2.0250000000000003E-3</v>
      </c>
      <c r="U45" s="10">
        <v>0.43</v>
      </c>
      <c r="V45" s="46">
        <v>0.62890000000000001</v>
      </c>
    </row>
    <row r="46" spans="2:22" ht="15" x14ac:dyDescent="0.25">
      <c r="B46" s="45">
        <v>37316</v>
      </c>
      <c r="C46" s="5">
        <f t="shared" si="6"/>
        <v>0.57457142857142873</v>
      </c>
      <c r="D46" s="200">
        <v>1.32</v>
      </c>
      <c r="E46">
        <v>0.91779999999999995</v>
      </c>
      <c r="F46" s="10">
        <f t="shared" si="7"/>
        <v>0.34322857142857122</v>
      </c>
      <c r="G46" s="10">
        <f t="shared" si="8"/>
        <v>0.11780585224489781</v>
      </c>
      <c r="H46" s="10">
        <f t="shared" si="9"/>
        <v>0.74542857142857133</v>
      </c>
      <c r="I46" s="10">
        <f t="shared" si="0"/>
        <v>1.2973644952759815</v>
      </c>
      <c r="J46" s="10">
        <f t="shared" si="1"/>
        <v>0.55566375510204069</v>
      </c>
      <c r="K46" s="10">
        <f t="shared" si="2"/>
        <v>1.6831546336027023</v>
      </c>
      <c r="L46" s="10">
        <f t="shared" si="3"/>
        <v>-0.40220000000000011</v>
      </c>
      <c r="M46" s="10">
        <f t="shared" si="4"/>
        <v>-0.30469696969696974</v>
      </c>
      <c r="N46" s="10">
        <f t="shared" si="5"/>
        <v>0.1617648400000001</v>
      </c>
      <c r="O46" s="46">
        <f t="shared" si="5"/>
        <v>9.2840243342516102E-2</v>
      </c>
      <c r="U46" s="10">
        <v>0.43</v>
      </c>
      <c r="V46" s="46">
        <v>0.61729999999999996</v>
      </c>
    </row>
    <row r="47" spans="2:22" ht="15.75" thickBot="1" x14ac:dyDescent="0.3">
      <c r="B47" s="47">
        <v>37347</v>
      </c>
      <c r="C47" s="5">
        <f t="shared" si="6"/>
        <v>0.57457142857142873</v>
      </c>
      <c r="D47" s="200">
        <v>0.1</v>
      </c>
      <c r="E47">
        <v>0.70809999999999995</v>
      </c>
      <c r="F47" s="10">
        <f t="shared" si="7"/>
        <v>0.13352857142857122</v>
      </c>
      <c r="G47" s="10">
        <f t="shared" si="8"/>
        <v>1.7829879387755047E-2</v>
      </c>
      <c r="H47" s="10">
        <f t="shared" si="9"/>
        <v>-0.47457142857142876</v>
      </c>
      <c r="I47" s="10">
        <f t="shared" si="0"/>
        <v>-0.8259572352063651</v>
      </c>
      <c r="J47" s="10">
        <f t="shared" si="1"/>
        <v>0.22521804081632671</v>
      </c>
      <c r="K47" s="10">
        <f t="shared" si="2"/>
        <v>0.68220535438974272</v>
      </c>
      <c r="L47" s="10">
        <f t="shared" si="3"/>
        <v>0.60809999999999997</v>
      </c>
      <c r="M47" s="10">
        <f t="shared" si="4"/>
        <v>6.0809999999999995</v>
      </c>
      <c r="N47" s="10">
        <f t="shared" si="5"/>
        <v>0.36978560999999999</v>
      </c>
      <c r="O47" s="46">
        <f t="shared" si="5"/>
        <v>36.978560999999992</v>
      </c>
      <c r="U47" s="10">
        <v>0.41</v>
      </c>
      <c r="V47" s="46">
        <v>0.61209999999999998</v>
      </c>
    </row>
    <row r="48" spans="2:22" ht="15" x14ac:dyDescent="0.25">
      <c r="B48" s="45">
        <v>37377</v>
      </c>
      <c r="C48" s="5">
        <f t="shared" si="6"/>
        <v>0.57457142857142873</v>
      </c>
      <c r="D48" s="200">
        <v>0.06</v>
      </c>
      <c r="E48">
        <v>0.39560000000000001</v>
      </c>
      <c r="F48" s="10">
        <f t="shared" si="7"/>
        <v>-0.17897142857142873</v>
      </c>
      <c r="G48" s="10">
        <f t="shared" si="8"/>
        <v>3.2030772244898018E-2</v>
      </c>
      <c r="H48" s="10">
        <f t="shared" si="9"/>
        <v>-0.51457142857142868</v>
      </c>
      <c r="I48" s="10">
        <f t="shared" si="0"/>
        <v>-0.89557434112381895</v>
      </c>
      <c r="J48" s="10">
        <f t="shared" si="1"/>
        <v>0.26478375510204094</v>
      </c>
      <c r="K48" s="10">
        <f t="shared" si="2"/>
        <v>0.80205340047936247</v>
      </c>
      <c r="L48" s="10">
        <f t="shared" si="3"/>
        <v>0.33560000000000001</v>
      </c>
      <c r="M48" s="10">
        <f t="shared" si="4"/>
        <v>5.5933333333333337</v>
      </c>
      <c r="N48" s="10">
        <f t="shared" si="5"/>
        <v>0.11262736000000001</v>
      </c>
      <c r="O48" s="46">
        <f t="shared" si="5"/>
        <v>31.285377777777782</v>
      </c>
      <c r="U48" s="10">
        <v>0.41</v>
      </c>
      <c r="V48" s="46">
        <v>0.56489999999999996</v>
      </c>
    </row>
    <row r="49" spans="2:22" ht="15.75" thickBot="1" x14ac:dyDescent="0.3">
      <c r="B49" s="47">
        <v>37408</v>
      </c>
      <c r="C49" s="5">
        <f t="shared" si="6"/>
        <v>0.57457142857142873</v>
      </c>
      <c r="D49" s="200">
        <v>7.0000000000000007E-2</v>
      </c>
      <c r="E49">
        <v>0.14599999999999999</v>
      </c>
      <c r="F49" s="10">
        <f t="shared" si="7"/>
        <v>-0.42857142857142871</v>
      </c>
      <c r="G49" s="10">
        <f t="shared" si="8"/>
        <v>0.18367346938775522</v>
      </c>
      <c r="H49" s="10">
        <f t="shared" si="9"/>
        <v>-0.50457142857142867</v>
      </c>
      <c r="I49" s="10">
        <f t="shared" si="0"/>
        <v>-0.87817006464445546</v>
      </c>
      <c r="J49" s="10">
        <f t="shared" si="1"/>
        <v>0.25459232653061237</v>
      </c>
      <c r="K49" s="10">
        <f t="shared" si="2"/>
        <v>0.7711826624376471</v>
      </c>
      <c r="L49" s="10">
        <f t="shared" si="3"/>
        <v>7.5999999999999984E-2</v>
      </c>
      <c r="M49" s="10">
        <f t="shared" si="4"/>
        <v>1.0857142857142854</v>
      </c>
      <c r="N49" s="10">
        <f t="shared" si="5"/>
        <v>5.7759999999999973E-3</v>
      </c>
      <c r="O49" s="46">
        <f t="shared" si="5"/>
        <v>1.1787755102040809</v>
      </c>
      <c r="U49" s="10">
        <v>0.4</v>
      </c>
      <c r="V49" s="46">
        <v>0.5222</v>
      </c>
    </row>
    <row r="50" spans="2:22" ht="15" x14ac:dyDescent="0.25">
      <c r="B50" s="45">
        <v>37438</v>
      </c>
      <c r="C50" s="5">
        <f t="shared" si="6"/>
        <v>0.57457142857142873</v>
      </c>
      <c r="D50" s="200">
        <v>0.06</v>
      </c>
      <c r="E50">
        <v>0.25030000000000002</v>
      </c>
      <c r="F50" s="10">
        <f t="shared" si="7"/>
        <v>-0.32427142857142871</v>
      </c>
      <c r="G50" s="10">
        <f t="shared" si="8"/>
        <v>0.10515195938775519</v>
      </c>
      <c r="H50" s="10">
        <f t="shared" si="9"/>
        <v>-0.51457142857142868</v>
      </c>
      <c r="I50" s="10">
        <f t="shared" si="0"/>
        <v>-0.89557434112381895</v>
      </c>
      <c r="J50" s="10">
        <f t="shared" si="1"/>
        <v>0.26478375510204094</v>
      </c>
      <c r="K50" s="10">
        <f t="shared" si="2"/>
        <v>0.80205340047936247</v>
      </c>
      <c r="L50" s="10">
        <f t="shared" si="3"/>
        <v>0.19030000000000002</v>
      </c>
      <c r="M50" s="10">
        <f t="shared" si="4"/>
        <v>3.1716666666666673</v>
      </c>
      <c r="N50" s="10">
        <f t="shared" si="5"/>
        <v>3.6214090000000011E-2</v>
      </c>
      <c r="O50" s="46">
        <f t="shared" si="5"/>
        <v>10.059469444444449</v>
      </c>
      <c r="U50" s="10">
        <v>0.34</v>
      </c>
      <c r="V50" s="46">
        <v>0.51870000000000005</v>
      </c>
    </row>
    <row r="51" spans="2:22" ht="15.75" thickBot="1" x14ac:dyDescent="0.3">
      <c r="B51" s="47">
        <v>37469</v>
      </c>
      <c r="C51" s="5">
        <f t="shared" si="6"/>
        <v>0.57457142857142873</v>
      </c>
      <c r="D51" s="200">
        <v>0.05</v>
      </c>
      <c r="E51">
        <v>0.26029999999999998</v>
      </c>
      <c r="F51" s="10">
        <f t="shared" si="7"/>
        <v>-0.31427142857142876</v>
      </c>
      <c r="G51" s="10">
        <f t="shared" si="8"/>
        <v>9.876653081632665E-2</v>
      </c>
      <c r="H51" s="10">
        <f t="shared" si="9"/>
        <v>-0.52457142857142869</v>
      </c>
      <c r="I51" s="10">
        <f t="shared" si="0"/>
        <v>-0.91297861760318244</v>
      </c>
      <c r="J51" s="10">
        <f t="shared" si="1"/>
        <v>0.27517518367346949</v>
      </c>
      <c r="K51" s="10">
        <f t="shared" si="2"/>
        <v>0.83352995620061798</v>
      </c>
      <c r="L51" s="10">
        <f t="shared" si="3"/>
        <v>0.21029999999999999</v>
      </c>
      <c r="M51" s="10">
        <f t="shared" si="4"/>
        <v>4.2059999999999995</v>
      </c>
      <c r="N51" s="10">
        <f t="shared" si="5"/>
        <v>4.4226089999999996E-2</v>
      </c>
      <c r="O51" s="46">
        <f t="shared" si="5"/>
        <v>17.690435999999995</v>
      </c>
      <c r="U51" s="10">
        <v>0.34</v>
      </c>
      <c r="V51" s="46">
        <v>0.51359999999999995</v>
      </c>
    </row>
    <row r="52" spans="2:22" ht="15" x14ac:dyDescent="0.25">
      <c r="B52" s="45">
        <v>37500</v>
      </c>
      <c r="C52" s="5">
        <f t="shared" si="6"/>
        <v>0.57457142857142873</v>
      </c>
      <c r="D52" s="200">
        <v>0.04</v>
      </c>
      <c r="E52">
        <v>0.39300000000000002</v>
      </c>
      <c r="F52" s="10">
        <f t="shared" si="7"/>
        <v>-0.18157142857142872</v>
      </c>
      <c r="G52" s="10">
        <f t="shared" si="8"/>
        <v>3.2968183673469438E-2</v>
      </c>
      <c r="H52" s="10">
        <f t="shared" si="9"/>
        <v>-0.5345714285714287</v>
      </c>
      <c r="I52" s="10">
        <f t="shared" si="0"/>
        <v>-0.93038289408254593</v>
      </c>
      <c r="J52" s="10">
        <f t="shared" si="1"/>
        <v>0.28576661224489808</v>
      </c>
      <c r="K52" s="10">
        <f t="shared" si="2"/>
        <v>0.86561232960141388</v>
      </c>
      <c r="L52" s="10">
        <f t="shared" si="3"/>
        <v>0.35300000000000004</v>
      </c>
      <c r="M52" s="10">
        <f t="shared" si="4"/>
        <v>8.8250000000000011</v>
      </c>
      <c r="N52" s="10">
        <f t="shared" si="5"/>
        <v>0.12460900000000003</v>
      </c>
      <c r="O52" s="46">
        <f t="shared" si="5"/>
        <v>77.880625000000023</v>
      </c>
      <c r="U52" s="10">
        <v>0.33</v>
      </c>
      <c r="V52" s="46">
        <v>0.49659999999999999</v>
      </c>
    </row>
    <row r="53" spans="2:22" ht="15.75" thickBot="1" x14ac:dyDescent="0.3">
      <c r="B53" s="47">
        <v>37530</v>
      </c>
      <c r="C53" s="5">
        <f t="shared" si="6"/>
        <v>0.57457142857142873</v>
      </c>
      <c r="D53" s="200">
        <v>0.25</v>
      </c>
      <c r="E53">
        <v>0.31530000000000002</v>
      </c>
      <c r="F53" s="10">
        <f t="shared" si="7"/>
        <v>-0.25927142857142871</v>
      </c>
      <c r="G53" s="10">
        <f t="shared" si="8"/>
        <v>6.7221673673469456E-2</v>
      </c>
      <c r="H53" s="10">
        <f t="shared" si="9"/>
        <v>-0.32457142857142873</v>
      </c>
      <c r="I53" s="10">
        <f t="shared" si="0"/>
        <v>-0.56489308801591265</v>
      </c>
      <c r="J53" s="10">
        <f t="shared" si="1"/>
        <v>0.10534661224489807</v>
      </c>
      <c r="K53" s="10">
        <f t="shared" si="2"/>
        <v>0.31910420088815361</v>
      </c>
      <c r="L53" s="10">
        <f t="shared" si="3"/>
        <v>6.5300000000000025E-2</v>
      </c>
      <c r="M53" s="10">
        <f t="shared" si="4"/>
        <v>0.2612000000000001</v>
      </c>
      <c r="N53" s="10">
        <f t="shared" si="5"/>
        <v>4.2640900000000034E-3</v>
      </c>
      <c r="O53" s="46">
        <f t="shared" si="5"/>
        <v>6.8225440000000054E-2</v>
      </c>
      <c r="U53" s="10">
        <v>0.33</v>
      </c>
      <c r="V53" s="46">
        <v>0.47960000000000003</v>
      </c>
    </row>
    <row r="54" spans="2:22" ht="15" x14ac:dyDescent="0.25">
      <c r="B54" s="45">
        <v>37561</v>
      </c>
      <c r="C54" s="5">
        <f t="shared" si="6"/>
        <v>0.57457142857142873</v>
      </c>
      <c r="D54" s="200">
        <v>0.13</v>
      </c>
      <c r="E54">
        <v>0.38200000000000001</v>
      </c>
      <c r="F54" s="10">
        <f t="shared" si="7"/>
        <v>-0.19257142857142873</v>
      </c>
      <c r="G54" s="10">
        <f t="shared" si="8"/>
        <v>3.7083755102040879E-2</v>
      </c>
      <c r="H54" s="10">
        <f t="shared" si="9"/>
        <v>-0.44457142857142873</v>
      </c>
      <c r="I54" s="10">
        <f t="shared" si="0"/>
        <v>-0.77374440576827452</v>
      </c>
      <c r="J54" s="10">
        <f t="shared" si="1"/>
        <v>0.19764375510204096</v>
      </c>
      <c r="K54" s="10">
        <f t="shared" si="2"/>
        <v>0.59868040545770029</v>
      </c>
      <c r="L54" s="10">
        <f t="shared" si="3"/>
        <v>0.252</v>
      </c>
      <c r="M54" s="10">
        <f t="shared" si="4"/>
        <v>1.9384615384615385</v>
      </c>
      <c r="N54" s="10">
        <f t="shared" si="5"/>
        <v>6.3504000000000005E-2</v>
      </c>
      <c r="O54" s="46">
        <f t="shared" si="5"/>
        <v>3.7576331360946744</v>
      </c>
      <c r="U54" s="10">
        <v>0.32</v>
      </c>
      <c r="V54" s="46">
        <v>0.47660000000000002</v>
      </c>
    </row>
    <row r="55" spans="2:22" ht="15.75" thickBot="1" x14ac:dyDescent="0.3">
      <c r="B55" s="47">
        <v>37591</v>
      </c>
      <c r="C55" s="5">
        <f t="shared" si="6"/>
        <v>0.57457142857142873</v>
      </c>
      <c r="D55" s="200">
        <v>0.03</v>
      </c>
      <c r="E55">
        <v>0.67030000000000001</v>
      </c>
      <c r="F55" s="10">
        <f t="shared" si="7"/>
        <v>9.5728571428571274E-2</v>
      </c>
      <c r="G55" s="10">
        <f t="shared" si="8"/>
        <v>9.1639593877550721E-3</v>
      </c>
      <c r="H55" s="10">
        <f t="shared" si="9"/>
        <v>-0.54457142857142871</v>
      </c>
      <c r="I55" s="10">
        <f t="shared" si="0"/>
        <v>-0.94778717056190942</v>
      </c>
      <c r="J55" s="10">
        <f t="shared" si="1"/>
        <v>0.2965580408163267</v>
      </c>
      <c r="K55" s="10">
        <f t="shared" si="2"/>
        <v>0.89830052068174993</v>
      </c>
      <c r="L55" s="10">
        <f t="shared" si="3"/>
        <v>0.64029999999999998</v>
      </c>
      <c r="M55" s="10">
        <f t="shared" si="4"/>
        <v>21.343333333333334</v>
      </c>
      <c r="N55" s="10">
        <f t="shared" si="5"/>
        <v>0.40998408999999997</v>
      </c>
      <c r="O55" s="46">
        <f t="shared" si="5"/>
        <v>455.53787777777779</v>
      </c>
      <c r="U55" s="10">
        <v>0.32</v>
      </c>
      <c r="V55" s="46">
        <v>0.45679999999999998</v>
      </c>
    </row>
    <row r="56" spans="2:22" ht="15" x14ac:dyDescent="0.25">
      <c r="B56" s="45">
        <v>37622</v>
      </c>
      <c r="C56" s="5">
        <f t="shared" si="6"/>
        <v>0.57457142857142873</v>
      </c>
      <c r="D56" s="200">
        <v>1.3</v>
      </c>
      <c r="E56">
        <v>0.68569999999999998</v>
      </c>
      <c r="F56" s="10">
        <f t="shared" si="7"/>
        <v>0.11112857142857124</v>
      </c>
      <c r="G56" s="10">
        <f t="shared" si="8"/>
        <v>1.234955938775506E-2</v>
      </c>
      <c r="H56" s="10">
        <f t="shared" si="9"/>
        <v>0.72542857142857131</v>
      </c>
      <c r="I56" s="10">
        <f t="shared" si="0"/>
        <v>1.2625559423172545</v>
      </c>
      <c r="J56" s="10">
        <f t="shared" si="1"/>
        <v>0.52624661224489777</v>
      </c>
      <c r="K56" s="10">
        <f t="shared" si="2"/>
        <v>1.5940475074806106</v>
      </c>
      <c r="L56" s="10">
        <f t="shared" si="3"/>
        <v>-0.61430000000000007</v>
      </c>
      <c r="M56" s="10">
        <f t="shared" si="4"/>
        <v>-0.47253846153846157</v>
      </c>
      <c r="N56" s="10">
        <f t="shared" si="5"/>
        <v>0.37736449000000011</v>
      </c>
      <c r="O56" s="46">
        <f t="shared" si="5"/>
        <v>0.22329259763313614</v>
      </c>
      <c r="U56" s="10">
        <v>0.32</v>
      </c>
      <c r="V56" s="46">
        <v>0.45639999999999997</v>
      </c>
    </row>
    <row r="57" spans="2:22" ht="15.75" thickBot="1" x14ac:dyDescent="0.3">
      <c r="B57" s="47">
        <v>37653</v>
      </c>
      <c r="C57" s="5">
        <f t="shared" si="6"/>
        <v>0.57457142857142873</v>
      </c>
      <c r="D57" s="200">
        <v>2.44</v>
      </c>
      <c r="E57">
        <v>1.087</v>
      </c>
      <c r="F57" s="10">
        <f t="shared" si="7"/>
        <v>0.51242857142857123</v>
      </c>
      <c r="G57" s="10">
        <f t="shared" si="8"/>
        <v>0.26258304081632633</v>
      </c>
      <c r="H57" s="10">
        <f t="shared" si="9"/>
        <v>1.8654285714285712</v>
      </c>
      <c r="I57" s="10">
        <f t="shared" si="0"/>
        <v>3.2466434609646928</v>
      </c>
      <c r="J57" s="10">
        <f t="shared" si="1"/>
        <v>3.4798237551020401</v>
      </c>
      <c r="K57" s="10">
        <f t="shared" si="2"/>
        <v>10.540693762624798</v>
      </c>
      <c r="L57" s="10">
        <f t="shared" si="3"/>
        <v>-1.353</v>
      </c>
      <c r="M57" s="10">
        <f t="shared" si="4"/>
        <v>-0.55450819672131146</v>
      </c>
      <c r="N57" s="10">
        <f t="shared" si="5"/>
        <v>1.8306089999999999</v>
      </c>
      <c r="O57" s="46">
        <f t="shared" si="5"/>
        <v>0.30747934023112067</v>
      </c>
      <c r="U57" s="10">
        <v>0.31</v>
      </c>
      <c r="V57" s="46">
        <v>0.44640000000000002</v>
      </c>
    </row>
    <row r="58" spans="2:22" ht="15" x14ac:dyDescent="0.25">
      <c r="B58" s="45">
        <v>37681</v>
      </c>
      <c r="C58" s="5">
        <f t="shared" si="6"/>
        <v>0.57457142857142873</v>
      </c>
      <c r="D58" s="200">
        <v>1.84</v>
      </c>
      <c r="E58">
        <v>1.0960000000000001</v>
      </c>
      <c r="F58" s="10">
        <f t="shared" si="7"/>
        <v>0.52142857142857135</v>
      </c>
      <c r="G58" s="10">
        <f t="shared" si="8"/>
        <v>0.27188775510204072</v>
      </c>
      <c r="H58" s="10">
        <f t="shared" si="9"/>
        <v>1.2654285714285713</v>
      </c>
      <c r="I58" s="10">
        <f t="shared" si="0"/>
        <v>2.2023868722028834</v>
      </c>
      <c r="J58" s="10">
        <f t="shared" si="1"/>
        <v>1.601309469387755</v>
      </c>
      <c r="K58" s="10">
        <f t="shared" si="2"/>
        <v>4.8505079348516</v>
      </c>
      <c r="L58" s="10">
        <f t="shared" si="3"/>
        <v>-0.74399999999999999</v>
      </c>
      <c r="M58" s="10">
        <f t="shared" si="4"/>
        <v>-0.40434782608695652</v>
      </c>
      <c r="N58" s="10">
        <f t="shared" si="5"/>
        <v>0.55353600000000003</v>
      </c>
      <c r="O58" s="46">
        <f t="shared" si="5"/>
        <v>0.16349716446124762</v>
      </c>
      <c r="U58" s="10">
        <v>0.28999999999999998</v>
      </c>
      <c r="V58" s="46">
        <v>0.44</v>
      </c>
    </row>
    <row r="59" spans="2:22" ht="15.75" thickBot="1" x14ac:dyDescent="0.3">
      <c r="B59" s="47">
        <v>37712</v>
      </c>
      <c r="C59" s="5">
        <f t="shared" si="6"/>
        <v>0.57457142857142873</v>
      </c>
      <c r="D59" s="200">
        <v>0.56000000000000005</v>
      </c>
      <c r="E59">
        <v>0.88090000000000002</v>
      </c>
      <c r="F59" s="10">
        <f t="shared" si="7"/>
        <v>0.30632857142857128</v>
      </c>
      <c r="G59" s="10">
        <f t="shared" si="8"/>
        <v>9.3837193673469294E-2</v>
      </c>
      <c r="H59" s="10">
        <f t="shared" si="9"/>
        <v>-1.457142857142868E-2</v>
      </c>
      <c r="I59" s="10">
        <f t="shared" si="0"/>
        <v>-2.5360517155644139E-2</v>
      </c>
      <c r="J59" s="10">
        <f t="shared" si="1"/>
        <v>2.1232653061224805E-4</v>
      </c>
      <c r="K59" s="10">
        <f t="shared" si="2"/>
        <v>6.4315583040172066E-4</v>
      </c>
      <c r="L59" s="10">
        <f t="shared" si="3"/>
        <v>0.32089999999999996</v>
      </c>
      <c r="M59" s="10">
        <f t="shared" si="4"/>
        <v>0.5730357142857142</v>
      </c>
      <c r="N59" s="10">
        <f t="shared" si="5"/>
        <v>0.10297680999999997</v>
      </c>
      <c r="O59" s="46">
        <f t="shared" si="5"/>
        <v>0.32836992984693869</v>
      </c>
      <c r="U59" s="10">
        <v>0.25</v>
      </c>
      <c r="V59" s="46">
        <v>0.41270000000000001</v>
      </c>
    </row>
    <row r="60" spans="2:22" ht="15" x14ac:dyDescent="0.25">
      <c r="B60" s="45">
        <v>37742</v>
      </c>
      <c r="C60" s="5">
        <f t="shared" si="6"/>
        <v>0.57457142857142873</v>
      </c>
      <c r="D60" s="200">
        <v>0.23</v>
      </c>
      <c r="E60">
        <v>0.45679999999999998</v>
      </c>
      <c r="F60" s="10">
        <f t="shared" si="7"/>
        <v>-0.11777142857142875</v>
      </c>
      <c r="G60" s="10">
        <f t="shared" si="8"/>
        <v>1.3870109387755144E-2</v>
      </c>
      <c r="H60" s="10">
        <f t="shared" si="9"/>
        <v>-0.34457142857142875</v>
      </c>
      <c r="I60" s="10">
        <f t="shared" si="0"/>
        <v>-0.59970164097463963</v>
      </c>
      <c r="J60" s="10">
        <f t="shared" si="1"/>
        <v>0.11872946938775522</v>
      </c>
      <c r="K60" s="10">
        <f t="shared" si="2"/>
        <v>0.35964205818767558</v>
      </c>
      <c r="L60" s="10">
        <f t="shared" si="3"/>
        <v>0.22679999999999997</v>
      </c>
      <c r="M60" s="10">
        <f t="shared" si="4"/>
        <v>0.98608695652173894</v>
      </c>
      <c r="N60" s="10">
        <f t="shared" si="5"/>
        <v>5.1438239999999989E-2</v>
      </c>
      <c r="O60" s="46">
        <f t="shared" si="5"/>
        <v>0.97236748582230592</v>
      </c>
      <c r="U60" s="10">
        <v>0.25</v>
      </c>
      <c r="V60" s="46">
        <v>0.40739999999999998</v>
      </c>
    </row>
    <row r="61" spans="2:22" ht="15.75" thickBot="1" x14ac:dyDescent="0.3">
      <c r="B61" s="47">
        <v>37773</v>
      </c>
      <c r="C61" s="5">
        <f t="shared" si="6"/>
        <v>0.57457142857142873</v>
      </c>
      <c r="D61" s="200">
        <v>0.1</v>
      </c>
      <c r="E61">
        <v>0.13650000000000001</v>
      </c>
      <c r="F61" s="10">
        <f t="shared" si="7"/>
        <v>-0.43807142857142872</v>
      </c>
      <c r="G61" s="10">
        <f t="shared" si="8"/>
        <v>0.19190657653061238</v>
      </c>
      <c r="H61" s="10">
        <f t="shared" si="9"/>
        <v>-0.47457142857142876</v>
      </c>
      <c r="I61" s="10">
        <f t="shared" si="0"/>
        <v>-0.8259572352063651</v>
      </c>
      <c r="J61" s="10">
        <f t="shared" si="1"/>
        <v>0.22521804081632671</v>
      </c>
      <c r="K61" s="10">
        <f t="shared" si="2"/>
        <v>0.68220535438974272</v>
      </c>
      <c r="L61" s="10">
        <f t="shared" si="3"/>
        <v>3.6500000000000005E-2</v>
      </c>
      <c r="M61" s="10">
        <f t="shared" si="4"/>
        <v>0.36500000000000005</v>
      </c>
      <c r="N61" s="10">
        <f t="shared" si="5"/>
        <v>1.3322500000000003E-3</v>
      </c>
      <c r="O61" s="46">
        <f t="shared" si="5"/>
        <v>0.13322500000000004</v>
      </c>
      <c r="U61" s="10">
        <v>0.24</v>
      </c>
      <c r="V61" s="46">
        <v>0.39560000000000001</v>
      </c>
    </row>
    <row r="62" spans="2:22" ht="15" x14ac:dyDescent="0.25">
      <c r="B62" s="45">
        <v>37803</v>
      </c>
      <c r="C62" s="5">
        <f t="shared" si="6"/>
        <v>0.57457142857142873</v>
      </c>
      <c r="D62" s="200">
        <v>0.06</v>
      </c>
      <c r="E62">
        <v>6.3689999999999997E-2</v>
      </c>
      <c r="F62" s="10">
        <f t="shared" si="7"/>
        <v>-0.51088142857142871</v>
      </c>
      <c r="G62" s="10">
        <f t="shared" si="8"/>
        <v>0.26099983405918381</v>
      </c>
      <c r="H62" s="10">
        <f t="shared" si="9"/>
        <v>-0.51457142857142868</v>
      </c>
      <c r="I62" s="10">
        <f t="shared" si="0"/>
        <v>-0.89557434112381895</v>
      </c>
      <c r="J62" s="10">
        <f t="shared" si="1"/>
        <v>0.26478375510204094</v>
      </c>
      <c r="K62" s="10">
        <f t="shared" si="2"/>
        <v>0.80205340047936247</v>
      </c>
      <c r="L62" s="10">
        <f t="shared" si="3"/>
        <v>3.6899999999999988E-3</v>
      </c>
      <c r="M62" s="10">
        <f t="shared" si="4"/>
        <v>6.1499999999999985E-2</v>
      </c>
      <c r="N62" s="10">
        <f t="shared" si="5"/>
        <v>1.3616099999999991E-5</v>
      </c>
      <c r="O62" s="46">
        <f t="shared" si="5"/>
        <v>3.7822499999999983E-3</v>
      </c>
      <c r="U62" s="10">
        <v>0.23</v>
      </c>
      <c r="V62" s="46">
        <v>0.39300000000000002</v>
      </c>
    </row>
    <row r="63" spans="2:22" ht="15.75" thickBot="1" x14ac:dyDescent="0.3">
      <c r="B63" s="47">
        <v>37834</v>
      </c>
      <c r="C63" s="5">
        <f t="shared" si="6"/>
        <v>0.57457142857142873</v>
      </c>
      <c r="D63" s="200">
        <v>0.06</v>
      </c>
      <c r="E63">
        <v>0.16120000000000001</v>
      </c>
      <c r="F63" s="10">
        <f t="shared" si="7"/>
        <v>-0.41337142857142872</v>
      </c>
      <c r="G63" s="10">
        <f t="shared" si="8"/>
        <v>0.17087593795918379</v>
      </c>
      <c r="H63" s="10">
        <f t="shared" si="9"/>
        <v>-0.51457142857142868</v>
      </c>
      <c r="I63" s="10">
        <f t="shared" si="0"/>
        <v>-0.89557434112381895</v>
      </c>
      <c r="J63" s="10">
        <f t="shared" si="1"/>
        <v>0.26478375510204094</v>
      </c>
      <c r="K63" s="10">
        <f t="shared" si="2"/>
        <v>0.80205340047936247</v>
      </c>
      <c r="L63" s="10">
        <f t="shared" si="3"/>
        <v>0.10120000000000001</v>
      </c>
      <c r="M63" s="10">
        <f t="shared" si="4"/>
        <v>1.686666666666667</v>
      </c>
      <c r="N63" s="10">
        <f t="shared" si="5"/>
        <v>1.0241440000000003E-2</v>
      </c>
      <c r="O63" s="46">
        <f t="shared" si="5"/>
        <v>2.8448444444444454</v>
      </c>
      <c r="U63" s="10">
        <v>0.23</v>
      </c>
      <c r="V63" s="46">
        <v>0.38200000000000001</v>
      </c>
    </row>
    <row r="64" spans="2:22" ht="15" x14ac:dyDescent="0.25">
      <c r="B64" s="45">
        <v>37865</v>
      </c>
      <c r="C64" s="5">
        <f t="shared" si="6"/>
        <v>0.57457142857142873</v>
      </c>
      <c r="D64" s="200">
        <v>0.05</v>
      </c>
      <c r="E64">
        <v>0.22969999999999999</v>
      </c>
      <c r="F64" s="10">
        <f t="shared" si="7"/>
        <v>-0.34487142857142872</v>
      </c>
      <c r="G64" s="10">
        <f t="shared" si="8"/>
        <v>0.11893630224489805</v>
      </c>
      <c r="H64" s="10">
        <f t="shared" si="9"/>
        <v>-0.52457142857142869</v>
      </c>
      <c r="I64" s="10">
        <f t="shared" si="0"/>
        <v>-0.91297861760318244</v>
      </c>
      <c r="J64" s="10">
        <f t="shared" si="1"/>
        <v>0.27517518367346949</v>
      </c>
      <c r="K64" s="10">
        <f t="shared" si="2"/>
        <v>0.83352995620061798</v>
      </c>
      <c r="L64" s="10">
        <f t="shared" si="3"/>
        <v>0.17969999999999997</v>
      </c>
      <c r="M64" s="10">
        <f t="shared" si="4"/>
        <v>3.5939999999999994</v>
      </c>
      <c r="N64" s="10">
        <f t="shared" si="5"/>
        <v>3.2292089999999989E-2</v>
      </c>
      <c r="O64" s="46">
        <f t="shared" si="5"/>
        <v>12.916835999999996</v>
      </c>
      <c r="U64" s="10">
        <v>0.22</v>
      </c>
      <c r="V64" s="46">
        <v>0.38140000000000002</v>
      </c>
    </row>
    <row r="65" spans="2:22" ht="15.75" thickBot="1" x14ac:dyDescent="0.3">
      <c r="B65" s="47">
        <v>37895</v>
      </c>
      <c r="C65" s="5">
        <f t="shared" si="6"/>
        <v>0.57457142857142873</v>
      </c>
      <c r="D65" s="200">
        <v>0.25</v>
      </c>
      <c r="E65">
        <v>0.27350000000000002</v>
      </c>
      <c r="F65" s="10">
        <f t="shared" si="7"/>
        <v>-0.30107142857142871</v>
      </c>
      <c r="G65" s="10">
        <f t="shared" si="8"/>
        <v>9.0644005102040903E-2</v>
      </c>
      <c r="H65" s="10">
        <f t="shared" si="9"/>
        <v>-0.32457142857142873</v>
      </c>
      <c r="I65" s="10">
        <f t="shared" si="0"/>
        <v>-0.56489308801591265</v>
      </c>
      <c r="J65" s="10">
        <f t="shared" si="1"/>
        <v>0.10534661224489807</v>
      </c>
      <c r="K65" s="10">
        <f t="shared" si="2"/>
        <v>0.31910420088815361</v>
      </c>
      <c r="L65" s="10">
        <f t="shared" si="3"/>
        <v>2.3500000000000021E-2</v>
      </c>
      <c r="M65" s="10">
        <f t="shared" si="4"/>
        <v>9.4000000000000083E-2</v>
      </c>
      <c r="N65" s="10">
        <f t="shared" si="5"/>
        <v>5.5225000000000098E-4</v>
      </c>
      <c r="O65" s="46">
        <f t="shared" si="5"/>
        <v>8.8360000000000157E-3</v>
      </c>
      <c r="U65" s="10">
        <v>0.18</v>
      </c>
      <c r="V65" s="46">
        <v>0.37880000000000003</v>
      </c>
    </row>
    <row r="66" spans="2:22" ht="15" x14ac:dyDescent="0.25">
      <c r="B66" s="45">
        <v>37926</v>
      </c>
      <c r="C66" s="5">
        <f t="shared" si="6"/>
        <v>0.57457142857142873</v>
      </c>
      <c r="D66" s="200">
        <v>1.21</v>
      </c>
      <c r="E66">
        <v>0.20080000000000001</v>
      </c>
      <c r="F66" s="10">
        <f t="shared" si="7"/>
        <v>-0.37377142857142875</v>
      </c>
      <c r="G66" s="10">
        <f t="shared" si="8"/>
        <v>0.13970508081632665</v>
      </c>
      <c r="H66" s="10">
        <f t="shared" si="9"/>
        <v>0.63542857142857123</v>
      </c>
      <c r="I66" s="10">
        <f t="shared" si="0"/>
        <v>1.105917454002983</v>
      </c>
      <c r="J66" s="10">
        <f t="shared" si="1"/>
        <v>0.40376946938775488</v>
      </c>
      <c r="K66" s="10">
        <f t="shared" si="2"/>
        <v>1.22305341506844</v>
      </c>
      <c r="L66" s="10">
        <f t="shared" si="3"/>
        <v>-1.0091999999999999</v>
      </c>
      <c r="M66" s="10">
        <f t="shared" si="4"/>
        <v>-0.83404958677685948</v>
      </c>
      <c r="N66" s="10">
        <f t="shared" si="5"/>
        <v>1.0184846399999998</v>
      </c>
      <c r="O66" s="46">
        <f t="shared" si="5"/>
        <v>0.69563871320265003</v>
      </c>
      <c r="U66" s="10">
        <v>0.17</v>
      </c>
      <c r="V66" s="46">
        <v>0.37480000000000002</v>
      </c>
    </row>
    <row r="67" spans="2:22" ht="15.75" thickBot="1" x14ac:dyDescent="0.3">
      <c r="B67" s="47">
        <v>37956</v>
      </c>
      <c r="C67" s="5">
        <f t="shared" si="6"/>
        <v>0.57457142857142873</v>
      </c>
      <c r="D67" s="200">
        <v>3.54</v>
      </c>
      <c r="E67">
        <v>0.44640000000000002</v>
      </c>
      <c r="F67" s="10">
        <f t="shared" si="7"/>
        <v>-0.12817142857142871</v>
      </c>
      <c r="G67" s="10">
        <f t="shared" si="8"/>
        <v>1.6427915102040853E-2</v>
      </c>
      <c r="H67" s="10">
        <f t="shared" si="9"/>
        <v>2.9654285714285713</v>
      </c>
      <c r="I67" s="10">
        <f t="shared" si="0"/>
        <v>5.1611138736946778</v>
      </c>
      <c r="J67" s="10">
        <f t="shared" si="1"/>
        <v>8.7937666122448981</v>
      </c>
      <c r="K67" s="10">
        <f t="shared" si="2"/>
        <v>26.637096417243683</v>
      </c>
      <c r="L67" s="10">
        <f t="shared" si="3"/>
        <v>-3.0935999999999999</v>
      </c>
      <c r="M67" s="10">
        <f t="shared" si="4"/>
        <v>-0.87389830508474575</v>
      </c>
      <c r="N67" s="10">
        <f t="shared" si="5"/>
        <v>9.5703609599999986</v>
      </c>
      <c r="O67" s="46">
        <f t="shared" si="5"/>
        <v>0.76369824762999139</v>
      </c>
      <c r="U67" s="10">
        <v>0.15</v>
      </c>
      <c r="V67" s="46">
        <v>0.33900000000000002</v>
      </c>
    </row>
    <row r="68" spans="2:22" ht="15" x14ac:dyDescent="0.25">
      <c r="B68" s="45">
        <v>37987</v>
      </c>
      <c r="C68" s="5">
        <f t="shared" si="6"/>
        <v>0.57457142857142873</v>
      </c>
      <c r="D68" s="200">
        <v>1.22</v>
      </c>
      <c r="E68">
        <v>0.41270000000000001</v>
      </c>
      <c r="F68" s="10">
        <f t="shared" si="7"/>
        <v>-0.16187142857142872</v>
      </c>
      <c r="G68" s="10">
        <f t="shared" si="8"/>
        <v>2.6202359387755152E-2</v>
      </c>
      <c r="H68" s="10">
        <f t="shared" si="9"/>
        <v>0.64542857142857124</v>
      </c>
      <c r="I68" s="10">
        <f t="shared" si="0"/>
        <v>1.1233217304823464</v>
      </c>
      <c r="J68" s="10">
        <f t="shared" si="1"/>
        <v>0.41657804081632627</v>
      </c>
      <c r="K68" s="10">
        <f t="shared" si="2"/>
        <v>1.2618517101738533</v>
      </c>
      <c r="L68" s="10">
        <f t="shared" si="3"/>
        <v>-0.80729999999999991</v>
      </c>
      <c r="M68" s="10">
        <f t="shared" si="4"/>
        <v>-0.6617213114754098</v>
      </c>
      <c r="N68" s="10">
        <f t="shared" si="5"/>
        <v>0.6517332899999998</v>
      </c>
      <c r="O68" s="46">
        <f t="shared" si="5"/>
        <v>0.43787509406073633</v>
      </c>
      <c r="U68" s="10">
        <v>0.15</v>
      </c>
      <c r="V68" s="46">
        <v>0.32190000000000002</v>
      </c>
    </row>
    <row r="69" spans="2:22" ht="15.75" thickBot="1" x14ac:dyDescent="0.3">
      <c r="B69" s="47">
        <v>38018</v>
      </c>
      <c r="C69" s="5">
        <f t="shared" si="6"/>
        <v>0.57457142857142873</v>
      </c>
      <c r="D69" s="200">
        <v>1.53</v>
      </c>
      <c r="E69">
        <v>0.878</v>
      </c>
      <c r="F69" s="10">
        <f t="shared" si="7"/>
        <v>0.30342857142857127</v>
      </c>
      <c r="G69" s="10">
        <f t="shared" si="8"/>
        <v>9.2068897959183577E-2</v>
      </c>
      <c r="H69" s="10">
        <f t="shared" si="9"/>
        <v>0.95542857142857129</v>
      </c>
      <c r="I69" s="10">
        <f t="shared" si="0"/>
        <v>1.6628543013426149</v>
      </c>
      <c r="J69" s="10">
        <f t="shared" si="1"/>
        <v>0.91284375510204052</v>
      </c>
      <c r="K69" s="10">
        <f t="shared" si="2"/>
        <v>2.7650844274936359</v>
      </c>
      <c r="L69" s="10">
        <f t="shared" si="3"/>
        <v>-0.65200000000000002</v>
      </c>
      <c r="M69" s="10">
        <f t="shared" si="4"/>
        <v>-0.42614379084967319</v>
      </c>
      <c r="N69" s="10">
        <f t="shared" si="5"/>
        <v>0.42510400000000004</v>
      </c>
      <c r="O69" s="46">
        <f t="shared" si="5"/>
        <v>0.18159853047973001</v>
      </c>
      <c r="U69" s="10">
        <v>0.14000000000000001</v>
      </c>
      <c r="V69" s="46">
        <v>0.31530000000000002</v>
      </c>
    </row>
    <row r="70" spans="2:22" ht="15" x14ac:dyDescent="0.25">
      <c r="B70" s="45">
        <v>38047</v>
      </c>
      <c r="C70" s="5">
        <f t="shared" si="6"/>
        <v>0.57457142857142873</v>
      </c>
      <c r="D70" s="200">
        <v>0.91</v>
      </c>
      <c r="E70">
        <v>0.81869999999999998</v>
      </c>
      <c r="F70" s="10">
        <f t="shared" si="7"/>
        <v>0.24412857142857125</v>
      </c>
      <c r="G70" s="10">
        <f t="shared" si="8"/>
        <v>5.9598759387755017E-2</v>
      </c>
      <c r="H70" s="10">
        <f t="shared" si="9"/>
        <v>0.3354285714285713</v>
      </c>
      <c r="I70" s="10">
        <f t="shared" si="0"/>
        <v>0.58378915962207822</v>
      </c>
      <c r="J70" s="10">
        <f t="shared" si="1"/>
        <v>0.11251232653061216</v>
      </c>
      <c r="K70" s="10">
        <f t="shared" si="2"/>
        <v>0.34080978289225233</v>
      </c>
      <c r="L70" s="10">
        <f t="shared" si="3"/>
        <v>-9.1300000000000048E-2</v>
      </c>
      <c r="M70" s="10">
        <f t="shared" si="4"/>
        <v>-0.10032967032967038</v>
      </c>
      <c r="N70" s="10">
        <f t="shared" si="5"/>
        <v>8.3356900000000084E-3</v>
      </c>
      <c r="O70" s="46">
        <f t="shared" si="5"/>
        <v>1.0066042748460341E-2</v>
      </c>
      <c r="U70" s="10">
        <v>0.14000000000000001</v>
      </c>
      <c r="V70" s="46">
        <v>0.31480000000000002</v>
      </c>
    </row>
    <row r="71" spans="2:22" ht="15" x14ac:dyDescent="0.25">
      <c r="B71" s="47">
        <v>38078</v>
      </c>
      <c r="C71" s="5">
        <f t="shared" si="6"/>
        <v>0.57457142857142873</v>
      </c>
      <c r="D71" s="200">
        <v>0.74</v>
      </c>
      <c r="E71">
        <v>0.61209999999999998</v>
      </c>
      <c r="F71" s="10">
        <f t="shared" si="7"/>
        <v>3.7528571428571245E-2</v>
      </c>
      <c r="G71" s="10">
        <f t="shared" si="8"/>
        <v>1.408393673469374E-3</v>
      </c>
      <c r="H71" s="10">
        <f t="shared" si="9"/>
        <v>0.16542857142857126</v>
      </c>
      <c r="I71" s="10">
        <f t="shared" si="0"/>
        <v>0.28791645947289868</v>
      </c>
      <c r="J71" s="10">
        <f t="shared" si="1"/>
        <v>2.7366612244897903E-2</v>
      </c>
      <c r="K71" s="10">
        <f t="shared" si="2"/>
        <v>8.289588763540931E-2</v>
      </c>
      <c r="L71" s="10">
        <f t="shared" si="3"/>
        <v>-0.12790000000000001</v>
      </c>
      <c r="M71" s="10">
        <f t="shared" si="4"/>
        <v>-0.17283783783783785</v>
      </c>
      <c r="N71" s="10">
        <f t="shared" si="5"/>
        <v>1.6358410000000004E-2</v>
      </c>
      <c r="O71" s="46">
        <f t="shared" si="5"/>
        <v>2.9872918188458733E-2</v>
      </c>
      <c r="U71" s="10">
        <v>0.14000000000000001</v>
      </c>
      <c r="V71" s="46">
        <v>0.3115</v>
      </c>
    </row>
    <row r="72" spans="2:22" ht="15.75" thickBot="1" x14ac:dyDescent="0.3">
      <c r="B72" s="47">
        <v>38200</v>
      </c>
      <c r="C72" s="5">
        <f t="shared" si="6"/>
        <v>0.57457142857142873</v>
      </c>
      <c r="D72" s="200">
        <v>7.0000000000000007E-2</v>
      </c>
      <c r="E72">
        <v>0.14749999999999999</v>
      </c>
      <c r="F72" s="10">
        <f t="shared" ref="F72:F112" si="10">IF(E72="","",E72-C72)</f>
        <v>-0.42707142857142877</v>
      </c>
      <c r="G72" s="10">
        <f t="shared" ref="G72:G112" si="11">IF(F72="","",F72^2)</f>
        <v>0.18239000510204098</v>
      </c>
      <c r="H72" s="10">
        <f t="shared" ref="H72:H112" si="12">IF(OR(D72="",E72=""),"",D72-C72)</f>
        <v>-0.50457142857142867</v>
      </c>
      <c r="I72" s="10">
        <f t="shared" ref="I72:I112" si="13">IF(H72="","",H72/C72)</f>
        <v>-0.87817006464445546</v>
      </c>
      <c r="J72" s="10">
        <f t="shared" ref="J72:J112" si="14">IF(OR(D72="",E72=""),"",H72^2)</f>
        <v>0.25459232653061237</v>
      </c>
      <c r="K72" s="10">
        <f t="shared" ref="K72:K112" si="15">IF(I72="","",I72^2)</f>
        <v>0.7711826624376471</v>
      </c>
      <c r="L72" s="10">
        <f t="shared" ref="L72:L112" si="16">IF(OR(D72="",E72=""),"",E72-D72)</f>
        <v>7.7499999999999986E-2</v>
      </c>
      <c r="M72" s="10">
        <f t="shared" ref="M72:M112" si="17">IF(OR(L72="",D72=0),"",L72/D72)</f>
        <v>1.1071428571428568</v>
      </c>
      <c r="N72" s="10">
        <f t="shared" ref="N72:O112" si="18">IF(L72="","",L72^2)</f>
        <v>6.0062499999999977E-3</v>
      </c>
      <c r="O72" s="46">
        <f t="shared" si="18"/>
        <v>1.2257653061224481</v>
      </c>
      <c r="U72" s="10">
        <v>0.13</v>
      </c>
      <c r="V72" s="46">
        <v>0.31119999999999998</v>
      </c>
    </row>
    <row r="73" spans="2:22" ht="15" x14ac:dyDescent="0.25">
      <c r="B73" s="45">
        <v>38231</v>
      </c>
      <c r="C73" s="5">
        <f t="shared" ref="C73:C112" si="19">$F$4</f>
        <v>0.57457142857142873</v>
      </c>
      <c r="D73" s="200">
        <v>0.09</v>
      </c>
      <c r="E73">
        <v>0.47960000000000003</v>
      </c>
      <c r="F73" s="10">
        <f t="shared" si="10"/>
        <v>-9.4971428571428707E-2</v>
      </c>
      <c r="G73" s="10">
        <f t="shared" si="11"/>
        <v>9.0195722448979856E-3</v>
      </c>
      <c r="H73" s="10">
        <f t="shared" si="12"/>
        <v>-0.48457142857142876</v>
      </c>
      <c r="I73" s="10">
        <f t="shared" si="13"/>
        <v>-0.84336151168572859</v>
      </c>
      <c r="J73" s="10">
        <f t="shared" si="14"/>
        <v>0.23480946938775529</v>
      </c>
      <c r="K73" s="10">
        <f t="shared" si="15"/>
        <v>0.71125863939283729</v>
      </c>
      <c r="L73" s="10">
        <f t="shared" si="16"/>
        <v>0.38960000000000006</v>
      </c>
      <c r="M73" s="10">
        <f t="shared" si="17"/>
        <v>4.3288888888888897</v>
      </c>
      <c r="N73" s="10">
        <f t="shared" si="18"/>
        <v>0.15178816000000003</v>
      </c>
      <c r="O73" s="46">
        <f t="shared" si="18"/>
        <v>18.739279012345687</v>
      </c>
      <c r="U73" s="10">
        <v>0.13</v>
      </c>
      <c r="V73" s="46">
        <v>0.3019</v>
      </c>
    </row>
    <row r="74" spans="2:22" ht="15.75" thickBot="1" x14ac:dyDescent="0.3">
      <c r="B74" s="47">
        <v>38261</v>
      </c>
      <c r="C74" s="5">
        <f t="shared" si="19"/>
        <v>0.57457142857142873</v>
      </c>
      <c r="D74" s="200">
        <v>0.09</v>
      </c>
      <c r="E74">
        <v>0.21479999999999999</v>
      </c>
      <c r="F74" s="10">
        <f t="shared" si="10"/>
        <v>-0.35977142857142874</v>
      </c>
      <c r="G74" s="10">
        <f t="shared" si="11"/>
        <v>0.12943548081632666</v>
      </c>
      <c r="H74" s="10">
        <f t="shared" si="12"/>
        <v>-0.48457142857142876</v>
      </c>
      <c r="I74" s="10">
        <f t="shared" si="13"/>
        <v>-0.84336151168572859</v>
      </c>
      <c r="J74" s="10">
        <f t="shared" si="14"/>
        <v>0.23480946938775529</v>
      </c>
      <c r="K74" s="10">
        <f t="shared" si="15"/>
        <v>0.71125863939283729</v>
      </c>
      <c r="L74" s="10">
        <f t="shared" si="16"/>
        <v>0.12479999999999999</v>
      </c>
      <c r="M74" s="10">
        <f t="shared" si="17"/>
        <v>1.3866666666666667</v>
      </c>
      <c r="N74" s="10">
        <f t="shared" si="18"/>
        <v>1.5575039999999998E-2</v>
      </c>
      <c r="O74" s="46">
        <f t="shared" si="18"/>
        <v>1.9228444444444446</v>
      </c>
      <c r="U74" s="10">
        <v>0.13</v>
      </c>
      <c r="V74" s="46">
        <v>0.29770000000000002</v>
      </c>
    </row>
    <row r="75" spans="2:22" ht="15" x14ac:dyDescent="0.25">
      <c r="B75" s="45">
        <v>38292</v>
      </c>
      <c r="C75" s="5">
        <f t="shared" si="19"/>
        <v>0.57457142857142873</v>
      </c>
      <c r="D75" s="200">
        <v>0.1</v>
      </c>
      <c r="E75">
        <v>0.26279999999999998</v>
      </c>
      <c r="F75" s="10">
        <f t="shared" si="10"/>
        <v>-0.31177142857142875</v>
      </c>
      <c r="G75" s="10">
        <f t="shared" si="11"/>
        <v>9.7201423673469498E-2</v>
      </c>
      <c r="H75" s="10">
        <f t="shared" si="12"/>
        <v>-0.47457142857142876</v>
      </c>
      <c r="I75" s="10">
        <f t="shared" si="13"/>
        <v>-0.8259572352063651</v>
      </c>
      <c r="J75" s="10">
        <f t="shared" si="14"/>
        <v>0.22521804081632671</v>
      </c>
      <c r="K75" s="10">
        <f t="shared" si="15"/>
        <v>0.68220535438974272</v>
      </c>
      <c r="L75" s="10">
        <f t="shared" si="16"/>
        <v>0.16279999999999997</v>
      </c>
      <c r="M75" s="10">
        <f t="shared" si="17"/>
        <v>1.6279999999999997</v>
      </c>
      <c r="N75" s="10">
        <f t="shared" si="18"/>
        <v>2.650383999999999E-2</v>
      </c>
      <c r="O75" s="46">
        <f t="shared" si="18"/>
        <v>2.650383999999999</v>
      </c>
      <c r="U75" s="10">
        <v>0.13</v>
      </c>
      <c r="V75" s="46">
        <v>0.29599999999999999</v>
      </c>
    </row>
    <row r="76" spans="2:22" ht="15.75" thickBot="1" x14ac:dyDescent="0.3">
      <c r="B76" s="47">
        <v>38322</v>
      </c>
      <c r="C76" s="5">
        <f t="shared" si="19"/>
        <v>0.57457142857142873</v>
      </c>
      <c r="D76" s="200">
        <v>0.13</v>
      </c>
      <c r="E76">
        <v>0.71989999999999998</v>
      </c>
      <c r="F76" s="10">
        <f t="shared" si="10"/>
        <v>0.14532857142857125</v>
      </c>
      <c r="G76" s="10">
        <f t="shared" si="11"/>
        <v>2.1120393673469337E-2</v>
      </c>
      <c r="H76" s="10">
        <f t="shared" si="12"/>
        <v>-0.44457142857142873</v>
      </c>
      <c r="I76" s="10">
        <f t="shared" si="13"/>
        <v>-0.77374440576827452</v>
      </c>
      <c r="J76" s="10">
        <f t="shared" si="14"/>
        <v>0.19764375510204096</v>
      </c>
      <c r="K76" s="10">
        <f t="shared" si="15"/>
        <v>0.59868040545770029</v>
      </c>
      <c r="L76" s="10">
        <f t="shared" si="16"/>
        <v>0.58989999999999998</v>
      </c>
      <c r="M76" s="10">
        <f t="shared" si="17"/>
        <v>4.537692307692307</v>
      </c>
      <c r="N76" s="10">
        <f t="shared" si="18"/>
        <v>0.34798200999999995</v>
      </c>
      <c r="O76" s="46">
        <f t="shared" si="18"/>
        <v>20.590651479289935</v>
      </c>
      <c r="U76" s="10">
        <v>0.13</v>
      </c>
      <c r="V76" s="46">
        <v>0.28660000000000002</v>
      </c>
    </row>
    <row r="77" spans="2:22" ht="15" x14ac:dyDescent="0.25">
      <c r="B77" s="45">
        <v>38353</v>
      </c>
      <c r="C77" s="5">
        <f t="shared" si="19"/>
        <v>0.57457142857142873</v>
      </c>
      <c r="D77" s="200">
        <v>0.68</v>
      </c>
      <c r="E77">
        <v>0.63690000000000002</v>
      </c>
      <c r="F77" s="10">
        <f t="shared" si="10"/>
        <v>6.2328571428571289E-2</v>
      </c>
      <c r="G77" s="10">
        <f t="shared" si="11"/>
        <v>3.8848508163265134E-3</v>
      </c>
      <c r="H77" s="10">
        <f t="shared" si="12"/>
        <v>0.10542857142857132</v>
      </c>
      <c r="I77" s="10">
        <f t="shared" si="13"/>
        <v>0.1834908005967178</v>
      </c>
      <c r="J77" s="10">
        <f t="shared" si="14"/>
        <v>1.1115183673469364E-2</v>
      </c>
      <c r="K77" s="10">
        <f t="shared" si="15"/>
        <v>3.3668873903624455E-2</v>
      </c>
      <c r="L77" s="10">
        <f t="shared" si="16"/>
        <v>-4.3100000000000027E-2</v>
      </c>
      <c r="M77" s="10">
        <f t="shared" si="17"/>
        <v>-6.3382352941176501E-2</v>
      </c>
      <c r="N77" s="10">
        <f t="shared" si="18"/>
        <v>1.8576100000000024E-3</v>
      </c>
      <c r="O77" s="46">
        <f t="shared" si="18"/>
        <v>4.0173226643598651E-3</v>
      </c>
      <c r="U77" s="10">
        <v>0.12</v>
      </c>
      <c r="V77" s="46">
        <v>0.27700000000000002</v>
      </c>
    </row>
    <row r="78" spans="2:22" ht="15.75" thickBot="1" x14ac:dyDescent="0.3">
      <c r="B78" s="47">
        <v>38384</v>
      </c>
      <c r="C78" s="5">
        <f t="shared" si="19"/>
        <v>0.57457142857142873</v>
      </c>
      <c r="D78" s="200">
        <v>0.96</v>
      </c>
      <c r="E78">
        <v>0.91100000000000003</v>
      </c>
      <c r="F78" s="10">
        <f t="shared" si="10"/>
        <v>0.3364285714285713</v>
      </c>
      <c r="G78" s="10">
        <f t="shared" si="11"/>
        <v>0.1131841836734693</v>
      </c>
      <c r="H78" s="10">
        <f t="shared" si="12"/>
        <v>0.38542857142857123</v>
      </c>
      <c r="I78" s="10">
        <f t="shared" si="13"/>
        <v>0.67081054201889556</v>
      </c>
      <c r="J78" s="10">
        <f t="shared" si="14"/>
        <v>0.14855518367346923</v>
      </c>
      <c r="K78" s="10">
        <f t="shared" si="15"/>
        <v>0.44998678328368447</v>
      </c>
      <c r="L78" s="10">
        <f t="shared" si="16"/>
        <v>-4.8999999999999932E-2</v>
      </c>
      <c r="M78" s="10">
        <f t="shared" si="17"/>
        <v>-5.1041666666666596E-2</v>
      </c>
      <c r="N78" s="10">
        <f t="shared" si="18"/>
        <v>2.4009999999999934E-3</v>
      </c>
      <c r="O78" s="46">
        <f t="shared" si="18"/>
        <v>2.6052517361111038E-3</v>
      </c>
      <c r="U78" s="10">
        <v>0.12</v>
      </c>
      <c r="V78" s="46">
        <v>0.2747</v>
      </c>
    </row>
    <row r="79" spans="2:22" ht="15" x14ac:dyDescent="0.25">
      <c r="B79" s="45">
        <v>38412</v>
      </c>
      <c r="C79" s="5">
        <f t="shared" si="19"/>
        <v>0.57457142857142873</v>
      </c>
      <c r="D79" s="200">
        <v>1.5</v>
      </c>
      <c r="E79">
        <v>0.93879999999999997</v>
      </c>
      <c r="F79" s="10">
        <f t="shared" si="10"/>
        <v>0.36422857142857124</v>
      </c>
      <c r="G79" s="10">
        <f t="shared" si="11"/>
        <v>0.13266245224489781</v>
      </c>
      <c r="H79" s="10">
        <f t="shared" si="12"/>
        <v>0.92542857142857127</v>
      </c>
      <c r="I79" s="10">
        <f t="shared" si="13"/>
        <v>1.6106414719045243</v>
      </c>
      <c r="J79" s="10">
        <f t="shared" si="14"/>
        <v>0.85641804081632622</v>
      </c>
      <c r="K79" s="10">
        <f t="shared" si="15"/>
        <v>2.5941659510187725</v>
      </c>
      <c r="L79" s="10">
        <f t="shared" si="16"/>
        <v>-0.56120000000000003</v>
      </c>
      <c r="M79" s="10">
        <f t="shared" si="17"/>
        <v>-0.37413333333333337</v>
      </c>
      <c r="N79" s="10">
        <f t="shared" si="18"/>
        <v>0.31494544000000002</v>
      </c>
      <c r="O79" s="46">
        <f t="shared" si="18"/>
        <v>0.13997575111111113</v>
      </c>
      <c r="U79" s="10">
        <v>0.11</v>
      </c>
      <c r="V79" s="46">
        <v>0.27350000000000002</v>
      </c>
    </row>
    <row r="80" spans="2:22" ht="15.75" thickBot="1" x14ac:dyDescent="0.3">
      <c r="B80" s="47">
        <v>38443</v>
      </c>
      <c r="C80" s="5">
        <f t="shared" si="19"/>
        <v>0.57457142857142873</v>
      </c>
      <c r="D80" s="200">
        <v>0.41</v>
      </c>
      <c r="E80">
        <v>0.56489999999999996</v>
      </c>
      <c r="F80" s="10">
        <f t="shared" si="10"/>
        <v>-9.6714285714287751E-3</v>
      </c>
      <c r="G80" s="10">
        <f t="shared" si="11"/>
        <v>9.3536530612248835E-5</v>
      </c>
      <c r="H80" s="10">
        <f t="shared" si="12"/>
        <v>-0.16457142857142876</v>
      </c>
      <c r="I80" s="10">
        <f t="shared" si="13"/>
        <v>-0.2864246643460967</v>
      </c>
      <c r="J80" s="10">
        <f t="shared" si="14"/>
        <v>2.7083755102040877E-2</v>
      </c>
      <c r="K80" s="10">
        <f t="shared" si="15"/>
        <v>8.2039088345774155E-2</v>
      </c>
      <c r="L80" s="10">
        <f t="shared" si="16"/>
        <v>0.15489999999999998</v>
      </c>
      <c r="M80" s="10">
        <f t="shared" si="17"/>
        <v>0.37780487804878049</v>
      </c>
      <c r="N80" s="10">
        <f t="shared" si="18"/>
        <v>2.3994009999999996E-2</v>
      </c>
      <c r="O80" s="46">
        <f t="shared" si="18"/>
        <v>0.14273652587745389</v>
      </c>
      <c r="U80" s="10">
        <v>0.11</v>
      </c>
      <c r="V80" s="46">
        <v>0.27100000000000002</v>
      </c>
    </row>
    <row r="81" spans="2:22" ht="15" x14ac:dyDescent="0.25">
      <c r="B81" s="45">
        <v>38473</v>
      </c>
      <c r="C81" s="5">
        <f t="shared" si="19"/>
        <v>0.57457142857142873</v>
      </c>
      <c r="D81" s="200">
        <v>0.14000000000000001</v>
      </c>
      <c r="E81">
        <v>0.31480000000000002</v>
      </c>
      <c r="F81" s="10">
        <f t="shared" si="10"/>
        <v>-0.25977142857142871</v>
      </c>
      <c r="G81" s="10">
        <f t="shared" si="11"/>
        <v>6.7481195102040883E-2</v>
      </c>
      <c r="H81" s="10">
        <f t="shared" si="12"/>
        <v>-0.43457142857142872</v>
      </c>
      <c r="I81" s="10">
        <f t="shared" si="13"/>
        <v>-0.75634012928891103</v>
      </c>
      <c r="J81" s="10">
        <f t="shared" si="14"/>
        <v>0.18885232653061237</v>
      </c>
      <c r="K81" s="10">
        <f t="shared" si="15"/>
        <v>0.57205039117276668</v>
      </c>
      <c r="L81" s="10">
        <f t="shared" si="16"/>
        <v>0.17480000000000001</v>
      </c>
      <c r="M81" s="10">
        <f t="shared" si="17"/>
        <v>1.2485714285714284</v>
      </c>
      <c r="N81" s="10">
        <f t="shared" si="18"/>
        <v>3.0555040000000006E-2</v>
      </c>
      <c r="O81" s="46">
        <f t="shared" si="18"/>
        <v>1.5589306122448976</v>
      </c>
      <c r="U81" s="10">
        <v>0.11</v>
      </c>
      <c r="V81" s="46">
        <v>0.26329999999999998</v>
      </c>
    </row>
    <row r="82" spans="2:22" ht="15.75" thickBot="1" x14ac:dyDescent="0.3">
      <c r="B82" s="47">
        <v>38504</v>
      </c>
      <c r="C82" s="5">
        <f t="shared" si="19"/>
        <v>0.57457142857142873</v>
      </c>
      <c r="D82" s="200">
        <v>0.09</v>
      </c>
      <c r="E82">
        <v>8.133E-2</v>
      </c>
      <c r="F82" s="10">
        <f t="shared" si="10"/>
        <v>-0.49324142857142872</v>
      </c>
      <c r="G82" s="10">
        <f t="shared" si="11"/>
        <v>0.24328710685918381</v>
      </c>
      <c r="H82" s="10">
        <f t="shared" si="12"/>
        <v>-0.48457142857142876</v>
      </c>
      <c r="I82" s="10">
        <f t="shared" si="13"/>
        <v>-0.84336151168572859</v>
      </c>
      <c r="J82" s="10">
        <f t="shared" si="14"/>
        <v>0.23480946938775529</v>
      </c>
      <c r="K82" s="10">
        <f t="shared" si="15"/>
        <v>0.71125863939283729</v>
      </c>
      <c r="L82" s="10">
        <f t="shared" si="16"/>
        <v>-8.6699999999999972E-3</v>
      </c>
      <c r="M82" s="10">
        <f t="shared" si="17"/>
        <v>-9.6333333333333299E-2</v>
      </c>
      <c r="N82" s="10">
        <f t="shared" si="18"/>
        <v>7.516889999999995E-5</v>
      </c>
      <c r="O82" s="46">
        <f t="shared" si="18"/>
        <v>9.2801111111111036E-3</v>
      </c>
      <c r="U82" s="10">
        <v>0.11</v>
      </c>
      <c r="V82" s="46">
        <v>0.26279999999999998</v>
      </c>
    </row>
    <row r="83" spans="2:22" ht="15" x14ac:dyDescent="0.25">
      <c r="B83" s="45">
        <v>38534</v>
      </c>
      <c r="C83" s="5">
        <f t="shared" si="19"/>
        <v>0.57457142857142873</v>
      </c>
      <c r="D83" s="200">
        <v>0.08</v>
      </c>
      <c r="E83">
        <v>5.9319999999999998E-2</v>
      </c>
      <c r="F83" s="10">
        <f t="shared" si="10"/>
        <v>-0.51525142857142869</v>
      </c>
      <c r="G83" s="10">
        <f t="shared" si="11"/>
        <v>0.26548403464489806</v>
      </c>
      <c r="H83" s="10">
        <f t="shared" si="12"/>
        <v>-0.49457142857142872</v>
      </c>
      <c r="I83" s="10">
        <f t="shared" si="13"/>
        <v>-0.86076578816509197</v>
      </c>
      <c r="J83" s="10">
        <f t="shared" si="14"/>
        <v>0.24460089795918383</v>
      </c>
      <c r="K83" s="10">
        <f t="shared" si="15"/>
        <v>0.74091774207547201</v>
      </c>
      <c r="L83" s="10">
        <f t="shared" si="16"/>
        <v>-2.0680000000000004E-2</v>
      </c>
      <c r="M83" s="10">
        <f t="shared" si="17"/>
        <v>-0.25850000000000006</v>
      </c>
      <c r="N83" s="10">
        <f t="shared" si="18"/>
        <v>4.2766240000000018E-4</v>
      </c>
      <c r="O83" s="46">
        <f t="shared" si="18"/>
        <v>6.6822250000000027E-2</v>
      </c>
      <c r="U83" s="10">
        <v>0.11</v>
      </c>
      <c r="V83" s="46">
        <v>0.26029999999999998</v>
      </c>
    </row>
    <row r="84" spans="2:22" ht="15.75" thickBot="1" x14ac:dyDescent="0.3">
      <c r="B84" s="47">
        <v>38565</v>
      </c>
      <c r="C84" s="5">
        <f t="shared" si="19"/>
        <v>0.57457142857142873</v>
      </c>
      <c r="D84" s="200">
        <v>0.06</v>
      </c>
      <c r="E84">
        <v>0.10249999999999999</v>
      </c>
      <c r="F84" s="10">
        <f t="shared" si="10"/>
        <v>-0.47207142857142875</v>
      </c>
      <c r="G84" s="10">
        <f t="shared" si="11"/>
        <v>0.22285143367346955</v>
      </c>
      <c r="H84" s="10">
        <f t="shared" si="12"/>
        <v>-0.51457142857142868</v>
      </c>
      <c r="I84" s="10">
        <f t="shared" si="13"/>
        <v>-0.89557434112381895</v>
      </c>
      <c r="J84" s="10">
        <f t="shared" si="14"/>
        <v>0.26478375510204094</v>
      </c>
      <c r="K84" s="10">
        <f t="shared" si="15"/>
        <v>0.80205340047936247</v>
      </c>
      <c r="L84" s="10">
        <f t="shared" si="16"/>
        <v>4.2499999999999996E-2</v>
      </c>
      <c r="M84" s="10">
        <f t="shared" si="17"/>
        <v>0.70833333333333326</v>
      </c>
      <c r="N84" s="10">
        <f t="shared" si="18"/>
        <v>1.8062499999999997E-3</v>
      </c>
      <c r="O84" s="46">
        <f t="shared" si="18"/>
        <v>0.50173611111111105</v>
      </c>
      <c r="U84" s="10">
        <v>0.1</v>
      </c>
      <c r="V84" s="46">
        <v>0.25030000000000002</v>
      </c>
    </row>
    <row r="85" spans="2:22" ht="15" x14ac:dyDescent="0.25">
      <c r="B85" s="45">
        <v>38596</v>
      </c>
      <c r="C85" s="5">
        <f t="shared" si="19"/>
        <v>0.57457142857142873</v>
      </c>
      <c r="D85" s="200">
        <v>7.0000000000000007E-2</v>
      </c>
      <c r="E85">
        <v>0.37880000000000003</v>
      </c>
      <c r="F85" s="10">
        <f t="shared" si="10"/>
        <v>-0.19577142857142871</v>
      </c>
      <c r="G85" s="10">
        <f t="shared" si="11"/>
        <v>3.8326452244898015E-2</v>
      </c>
      <c r="H85" s="10">
        <f t="shared" si="12"/>
        <v>-0.50457142857142867</v>
      </c>
      <c r="I85" s="10">
        <f t="shared" si="13"/>
        <v>-0.87817006464445546</v>
      </c>
      <c r="J85" s="10">
        <f t="shared" si="14"/>
        <v>0.25459232653061237</v>
      </c>
      <c r="K85" s="10">
        <f t="shared" si="15"/>
        <v>0.7711826624376471</v>
      </c>
      <c r="L85" s="10">
        <f t="shared" si="16"/>
        <v>0.30880000000000002</v>
      </c>
      <c r="M85" s="10">
        <f t="shared" si="17"/>
        <v>4.411428571428571</v>
      </c>
      <c r="N85" s="10">
        <f t="shared" si="18"/>
        <v>9.5357440000000016E-2</v>
      </c>
      <c r="O85" s="46">
        <f t="shared" si="18"/>
        <v>19.460702040816322</v>
      </c>
      <c r="U85" s="10">
        <v>0.1</v>
      </c>
      <c r="V85" s="46">
        <v>0.23760000000000001</v>
      </c>
    </row>
    <row r="86" spans="2:22" ht="15.75" thickBot="1" x14ac:dyDescent="0.3">
      <c r="B86" s="47">
        <v>38626</v>
      </c>
      <c r="C86" s="5">
        <f t="shared" si="19"/>
        <v>0.57457142857142873</v>
      </c>
      <c r="D86" s="200">
        <v>0.08</v>
      </c>
      <c r="E86">
        <v>0.37480000000000002</v>
      </c>
      <c r="F86" s="10">
        <f t="shared" si="10"/>
        <v>-0.19977142857142871</v>
      </c>
      <c r="G86" s="10">
        <f t="shared" si="11"/>
        <v>3.9908623673469444E-2</v>
      </c>
      <c r="H86" s="10">
        <f t="shared" si="12"/>
        <v>-0.49457142857142872</v>
      </c>
      <c r="I86" s="10">
        <f t="shared" si="13"/>
        <v>-0.86076578816509197</v>
      </c>
      <c r="J86" s="10">
        <f t="shared" si="14"/>
        <v>0.24460089795918383</v>
      </c>
      <c r="K86" s="10">
        <f t="shared" si="15"/>
        <v>0.74091774207547201</v>
      </c>
      <c r="L86" s="10">
        <f t="shared" si="16"/>
        <v>0.29480000000000001</v>
      </c>
      <c r="M86" s="10">
        <f t="shared" si="17"/>
        <v>3.6850000000000001</v>
      </c>
      <c r="N86" s="10">
        <f t="shared" si="18"/>
        <v>8.6907040000000005E-2</v>
      </c>
      <c r="O86" s="46">
        <f t="shared" si="18"/>
        <v>13.579225000000001</v>
      </c>
      <c r="U86" s="10">
        <v>0.1</v>
      </c>
      <c r="V86" s="46">
        <v>0.2351</v>
      </c>
    </row>
    <row r="87" spans="2:22" ht="15" x14ac:dyDescent="0.25">
      <c r="B87" s="45">
        <v>38657</v>
      </c>
      <c r="C87" s="5">
        <f t="shared" si="19"/>
        <v>0.57457142857142873</v>
      </c>
      <c r="D87" s="200">
        <v>0.18</v>
      </c>
      <c r="E87">
        <v>0.3019</v>
      </c>
      <c r="F87" s="10">
        <f t="shared" si="10"/>
        <v>-0.27267142857142873</v>
      </c>
      <c r="G87" s="10">
        <f t="shared" si="11"/>
        <v>7.4349707959183761E-2</v>
      </c>
      <c r="H87" s="10">
        <f t="shared" si="12"/>
        <v>-0.39457142857142874</v>
      </c>
      <c r="I87" s="10">
        <f t="shared" si="13"/>
        <v>-0.68672302337145708</v>
      </c>
      <c r="J87" s="10">
        <f t="shared" si="14"/>
        <v>0.1556866122448981</v>
      </c>
      <c r="K87" s="10">
        <f t="shared" si="15"/>
        <v>0.47158851082843478</v>
      </c>
      <c r="L87" s="10">
        <f t="shared" si="16"/>
        <v>0.12190000000000001</v>
      </c>
      <c r="M87" s="10">
        <f t="shared" si="17"/>
        <v>0.67722222222222228</v>
      </c>
      <c r="N87" s="10">
        <f t="shared" si="18"/>
        <v>1.4859610000000002E-2</v>
      </c>
      <c r="O87" s="46">
        <f t="shared" si="18"/>
        <v>0.45862993827160503</v>
      </c>
      <c r="U87" s="10">
        <v>0.1</v>
      </c>
      <c r="V87" s="46">
        <v>0.22969999999999999</v>
      </c>
    </row>
    <row r="88" spans="2:22" ht="15.75" thickBot="1" x14ac:dyDescent="0.3">
      <c r="B88" s="47">
        <v>38687</v>
      </c>
      <c r="C88" s="5">
        <f t="shared" si="19"/>
        <v>0.57457142857142873</v>
      </c>
      <c r="D88" s="200">
        <v>0.22</v>
      </c>
      <c r="E88">
        <v>0.65100000000000002</v>
      </c>
      <c r="F88" s="10">
        <f t="shared" si="10"/>
        <v>7.642857142857129E-2</v>
      </c>
      <c r="G88" s="10">
        <f t="shared" si="11"/>
        <v>5.8413265306122234E-3</v>
      </c>
      <c r="H88" s="10">
        <f t="shared" si="12"/>
        <v>-0.35457142857142876</v>
      </c>
      <c r="I88" s="10">
        <f t="shared" si="13"/>
        <v>-0.61710591745400312</v>
      </c>
      <c r="J88" s="10">
        <f t="shared" si="14"/>
        <v>0.12572089795918381</v>
      </c>
      <c r="K88" s="10">
        <f t="shared" si="15"/>
        <v>0.38081971335674691</v>
      </c>
      <c r="L88" s="10">
        <f t="shared" si="16"/>
        <v>0.43100000000000005</v>
      </c>
      <c r="M88" s="10">
        <f t="shared" si="17"/>
        <v>1.9590909090909092</v>
      </c>
      <c r="N88" s="10">
        <f t="shared" si="18"/>
        <v>0.18576100000000004</v>
      </c>
      <c r="O88" s="46">
        <f t="shared" si="18"/>
        <v>3.8380371900826451</v>
      </c>
      <c r="U88" s="10">
        <v>0.09</v>
      </c>
      <c r="V88" s="46">
        <v>0.21479999999999999</v>
      </c>
    </row>
    <row r="89" spans="2:22" ht="15" x14ac:dyDescent="0.25">
      <c r="B89" s="45">
        <v>38718</v>
      </c>
      <c r="C89" s="5">
        <f t="shared" si="19"/>
        <v>0.57457142857142873</v>
      </c>
      <c r="D89" s="200">
        <v>1.59</v>
      </c>
      <c r="E89">
        <v>1.01</v>
      </c>
      <c r="F89" s="10">
        <f t="shared" si="10"/>
        <v>0.43542857142857128</v>
      </c>
      <c r="G89" s="10">
        <f t="shared" si="11"/>
        <v>0.18959804081632639</v>
      </c>
      <c r="H89" s="10">
        <f t="shared" si="12"/>
        <v>1.0154285714285713</v>
      </c>
      <c r="I89" s="10">
        <f t="shared" si="13"/>
        <v>1.7672799602187961</v>
      </c>
      <c r="J89" s="10">
        <f t="shared" si="14"/>
        <v>1.0310951836734692</v>
      </c>
      <c r="K89" s="10">
        <f t="shared" si="15"/>
        <v>3.1232784577909496</v>
      </c>
      <c r="L89" s="10">
        <f t="shared" si="16"/>
        <v>-0.58000000000000007</v>
      </c>
      <c r="M89" s="10">
        <f t="shared" si="17"/>
        <v>-0.36477987421383651</v>
      </c>
      <c r="N89" s="10">
        <f t="shared" si="18"/>
        <v>0.33640000000000009</v>
      </c>
      <c r="O89" s="46">
        <f t="shared" si="18"/>
        <v>0.13306435663146238</v>
      </c>
      <c r="U89" s="10">
        <v>0.09</v>
      </c>
      <c r="V89" s="46">
        <v>0.20080000000000001</v>
      </c>
    </row>
    <row r="90" spans="2:22" ht="15.75" thickBot="1" x14ac:dyDescent="0.3">
      <c r="B90" s="47">
        <v>38749</v>
      </c>
      <c r="C90" s="5">
        <f t="shared" si="19"/>
        <v>0.57457142857142873</v>
      </c>
      <c r="D90" s="200">
        <v>2.5099999999999998</v>
      </c>
      <c r="E90">
        <v>1.079</v>
      </c>
      <c r="F90" s="10">
        <f t="shared" si="10"/>
        <v>0.50442857142857123</v>
      </c>
      <c r="G90" s="10">
        <f t="shared" si="11"/>
        <v>0.25444818367346916</v>
      </c>
      <c r="H90" s="10">
        <f t="shared" si="12"/>
        <v>1.9354285714285711</v>
      </c>
      <c r="I90" s="10">
        <f t="shared" si="13"/>
        <v>3.3684733963202369</v>
      </c>
      <c r="J90" s="10">
        <f t="shared" si="14"/>
        <v>3.7458837551020392</v>
      </c>
      <c r="K90" s="10">
        <f t="shared" si="15"/>
        <v>11.346613021717191</v>
      </c>
      <c r="L90" s="10">
        <f t="shared" si="16"/>
        <v>-1.4309999999999998</v>
      </c>
      <c r="M90" s="10">
        <f t="shared" si="17"/>
        <v>-0.5701195219123506</v>
      </c>
      <c r="N90" s="10">
        <f t="shared" si="18"/>
        <v>2.0477609999999995</v>
      </c>
      <c r="O90" s="46">
        <f t="shared" si="18"/>
        <v>0.32503626926556722</v>
      </c>
      <c r="U90" s="10">
        <v>0.09</v>
      </c>
      <c r="V90" s="46">
        <v>0.1993</v>
      </c>
    </row>
    <row r="91" spans="2:22" ht="15" x14ac:dyDescent="0.25">
      <c r="B91" s="45">
        <v>38777</v>
      </c>
      <c r="C91" s="5">
        <f t="shared" si="19"/>
        <v>0.57457142857142873</v>
      </c>
      <c r="D91" s="200">
        <v>1.3</v>
      </c>
      <c r="E91">
        <v>1.0760000000000001</v>
      </c>
      <c r="F91" s="10">
        <f t="shared" si="10"/>
        <v>0.50142857142857133</v>
      </c>
      <c r="G91" s="10">
        <f t="shared" si="11"/>
        <v>0.25143061224489788</v>
      </c>
      <c r="H91" s="10">
        <f t="shared" si="12"/>
        <v>0.72542857142857131</v>
      </c>
      <c r="I91" s="10">
        <f t="shared" si="13"/>
        <v>1.2625559423172545</v>
      </c>
      <c r="J91" s="10">
        <f t="shared" si="14"/>
        <v>0.52624661224489777</v>
      </c>
      <c r="K91" s="10">
        <f t="shared" si="15"/>
        <v>1.5940475074806106</v>
      </c>
      <c r="L91" s="10">
        <f t="shared" si="16"/>
        <v>-0.22399999999999998</v>
      </c>
      <c r="M91" s="10">
        <f t="shared" si="17"/>
        <v>-0.17230769230769227</v>
      </c>
      <c r="N91" s="10">
        <f t="shared" si="18"/>
        <v>5.0175999999999991E-2</v>
      </c>
      <c r="O91" s="46">
        <f t="shared" si="18"/>
        <v>2.9689940828402355E-2</v>
      </c>
      <c r="U91" s="10">
        <v>0.09</v>
      </c>
      <c r="V91" s="46">
        <v>0.18340000000000001</v>
      </c>
    </row>
    <row r="92" spans="2:22" ht="15.75" thickBot="1" x14ac:dyDescent="0.3">
      <c r="B92" s="47">
        <v>38808</v>
      </c>
      <c r="C92" s="5">
        <f t="shared" si="19"/>
        <v>0.57457142857142873</v>
      </c>
      <c r="D92" s="200">
        <v>1.23</v>
      </c>
      <c r="E92">
        <v>0.78900000000000003</v>
      </c>
      <c r="F92" s="10">
        <f t="shared" si="10"/>
        <v>0.2144285714285713</v>
      </c>
      <c r="G92" s="10">
        <f t="shared" si="11"/>
        <v>4.5979612244897904E-2</v>
      </c>
      <c r="H92" s="10">
        <f t="shared" si="12"/>
        <v>0.65542857142857125</v>
      </c>
      <c r="I92" s="10">
        <f t="shared" si="13"/>
        <v>1.14072600696171</v>
      </c>
      <c r="J92" s="10">
        <f t="shared" si="14"/>
        <v>0.42958661224489775</v>
      </c>
      <c r="K92" s="10">
        <f t="shared" si="15"/>
        <v>1.3012558229588072</v>
      </c>
      <c r="L92" s="10">
        <f t="shared" si="16"/>
        <v>-0.44099999999999995</v>
      </c>
      <c r="M92" s="10">
        <f t="shared" si="17"/>
        <v>-0.35853658536585364</v>
      </c>
      <c r="N92" s="10">
        <f t="shared" si="18"/>
        <v>0.19448099999999996</v>
      </c>
      <c r="O92" s="46">
        <f t="shared" si="18"/>
        <v>0.12854848304580604</v>
      </c>
      <c r="U92" s="10">
        <v>0.09</v>
      </c>
      <c r="V92" s="46">
        <v>0.1779</v>
      </c>
    </row>
    <row r="93" spans="2:22" ht="15" x14ac:dyDescent="0.25">
      <c r="B93" s="45">
        <v>38838</v>
      </c>
      <c r="C93" s="5">
        <f t="shared" si="19"/>
        <v>0.57457142857142873</v>
      </c>
      <c r="D93" s="200">
        <v>0.23</v>
      </c>
      <c r="E93">
        <v>0.40739999999999998</v>
      </c>
      <c r="F93" s="10">
        <f t="shared" si="10"/>
        <v>-0.16717142857142875</v>
      </c>
      <c r="G93" s="10">
        <f t="shared" si="11"/>
        <v>2.7946286530612305E-2</v>
      </c>
      <c r="H93" s="10">
        <f t="shared" si="12"/>
        <v>-0.34457142857142875</v>
      </c>
      <c r="I93" s="10">
        <f t="shared" si="13"/>
        <v>-0.59970164097463963</v>
      </c>
      <c r="J93" s="10">
        <f t="shared" si="14"/>
        <v>0.11872946938775522</v>
      </c>
      <c r="K93" s="10">
        <f t="shared" si="15"/>
        <v>0.35964205818767558</v>
      </c>
      <c r="L93" s="10">
        <f t="shared" si="16"/>
        <v>0.17739999999999997</v>
      </c>
      <c r="M93" s="10">
        <f t="shared" si="17"/>
        <v>0.77130434782608681</v>
      </c>
      <c r="N93" s="10">
        <f t="shared" si="18"/>
        <v>3.1470759999999993E-2</v>
      </c>
      <c r="O93" s="46">
        <f t="shared" si="18"/>
        <v>0.59491039697542514</v>
      </c>
      <c r="U93" s="10">
        <v>0.09</v>
      </c>
      <c r="V93" s="46">
        <v>0.1764</v>
      </c>
    </row>
    <row r="94" spans="2:22" ht="15.75" thickBot="1" x14ac:dyDescent="0.3">
      <c r="B94" s="47">
        <v>38869</v>
      </c>
      <c r="C94" s="5">
        <f t="shared" si="19"/>
        <v>0.57457142857142873</v>
      </c>
      <c r="D94" s="200">
        <v>0.14000000000000001</v>
      </c>
      <c r="E94">
        <v>0.14749999999999999</v>
      </c>
      <c r="F94" s="10">
        <f t="shared" si="10"/>
        <v>-0.42707142857142877</v>
      </c>
      <c r="G94" s="10">
        <f t="shared" si="11"/>
        <v>0.18239000510204098</v>
      </c>
      <c r="H94" s="10">
        <f t="shared" si="12"/>
        <v>-0.43457142857142872</v>
      </c>
      <c r="I94" s="10">
        <f t="shared" si="13"/>
        <v>-0.75634012928891103</v>
      </c>
      <c r="J94" s="10">
        <f t="shared" si="14"/>
        <v>0.18885232653061237</v>
      </c>
      <c r="K94" s="10">
        <f t="shared" si="15"/>
        <v>0.57205039117276668</v>
      </c>
      <c r="L94" s="10">
        <f t="shared" si="16"/>
        <v>7.4999999999999789E-3</v>
      </c>
      <c r="M94" s="10">
        <f t="shared" si="17"/>
        <v>5.3571428571428416E-2</v>
      </c>
      <c r="N94" s="10">
        <f t="shared" si="18"/>
        <v>5.6249999999999687E-5</v>
      </c>
      <c r="O94" s="46">
        <f t="shared" si="18"/>
        <v>2.8698979591836567E-3</v>
      </c>
      <c r="U94" s="10">
        <v>0.08</v>
      </c>
      <c r="V94" s="46">
        <v>0.16120000000000001</v>
      </c>
    </row>
    <row r="95" spans="2:22" ht="15" x14ac:dyDescent="0.25">
      <c r="B95" s="45">
        <v>38899</v>
      </c>
      <c r="C95" s="5">
        <f t="shared" si="19"/>
        <v>0.57457142857142873</v>
      </c>
      <c r="D95" s="200">
        <v>0.11</v>
      </c>
      <c r="E95">
        <v>4.6199999999999998E-2</v>
      </c>
      <c r="F95" s="10">
        <f t="shared" si="10"/>
        <v>-0.52837142857142871</v>
      </c>
      <c r="G95" s="10">
        <f t="shared" si="11"/>
        <v>0.2791763665306124</v>
      </c>
      <c r="H95" s="10">
        <f t="shared" si="12"/>
        <v>-0.46457142857142875</v>
      </c>
      <c r="I95" s="10">
        <f t="shared" si="13"/>
        <v>-0.80855295872700161</v>
      </c>
      <c r="J95" s="10">
        <f t="shared" si="14"/>
        <v>0.21582661224489813</v>
      </c>
      <c r="K95" s="10">
        <f t="shared" si="15"/>
        <v>0.65375788706618843</v>
      </c>
      <c r="L95" s="10">
        <f t="shared" si="16"/>
        <v>-6.3799999999999996E-2</v>
      </c>
      <c r="M95" s="10">
        <f t="shared" si="17"/>
        <v>-0.57999999999999996</v>
      </c>
      <c r="N95" s="10">
        <f t="shared" si="18"/>
        <v>4.0704399999999998E-3</v>
      </c>
      <c r="O95" s="46">
        <f t="shared" si="18"/>
        <v>0.33639999999999998</v>
      </c>
      <c r="U95" s="10">
        <v>0.08</v>
      </c>
      <c r="V95" s="46">
        <v>0.1573</v>
      </c>
    </row>
    <row r="96" spans="2:22" ht="15.75" thickBot="1" x14ac:dyDescent="0.3">
      <c r="B96" s="47">
        <v>38930</v>
      </c>
      <c r="C96" s="5">
        <f t="shared" si="19"/>
        <v>0.57457142857142873</v>
      </c>
      <c r="D96" s="200">
        <v>0.11</v>
      </c>
      <c r="E96">
        <v>0.15620000000000001</v>
      </c>
      <c r="F96" s="10">
        <f t="shared" si="10"/>
        <v>-0.41837142857142873</v>
      </c>
      <c r="G96" s="10">
        <f t="shared" si="11"/>
        <v>0.17503465224489809</v>
      </c>
      <c r="H96" s="10">
        <f t="shared" si="12"/>
        <v>-0.46457142857142875</v>
      </c>
      <c r="I96" s="10">
        <f t="shared" si="13"/>
        <v>-0.80855295872700161</v>
      </c>
      <c r="J96" s="10">
        <f t="shared" si="14"/>
        <v>0.21582661224489813</v>
      </c>
      <c r="K96" s="10">
        <f t="shared" si="15"/>
        <v>0.65375788706618843</v>
      </c>
      <c r="L96" s="10">
        <f t="shared" si="16"/>
        <v>4.6200000000000005E-2</v>
      </c>
      <c r="M96" s="10">
        <f t="shared" si="17"/>
        <v>0.42000000000000004</v>
      </c>
      <c r="N96" s="10">
        <f t="shared" si="18"/>
        <v>2.1344400000000005E-3</v>
      </c>
      <c r="O96" s="46">
        <f t="shared" si="18"/>
        <v>0.17640000000000003</v>
      </c>
      <c r="U96" s="10">
        <v>0.08</v>
      </c>
      <c r="V96" s="46">
        <v>0.15620000000000001</v>
      </c>
    </row>
    <row r="97" spans="2:22" ht="15" x14ac:dyDescent="0.25">
      <c r="B97" s="45">
        <v>38961</v>
      </c>
      <c r="C97" s="5">
        <f t="shared" si="19"/>
        <v>0.57457142857142873</v>
      </c>
      <c r="D97" s="200">
        <v>0.1</v>
      </c>
      <c r="E97">
        <v>0.31119999999999998</v>
      </c>
      <c r="F97" s="10">
        <f t="shared" si="10"/>
        <v>-0.26337142857142876</v>
      </c>
      <c r="G97" s="10">
        <f t="shared" si="11"/>
        <v>6.9364509387755194E-2</v>
      </c>
      <c r="H97" s="10">
        <f t="shared" si="12"/>
        <v>-0.47457142857142876</v>
      </c>
      <c r="I97" s="10">
        <f t="shared" si="13"/>
        <v>-0.8259572352063651</v>
      </c>
      <c r="J97" s="10">
        <f t="shared" si="14"/>
        <v>0.22521804081632671</v>
      </c>
      <c r="K97" s="10">
        <f t="shared" si="15"/>
        <v>0.68220535438974272</v>
      </c>
      <c r="L97" s="10">
        <f t="shared" si="16"/>
        <v>0.21119999999999997</v>
      </c>
      <c r="M97" s="10">
        <f t="shared" si="17"/>
        <v>2.1119999999999997</v>
      </c>
      <c r="N97" s="10">
        <f t="shared" si="18"/>
        <v>4.4605439999999989E-2</v>
      </c>
      <c r="O97" s="46">
        <f t="shared" si="18"/>
        <v>4.4605439999999987</v>
      </c>
      <c r="U97" s="10">
        <v>0.08</v>
      </c>
      <c r="V97" s="46">
        <v>0.14749999999999999</v>
      </c>
    </row>
    <row r="98" spans="2:22" ht="15.75" thickBot="1" x14ac:dyDescent="0.3">
      <c r="B98" s="47">
        <v>38991</v>
      </c>
      <c r="C98" s="5">
        <f t="shared" si="19"/>
        <v>0.57457142857142873</v>
      </c>
      <c r="D98" s="200">
        <v>0.09</v>
      </c>
      <c r="E98">
        <v>0.3115</v>
      </c>
      <c r="F98" s="10">
        <f t="shared" si="10"/>
        <v>-0.26307142857142873</v>
      </c>
      <c r="G98" s="10">
        <f t="shared" si="11"/>
        <v>6.9206576530612324E-2</v>
      </c>
      <c r="H98" s="10">
        <f t="shared" si="12"/>
        <v>-0.48457142857142876</v>
      </c>
      <c r="I98" s="10">
        <f t="shared" si="13"/>
        <v>-0.84336151168572859</v>
      </c>
      <c r="J98" s="10">
        <f t="shared" si="14"/>
        <v>0.23480946938775529</v>
      </c>
      <c r="K98" s="10">
        <f t="shared" si="15"/>
        <v>0.71125863939283729</v>
      </c>
      <c r="L98" s="10">
        <f t="shared" si="16"/>
        <v>0.2215</v>
      </c>
      <c r="M98" s="10">
        <f t="shared" si="17"/>
        <v>2.4611111111111112</v>
      </c>
      <c r="N98" s="10">
        <f t="shared" si="18"/>
        <v>4.9062250000000002E-2</v>
      </c>
      <c r="O98" s="46">
        <f t="shared" si="18"/>
        <v>6.0570679012345687</v>
      </c>
      <c r="U98" s="10">
        <v>7.0000000000000007E-2</v>
      </c>
      <c r="V98" s="46">
        <v>0.14749999999999999</v>
      </c>
    </row>
    <row r="99" spans="2:22" ht="15" x14ac:dyDescent="0.25">
      <c r="B99" s="45">
        <v>39022</v>
      </c>
      <c r="C99" s="5">
        <f t="shared" si="19"/>
        <v>0.57457142857142873</v>
      </c>
      <c r="D99" s="200">
        <v>0.11</v>
      </c>
      <c r="E99">
        <v>0.44</v>
      </c>
      <c r="F99" s="10">
        <f t="shared" si="10"/>
        <v>-0.13457142857142873</v>
      </c>
      <c r="G99" s="10">
        <f t="shared" si="11"/>
        <v>1.8109469387755144E-2</v>
      </c>
      <c r="H99" s="10">
        <f t="shared" si="12"/>
        <v>-0.46457142857142875</v>
      </c>
      <c r="I99" s="10">
        <f t="shared" si="13"/>
        <v>-0.80855295872700161</v>
      </c>
      <c r="J99" s="10">
        <f t="shared" si="14"/>
        <v>0.21582661224489813</v>
      </c>
      <c r="K99" s="10">
        <f t="shared" si="15"/>
        <v>0.65375788706618843</v>
      </c>
      <c r="L99" s="10">
        <f t="shared" si="16"/>
        <v>0.33</v>
      </c>
      <c r="M99" s="10">
        <f t="shared" si="17"/>
        <v>3</v>
      </c>
      <c r="N99" s="10">
        <f t="shared" si="18"/>
        <v>0.10890000000000001</v>
      </c>
      <c r="O99" s="46">
        <f t="shared" si="18"/>
        <v>9</v>
      </c>
      <c r="U99" s="10">
        <v>7.0000000000000007E-2</v>
      </c>
      <c r="V99" s="46">
        <v>0.14599999999999999</v>
      </c>
    </row>
    <row r="100" spans="2:22" ht="15.75" thickBot="1" x14ac:dyDescent="0.3">
      <c r="B100" s="47">
        <v>39052</v>
      </c>
      <c r="C100" s="5">
        <f t="shared" si="19"/>
        <v>0.57457142857142873</v>
      </c>
      <c r="D100" s="200">
        <v>0.31</v>
      </c>
      <c r="E100">
        <v>0.5222</v>
      </c>
      <c r="F100" s="10">
        <f t="shared" si="10"/>
        <v>-5.2371428571428735E-2</v>
      </c>
      <c r="G100" s="10">
        <f t="shared" si="11"/>
        <v>2.7427665306122622E-3</v>
      </c>
      <c r="H100" s="10">
        <f t="shared" si="12"/>
        <v>-0.26457142857142874</v>
      </c>
      <c r="I100" s="10">
        <f t="shared" si="13"/>
        <v>-0.46046742913973165</v>
      </c>
      <c r="J100" s="10">
        <f t="shared" si="14"/>
        <v>6.9998040816326615E-2</v>
      </c>
      <c r="K100" s="10">
        <f t="shared" si="15"/>
        <v>0.21203025329855379</v>
      </c>
      <c r="L100" s="10">
        <f t="shared" si="16"/>
        <v>0.2122</v>
      </c>
      <c r="M100" s="10">
        <f t="shared" si="17"/>
        <v>0.68451612903225811</v>
      </c>
      <c r="N100" s="10">
        <f t="shared" si="18"/>
        <v>4.5028840000000001E-2</v>
      </c>
      <c r="O100" s="46">
        <f t="shared" si="18"/>
        <v>0.46856233090530702</v>
      </c>
      <c r="U100" s="10">
        <v>7.0000000000000007E-2</v>
      </c>
      <c r="V100" s="46">
        <v>0.1429</v>
      </c>
    </row>
    <row r="101" spans="2:22" ht="15" x14ac:dyDescent="0.25">
      <c r="B101" s="45">
        <v>39083</v>
      </c>
      <c r="C101" s="5">
        <f t="shared" si="19"/>
        <v>0.57457142857142873</v>
      </c>
      <c r="D101" s="200">
        <v>0.9</v>
      </c>
      <c r="E101">
        <v>0.82340000000000002</v>
      </c>
      <c r="F101" s="10">
        <f t="shared" si="10"/>
        <v>0.24882857142857129</v>
      </c>
      <c r="G101" s="10">
        <f t="shared" si="11"/>
        <v>6.1915657959183606E-2</v>
      </c>
      <c r="H101" s="10">
        <f t="shared" si="12"/>
        <v>0.32542857142857129</v>
      </c>
      <c r="I101" s="10">
        <f t="shared" si="13"/>
        <v>0.56638488314271462</v>
      </c>
      <c r="J101" s="10">
        <f t="shared" si="14"/>
        <v>0.10590375510204073</v>
      </c>
      <c r="K101" s="10">
        <f t="shared" si="15"/>
        <v>0.32079183585258653</v>
      </c>
      <c r="L101" s="10">
        <f t="shared" si="16"/>
        <v>-7.6600000000000001E-2</v>
      </c>
      <c r="M101" s="10">
        <f t="shared" si="17"/>
        <v>-8.511111111111111E-2</v>
      </c>
      <c r="N101" s="10">
        <f t="shared" si="18"/>
        <v>5.86756E-3</v>
      </c>
      <c r="O101" s="46">
        <f t="shared" si="18"/>
        <v>7.2439012345679012E-3</v>
      </c>
      <c r="U101" s="10">
        <v>7.0000000000000007E-2</v>
      </c>
      <c r="V101" s="46">
        <v>0.13650000000000001</v>
      </c>
    </row>
    <row r="102" spans="2:22" ht="15.75" thickBot="1" x14ac:dyDescent="0.3">
      <c r="B102" s="47">
        <v>39114</v>
      </c>
      <c r="C102" s="5">
        <f t="shared" si="19"/>
        <v>0.57457142857142873</v>
      </c>
      <c r="D102" s="200">
        <v>1.52</v>
      </c>
      <c r="E102">
        <v>0.79620000000000002</v>
      </c>
      <c r="F102" s="10">
        <f t="shared" si="10"/>
        <v>0.22162857142857129</v>
      </c>
      <c r="G102" s="10">
        <f t="shared" si="11"/>
        <v>4.9119223673469325E-2</v>
      </c>
      <c r="H102" s="10">
        <f t="shared" si="12"/>
        <v>0.94542857142857128</v>
      </c>
      <c r="I102" s="10">
        <f t="shared" si="13"/>
        <v>1.6454500248632513</v>
      </c>
      <c r="J102" s="10">
        <f t="shared" si="14"/>
        <v>0.89383518367346915</v>
      </c>
      <c r="K102" s="10">
        <f t="shared" si="15"/>
        <v>2.7075057843224744</v>
      </c>
      <c r="L102" s="10">
        <f t="shared" si="16"/>
        <v>-0.7238</v>
      </c>
      <c r="M102" s="10">
        <f t="shared" si="17"/>
        <v>-0.47618421052631577</v>
      </c>
      <c r="N102" s="10">
        <f t="shared" si="18"/>
        <v>0.52388643999999995</v>
      </c>
      <c r="O102" s="46">
        <f t="shared" si="18"/>
        <v>0.22675140235457061</v>
      </c>
      <c r="U102" s="10">
        <v>7.0000000000000007E-2</v>
      </c>
      <c r="V102" s="46">
        <v>0.121</v>
      </c>
    </row>
    <row r="103" spans="2:22" ht="15" x14ac:dyDescent="0.25">
      <c r="B103" s="45">
        <v>39142</v>
      </c>
      <c r="C103" s="5">
        <f t="shared" si="19"/>
        <v>0.57457142857142873</v>
      </c>
      <c r="D103" s="200">
        <v>1.62</v>
      </c>
      <c r="E103">
        <v>1.1850000000000001</v>
      </c>
      <c r="F103" s="10">
        <f t="shared" si="10"/>
        <v>0.61042857142857132</v>
      </c>
      <c r="G103" s="10">
        <f t="shared" si="11"/>
        <v>0.37262304081632641</v>
      </c>
      <c r="H103" s="10">
        <f t="shared" si="12"/>
        <v>1.0454285714285714</v>
      </c>
      <c r="I103" s="10">
        <f t="shared" si="13"/>
        <v>1.8194927896568864</v>
      </c>
      <c r="J103" s="10">
        <f t="shared" si="14"/>
        <v>1.0929208979591836</v>
      </c>
      <c r="K103" s="10">
        <f t="shared" si="15"/>
        <v>3.3105540116133989</v>
      </c>
      <c r="L103" s="10">
        <f t="shared" si="16"/>
        <v>-0.43500000000000005</v>
      </c>
      <c r="M103" s="10">
        <f t="shared" si="17"/>
        <v>-0.26851851851851855</v>
      </c>
      <c r="N103" s="10">
        <f t="shared" si="18"/>
        <v>0.18922500000000006</v>
      </c>
      <c r="O103" s="46">
        <f t="shared" si="18"/>
        <v>7.2102194787379989E-2</v>
      </c>
      <c r="U103" s="10">
        <v>0.06</v>
      </c>
      <c r="V103" s="46">
        <v>0.11799999999999999</v>
      </c>
    </row>
    <row r="104" spans="2:22" ht="15.75" thickBot="1" x14ac:dyDescent="0.3">
      <c r="B104" s="47">
        <v>39173</v>
      </c>
      <c r="C104" s="5">
        <f t="shared" si="19"/>
        <v>0.57457142857142873</v>
      </c>
      <c r="D104" s="200">
        <v>0.28999999999999998</v>
      </c>
      <c r="E104">
        <v>0.85680000000000001</v>
      </c>
      <c r="F104" s="10">
        <f t="shared" si="10"/>
        <v>0.28222857142857127</v>
      </c>
      <c r="G104" s="10">
        <f t="shared" si="11"/>
        <v>7.9652966530612157E-2</v>
      </c>
      <c r="H104" s="10">
        <f t="shared" si="12"/>
        <v>-0.28457142857142875</v>
      </c>
      <c r="I104" s="10">
        <f t="shared" si="13"/>
        <v>-0.49527598209845863</v>
      </c>
      <c r="J104" s="10">
        <f t="shared" si="14"/>
        <v>8.098089795918377E-2</v>
      </c>
      <c r="K104" s="10">
        <f t="shared" si="15"/>
        <v>0.24529829844359272</v>
      </c>
      <c r="L104" s="10">
        <f t="shared" si="16"/>
        <v>0.56679999999999997</v>
      </c>
      <c r="M104" s="10">
        <f t="shared" si="17"/>
        <v>1.9544827586206897</v>
      </c>
      <c r="N104" s="10">
        <f t="shared" si="18"/>
        <v>0.32126223999999998</v>
      </c>
      <c r="O104" s="46">
        <f t="shared" si="18"/>
        <v>3.820002853745541</v>
      </c>
      <c r="U104" s="10">
        <v>0.06</v>
      </c>
      <c r="V104" s="46">
        <v>0.10249999999999999</v>
      </c>
    </row>
    <row r="105" spans="2:22" ht="15" x14ac:dyDescent="0.25">
      <c r="B105" s="45">
        <v>39203</v>
      </c>
      <c r="C105" s="5">
        <f t="shared" si="19"/>
        <v>0.57457142857142873</v>
      </c>
      <c r="D105" s="200">
        <v>0.34</v>
      </c>
      <c r="E105">
        <v>0.51359999999999995</v>
      </c>
      <c r="F105" s="10">
        <f t="shared" si="10"/>
        <v>-6.0971428571428787E-2</v>
      </c>
      <c r="G105" s="10">
        <f t="shared" si="11"/>
        <v>3.7175151020408426E-3</v>
      </c>
      <c r="H105" s="10">
        <f t="shared" si="12"/>
        <v>-0.23457142857142871</v>
      </c>
      <c r="I105" s="10">
        <f t="shared" si="13"/>
        <v>-0.40825459970164107</v>
      </c>
      <c r="J105" s="10">
        <f t="shared" si="14"/>
        <v>5.5023755102040883E-2</v>
      </c>
      <c r="K105" s="10">
        <f t="shared" si="15"/>
        <v>0.1666718181775472</v>
      </c>
      <c r="L105" s="10">
        <f t="shared" si="16"/>
        <v>0.17359999999999992</v>
      </c>
      <c r="M105" s="10">
        <f t="shared" si="17"/>
        <v>0.51058823529411734</v>
      </c>
      <c r="N105" s="10">
        <f t="shared" si="18"/>
        <v>3.0136959999999973E-2</v>
      </c>
      <c r="O105" s="46">
        <f t="shared" si="18"/>
        <v>0.26070034602076092</v>
      </c>
      <c r="U105" s="10">
        <v>0.06</v>
      </c>
      <c r="V105" s="46">
        <v>8.133E-2</v>
      </c>
    </row>
    <row r="106" spans="2:22" ht="15.75" thickBot="1" x14ac:dyDescent="0.3">
      <c r="B106" s="47">
        <v>39234</v>
      </c>
      <c r="C106" s="5">
        <f t="shared" si="19"/>
        <v>0.57457142857142873</v>
      </c>
      <c r="D106" s="200">
        <v>0.13</v>
      </c>
      <c r="E106">
        <v>0.1764</v>
      </c>
      <c r="F106" s="10">
        <f t="shared" si="10"/>
        <v>-0.39817142857142873</v>
      </c>
      <c r="G106" s="10">
        <f t="shared" si="11"/>
        <v>0.15854048653061237</v>
      </c>
      <c r="H106" s="10">
        <f t="shared" si="12"/>
        <v>-0.44457142857142873</v>
      </c>
      <c r="I106" s="10">
        <f t="shared" si="13"/>
        <v>-0.77374440576827452</v>
      </c>
      <c r="J106" s="10">
        <f t="shared" si="14"/>
        <v>0.19764375510204096</v>
      </c>
      <c r="K106" s="10">
        <f t="shared" si="15"/>
        <v>0.59868040545770029</v>
      </c>
      <c r="L106" s="10">
        <f t="shared" si="16"/>
        <v>4.6399999999999997E-2</v>
      </c>
      <c r="M106" s="10">
        <f t="shared" si="17"/>
        <v>0.3569230769230769</v>
      </c>
      <c r="N106" s="10">
        <f t="shared" si="18"/>
        <v>2.1529599999999998E-3</v>
      </c>
      <c r="O106" s="46">
        <f t="shared" si="18"/>
        <v>0.12739408284023668</v>
      </c>
      <c r="U106" s="10">
        <v>0.06</v>
      </c>
      <c r="V106" s="46">
        <v>6.9260000000000002E-2</v>
      </c>
    </row>
    <row r="107" spans="2:22" ht="15" x14ac:dyDescent="0.25">
      <c r="B107" s="45">
        <v>39264</v>
      </c>
      <c r="C107" s="5">
        <f t="shared" si="19"/>
        <v>0.57457142857142873</v>
      </c>
      <c r="D107" s="200">
        <v>0.09</v>
      </c>
      <c r="E107">
        <v>5.5379999999999999E-2</v>
      </c>
      <c r="F107" s="10">
        <f t="shared" si="10"/>
        <v>-0.51919142857142875</v>
      </c>
      <c r="G107" s="10">
        <f t="shared" si="11"/>
        <v>0.26955973950204098</v>
      </c>
      <c r="H107" s="10">
        <f t="shared" si="12"/>
        <v>-0.48457142857142876</v>
      </c>
      <c r="I107" s="10">
        <f t="shared" si="13"/>
        <v>-0.84336151168572859</v>
      </c>
      <c r="J107" s="10">
        <f t="shared" si="14"/>
        <v>0.23480946938775529</v>
      </c>
      <c r="K107" s="10">
        <f t="shared" si="15"/>
        <v>0.71125863939283729</v>
      </c>
      <c r="L107" s="10">
        <f t="shared" si="16"/>
        <v>-3.4619999999999998E-2</v>
      </c>
      <c r="M107" s="10">
        <f t="shared" si="17"/>
        <v>-0.38466666666666666</v>
      </c>
      <c r="N107" s="10">
        <f t="shared" si="18"/>
        <v>1.1985443999999999E-3</v>
      </c>
      <c r="O107" s="46">
        <f t="shared" si="18"/>
        <v>0.14796844444444443</v>
      </c>
      <c r="U107" s="10">
        <v>0.06</v>
      </c>
      <c r="V107" s="46">
        <v>6.3689999999999997E-2</v>
      </c>
    </row>
    <row r="108" spans="2:22" ht="15.75" thickBot="1" x14ac:dyDescent="0.3">
      <c r="B108" s="47">
        <v>39295</v>
      </c>
      <c r="C108" s="5">
        <f t="shared" si="19"/>
        <v>0.57457142857142873</v>
      </c>
      <c r="D108" s="200">
        <v>0.32</v>
      </c>
      <c r="E108">
        <v>4.3029999999999999E-2</v>
      </c>
      <c r="F108" s="10">
        <f t="shared" si="10"/>
        <v>-0.53154142857142872</v>
      </c>
      <c r="G108" s="10">
        <f t="shared" si="11"/>
        <v>0.28253629028775529</v>
      </c>
      <c r="H108" s="10">
        <f t="shared" si="12"/>
        <v>-0.25457142857142873</v>
      </c>
      <c r="I108" s="10">
        <f t="shared" si="13"/>
        <v>-0.44306315266036811</v>
      </c>
      <c r="J108" s="10">
        <f t="shared" si="14"/>
        <v>6.4806612244898032E-2</v>
      </c>
      <c r="K108" s="10">
        <f t="shared" si="15"/>
        <v>0.19630495724534466</v>
      </c>
      <c r="L108" s="10">
        <f t="shared" si="16"/>
        <v>-0.27696999999999999</v>
      </c>
      <c r="M108" s="10">
        <f t="shared" si="17"/>
        <v>-0.86553124999999997</v>
      </c>
      <c r="N108" s="10">
        <f t="shared" si="18"/>
        <v>7.6712380900000002E-2</v>
      </c>
      <c r="O108" s="46">
        <f t="shared" si="18"/>
        <v>0.74914434472656244</v>
      </c>
      <c r="U108" s="10">
        <v>0.06</v>
      </c>
      <c r="V108" s="46">
        <v>5.9319999999999998E-2</v>
      </c>
    </row>
    <row r="109" spans="2:22" ht="15" x14ac:dyDescent="0.25">
      <c r="B109" s="45">
        <v>39326</v>
      </c>
      <c r="C109" s="5">
        <f t="shared" si="19"/>
        <v>0.57457142857142873</v>
      </c>
      <c r="D109" s="200">
        <v>0.4</v>
      </c>
      <c r="E109">
        <v>0.29770000000000002</v>
      </c>
      <c r="F109" s="10">
        <f t="shared" si="10"/>
        <v>-0.27687142857142871</v>
      </c>
      <c r="G109" s="10">
        <f t="shared" si="11"/>
        <v>7.6657787959183751E-2</v>
      </c>
      <c r="H109" s="10">
        <f t="shared" si="12"/>
        <v>-0.17457142857142871</v>
      </c>
      <c r="I109" s="10">
        <f t="shared" si="13"/>
        <v>-0.30382894082546014</v>
      </c>
      <c r="J109" s="10">
        <f t="shared" si="14"/>
        <v>3.0475183673469436E-2</v>
      </c>
      <c r="K109" s="10">
        <f t="shared" si="15"/>
        <v>9.2312025283120963E-2</v>
      </c>
      <c r="L109" s="10">
        <f t="shared" si="16"/>
        <v>-0.1023</v>
      </c>
      <c r="M109" s="10">
        <f t="shared" si="17"/>
        <v>-0.25574999999999998</v>
      </c>
      <c r="N109" s="10">
        <f t="shared" si="18"/>
        <v>1.046529E-2</v>
      </c>
      <c r="O109" s="46">
        <f t="shared" si="18"/>
        <v>6.5408062499999989E-2</v>
      </c>
      <c r="U109" s="10">
        <v>0.05</v>
      </c>
      <c r="V109" s="46">
        <v>5.5379999999999999E-2</v>
      </c>
    </row>
    <row r="110" spans="2:22" ht="15.75" thickBot="1" x14ac:dyDescent="0.3">
      <c r="B110" s="47">
        <v>39356</v>
      </c>
      <c r="C110" s="5">
        <f t="shared" si="19"/>
        <v>0.57457142857142873</v>
      </c>
      <c r="D110" s="200">
        <v>0.09</v>
      </c>
      <c r="E110">
        <v>0.26329999999999998</v>
      </c>
      <c r="F110" s="10">
        <f t="shared" si="10"/>
        <v>-0.31127142857142875</v>
      </c>
      <c r="G110" s="10">
        <f t="shared" si="11"/>
        <v>9.6889902244898074E-2</v>
      </c>
      <c r="H110" s="10">
        <f t="shared" si="12"/>
        <v>-0.48457142857142876</v>
      </c>
      <c r="I110" s="10">
        <f t="shared" si="13"/>
        <v>-0.84336151168572859</v>
      </c>
      <c r="J110" s="10">
        <f t="shared" si="14"/>
        <v>0.23480946938775529</v>
      </c>
      <c r="K110" s="10">
        <f t="shared" si="15"/>
        <v>0.71125863939283729</v>
      </c>
      <c r="L110" s="10">
        <f t="shared" si="16"/>
        <v>0.17329999999999998</v>
      </c>
      <c r="M110" s="10">
        <f t="shared" si="17"/>
        <v>1.9255555555555555</v>
      </c>
      <c r="N110" s="10">
        <f t="shared" si="18"/>
        <v>3.0032889999999993E-2</v>
      </c>
      <c r="O110" s="46">
        <f t="shared" si="18"/>
        <v>3.7077641975308637</v>
      </c>
      <c r="U110" s="10">
        <v>0.05</v>
      </c>
      <c r="V110" s="46">
        <v>4.6199999999999998E-2</v>
      </c>
    </row>
    <row r="111" spans="2:22" ht="15" x14ac:dyDescent="0.25">
      <c r="B111" s="45">
        <v>39387</v>
      </c>
      <c r="C111" s="5">
        <f t="shared" si="19"/>
        <v>0.57457142857142873</v>
      </c>
      <c r="D111" s="200">
        <v>0.56000000000000005</v>
      </c>
      <c r="E111">
        <v>0.27700000000000002</v>
      </c>
      <c r="F111" s="10">
        <f t="shared" si="10"/>
        <v>-0.29757142857142871</v>
      </c>
      <c r="G111" s="10">
        <f t="shared" si="11"/>
        <v>8.8548755102040896E-2</v>
      </c>
      <c r="H111" s="10">
        <f t="shared" si="12"/>
        <v>-1.457142857142868E-2</v>
      </c>
      <c r="I111" s="10">
        <f t="shared" si="13"/>
        <v>-2.5360517155644139E-2</v>
      </c>
      <c r="J111" s="10">
        <f t="shared" si="14"/>
        <v>2.1232653061224805E-4</v>
      </c>
      <c r="K111" s="10">
        <f t="shared" si="15"/>
        <v>6.4315583040172066E-4</v>
      </c>
      <c r="L111" s="10">
        <f t="shared" si="16"/>
        <v>-0.28300000000000003</v>
      </c>
      <c r="M111" s="10">
        <f t="shared" si="17"/>
        <v>-0.50535714285714284</v>
      </c>
      <c r="N111" s="10">
        <f t="shared" si="18"/>
        <v>8.0089000000000021E-2</v>
      </c>
      <c r="O111" s="46">
        <f t="shared" si="18"/>
        <v>0.25538584183673468</v>
      </c>
      <c r="U111" s="10">
        <v>0.04</v>
      </c>
      <c r="V111" s="46">
        <v>4.3029999999999999E-2</v>
      </c>
    </row>
    <row r="112" spans="2:22" ht="15" x14ac:dyDescent="0.25">
      <c r="B112" s="47">
        <v>39417</v>
      </c>
      <c r="C112" s="5">
        <f t="shared" si="19"/>
        <v>0.57457142857142873</v>
      </c>
      <c r="D112" s="200">
        <v>1.53</v>
      </c>
      <c r="E112">
        <v>0.62890000000000001</v>
      </c>
      <c r="F112" s="10">
        <f t="shared" si="10"/>
        <v>5.4328571428571282E-2</v>
      </c>
      <c r="G112" s="10">
        <f t="shared" si="11"/>
        <v>2.9515936734693716E-3</v>
      </c>
      <c r="H112" s="10">
        <f t="shared" si="12"/>
        <v>0.95542857142857129</v>
      </c>
      <c r="I112" s="10">
        <f t="shared" si="13"/>
        <v>1.6628543013426149</v>
      </c>
      <c r="J112" s="10">
        <f t="shared" si="14"/>
        <v>0.91284375510204052</v>
      </c>
      <c r="K112" s="10">
        <f t="shared" si="15"/>
        <v>2.7650844274936359</v>
      </c>
      <c r="L112" s="10">
        <f t="shared" si="16"/>
        <v>-0.90110000000000001</v>
      </c>
      <c r="M112" s="10">
        <f t="shared" si="17"/>
        <v>-0.58895424836601307</v>
      </c>
      <c r="N112" s="10">
        <f t="shared" si="18"/>
        <v>0.81198121000000001</v>
      </c>
      <c r="O112" s="46">
        <f t="shared" si="18"/>
        <v>0.34686710666837539</v>
      </c>
      <c r="U112" s="10">
        <v>0.03</v>
      </c>
      <c r="V112" s="46">
        <v>1.451E-2</v>
      </c>
    </row>
  </sheetData>
  <sortState xmlns:xlrd2="http://schemas.microsoft.com/office/spreadsheetml/2017/richdata2" ref="V8:V113">
    <sortCondition descending="1" ref="V8"/>
  </sortState>
  <mergeCells count="2">
    <mergeCell ref="D3:O3"/>
    <mergeCell ref="U1:V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783"/>
  <sheetViews>
    <sheetView topLeftCell="A338" workbookViewId="0">
      <selection activeCell="H365" sqref="H365"/>
    </sheetView>
  </sheetViews>
  <sheetFormatPr baseColWidth="10" defaultColWidth="9.140625" defaultRowHeight="12" x14ac:dyDescent="0.2"/>
  <cols>
    <col min="1" max="1" width="9.140625" style="67"/>
    <col min="2" max="2" width="9.140625" style="67" hidden="1" customWidth="1"/>
    <col min="3" max="7" width="9.140625" style="67"/>
    <col min="8" max="8" width="12" style="67" customWidth="1"/>
    <col min="9" max="9" width="12" style="192" customWidth="1"/>
    <col min="10" max="10" width="9.85546875" style="199" bestFit="1" customWidth="1"/>
    <col min="11" max="11" width="9.140625" style="74"/>
    <col min="12" max="12" width="10.7109375" style="75" bestFit="1" customWidth="1"/>
    <col min="13" max="29" width="9.140625" style="75"/>
    <col min="30" max="30" width="9.140625" style="76"/>
    <col min="31" max="16384" width="9.140625" style="67"/>
  </cols>
  <sheetData>
    <row r="1" spans="1:30" x14ac:dyDescent="0.2">
      <c r="J1" s="69"/>
      <c r="K1" s="69"/>
      <c r="L1" s="69"/>
      <c r="M1" s="67"/>
      <c r="N1" s="67"/>
      <c r="O1" s="67"/>
      <c r="P1" s="67"/>
      <c r="Q1" s="67"/>
      <c r="R1" s="67"/>
      <c r="S1" s="67"/>
      <c r="T1" s="67"/>
      <c r="U1" s="67"/>
      <c r="V1" s="67"/>
      <c r="W1" s="67"/>
      <c r="X1" s="67"/>
      <c r="Y1" s="67"/>
      <c r="Z1" s="67"/>
      <c r="AA1" s="67"/>
      <c r="AB1" s="67"/>
      <c r="AC1" s="67"/>
      <c r="AD1" s="67"/>
    </row>
    <row r="2" spans="1:30" s="70" customFormat="1" ht="25.5" x14ac:dyDescent="0.2">
      <c r="B2" s="67">
        <f>IF(C2&lt;C1,IF(B1=0,1,0),1)</f>
        <v>1</v>
      </c>
      <c r="I2" s="193"/>
      <c r="J2" s="274" t="s">
        <v>0</v>
      </c>
      <c r="K2" s="277" t="s">
        <v>46</v>
      </c>
      <c r="L2" s="85" t="s">
        <v>47</v>
      </c>
      <c r="M2" s="85" t="s">
        <v>48</v>
      </c>
      <c r="N2" s="85" t="s">
        <v>49</v>
      </c>
      <c r="O2" s="85" t="s">
        <v>50</v>
      </c>
      <c r="P2" s="85" t="s">
        <v>51</v>
      </c>
      <c r="Q2" s="85" t="s">
        <v>52</v>
      </c>
      <c r="R2" s="85" t="s">
        <v>53</v>
      </c>
      <c r="S2" s="85" t="s">
        <v>54</v>
      </c>
      <c r="T2" s="85" t="s">
        <v>55</v>
      </c>
      <c r="U2" s="85" t="s">
        <v>56</v>
      </c>
      <c r="V2" s="85" t="s">
        <v>57</v>
      </c>
      <c r="W2" s="85" t="s">
        <v>65</v>
      </c>
      <c r="X2" s="85" t="s">
        <v>66</v>
      </c>
      <c r="Y2" s="85" t="s">
        <v>67</v>
      </c>
      <c r="Z2" s="85" t="s">
        <v>68</v>
      </c>
      <c r="AA2" s="85" t="s">
        <v>58</v>
      </c>
      <c r="AB2" s="85" t="s">
        <v>59</v>
      </c>
      <c r="AC2" s="85" t="s">
        <v>60</v>
      </c>
      <c r="AD2" s="86" t="s">
        <v>69</v>
      </c>
    </row>
    <row r="3" spans="1:30" s="70" customFormat="1" x14ac:dyDescent="0.25">
      <c r="I3" s="193"/>
      <c r="J3" s="275"/>
      <c r="K3" s="278"/>
      <c r="L3" s="87" t="s">
        <v>61</v>
      </c>
      <c r="M3" s="87" t="s">
        <v>61</v>
      </c>
      <c r="N3" s="87" t="s">
        <v>61</v>
      </c>
      <c r="O3" s="87" t="s">
        <v>61</v>
      </c>
      <c r="P3" s="87" t="s">
        <v>61</v>
      </c>
      <c r="Q3" s="87" t="s">
        <v>61</v>
      </c>
      <c r="R3" s="87" t="s">
        <v>61</v>
      </c>
      <c r="S3" s="87" t="s">
        <v>61</v>
      </c>
      <c r="T3" s="87" t="s">
        <v>61</v>
      </c>
      <c r="U3" s="87" t="s">
        <v>61</v>
      </c>
      <c r="V3" s="87" t="s">
        <v>61</v>
      </c>
      <c r="W3" s="279" t="s">
        <v>70</v>
      </c>
      <c r="X3" s="279"/>
      <c r="Y3" s="279"/>
      <c r="Z3" s="279"/>
      <c r="AA3" s="279"/>
      <c r="AB3" s="279"/>
      <c r="AC3" s="279"/>
      <c r="AD3" s="88" t="s">
        <v>62</v>
      </c>
    </row>
    <row r="4" spans="1:30" x14ac:dyDescent="0.2">
      <c r="A4" s="276" t="s">
        <v>106</v>
      </c>
      <c r="C4" s="280" t="s">
        <v>71</v>
      </c>
      <c r="D4" s="281"/>
      <c r="E4" s="281"/>
      <c r="F4" s="281"/>
      <c r="G4" s="281"/>
      <c r="H4" s="282"/>
      <c r="I4" s="195"/>
      <c r="J4" s="198">
        <f>output.std!C30</f>
        <v>30317</v>
      </c>
      <c r="K4" s="71">
        <v>1</v>
      </c>
      <c r="L4" s="72">
        <v>116.52</v>
      </c>
      <c r="M4" s="72">
        <v>7.44</v>
      </c>
      <c r="N4" s="72">
        <v>23.13</v>
      </c>
      <c r="O4" s="72">
        <v>34.46</v>
      </c>
      <c r="P4" s="72">
        <v>42.27</v>
      </c>
      <c r="Q4" s="72">
        <v>0</v>
      </c>
      <c r="R4" s="72">
        <v>118.19</v>
      </c>
      <c r="S4" s="72">
        <v>42.94</v>
      </c>
      <c r="T4" s="72">
        <v>104.22</v>
      </c>
      <c r="U4" s="72">
        <v>66.56</v>
      </c>
      <c r="V4" s="72">
        <v>64.63</v>
      </c>
      <c r="W4" s="72">
        <v>0</v>
      </c>
      <c r="X4" s="72">
        <v>0.05</v>
      </c>
      <c r="Y4" s="72">
        <v>0.94</v>
      </c>
      <c r="Z4" s="72">
        <v>0.05</v>
      </c>
      <c r="AA4" s="72">
        <v>13.55</v>
      </c>
      <c r="AB4" s="72">
        <v>0</v>
      </c>
      <c r="AC4" s="72">
        <v>1.66</v>
      </c>
      <c r="AD4" s="73">
        <v>0</v>
      </c>
    </row>
    <row r="5" spans="1:30" x14ac:dyDescent="0.2">
      <c r="A5" s="276"/>
      <c r="C5" s="283" t="s">
        <v>253</v>
      </c>
      <c r="D5" s="284"/>
      <c r="E5" s="284"/>
      <c r="F5" s="284"/>
      <c r="G5" s="284"/>
      <c r="H5" s="285"/>
      <c r="I5" s="194"/>
      <c r="J5" s="198">
        <f>output.std!C31</f>
        <v>30348</v>
      </c>
      <c r="K5" s="74">
        <v>2</v>
      </c>
      <c r="L5" s="75">
        <v>78.930000000000007</v>
      </c>
      <c r="M5" s="75">
        <v>6.18</v>
      </c>
      <c r="N5" s="75">
        <v>16.940000000000001</v>
      </c>
      <c r="O5" s="75">
        <v>31.17</v>
      </c>
      <c r="P5" s="75">
        <v>27.17</v>
      </c>
      <c r="Q5" s="75">
        <v>0</v>
      </c>
      <c r="R5" s="75">
        <v>117.88</v>
      </c>
      <c r="S5" s="75">
        <v>30.34</v>
      </c>
      <c r="T5" s="75">
        <v>96.05</v>
      </c>
      <c r="U5" s="75">
        <v>55.74</v>
      </c>
      <c r="V5" s="75">
        <v>62.05</v>
      </c>
      <c r="W5" s="75">
        <v>0</v>
      </c>
      <c r="X5" s="75">
        <v>0.04</v>
      </c>
      <c r="Y5" s="75">
        <v>0.56999999999999995</v>
      </c>
      <c r="Z5" s="75">
        <v>0.22</v>
      </c>
      <c r="AA5" s="75">
        <v>5.86</v>
      </c>
      <c r="AB5" s="75">
        <v>0</v>
      </c>
      <c r="AC5" s="75">
        <v>0.72</v>
      </c>
      <c r="AD5" s="76">
        <v>0</v>
      </c>
    </row>
    <row r="6" spans="1:30" x14ac:dyDescent="0.2">
      <c r="A6" s="276"/>
      <c r="C6" s="283"/>
      <c r="D6" s="284"/>
      <c r="E6" s="284"/>
      <c r="F6" s="284"/>
      <c r="G6" s="284"/>
      <c r="H6" s="285"/>
      <c r="I6" s="194"/>
      <c r="J6" s="198">
        <f>output.std!C32</f>
        <v>30376</v>
      </c>
      <c r="K6" s="74">
        <v>3</v>
      </c>
      <c r="L6" s="75">
        <v>148.58000000000001</v>
      </c>
      <c r="M6" s="75">
        <v>25.59</v>
      </c>
      <c r="N6" s="75">
        <v>32.89</v>
      </c>
      <c r="O6" s="75">
        <v>40.39</v>
      </c>
      <c r="P6" s="75">
        <v>65.52</v>
      </c>
      <c r="Q6" s="75">
        <v>0</v>
      </c>
      <c r="R6" s="75">
        <v>117.77</v>
      </c>
      <c r="S6" s="75">
        <v>24.67</v>
      </c>
      <c r="T6" s="75">
        <v>82.78</v>
      </c>
      <c r="U6" s="75">
        <v>100.61</v>
      </c>
      <c r="V6" s="75">
        <v>245.41</v>
      </c>
      <c r="W6" s="75">
        <v>0</v>
      </c>
      <c r="X6" s="75">
        <v>0.06</v>
      </c>
      <c r="Y6" s="75">
        <v>1.21</v>
      </c>
      <c r="Z6" s="75">
        <v>0.17</v>
      </c>
      <c r="AA6" s="75">
        <v>9.6</v>
      </c>
      <c r="AB6" s="75">
        <v>0</v>
      </c>
      <c r="AC6" s="75">
        <v>1.17</v>
      </c>
      <c r="AD6" s="76">
        <v>0</v>
      </c>
    </row>
    <row r="7" spans="1:30" x14ac:dyDescent="0.2">
      <c r="J7" s="198">
        <f>output.std!C33</f>
        <v>30407</v>
      </c>
      <c r="K7" s="74">
        <v>4</v>
      </c>
      <c r="L7" s="75">
        <v>65.260000000000005</v>
      </c>
      <c r="M7" s="75">
        <v>5.14</v>
      </c>
      <c r="N7" s="75">
        <v>14.96</v>
      </c>
      <c r="O7" s="75">
        <v>43.99</v>
      </c>
      <c r="P7" s="75">
        <v>28.59</v>
      </c>
      <c r="Q7" s="75">
        <v>0</v>
      </c>
      <c r="R7" s="75">
        <v>118.96</v>
      </c>
      <c r="S7" s="75">
        <v>15.52</v>
      </c>
      <c r="T7" s="75">
        <v>77.400000000000006</v>
      </c>
      <c r="U7" s="75">
        <v>65.98</v>
      </c>
      <c r="V7" s="75">
        <v>43.5</v>
      </c>
      <c r="W7" s="75">
        <v>0</v>
      </c>
      <c r="X7" s="75">
        <v>0.02</v>
      </c>
      <c r="Y7" s="75">
        <v>0.47</v>
      </c>
      <c r="Z7" s="75">
        <v>0.04</v>
      </c>
      <c r="AA7" s="75">
        <v>0.56000000000000005</v>
      </c>
      <c r="AB7" s="75">
        <v>0</v>
      </c>
      <c r="AC7" s="75">
        <v>7.0000000000000007E-2</v>
      </c>
      <c r="AD7" s="76">
        <v>0</v>
      </c>
    </row>
    <row r="8" spans="1:30" x14ac:dyDescent="0.2">
      <c r="J8" s="198">
        <f>output.std!C34</f>
        <v>30437</v>
      </c>
      <c r="K8" s="74">
        <v>5</v>
      </c>
      <c r="L8" s="75">
        <v>14.51</v>
      </c>
      <c r="M8" s="75">
        <v>0.03</v>
      </c>
      <c r="N8" s="75">
        <v>2.72</v>
      </c>
      <c r="O8" s="75">
        <v>30.01</v>
      </c>
      <c r="P8" s="75">
        <v>4.12</v>
      </c>
      <c r="Q8" s="75">
        <v>0</v>
      </c>
      <c r="R8" s="75">
        <v>118.18</v>
      </c>
      <c r="S8" s="75">
        <v>8.73</v>
      </c>
      <c r="T8" s="75">
        <v>86.79</v>
      </c>
      <c r="U8" s="75">
        <v>34.630000000000003</v>
      </c>
      <c r="V8" s="75">
        <v>0.18</v>
      </c>
      <c r="W8" s="75">
        <v>0</v>
      </c>
      <c r="X8" s="75">
        <v>0</v>
      </c>
      <c r="Y8" s="75">
        <v>7.0000000000000007E-2</v>
      </c>
      <c r="Z8" s="75">
        <v>0.03</v>
      </c>
      <c r="AA8" s="75">
        <v>0</v>
      </c>
      <c r="AB8" s="75">
        <v>0</v>
      </c>
      <c r="AC8" s="75">
        <v>0</v>
      </c>
      <c r="AD8" s="76">
        <v>0</v>
      </c>
    </row>
    <row r="9" spans="1:30" ht="12" customHeight="1" x14ac:dyDescent="0.2">
      <c r="A9" s="276" t="s">
        <v>107</v>
      </c>
      <c r="D9" s="287" t="s">
        <v>105</v>
      </c>
      <c r="E9" s="288"/>
      <c r="F9" s="288"/>
      <c r="G9" s="288"/>
      <c r="H9" s="289"/>
      <c r="I9" s="196"/>
      <c r="J9" s="198">
        <f>output.std!C35</f>
        <v>30468</v>
      </c>
      <c r="K9" s="74">
        <v>6</v>
      </c>
      <c r="L9" s="75">
        <v>10.28</v>
      </c>
      <c r="M9" s="75">
        <v>0.14000000000000001</v>
      </c>
      <c r="N9" s="75">
        <v>1.95</v>
      </c>
      <c r="O9" s="75">
        <v>9.5399999999999991</v>
      </c>
      <c r="P9" s="75">
        <v>3.18</v>
      </c>
      <c r="Q9" s="75">
        <v>0</v>
      </c>
      <c r="R9" s="75">
        <v>118.35</v>
      </c>
      <c r="S9" s="75">
        <v>4.8899999999999997</v>
      </c>
      <c r="T9" s="75">
        <v>86.17</v>
      </c>
      <c r="U9" s="75">
        <v>13.16</v>
      </c>
      <c r="V9" s="75">
        <v>0.92</v>
      </c>
      <c r="W9" s="75">
        <v>0</v>
      </c>
      <c r="X9" s="75">
        <v>0</v>
      </c>
      <c r="Y9" s="75">
        <v>0.06</v>
      </c>
      <c r="Z9" s="75">
        <v>0</v>
      </c>
      <c r="AA9" s="75">
        <v>0.01</v>
      </c>
      <c r="AB9" s="75">
        <v>0</v>
      </c>
      <c r="AC9" s="75">
        <v>0</v>
      </c>
      <c r="AD9" s="76">
        <v>0</v>
      </c>
    </row>
    <row r="10" spans="1:30" ht="12" customHeight="1" x14ac:dyDescent="0.2">
      <c r="A10" s="276"/>
      <c r="D10" s="290"/>
      <c r="E10" s="291"/>
      <c r="F10" s="291"/>
      <c r="G10" s="291"/>
      <c r="H10" s="292"/>
      <c r="I10" s="196"/>
      <c r="J10" s="198">
        <f>output.std!C36</f>
        <v>30498</v>
      </c>
      <c r="K10" s="74">
        <v>7</v>
      </c>
      <c r="L10" s="75">
        <v>10.14</v>
      </c>
      <c r="M10" s="75">
        <v>0.19</v>
      </c>
      <c r="N10" s="75">
        <v>1.9</v>
      </c>
      <c r="O10" s="75">
        <v>3.08</v>
      </c>
      <c r="P10" s="75">
        <v>3.23</v>
      </c>
      <c r="Q10" s="75">
        <v>0</v>
      </c>
      <c r="R10" s="75">
        <v>118.09</v>
      </c>
      <c r="S10" s="75">
        <v>4.99</v>
      </c>
      <c r="T10" s="75">
        <v>91.91</v>
      </c>
      <c r="U10" s="75">
        <v>6.43</v>
      </c>
      <c r="V10" s="75">
        <v>1.38</v>
      </c>
      <c r="W10" s="75">
        <v>0</v>
      </c>
      <c r="X10" s="75">
        <v>0.01</v>
      </c>
      <c r="Y10" s="75">
        <v>7.0000000000000007E-2</v>
      </c>
      <c r="Z10" s="75">
        <v>0.01</v>
      </c>
      <c r="AA10" s="75">
        <v>0.01</v>
      </c>
      <c r="AB10" s="75">
        <v>0</v>
      </c>
      <c r="AC10" s="75">
        <v>0</v>
      </c>
      <c r="AD10" s="76">
        <v>0</v>
      </c>
    </row>
    <row r="11" spans="1:30" ht="12" customHeight="1" x14ac:dyDescent="0.2">
      <c r="A11" s="276"/>
      <c r="D11" s="293"/>
      <c r="E11" s="294"/>
      <c r="F11" s="294"/>
      <c r="G11" s="294"/>
      <c r="H11" s="295"/>
      <c r="I11" s="196"/>
      <c r="J11" s="198">
        <f>output.std!C37</f>
        <v>30529</v>
      </c>
      <c r="K11" s="74">
        <v>8</v>
      </c>
      <c r="L11" s="75">
        <v>9.11</v>
      </c>
      <c r="M11" s="75">
        <v>0</v>
      </c>
      <c r="N11" s="75">
        <v>0.93</v>
      </c>
      <c r="O11" s="75">
        <v>1.34</v>
      </c>
      <c r="P11" s="75">
        <v>0.6</v>
      </c>
      <c r="Q11" s="75">
        <v>0</v>
      </c>
      <c r="R11" s="75">
        <v>118.67</v>
      </c>
      <c r="S11" s="75">
        <v>7.01</v>
      </c>
      <c r="T11" s="75">
        <v>106.17</v>
      </c>
      <c r="U11" s="75">
        <v>3.25</v>
      </c>
      <c r="V11" s="75">
        <v>0</v>
      </c>
      <c r="W11" s="75">
        <v>0</v>
      </c>
      <c r="X11" s="75">
        <v>0</v>
      </c>
      <c r="Y11" s="75">
        <v>0.01</v>
      </c>
      <c r="Z11" s="75">
        <v>0</v>
      </c>
      <c r="AA11" s="75">
        <v>0</v>
      </c>
      <c r="AB11" s="75">
        <v>0</v>
      </c>
      <c r="AC11" s="75">
        <v>0</v>
      </c>
      <c r="AD11" s="76">
        <v>0</v>
      </c>
    </row>
    <row r="12" spans="1:30" x14ac:dyDescent="0.2">
      <c r="J12" s="198">
        <f>output.std!C38</f>
        <v>30560</v>
      </c>
      <c r="K12" s="74">
        <v>9</v>
      </c>
      <c r="L12" s="75">
        <v>54.7</v>
      </c>
      <c r="M12" s="75">
        <v>2.92</v>
      </c>
      <c r="N12" s="75">
        <v>11.91</v>
      </c>
      <c r="O12" s="75">
        <v>4.1500000000000004</v>
      </c>
      <c r="P12" s="75">
        <v>25.35</v>
      </c>
      <c r="Q12" s="75">
        <v>0</v>
      </c>
      <c r="R12" s="75">
        <v>118.14</v>
      </c>
      <c r="S12" s="75">
        <v>14.02</v>
      </c>
      <c r="T12" s="75">
        <v>87.6</v>
      </c>
      <c r="U12" s="75">
        <v>19.760000000000002</v>
      </c>
      <c r="V12" s="75">
        <v>22.89</v>
      </c>
      <c r="W12" s="75">
        <v>0</v>
      </c>
      <c r="X12" s="75">
        <v>0.04</v>
      </c>
      <c r="Y12" s="75">
        <v>0.65</v>
      </c>
      <c r="Z12" s="75">
        <v>0</v>
      </c>
      <c r="AA12" s="75">
        <v>0.25</v>
      </c>
      <c r="AB12" s="75">
        <v>0</v>
      </c>
      <c r="AC12" s="75">
        <v>0.03</v>
      </c>
      <c r="AD12" s="76">
        <v>0</v>
      </c>
    </row>
    <row r="13" spans="1:30" ht="15" customHeight="1" x14ac:dyDescent="0.2">
      <c r="C13" s="286" t="s">
        <v>97</v>
      </c>
      <c r="D13" s="39"/>
      <c r="E13" s="39"/>
      <c r="F13" s="39"/>
      <c r="G13" s="39"/>
      <c r="H13" s="39"/>
      <c r="J13" s="198">
        <f>output.std!C39</f>
        <v>30590</v>
      </c>
      <c r="K13" s="74">
        <v>10</v>
      </c>
      <c r="L13" s="75">
        <v>36.26</v>
      </c>
      <c r="M13" s="75">
        <v>1.54</v>
      </c>
      <c r="N13" s="75">
        <v>8.31</v>
      </c>
      <c r="O13" s="75">
        <v>12.86</v>
      </c>
      <c r="P13" s="75">
        <v>14.46</v>
      </c>
      <c r="Q13" s="75">
        <v>0</v>
      </c>
      <c r="R13" s="75">
        <v>117.54</v>
      </c>
      <c r="S13" s="75">
        <v>13.1</v>
      </c>
      <c r="T13" s="75">
        <v>100.58</v>
      </c>
      <c r="U13" s="75">
        <v>23.51</v>
      </c>
      <c r="V13" s="75">
        <v>12.54</v>
      </c>
      <c r="W13" s="75">
        <v>0</v>
      </c>
      <c r="X13" s="75">
        <v>0.03</v>
      </c>
      <c r="Y13" s="75">
        <v>0.38</v>
      </c>
      <c r="Z13" s="75">
        <v>0.01</v>
      </c>
      <c r="AA13" s="75">
        <v>0.13</v>
      </c>
      <c r="AB13" s="75">
        <v>0</v>
      </c>
      <c r="AC13" s="75">
        <v>0.02</v>
      </c>
      <c r="AD13" s="76">
        <v>0</v>
      </c>
    </row>
    <row r="14" spans="1:30" x14ac:dyDescent="0.2">
      <c r="C14" s="286"/>
      <c r="D14" s="39"/>
      <c r="E14" s="39"/>
      <c r="F14" s="39"/>
      <c r="G14" s="39"/>
      <c r="H14" s="39"/>
      <c r="J14" s="198">
        <f>output.std!C40</f>
        <v>30621</v>
      </c>
      <c r="K14" s="74">
        <v>11</v>
      </c>
      <c r="L14" s="75">
        <v>49.38</v>
      </c>
      <c r="M14" s="75">
        <v>0.18</v>
      </c>
      <c r="N14" s="75">
        <v>8.68</v>
      </c>
      <c r="O14" s="75">
        <v>12.41</v>
      </c>
      <c r="P14" s="75">
        <v>14.05</v>
      </c>
      <c r="Q14" s="75">
        <v>0</v>
      </c>
      <c r="R14" s="75">
        <v>117.57</v>
      </c>
      <c r="S14" s="75">
        <v>26.29</v>
      </c>
      <c r="T14" s="75">
        <v>107.93</v>
      </c>
      <c r="U14" s="75">
        <v>22.02</v>
      </c>
      <c r="V14" s="75">
        <v>1.1299999999999999</v>
      </c>
      <c r="W14" s="75">
        <v>0</v>
      </c>
      <c r="X14" s="75">
        <v>0.03</v>
      </c>
      <c r="Y14" s="75">
        <v>0.4</v>
      </c>
      <c r="Z14" s="75">
        <v>0</v>
      </c>
      <c r="AA14" s="75">
        <v>0.01</v>
      </c>
      <c r="AB14" s="75">
        <v>0</v>
      </c>
      <c r="AC14" s="75">
        <v>0</v>
      </c>
      <c r="AD14" s="76">
        <v>0</v>
      </c>
    </row>
    <row r="15" spans="1:30" x14ac:dyDescent="0.2">
      <c r="C15" s="219" t="s">
        <v>108</v>
      </c>
      <c r="D15" s="219"/>
      <c r="E15" s="219"/>
      <c r="F15" s="219"/>
      <c r="G15" s="219"/>
      <c r="H15" s="219"/>
      <c r="I15" s="197"/>
      <c r="J15" s="198">
        <f>output.std!C41</f>
        <v>30651</v>
      </c>
      <c r="K15" s="74">
        <v>12</v>
      </c>
      <c r="L15" s="75">
        <v>53.54</v>
      </c>
      <c r="M15" s="75">
        <v>0.06</v>
      </c>
      <c r="N15" s="75">
        <v>8.2799999999999994</v>
      </c>
      <c r="O15" s="75">
        <v>12.45</v>
      </c>
      <c r="P15" s="75">
        <v>12.14</v>
      </c>
      <c r="Q15" s="75">
        <v>0</v>
      </c>
      <c r="R15" s="75">
        <v>117.59</v>
      </c>
      <c r="S15" s="75">
        <v>32.92</v>
      </c>
      <c r="T15" s="75">
        <v>91.41</v>
      </c>
      <c r="U15" s="75">
        <v>21.54</v>
      </c>
      <c r="V15" s="75">
        <v>0.36</v>
      </c>
      <c r="W15" s="75">
        <v>0</v>
      </c>
      <c r="X15" s="75">
        <v>0.02</v>
      </c>
      <c r="Y15" s="75">
        <v>0.35</v>
      </c>
      <c r="Z15" s="75">
        <v>0.01</v>
      </c>
      <c r="AA15" s="75">
        <v>0</v>
      </c>
      <c r="AB15" s="75">
        <v>0</v>
      </c>
      <c r="AC15" s="75">
        <v>0</v>
      </c>
      <c r="AD15" s="76">
        <v>0</v>
      </c>
    </row>
    <row r="16" spans="1:30" x14ac:dyDescent="0.2">
      <c r="C16" s="219"/>
      <c r="D16" s="219"/>
      <c r="E16" s="219"/>
      <c r="F16" s="219"/>
      <c r="G16" s="219"/>
      <c r="H16" s="219"/>
      <c r="I16" s="197"/>
      <c r="J16" s="198">
        <f>output.std!C42</f>
        <v>30682</v>
      </c>
      <c r="K16" s="74">
        <v>2</v>
      </c>
      <c r="L16" s="75">
        <v>235.85</v>
      </c>
      <c r="M16" s="75">
        <v>32.83</v>
      </c>
      <c r="N16" s="75">
        <v>51.87</v>
      </c>
      <c r="O16" s="75">
        <v>46.12</v>
      </c>
      <c r="P16" s="75">
        <v>100.11</v>
      </c>
      <c r="Q16" s="75">
        <v>0</v>
      </c>
      <c r="R16" s="75">
        <v>117.79</v>
      </c>
      <c r="S16" s="75">
        <v>50.8</v>
      </c>
      <c r="T16" s="75">
        <v>76.680000000000007</v>
      </c>
      <c r="U16" s="75">
        <v>132.11000000000001</v>
      </c>
      <c r="V16" s="75">
        <v>250.71</v>
      </c>
      <c r="W16" s="75">
        <v>0</v>
      </c>
      <c r="X16" s="75">
        <v>0.11</v>
      </c>
      <c r="Y16" s="75">
        <v>2.06</v>
      </c>
      <c r="Z16" s="75">
        <v>0</v>
      </c>
      <c r="AA16" s="75">
        <v>4.8099999999999996</v>
      </c>
      <c r="AB16" s="75">
        <v>0</v>
      </c>
      <c r="AC16" s="75">
        <v>0.59</v>
      </c>
      <c r="AD16" s="76">
        <v>0</v>
      </c>
    </row>
    <row r="17" spans="1:30" x14ac:dyDescent="0.2">
      <c r="C17" s="219"/>
      <c r="D17" s="219"/>
      <c r="E17" s="219"/>
      <c r="F17" s="219"/>
      <c r="G17" s="219"/>
      <c r="H17" s="219"/>
      <c r="I17" s="197"/>
      <c r="J17" s="198">
        <f>output.std!C43</f>
        <v>30713</v>
      </c>
      <c r="K17" s="74">
        <v>3</v>
      </c>
      <c r="L17" s="75">
        <v>152.62</v>
      </c>
      <c r="M17" s="75">
        <v>7.55</v>
      </c>
      <c r="N17" s="75">
        <v>33.78</v>
      </c>
      <c r="O17" s="75">
        <v>67.69</v>
      </c>
      <c r="P17" s="75">
        <v>63.76</v>
      </c>
      <c r="Q17" s="75">
        <v>0</v>
      </c>
      <c r="R17" s="75">
        <v>118.25</v>
      </c>
      <c r="S17" s="75">
        <v>46.54</v>
      </c>
      <c r="T17" s="75">
        <v>75.63</v>
      </c>
      <c r="U17" s="75">
        <v>111.05</v>
      </c>
      <c r="V17" s="75">
        <v>51.96</v>
      </c>
      <c r="W17" s="75">
        <v>0</v>
      </c>
      <c r="X17" s="75">
        <v>0.05</v>
      </c>
      <c r="Y17" s="75">
        <v>0.99</v>
      </c>
      <c r="Z17" s="75">
        <v>0</v>
      </c>
      <c r="AA17" s="75">
        <v>0.44</v>
      </c>
      <c r="AB17" s="75">
        <v>0</v>
      </c>
      <c r="AC17" s="75">
        <v>0.05</v>
      </c>
      <c r="AD17" s="76">
        <v>0</v>
      </c>
    </row>
    <row r="18" spans="1:30" x14ac:dyDescent="0.2">
      <c r="C18" s="219"/>
      <c r="D18" s="219"/>
      <c r="E18" s="219"/>
      <c r="F18" s="219"/>
      <c r="G18" s="219"/>
      <c r="H18" s="219"/>
      <c r="I18" s="197"/>
      <c r="J18" s="198">
        <f>output.std!C44</f>
        <v>30742</v>
      </c>
      <c r="K18" s="74">
        <v>4</v>
      </c>
      <c r="L18" s="75">
        <v>64.83</v>
      </c>
      <c r="M18" s="75">
        <v>1.27</v>
      </c>
      <c r="N18" s="75">
        <v>16.850000000000001</v>
      </c>
      <c r="O18" s="75">
        <v>60.66</v>
      </c>
      <c r="P18" s="75">
        <v>28.4</v>
      </c>
      <c r="Q18" s="75">
        <v>0</v>
      </c>
      <c r="R18" s="75">
        <v>118.86</v>
      </c>
      <c r="S18" s="75">
        <v>19.850000000000001</v>
      </c>
      <c r="T18" s="75">
        <v>65.75</v>
      </c>
      <c r="U18" s="75">
        <v>81.069999999999993</v>
      </c>
      <c r="V18" s="75">
        <v>8.14</v>
      </c>
      <c r="W18" s="75">
        <v>0</v>
      </c>
      <c r="X18" s="75">
        <v>0.02</v>
      </c>
      <c r="Y18" s="75">
        <v>0.4</v>
      </c>
      <c r="Z18" s="75">
        <v>0</v>
      </c>
      <c r="AA18" s="75">
        <v>7.0000000000000007E-2</v>
      </c>
      <c r="AB18" s="75">
        <v>0</v>
      </c>
      <c r="AC18" s="75">
        <v>0.01</v>
      </c>
      <c r="AD18" s="76">
        <v>0</v>
      </c>
    </row>
    <row r="19" spans="1:30" x14ac:dyDescent="0.2">
      <c r="C19" s="219"/>
      <c r="D19" s="219"/>
      <c r="E19" s="219"/>
      <c r="F19" s="219"/>
      <c r="G19" s="219"/>
      <c r="H19" s="219"/>
      <c r="I19" s="197"/>
      <c r="J19" s="198">
        <f>output.std!C45</f>
        <v>30773</v>
      </c>
      <c r="K19" s="74">
        <v>5</v>
      </c>
      <c r="L19" s="75">
        <v>25.51</v>
      </c>
      <c r="M19" s="75">
        <v>1.38</v>
      </c>
      <c r="N19" s="75">
        <v>4.79</v>
      </c>
      <c r="O19" s="75">
        <v>42.91</v>
      </c>
      <c r="P19" s="75">
        <v>10.43</v>
      </c>
      <c r="Q19" s="75">
        <v>0</v>
      </c>
      <c r="R19" s="75">
        <v>119.21</v>
      </c>
      <c r="S19" s="75">
        <v>7.84</v>
      </c>
      <c r="T19" s="75">
        <v>88.15</v>
      </c>
      <c r="U19" s="75">
        <v>51.37</v>
      </c>
      <c r="V19" s="75">
        <v>12.1</v>
      </c>
      <c r="W19" s="75">
        <v>0</v>
      </c>
      <c r="X19" s="75">
        <v>0.01</v>
      </c>
      <c r="Y19" s="75">
        <v>0.16</v>
      </c>
      <c r="Z19" s="75">
        <v>0</v>
      </c>
      <c r="AA19" s="75">
        <v>0.09</v>
      </c>
      <c r="AB19" s="75">
        <v>0</v>
      </c>
      <c r="AC19" s="75">
        <v>0.01</v>
      </c>
      <c r="AD19" s="76">
        <v>0</v>
      </c>
    </row>
    <row r="20" spans="1:30" x14ac:dyDescent="0.2">
      <c r="C20" s="286" t="s">
        <v>98</v>
      </c>
      <c r="D20" s="39"/>
      <c r="E20" s="39"/>
      <c r="F20" s="39"/>
      <c r="G20" s="39"/>
      <c r="H20" s="39"/>
      <c r="J20" s="198">
        <f>output.std!C46</f>
        <v>30803</v>
      </c>
      <c r="K20" s="74">
        <v>6</v>
      </c>
      <c r="L20" s="75">
        <v>29.34</v>
      </c>
      <c r="M20" s="75">
        <v>2.74</v>
      </c>
      <c r="N20" s="75">
        <v>7.72</v>
      </c>
      <c r="O20" s="75">
        <v>21.96</v>
      </c>
      <c r="P20" s="75">
        <v>14.3</v>
      </c>
      <c r="Q20" s="75">
        <v>0</v>
      </c>
      <c r="R20" s="75">
        <v>117.83</v>
      </c>
      <c r="S20" s="75">
        <v>6.7</v>
      </c>
      <c r="T20" s="75">
        <v>78.97</v>
      </c>
      <c r="U20" s="75">
        <v>34.35</v>
      </c>
      <c r="V20" s="75">
        <v>26.46</v>
      </c>
      <c r="W20" s="75">
        <v>0</v>
      </c>
      <c r="X20" s="75">
        <v>0.02</v>
      </c>
      <c r="Y20" s="75">
        <v>0.24</v>
      </c>
      <c r="Z20" s="75">
        <v>0</v>
      </c>
      <c r="AA20" s="75">
        <v>0.15</v>
      </c>
      <c r="AB20" s="75">
        <v>0</v>
      </c>
      <c r="AC20" s="75">
        <v>0.02</v>
      </c>
      <c r="AD20" s="76">
        <v>0</v>
      </c>
    </row>
    <row r="21" spans="1:30" x14ac:dyDescent="0.2">
      <c r="C21" s="286"/>
      <c r="D21" s="39"/>
      <c r="E21" s="39"/>
      <c r="F21" s="39"/>
      <c r="G21" s="39"/>
      <c r="H21" s="39"/>
      <c r="J21" s="198">
        <f>output.std!C47</f>
        <v>30834</v>
      </c>
      <c r="K21" s="74">
        <v>7</v>
      </c>
      <c r="L21" s="75">
        <v>5.15</v>
      </c>
      <c r="M21" s="75">
        <v>0</v>
      </c>
      <c r="N21" s="75">
        <v>0.6</v>
      </c>
      <c r="O21" s="75">
        <v>9.31</v>
      </c>
      <c r="P21" s="75">
        <v>0.35</v>
      </c>
      <c r="Q21" s="75">
        <v>0</v>
      </c>
      <c r="R21" s="75">
        <v>118.75</v>
      </c>
      <c r="S21" s="75">
        <v>3.33</v>
      </c>
      <c r="T21" s="75">
        <v>95.43</v>
      </c>
      <c r="U21" s="75">
        <v>11.57</v>
      </c>
      <c r="V21" s="75">
        <v>0</v>
      </c>
      <c r="W21" s="75">
        <v>0</v>
      </c>
      <c r="X21" s="75">
        <v>0</v>
      </c>
      <c r="Y21" s="75">
        <v>0.01</v>
      </c>
      <c r="Z21" s="75">
        <v>0</v>
      </c>
      <c r="AA21" s="75">
        <v>0</v>
      </c>
      <c r="AB21" s="75">
        <v>0</v>
      </c>
      <c r="AC21" s="75">
        <v>0</v>
      </c>
      <c r="AD21" s="76">
        <v>0</v>
      </c>
    </row>
    <row r="22" spans="1:30" x14ac:dyDescent="0.2">
      <c r="C22" s="219" t="s">
        <v>109</v>
      </c>
      <c r="D22" s="219"/>
      <c r="E22" s="219"/>
      <c r="F22" s="219"/>
      <c r="G22" s="219"/>
      <c r="H22" s="219"/>
      <c r="I22" s="197"/>
      <c r="J22" s="198">
        <f>output.std!C48</f>
        <v>30864</v>
      </c>
      <c r="K22" s="74">
        <v>8</v>
      </c>
      <c r="L22" s="75">
        <v>27.93</v>
      </c>
      <c r="M22" s="75">
        <v>3.42</v>
      </c>
      <c r="N22" s="75">
        <v>6.11</v>
      </c>
      <c r="O22" s="75">
        <v>3.6</v>
      </c>
      <c r="P22" s="75">
        <v>12.36</v>
      </c>
      <c r="Q22" s="75">
        <v>0</v>
      </c>
      <c r="R22" s="75">
        <v>119.07</v>
      </c>
      <c r="S22" s="75">
        <v>5.52</v>
      </c>
      <c r="T22" s="75">
        <v>97.78</v>
      </c>
      <c r="U22" s="75">
        <v>14.45</v>
      </c>
      <c r="V22" s="75">
        <v>34.07</v>
      </c>
      <c r="W22" s="75">
        <v>0</v>
      </c>
      <c r="X22" s="75">
        <v>0.02</v>
      </c>
      <c r="Y22" s="75">
        <v>0.27</v>
      </c>
      <c r="Z22" s="75">
        <v>0</v>
      </c>
      <c r="AA22" s="75">
        <v>0.17</v>
      </c>
      <c r="AB22" s="75">
        <v>0</v>
      </c>
      <c r="AC22" s="75">
        <v>0.02</v>
      </c>
      <c r="AD22" s="76">
        <v>0</v>
      </c>
    </row>
    <row r="23" spans="1:30" x14ac:dyDescent="0.2">
      <c r="C23" s="219"/>
      <c r="D23" s="219"/>
      <c r="E23" s="219"/>
      <c r="F23" s="219"/>
      <c r="G23" s="219"/>
      <c r="H23" s="219"/>
      <c r="I23" s="197"/>
      <c r="J23" s="198">
        <f>output.std!C49</f>
        <v>30895</v>
      </c>
      <c r="K23" s="74">
        <v>9</v>
      </c>
      <c r="L23" s="75">
        <v>25.78</v>
      </c>
      <c r="M23" s="75">
        <v>0.74</v>
      </c>
      <c r="N23" s="75">
        <v>5.98</v>
      </c>
      <c r="O23" s="75">
        <v>7.72</v>
      </c>
      <c r="P23" s="75">
        <v>11.26</v>
      </c>
      <c r="Q23" s="75">
        <v>0</v>
      </c>
      <c r="R23" s="75">
        <v>117.98</v>
      </c>
      <c r="S23" s="75">
        <v>8.92</v>
      </c>
      <c r="T23" s="75">
        <v>106.45</v>
      </c>
      <c r="U23" s="75">
        <v>15.5</v>
      </c>
      <c r="V23" s="75">
        <v>5.81</v>
      </c>
      <c r="W23" s="75">
        <v>0</v>
      </c>
      <c r="X23" s="75">
        <v>0.02</v>
      </c>
      <c r="Y23" s="75">
        <v>0.26</v>
      </c>
      <c r="Z23" s="75">
        <v>0</v>
      </c>
      <c r="AA23" s="75">
        <v>0.03</v>
      </c>
      <c r="AB23" s="75">
        <v>0</v>
      </c>
      <c r="AC23" s="75">
        <v>0</v>
      </c>
      <c r="AD23" s="76">
        <v>0</v>
      </c>
    </row>
    <row r="24" spans="1:30" x14ac:dyDescent="0.2">
      <c r="C24" s="219"/>
      <c r="D24" s="219"/>
      <c r="E24" s="219"/>
      <c r="F24" s="219"/>
      <c r="G24" s="219"/>
      <c r="H24" s="219"/>
      <c r="I24" s="197"/>
      <c r="J24" s="198">
        <f>output.std!C50</f>
        <v>30926</v>
      </c>
      <c r="K24" s="74">
        <v>10</v>
      </c>
      <c r="L24" s="75">
        <v>54.78</v>
      </c>
      <c r="M24" s="75">
        <v>0.67</v>
      </c>
      <c r="N24" s="75">
        <v>9.34</v>
      </c>
      <c r="O24" s="75">
        <v>9.52</v>
      </c>
      <c r="P24" s="75">
        <v>15.51</v>
      </c>
      <c r="Q24" s="75">
        <v>0</v>
      </c>
      <c r="R24" s="75">
        <v>117.64</v>
      </c>
      <c r="S24" s="75">
        <v>29.25</v>
      </c>
      <c r="T24" s="75">
        <v>87.14</v>
      </c>
      <c r="U24" s="75">
        <v>20.49</v>
      </c>
      <c r="V24" s="75">
        <v>5.19</v>
      </c>
      <c r="W24" s="75">
        <v>0</v>
      </c>
      <c r="X24" s="75">
        <v>0.03</v>
      </c>
      <c r="Y24" s="75">
        <v>0.37</v>
      </c>
      <c r="Z24" s="75">
        <v>7.0000000000000007E-2</v>
      </c>
      <c r="AA24" s="75">
        <v>0.03</v>
      </c>
      <c r="AB24" s="75">
        <v>0</v>
      </c>
      <c r="AC24" s="75">
        <v>0</v>
      </c>
      <c r="AD24" s="76">
        <v>0</v>
      </c>
    </row>
    <row r="25" spans="1:30" x14ac:dyDescent="0.2">
      <c r="C25" s="219"/>
      <c r="D25" s="219"/>
      <c r="E25" s="219"/>
      <c r="F25" s="219"/>
      <c r="G25" s="219"/>
      <c r="H25" s="219"/>
      <c r="I25" s="197"/>
      <c r="J25" s="198">
        <f>output.std!C51</f>
        <v>30956</v>
      </c>
      <c r="K25" s="74">
        <v>11</v>
      </c>
      <c r="L25" s="75">
        <v>125.73</v>
      </c>
      <c r="M25" s="75">
        <v>20.13</v>
      </c>
      <c r="N25" s="75">
        <v>25.21</v>
      </c>
      <c r="O25" s="75">
        <v>15.68</v>
      </c>
      <c r="P25" s="75">
        <v>49.21</v>
      </c>
      <c r="Q25" s="75">
        <v>0</v>
      </c>
      <c r="R25" s="75">
        <v>117.84</v>
      </c>
      <c r="S25" s="75">
        <v>30.2</v>
      </c>
      <c r="T25" s="75">
        <v>84.11</v>
      </c>
      <c r="U25" s="75">
        <v>61.92</v>
      </c>
      <c r="V25" s="75">
        <v>206.88</v>
      </c>
      <c r="W25" s="75">
        <v>0</v>
      </c>
      <c r="X25" s="75">
        <v>7.0000000000000007E-2</v>
      </c>
      <c r="Y25" s="75">
        <v>1.18</v>
      </c>
      <c r="Z25" s="75">
        <v>0.01</v>
      </c>
      <c r="AA25" s="75">
        <v>0.88</v>
      </c>
      <c r="AB25" s="75">
        <v>0</v>
      </c>
      <c r="AC25" s="75">
        <v>0.11</v>
      </c>
      <c r="AD25" s="76">
        <v>0</v>
      </c>
    </row>
    <row r="26" spans="1:30" x14ac:dyDescent="0.2">
      <c r="C26" s="219"/>
      <c r="D26" s="219"/>
      <c r="E26" s="219"/>
      <c r="F26" s="219"/>
      <c r="G26" s="219"/>
      <c r="H26" s="219"/>
      <c r="I26" s="197"/>
      <c r="J26" s="198">
        <f>output.std!C52</f>
        <v>30987</v>
      </c>
      <c r="K26" s="74">
        <v>12</v>
      </c>
      <c r="L26" s="75">
        <v>92.89</v>
      </c>
      <c r="M26" s="75">
        <v>3.47</v>
      </c>
      <c r="N26" s="75">
        <v>18.59</v>
      </c>
      <c r="O26" s="75">
        <v>30.69</v>
      </c>
      <c r="P26" s="75">
        <v>34.47</v>
      </c>
      <c r="Q26" s="75">
        <v>0</v>
      </c>
      <c r="R26" s="75">
        <v>117.73</v>
      </c>
      <c r="S26" s="75">
        <v>35.65</v>
      </c>
      <c r="T26" s="75">
        <v>94.78</v>
      </c>
      <c r="U26" s="75">
        <v>53.92</v>
      </c>
      <c r="V26" s="75">
        <v>29.52</v>
      </c>
      <c r="W26" s="75">
        <v>0</v>
      </c>
      <c r="X26" s="75">
        <v>0.04</v>
      </c>
      <c r="Y26" s="75">
        <v>0.77</v>
      </c>
      <c r="Z26" s="75">
        <v>0.01</v>
      </c>
      <c r="AA26" s="75">
        <v>0.09</v>
      </c>
      <c r="AB26" s="75">
        <v>0</v>
      </c>
      <c r="AC26" s="75">
        <v>0.01</v>
      </c>
      <c r="AD26" s="76">
        <v>0</v>
      </c>
    </row>
    <row r="27" spans="1:30" x14ac:dyDescent="0.2">
      <c r="C27" s="39"/>
      <c r="D27" s="39"/>
      <c r="E27" s="39"/>
      <c r="F27" s="39"/>
      <c r="G27" s="39"/>
      <c r="H27" s="39"/>
      <c r="J27" s="198">
        <f>output.std!C53</f>
        <v>31017</v>
      </c>
      <c r="K27" s="74">
        <v>2</v>
      </c>
      <c r="L27" s="75">
        <v>120.26</v>
      </c>
      <c r="M27" s="75">
        <v>12.46</v>
      </c>
      <c r="N27" s="75">
        <v>25.91</v>
      </c>
      <c r="O27" s="75">
        <v>29.29</v>
      </c>
      <c r="P27" s="75">
        <v>48.57</v>
      </c>
      <c r="Q27" s="75">
        <v>0</v>
      </c>
      <c r="R27" s="75">
        <v>118.26</v>
      </c>
      <c r="S27" s="75">
        <v>32.85</v>
      </c>
      <c r="T27" s="75">
        <v>81.12</v>
      </c>
      <c r="U27" s="75">
        <v>68.95</v>
      </c>
      <c r="V27" s="75">
        <v>119.23</v>
      </c>
      <c r="W27" s="75">
        <v>0</v>
      </c>
      <c r="X27" s="75">
        <v>0.06</v>
      </c>
      <c r="Y27" s="75">
        <v>1</v>
      </c>
      <c r="Z27" s="75">
        <v>0</v>
      </c>
      <c r="AA27" s="75">
        <v>17.89</v>
      </c>
      <c r="AB27" s="75">
        <v>0</v>
      </c>
      <c r="AC27" s="75">
        <v>2.19</v>
      </c>
      <c r="AD27" s="76">
        <v>0</v>
      </c>
    </row>
    <row r="28" spans="1:30" x14ac:dyDescent="0.2">
      <c r="J28" s="198">
        <f>output.std!C54</f>
        <v>31048</v>
      </c>
      <c r="K28" s="74">
        <v>3</v>
      </c>
      <c r="L28" s="75">
        <v>147.41</v>
      </c>
      <c r="M28" s="75">
        <v>15.26</v>
      </c>
      <c r="N28" s="75">
        <v>32.17</v>
      </c>
      <c r="O28" s="75">
        <v>42.71</v>
      </c>
      <c r="P28" s="75">
        <v>69.53</v>
      </c>
      <c r="Q28" s="75">
        <v>0</v>
      </c>
      <c r="R28" s="75">
        <v>118.88</v>
      </c>
      <c r="S28" s="75">
        <v>27.12</v>
      </c>
      <c r="T28" s="75">
        <v>63</v>
      </c>
      <c r="U28" s="75">
        <v>91.78</v>
      </c>
      <c r="V28" s="75">
        <v>119.81</v>
      </c>
      <c r="W28" s="75">
        <v>0</v>
      </c>
      <c r="X28" s="75">
        <v>0.06</v>
      </c>
      <c r="Y28" s="75">
        <v>1.24</v>
      </c>
      <c r="Z28" s="75">
        <v>0</v>
      </c>
      <c r="AA28" s="75">
        <v>6.24</v>
      </c>
      <c r="AB28" s="75">
        <v>0</v>
      </c>
      <c r="AC28" s="75">
        <v>0.76</v>
      </c>
      <c r="AD28" s="76">
        <v>0</v>
      </c>
    </row>
    <row r="29" spans="1:30" x14ac:dyDescent="0.2">
      <c r="J29" s="198">
        <f>output.std!C55</f>
        <v>31079</v>
      </c>
      <c r="K29" s="74">
        <v>4</v>
      </c>
      <c r="L29" s="75">
        <v>50.05</v>
      </c>
      <c r="M29" s="75">
        <v>0.18</v>
      </c>
      <c r="N29" s="75">
        <v>13.02</v>
      </c>
      <c r="O29" s="75">
        <v>46.98</v>
      </c>
      <c r="P29" s="75">
        <v>16.260000000000002</v>
      </c>
      <c r="Q29" s="75">
        <v>0</v>
      </c>
      <c r="R29" s="75">
        <v>118.61</v>
      </c>
      <c r="S29" s="75">
        <v>24.51</v>
      </c>
      <c r="T29" s="75">
        <v>56.49</v>
      </c>
      <c r="U29" s="75">
        <v>62.06</v>
      </c>
      <c r="V29" s="75">
        <v>1.28</v>
      </c>
      <c r="W29" s="75">
        <v>0</v>
      </c>
      <c r="X29" s="75">
        <v>0.02</v>
      </c>
      <c r="Y29" s="75">
        <v>0.26</v>
      </c>
      <c r="Z29" s="75">
        <v>0</v>
      </c>
      <c r="AA29" s="75">
        <v>0.04</v>
      </c>
      <c r="AB29" s="75">
        <v>0</v>
      </c>
      <c r="AC29" s="75">
        <v>0</v>
      </c>
      <c r="AD29" s="76">
        <v>0</v>
      </c>
    </row>
    <row r="30" spans="1:30" x14ac:dyDescent="0.2">
      <c r="A30" s="67" t="s">
        <v>254</v>
      </c>
      <c r="C30" s="69">
        <v>30317</v>
      </c>
      <c r="D30" s="69">
        <v>30348</v>
      </c>
      <c r="J30" s="198">
        <f>output.std!C56</f>
        <v>31107</v>
      </c>
      <c r="K30" s="74">
        <v>5</v>
      </c>
      <c r="L30" s="75">
        <v>45.22</v>
      </c>
      <c r="M30" s="75">
        <v>4.43</v>
      </c>
      <c r="N30" s="75">
        <v>10.78</v>
      </c>
      <c r="O30" s="75">
        <v>34.78</v>
      </c>
      <c r="P30" s="75">
        <v>21.64</v>
      </c>
      <c r="Q30" s="75">
        <v>0</v>
      </c>
      <c r="R30" s="75">
        <v>118.42</v>
      </c>
      <c r="S30" s="75">
        <v>8.6300000000000008</v>
      </c>
      <c r="T30" s="75">
        <v>77.72</v>
      </c>
      <c r="U30" s="75">
        <v>51.85</v>
      </c>
      <c r="V30" s="75">
        <v>30.97</v>
      </c>
      <c r="W30" s="75">
        <v>0</v>
      </c>
      <c r="X30" s="75">
        <v>0.02</v>
      </c>
      <c r="Y30" s="75">
        <v>0.37</v>
      </c>
      <c r="Z30" s="75">
        <v>0</v>
      </c>
      <c r="AA30" s="75">
        <v>0.91</v>
      </c>
      <c r="AB30" s="75">
        <v>0</v>
      </c>
      <c r="AC30" s="75">
        <v>0.11</v>
      </c>
      <c r="AD30" s="76">
        <v>0</v>
      </c>
    </row>
    <row r="31" spans="1:30" x14ac:dyDescent="0.2">
      <c r="A31" s="67" t="s">
        <v>255</v>
      </c>
      <c r="C31" s="69">
        <v>30348</v>
      </c>
      <c r="J31" s="198">
        <f>output.std!C57</f>
        <v>31138</v>
      </c>
      <c r="K31" s="74">
        <v>6</v>
      </c>
      <c r="L31" s="75">
        <v>40.69</v>
      </c>
      <c r="M31" s="75">
        <v>2.68</v>
      </c>
      <c r="N31" s="75">
        <v>9.15</v>
      </c>
      <c r="O31" s="75">
        <v>20.48</v>
      </c>
      <c r="P31" s="75">
        <v>17.899999999999999</v>
      </c>
      <c r="Q31" s="75">
        <v>0</v>
      </c>
      <c r="R31" s="75">
        <v>118.88</v>
      </c>
      <c r="S31" s="75">
        <v>10.3</v>
      </c>
      <c r="T31" s="75">
        <v>69.27</v>
      </c>
      <c r="U31" s="75">
        <v>33.96</v>
      </c>
      <c r="V31" s="75">
        <v>16.68</v>
      </c>
      <c r="W31" s="75">
        <v>0</v>
      </c>
      <c r="X31" s="75">
        <v>0.02</v>
      </c>
      <c r="Y31" s="75">
        <v>0.33</v>
      </c>
      <c r="Z31" s="75">
        <v>0</v>
      </c>
      <c r="AA31" s="75">
        <v>0.42</v>
      </c>
      <c r="AB31" s="75">
        <v>0</v>
      </c>
      <c r="AC31" s="75">
        <v>0.05</v>
      </c>
      <c r="AD31" s="76">
        <v>0</v>
      </c>
    </row>
    <row r="32" spans="1:30" x14ac:dyDescent="0.2">
      <c r="C32" s="69">
        <v>30376</v>
      </c>
      <c r="J32" s="198">
        <f>output.std!C58</f>
        <v>31168</v>
      </c>
      <c r="K32" s="74">
        <v>7</v>
      </c>
      <c r="L32" s="75">
        <v>8.33</v>
      </c>
      <c r="M32" s="75">
        <v>0</v>
      </c>
      <c r="N32" s="75">
        <v>1.77</v>
      </c>
      <c r="O32" s="75">
        <v>14.01</v>
      </c>
      <c r="P32" s="75">
        <v>2.74</v>
      </c>
      <c r="Q32" s="75">
        <v>0</v>
      </c>
      <c r="R32" s="75">
        <v>118.26</v>
      </c>
      <c r="S32" s="75">
        <v>4.68</v>
      </c>
      <c r="T32" s="75">
        <v>82.68</v>
      </c>
      <c r="U32" s="75">
        <v>17.29</v>
      </c>
      <c r="V32" s="75">
        <v>0</v>
      </c>
      <c r="W32" s="75">
        <v>0</v>
      </c>
      <c r="X32" s="75">
        <v>0</v>
      </c>
      <c r="Y32" s="75">
        <v>0.05</v>
      </c>
      <c r="Z32" s="75">
        <v>0</v>
      </c>
      <c r="AA32" s="75">
        <v>0</v>
      </c>
      <c r="AB32" s="75">
        <v>0</v>
      </c>
      <c r="AC32" s="75">
        <v>0</v>
      </c>
      <c r="AD32" s="76">
        <v>0</v>
      </c>
    </row>
    <row r="33" spans="3:30" x14ac:dyDescent="0.2">
      <c r="C33" s="69">
        <v>30407</v>
      </c>
      <c r="D33" s="69">
        <f>'flow data'!B8</f>
        <v>36161</v>
      </c>
      <c r="J33" s="198">
        <f>output.std!C59</f>
        <v>31199</v>
      </c>
      <c r="K33" s="74">
        <v>8</v>
      </c>
      <c r="L33" s="75">
        <v>29.47</v>
      </c>
      <c r="M33" s="75">
        <v>11.85</v>
      </c>
      <c r="N33" s="75">
        <v>4.3</v>
      </c>
      <c r="O33" s="75">
        <v>3.41</v>
      </c>
      <c r="P33" s="75">
        <v>9.42</v>
      </c>
      <c r="Q33" s="75">
        <v>0</v>
      </c>
      <c r="R33" s="75">
        <v>118.36</v>
      </c>
      <c r="S33" s="75">
        <v>3.28</v>
      </c>
      <c r="T33" s="75">
        <v>111.44</v>
      </c>
      <c r="U33" s="75">
        <v>20.78</v>
      </c>
      <c r="V33" s="75">
        <v>142.85</v>
      </c>
      <c r="W33" s="75">
        <v>0</v>
      </c>
      <c r="X33" s="75">
        <v>0.01</v>
      </c>
      <c r="Y33" s="75">
        <v>0.21</v>
      </c>
      <c r="Z33" s="75">
        <v>0</v>
      </c>
      <c r="AA33" s="75">
        <v>2.2599999999999998</v>
      </c>
      <c r="AB33" s="75">
        <v>0</v>
      </c>
      <c r="AC33" s="75">
        <v>0.28000000000000003</v>
      </c>
      <c r="AD33" s="76">
        <v>0</v>
      </c>
    </row>
    <row r="34" spans="3:30" x14ac:dyDescent="0.2">
      <c r="C34" s="69">
        <v>30437</v>
      </c>
      <c r="J34" s="198">
        <f>output.std!C60</f>
        <v>31229</v>
      </c>
      <c r="K34" s="74">
        <v>9</v>
      </c>
      <c r="L34" s="75">
        <v>46.32</v>
      </c>
      <c r="M34" s="75">
        <v>2.93</v>
      </c>
      <c r="N34" s="75">
        <v>10.64</v>
      </c>
      <c r="O34" s="75">
        <v>8.44</v>
      </c>
      <c r="P34" s="75">
        <v>19.559999999999999</v>
      </c>
      <c r="Q34" s="75">
        <v>0</v>
      </c>
      <c r="R34" s="75">
        <v>118.02</v>
      </c>
      <c r="S34" s="75">
        <v>14</v>
      </c>
      <c r="T34" s="75">
        <v>75.37</v>
      </c>
      <c r="U34" s="75">
        <v>23.03</v>
      </c>
      <c r="V34" s="75">
        <v>14.2</v>
      </c>
      <c r="W34" s="75">
        <v>0</v>
      </c>
      <c r="X34" s="75">
        <v>0.03</v>
      </c>
      <c r="Y34" s="75">
        <v>0.45</v>
      </c>
      <c r="Z34" s="75">
        <v>0</v>
      </c>
      <c r="AA34" s="75">
        <v>0.2</v>
      </c>
      <c r="AB34" s="75">
        <v>0</v>
      </c>
      <c r="AC34" s="75">
        <v>0.02</v>
      </c>
      <c r="AD34" s="76">
        <v>0</v>
      </c>
    </row>
    <row r="35" spans="3:30" x14ac:dyDescent="0.2">
      <c r="C35" s="69">
        <v>30468</v>
      </c>
      <c r="J35" s="198">
        <f>output.std!C61</f>
        <v>31260</v>
      </c>
      <c r="K35" s="74">
        <v>10</v>
      </c>
      <c r="L35" s="75">
        <v>31.21</v>
      </c>
      <c r="M35" s="75">
        <v>0.13</v>
      </c>
      <c r="N35" s="75">
        <v>5.69</v>
      </c>
      <c r="O35" s="75">
        <v>13.48</v>
      </c>
      <c r="P35" s="75">
        <v>9.43</v>
      </c>
      <c r="Q35" s="75">
        <v>0</v>
      </c>
      <c r="R35" s="75">
        <v>118.4</v>
      </c>
      <c r="S35" s="75">
        <v>15.46</v>
      </c>
      <c r="T35" s="75">
        <v>122.2</v>
      </c>
      <c r="U35" s="75">
        <v>20.28</v>
      </c>
      <c r="V35" s="75">
        <v>0.67</v>
      </c>
      <c r="W35" s="75">
        <v>0</v>
      </c>
      <c r="X35" s="75">
        <v>0.02</v>
      </c>
      <c r="Y35" s="75">
        <v>0.22</v>
      </c>
      <c r="Z35" s="75">
        <v>0</v>
      </c>
      <c r="AA35" s="75">
        <v>0.01</v>
      </c>
      <c r="AB35" s="75">
        <v>0</v>
      </c>
      <c r="AC35" s="75">
        <v>0</v>
      </c>
      <c r="AD35" s="76">
        <v>0</v>
      </c>
    </row>
    <row r="36" spans="3:30" x14ac:dyDescent="0.2">
      <c r="C36" s="69">
        <v>30498</v>
      </c>
      <c r="J36" s="198">
        <f>output.std!C62</f>
        <v>31291</v>
      </c>
      <c r="K36" s="74">
        <v>11</v>
      </c>
      <c r="L36" s="75">
        <v>34.53</v>
      </c>
      <c r="M36" s="75">
        <v>0.01</v>
      </c>
      <c r="N36" s="75">
        <v>4.78</v>
      </c>
      <c r="O36" s="75">
        <v>9.74</v>
      </c>
      <c r="P36" s="75">
        <v>6.47</v>
      </c>
      <c r="Q36" s="75">
        <v>0</v>
      </c>
      <c r="R36" s="75">
        <v>118.56</v>
      </c>
      <c r="S36" s="75">
        <v>22.98</v>
      </c>
      <c r="T36" s="75">
        <v>88.54</v>
      </c>
      <c r="U36" s="75">
        <v>15.38</v>
      </c>
      <c r="V36" s="75">
        <v>0.05</v>
      </c>
      <c r="W36" s="75">
        <v>0</v>
      </c>
      <c r="X36" s="75">
        <v>0.01</v>
      </c>
      <c r="Y36" s="75">
        <v>0.16</v>
      </c>
      <c r="Z36" s="75">
        <v>0</v>
      </c>
      <c r="AA36" s="75">
        <v>0</v>
      </c>
      <c r="AB36" s="75">
        <v>0</v>
      </c>
      <c r="AC36" s="75">
        <v>0</v>
      </c>
      <c r="AD36" s="76">
        <v>0</v>
      </c>
    </row>
    <row r="37" spans="3:30" x14ac:dyDescent="0.2">
      <c r="C37" s="69">
        <v>30529</v>
      </c>
      <c r="J37" s="198">
        <f>output.std!C63</f>
        <v>31321</v>
      </c>
      <c r="K37" s="74">
        <v>12</v>
      </c>
      <c r="L37" s="75">
        <v>141.88999999999999</v>
      </c>
      <c r="M37" s="75">
        <v>12.95</v>
      </c>
      <c r="N37" s="75">
        <v>28.75</v>
      </c>
      <c r="O37" s="75">
        <v>13.6</v>
      </c>
      <c r="P37" s="75">
        <v>57.82</v>
      </c>
      <c r="Q37" s="75">
        <v>0</v>
      </c>
      <c r="R37" s="75">
        <v>117.86</v>
      </c>
      <c r="S37" s="75">
        <v>41.25</v>
      </c>
      <c r="T37" s="75">
        <v>87.37</v>
      </c>
      <c r="U37" s="75">
        <v>56.14</v>
      </c>
      <c r="V37" s="75">
        <v>120.21</v>
      </c>
      <c r="W37" s="75">
        <v>0</v>
      </c>
      <c r="X37" s="75">
        <v>0.09</v>
      </c>
      <c r="Y37" s="75">
        <v>1.48</v>
      </c>
      <c r="Z37" s="75">
        <v>0</v>
      </c>
      <c r="AA37" s="75">
        <v>0.77</v>
      </c>
      <c r="AB37" s="75">
        <v>0</v>
      </c>
      <c r="AC37" s="75">
        <v>0.09</v>
      </c>
      <c r="AD37" s="76">
        <v>0</v>
      </c>
    </row>
    <row r="38" spans="3:30" x14ac:dyDescent="0.2">
      <c r="C38" s="69">
        <v>30560</v>
      </c>
      <c r="J38" s="198">
        <f>output.std!C64</f>
        <v>31352</v>
      </c>
      <c r="K38" s="74">
        <v>2</v>
      </c>
      <c r="L38" s="75">
        <v>183</v>
      </c>
      <c r="M38" s="75">
        <v>23.87</v>
      </c>
      <c r="N38" s="75">
        <v>37.33</v>
      </c>
      <c r="O38" s="75">
        <v>48.82</v>
      </c>
      <c r="P38" s="75">
        <v>70.489999999999995</v>
      </c>
      <c r="Q38" s="75">
        <v>0</v>
      </c>
      <c r="R38" s="75">
        <v>117.6</v>
      </c>
      <c r="S38" s="75">
        <v>51.01</v>
      </c>
      <c r="T38" s="75">
        <v>80.709999999999994</v>
      </c>
      <c r="U38" s="75">
        <v>111.52</v>
      </c>
      <c r="V38" s="75">
        <v>244.32</v>
      </c>
      <c r="W38" s="75">
        <v>0</v>
      </c>
      <c r="X38" s="75">
        <v>0.06</v>
      </c>
      <c r="Y38" s="75">
        <v>1.2</v>
      </c>
      <c r="Z38" s="75">
        <v>0</v>
      </c>
      <c r="AA38" s="75">
        <v>3.41</v>
      </c>
      <c r="AB38" s="75">
        <v>0</v>
      </c>
      <c r="AC38" s="75">
        <v>0.42</v>
      </c>
      <c r="AD38" s="76">
        <v>0</v>
      </c>
    </row>
    <row r="39" spans="3:30" x14ac:dyDescent="0.2">
      <c r="C39" s="69">
        <v>30590</v>
      </c>
      <c r="J39" s="198">
        <f>output.std!C65</f>
        <v>31382</v>
      </c>
      <c r="K39" s="74">
        <v>3</v>
      </c>
      <c r="L39" s="75">
        <v>205.14</v>
      </c>
      <c r="M39" s="75">
        <v>26.16</v>
      </c>
      <c r="N39" s="75">
        <v>47.99</v>
      </c>
      <c r="O39" s="75">
        <v>70.5</v>
      </c>
      <c r="P39" s="75">
        <v>92.98</v>
      </c>
      <c r="Q39" s="75">
        <v>0</v>
      </c>
      <c r="R39" s="75">
        <v>118.43</v>
      </c>
      <c r="S39" s="75">
        <v>37.92</v>
      </c>
      <c r="T39" s="75">
        <v>71.459999999999994</v>
      </c>
      <c r="U39" s="75">
        <v>146.88</v>
      </c>
      <c r="V39" s="75">
        <v>189.04</v>
      </c>
      <c r="W39" s="75">
        <v>0</v>
      </c>
      <c r="X39" s="75">
        <v>0.06</v>
      </c>
      <c r="Y39" s="75">
        <v>1.19</v>
      </c>
      <c r="Z39" s="75">
        <v>0</v>
      </c>
      <c r="AA39" s="75">
        <v>1.53</v>
      </c>
      <c r="AB39" s="75">
        <v>0</v>
      </c>
      <c r="AC39" s="75">
        <v>0.19</v>
      </c>
      <c r="AD39" s="76">
        <v>0</v>
      </c>
    </row>
    <row r="40" spans="3:30" x14ac:dyDescent="0.2">
      <c r="C40" s="69">
        <v>30621</v>
      </c>
      <c r="J40" s="198">
        <f>output.std!C66</f>
        <v>31413</v>
      </c>
      <c r="K40" s="74">
        <v>4</v>
      </c>
      <c r="L40" s="75">
        <v>83.16</v>
      </c>
      <c r="M40" s="75">
        <v>3.03</v>
      </c>
      <c r="N40" s="75">
        <v>18.09</v>
      </c>
      <c r="O40" s="75">
        <v>67.98</v>
      </c>
      <c r="P40" s="75">
        <v>34.450000000000003</v>
      </c>
      <c r="Q40" s="75">
        <v>0</v>
      </c>
      <c r="R40" s="75">
        <v>118.05</v>
      </c>
      <c r="S40" s="75">
        <v>27.8</v>
      </c>
      <c r="T40" s="75">
        <v>56.89</v>
      </c>
      <c r="U40" s="75">
        <v>91.67</v>
      </c>
      <c r="V40" s="75">
        <v>25.08</v>
      </c>
      <c r="W40" s="75">
        <v>0</v>
      </c>
      <c r="X40" s="75">
        <v>0.02</v>
      </c>
      <c r="Y40" s="75">
        <v>0.4</v>
      </c>
      <c r="Z40" s="75">
        <v>0</v>
      </c>
      <c r="AA40" s="75">
        <v>0.1</v>
      </c>
      <c r="AB40" s="75">
        <v>0</v>
      </c>
      <c r="AC40" s="75">
        <v>0.01</v>
      </c>
      <c r="AD40" s="76">
        <v>0</v>
      </c>
    </row>
    <row r="41" spans="3:30" x14ac:dyDescent="0.2">
      <c r="C41" s="69">
        <v>30651</v>
      </c>
      <c r="J41" s="198">
        <f>output.std!C67</f>
        <v>31444</v>
      </c>
      <c r="K41" s="74">
        <v>5</v>
      </c>
      <c r="L41" s="75">
        <v>32.049999999999997</v>
      </c>
      <c r="M41" s="75">
        <v>2.77</v>
      </c>
      <c r="N41" s="75">
        <v>8.5500000000000007</v>
      </c>
      <c r="O41" s="75">
        <v>50.35</v>
      </c>
      <c r="P41" s="75">
        <v>12.56</v>
      </c>
      <c r="Q41" s="75">
        <v>0</v>
      </c>
      <c r="R41" s="75">
        <v>118.3</v>
      </c>
      <c r="S41" s="75">
        <v>9.8000000000000007</v>
      </c>
      <c r="T41" s="75">
        <v>82.14</v>
      </c>
      <c r="U41" s="75">
        <v>64.27</v>
      </c>
      <c r="V41" s="75">
        <v>28.05</v>
      </c>
      <c r="W41" s="75">
        <v>0</v>
      </c>
      <c r="X41" s="75">
        <v>0.01</v>
      </c>
      <c r="Y41" s="75">
        <v>0.15</v>
      </c>
      <c r="Z41" s="75">
        <v>0</v>
      </c>
      <c r="AA41" s="75">
        <v>0.1</v>
      </c>
      <c r="AB41" s="75">
        <v>0</v>
      </c>
      <c r="AC41" s="75">
        <v>0.01</v>
      </c>
      <c r="AD41" s="76">
        <v>0</v>
      </c>
    </row>
    <row r="42" spans="3:30" x14ac:dyDescent="0.2">
      <c r="C42" s="69">
        <v>30682</v>
      </c>
      <c r="J42" s="198">
        <f>output.std!C68</f>
        <v>31472</v>
      </c>
      <c r="K42" s="74">
        <v>6</v>
      </c>
      <c r="L42" s="75">
        <v>6.53</v>
      </c>
      <c r="M42" s="75">
        <v>0</v>
      </c>
      <c r="N42" s="75">
        <v>1.01</v>
      </c>
      <c r="O42" s="75">
        <v>26.2</v>
      </c>
      <c r="P42" s="75">
        <v>1.1000000000000001</v>
      </c>
      <c r="Q42" s="75">
        <v>0</v>
      </c>
      <c r="R42" s="75">
        <v>118.07</v>
      </c>
      <c r="S42" s="75">
        <v>4.71</v>
      </c>
      <c r="T42" s="75">
        <v>84.86</v>
      </c>
      <c r="U42" s="75">
        <v>29.39</v>
      </c>
      <c r="V42" s="75">
        <v>0</v>
      </c>
      <c r="W42" s="75">
        <v>0</v>
      </c>
      <c r="X42" s="75">
        <v>0</v>
      </c>
      <c r="Y42" s="75">
        <v>0.02</v>
      </c>
      <c r="Z42" s="75">
        <v>0</v>
      </c>
      <c r="AA42" s="75">
        <v>0</v>
      </c>
      <c r="AB42" s="75">
        <v>0</v>
      </c>
      <c r="AC42" s="75">
        <v>0</v>
      </c>
      <c r="AD42" s="76">
        <v>0</v>
      </c>
    </row>
    <row r="43" spans="3:30" x14ac:dyDescent="0.2">
      <c r="C43" s="69">
        <v>30713</v>
      </c>
      <c r="J43" s="198">
        <f>output.std!C69</f>
        <v>31503</v>
      </c>
      <c r="K43" s="74">
        <v>7</v>
      </c>
      <c r="L43" s="75">
        <v>9.93</v>
      </c>
      <c r="M43" s="75">
        <v>0</v>
      </c>
      <c r="N43" s="75">
        <v>1.49</v>
      </c>
      <c r="O43" s="75">
        <v>5.44</v>
      </c>
      <c r="P43" s="75">
        <v>1.81</v>
      </c>
      <c r="Q43" s="75">
        <v>0</v>
      </c>
      <c r="R43" s="75">
        <v>119.02</v>
      </c>
      <c r="S43" s="75">
        <v>5.7</v>
      </c>
      <c r="T43" s="75">
        <v>87.17</v>
      </c>
      <c r="U43" s="75">
        <v>8.73</v>
      </c>
      <c r="V43" s="75">
        <v>0</v>
      </c>
      <c r="W43" s="75">
        <v>0</v>
      </c>
      <c r="X43" s="75">
        <v>0</v>
      </c>
      <c r="Y43" s="75">
        <v>0.03</v>
      </c>
      <c r="Z43" s="75">
        <v>0</v>
      </c>
      <c r="AA43" s="75">
        <v>0</v>
      </c>
      <c r="AB43" s="75">
        <v>0</v>
      </c>
      <c r="AC43" s="75">
        <v>0</v>
      </c>
      <c r="AD43" s="76">
        <v>0</v>
      </c>
    </row>
    <row r="44" spans="3:30" x14ac:dyDescent="0.2">
      <c r="C44" s="69">
        <v>30742</v>
      </c>
      <c r="J44" s="198">
        <f>output.std!C70</f>
        <v>31533</v>
      </c>
      <c r="K44" s="74">
        <v>8</v>
      </c>
      <c r="L44" s="75">
        <v>30.41</v>
      </c>
      <c r="M44" s="75">
        <v>7.77</v>
      </c>
      <c r="N44" s="75">
        <v>5.91</v>
      </c>
      <c r="O44" s="75">
        <v>2.66</v>
      </c>
      <c r="P44" s="75">
        <v>11.85</v>
      </c>
      <c r="Q44" s="75">
        <v>0</v>
      </c>
      <c r="R44" s="75">
        <v>118.21</v>
      </c>
      <c r="S44" s="75">
        <v>5.66</v>
      </c>
      <c r="T44" s="75">
        <v>98.27</v>
      </c>
      <c r="U44" s="75">
        <v>17.75</v>
      </c>
      <c r="V44" s="75">
        <v>87.11</v>
      </c>
      <c r="W44" s="75">
        <v>0</v>
      </c>
      <c r="X44" s="75">
        <v>0.02</v>
      </c>
      <c r="Y44" s="75">
        <v>0.22</v>
      </c>
      <c r="Z44" s="75">
        <v>0</v>
      </c>
      <c r="AA44" s="75">
        <v>0.34</v>
      </c>
      <c r="AB44" s="75">
        <v>0</v>
      </c>
      <c r="AC44" s="75">
        <v>0.04</v>
      </c>
      <c r="AD44" s="76">
        <v>0</v>
      </c>
    </row>
    <row r="45" spans="3:30" x14ac:dyDescent="0.2">
      <c r="C45" s="69">
        <v>30773</v>
      </c>
      <c r="J45" s="198">
        <f>output.std!C71</f>
        <v>31564</v>
      </c>
      <c r="K45" s="74">
        <v>9</v>
      </c>
      <c r="L45" s="75">
        <v>66.17</v>
      </c>
      <c r="M45" s="75">
        <v>16.09</v>
      </c>
      <c r="N45" s="75">
        <v>12.41</v>
      </c>
      <c r="O45" s="75">
        <v>7.75</v>
      </c>
      <c r="P45" s="75">
        <v>23.99</v>
      </c>
      <c r="Q45" s="75">
        <v>0</v>
      </c>
      <c r="R45" s="75">
        <v>118.41</v>
      </c>
      <c r="S45" s="75">
        <v>13.35</v>
      </c>
      <c r="T45" s="75">
        <v>97.87</v>
      </c>
      <c r="U45" s="75">
        <v>37.380000000000003</v>
      </c>
      <c r="V45" s="75">
        <v>179.18</v>
      </c>
      <c r="W45" s="75">
        <v>0</v>
      </c>
      <c r="X45" s="75">
        <v>0.04</v>
      </c>
      <c r="Y45" s="75">
        <v>0.49</v>
      </c>
      <c r="Z45" s="75">
        <v>0</v>
      </c>
      <c r="AA45" s="75">
        <v>0.48</v>
      </c>
      <c r="AB45" s="75">
        <v>0</v>
      </c>
      <c r="AC45" s="75">
        <v>0.06</v>
      </c>
      <c r="AD45" s="76">
        <v>0</v>
      </c>
    </row>
    <row r="46" spans="3:30" x14ac:dyDescent="0.2">
      <c r="C46" s="69">
        <v>30803</v>
      </c>
      <c r="J46" s="198">
        <f>output.std!C72</f>
        <v>31594</v>
      </c>
      <c r="K46" s="74">
        <v>10</v>
      </c>
      <c r="L46" s="75">
        <v>38.590000000000003</v>
      </c>
      <c r="M46" s="75">
        <v>4.25</v>
      </c>
      <c r="N46" s="75">
        <v>7.82</v>
      </c>
      <c r="O46" s="75">
        <v>15.58</v>
      </c>
      <c r="P46" s="75">
        <v>15.69</v>
      </c>
      <c r="Q46" s="75">
        <v>0</v>
      </c>
      <c r="R46" s="75">
        <v>117.92</v>
      </c>
      <c r="S46" s="75">
        <v>10.96</v>
      </c>
      <c r="T46" s="75">
        <v>111.89</v>
      </c>
      <c r="U46" s="75">
        <v>28.75</v>
      </c>
      <c r="V46" s="75">
        <v>42.94</v>
      </c>
      <c r="W46" s="75">
        <v>0</v>
      </c>
      <c r="X46" s="75">
        <v>0.02</v>
      </c>
      <c r="Y46" s="75">
        <v>0.33</v>
      </c>
      <c r="Z46" s="75">
        <v>0</v>
      </c>
      <c r="AA46" s="75">
        <v>0.08</v>
      </c>
      <c r="AB46" s="75">
        <v>0</v>
      </c>
      <c r="AC46" s="75">
        <v>0.01</v>
      </c>
      <c r="AD46" s="76">
        <v>0</v>
      </c>
    </row>
    <row r="47" spans="3:30" x14ac:dyDescent="0.2">
      <c r="C47" s="69">
        <v>30834</v>
      </c>
      <c r="J47" s="198">
        <f>output.std!C73</f>
        <v>31625</v>
      </c>
      <c r="K47" s="74">
        <v>11</v>
      </c>
      <c r="L47" s="75">
        <v>53.63</v>
      </c>
      <c r="M47" s="75">
        <v>2.2200000000000002</v>
      </c>
      <c r="N47" s="75">
        <v>11.76</v>
      </c>
      <c r="O47" s="75">
        <v>17.96</v>
      </c>
      <c r="P47" s="75">
        <v>20.03</v>
      </c>
      <c r="Q47" s="75">
        <v>0</v>
      </c>
      <c r="R47" s="75">
        <v>117.13</v>
      </c>
      <c r="S47" s="75">
        <v>20.85</v>
      </c>
      <c r="T47" s="75">
        <v>109.94</v>
      </c>
      <c r="U47" s="75">
        <v>32.979999999999997</v>
      </c>
      <c r="V47" s="75">
        <v>19.86</v>
      </c>
      <c r="W47" s="75">
        <v>0</v>
      </c>
      <c r="X47" s="75">
        <v>0.03</v>
      </c>
      <c r="Y47" s="75">
        <v>0.43</v>
      </c>
      <c r="Z47" s="75">
        <v>0</v>
      </c>
      <c r="AA47" s="75">
        <v>0.04</v>
      </c>
      <c r="AB47" s="75">
        <v>0</v>
      </c>
      <c r="AC47" s="75">
        <v>0.01</v>
      </c>
      <c r="AD47" s="76">
        <v>0</v>
      </c>
    </row>
    <row r="48" spans="3:30" x14ac:dyDescent="0.2">
      <c r="C48" s="69">
        <v>30864</v>
      </c>
      <c r="J48" s="198">
        <f>output.std!C74</f>
        <v>31656</v>
      </c>
      <c r="K48" s="74">
        <v>12</v>
      </c>
      <c r="L48" s="75">
        <v>99.13</v>
      </c>
      <c r="M48" s="75">
        <v>5.46</v>
      </c>
      <c r="N48" s="75">
        <v>19.350000000000001</v>
      </c>
      <c r="O48" s="75">
        <v>18.84</v>
      </c>
      <c r="P48" s="75">
        <v>38.04</v>
      </c>
      <c r="Q48" s="75">
        <v>0</v>
      </c>
      <c r="R48" s="75">
        <v>117.93</v>
      </c>
      <c r="S48" s="75">
        <v>33.840000000000003</v>
      </c>
      <c r="T48" s="75">
        <v>104.37</v>
      </c>
      <c r="U48" s="75">
        <v>44.7</v>
      </c>
      <c r="V48" s="75">
        <v>49.14</v>
      </c>
      <c r="W48" s="75">
        <v>0</v>
      </c>
      <c r="X48" s="75">
        <v>0.05</v>
      </c>
      <c r="Y48" s="75">
        <v>0.86</v>
      </c>
      <c r="Z48" s="75">
        <v>0.01</v>
      </c>
      <c r="AA48" s="75">
        <v>0.09</v>
      </c>
      <c r="AB48" s="75">
        <v>0</v>
      </c>
      <c r="AC48" s="75">
        <v>0.01</v>
      </c>
      <c r="AD48" s="76">
        <v>0</v>
      </c>
    </row>
    <row r="49" spans="3:30" x14ac:dyDescent="0.2">
      <c r="C49" s="69">
        <v>30895</v>
      </c>
      <c r="J49" s="198">
        <f>output.std!C75</f>
        <v>31686</v>
      </c>
      <c r="K49" s="74">
        <v>2</v>
      </c>
      <c r="L49" s="75">
        <v>99.59</v>
      </c>
      <c r="M49" s="75">
        <v>17.22</v>
      </c>
      <c r="N49" s="75">
        <v>20.85</v>
      </c>
      <c r="O49" s="75">
        <v>38.64</v>
      </c>
      <c r="P49" s="75">
        <v>33.479999999999997</v>
      </c>
      <c r="Q49" s="75">
        <v>0</v>
      </c>
      <c r="R49" s="75">
        <v>118.15</v>
      </c>
      <c r="S49" s="75">
        <v>30.12</v>
      </c>
      <c r="T49" s="75">
        <v>88.69</v>
      </c>
      <c r="U49" s="75">
        <v>78.12</v>
      </c>
      <c r="V49" s="75">
        <v>189.74</v>
      </c>
      <c r="W49" s="75">
        <v>0</v>
      </c>
      <c r="X49" s="75">
        <v>0.04</v>
      </c>
      <c r="Y49" s="75">
        <v>0.6</v>
      </c>
      <c r="Z49" s="75">
        <v>0.04</v>
      </c>
      <c r="AA49" s="75">
        <v>2.8</v>
      </c>
      <c r="AB49" s="75">
        <v>0</v>
      </c>
      <c r="AC49" s="75">
        <v>0.34</v>
      </c>
      <c r="AD49" s="76">
        <v>0</v>
      </c>
    </row>
    <row r="50" spans="3:30" x14ac:dyDescent="0.2">
      <c r="C50" s="69">
        <v>30926</v>
      </c>
      <c r="J50" s="198">
        <f>output.std!C76</f>
        <v>31717</v>
      </c>
      <c r="K50" s="74">
        <v>3</v>
      </c>
      <c r="L50" s="75">
        <v>66.67</v>
      </c>
      <c r="M50" s="75">
        <v>4</v>
      </c>
      <c r="N50" s="75">
        <v>15.21</v>
      </c>
      <c r="O50" s="75">
        <v>42.07</v>
      </c>
      <c r="P50" s="75">
        <v>26.8</v>
      </c>
      <c r="Q50" s="75">
        <v>0</v>
      </c>
      <c r="R50" s="75">
        <v>117.54</v>
      </c>
      <c r="S50" s="75">
        <v>22.08</v>
      </c>
      <c r="T50" s="75">
        <v>97.24</v>
      </c>
      <c r="U50" s="75">
        <v>63</v>
      </c>
      <c r="V50" s="75">
        <v>36.5</v>
      </c>
      <c r="W50" s="75">
        <v>0</v>
      </c>
      <c r="X50" s="75">
        <v>0.03</v>
      </c>
      <c r="Y50" s="75">
        <v>0.46</v>
      </c>
      <c r="Z50" s="75">
        <v>0</v>
      </c>
      <c r="AA50" s="75">
        <v>0.32</v>
      </c>
      <c r="AB50" s="75">
        <v>0</v>
      </c>
      <c r="AC50" s="75">
        <v>0.04</v>
      </c>
      <c r="AD50" s="76">
        <v>0</v>
      </c>
    </row>
    <row r="51" spans="3:30" x14ac:dyDescent="0.2">
      <c r="C51" s="69">
        <v>30956</v>
      </c>
      <c r="J51" s="198">
        <f>output.std!C77</f>
        <v>31747</v>
      </c>
      <c r="K51" s="74">
        <v>4</v>
      </c>
      <c r="L51" s="75">
        <v>27.95</v>
      </c>
      <c r="M51" s="75">
        <v>9.4</v>
      </c>
      <c r="N51" s="75">
        <v>4.76</v>
      </c>
      <c r="O51" s="75">
        <v>28.88</v>
      </c>
      <c r="P51" s="75">
        <v>9.26</v>
      </c>
      <c r="Q51" s="75">
        <v>0</v>
      </c>
      <c r="R51" s="75">
        <v>117.73</v>
      </c>
      <c r="S51" s="75">
        <v>4.4800000000000004</v>
      </c>
      <c r="T51" s="75">
        <v>88.79</v>
      </c>
      <c r="U51" s="75">
        <v>44.68</v>
      </c>
      <c r="V51" s="75">
        <v>107.64</v>
      </c>
      <c r="W51" s="75">
        <v>0</v>
      </c>
      <c r="X51" s="75">
        <v>0.01</v>
      </c>
      <c r="Y51" s="75">
        <v>0.16</v>
      </c>
      <c r="Z51" s="75">
        <v>0</v>
      </c>
      <c r="AA51" s="75">
        <v>0.86</v>
      </c>
      <c r="AB51" s="75">
        <v>0</v>
      </c>
      <c r="AC51" s="75">
        <v>0.11</v>
      </c>
      <c r="AD51" s="76">
        <v>0</v>
      </c>
    </row>
    <row r="52" spans="3:30" x14ac:dyDescent="0.2">
      <c r="C52" s="69">
        <v>30987</v>
      </c>
      <c r="J52" s="198">
        <f>output.std!C78</f>
        <v>31778</v>
      </c>
      <c r="K52" s="74">
        <v>5</v>
      </c>
      <c r="L52" s="75">
        <v>13.76</v>
      </c>
      <c r="M52" s="75">
        <v>0.8</v>
      </c>
      <c r="N52" s="75">
        <v>2.78</v>
      </c>
      <c r="O52" s="75">
        <v>11.34</v>
      </c>
      <c r="P52" s="75">
        <v>4.9800000000000004</v>
      </c>
      <c r="Q52" s="75">
        <v>0</v>
      </c>
      <c r="R52" s="75">
        <v>117.31</v>
      </c>
      <c r="S52" s="75">
        <v>5.61</v>
      </c>
      <c r="T52" s="75">
        <v>86.41</v>
      </c>
      <c r="U52" s="75">
        <v>16.39</v>
      </c>
      <c r="V52" s="75">
        <v>7.1</v>
      </c>
      <c r="W52" s="75">
        <v>0</v>
      </c>
      <c r="X52" s="75">
        <v>0.01</v>
      </c>
      <c r="Y52" s="75">
        <v>0.1</v>
      </c>
      <c r="Z52" s="75">
        <v>0</v>
      </c>
      <c r="AA52" s="75">
        <v>0.03</v>
      </c>
      <c r="AB52" s="75">
        <v>0</v>
      </c>
      <c r="AC52" s="75">
        <v>0</v>
      </c>
      <c r="AD52" s="76">
        <v>0</v>
      </c>
    </row>
    <row r="53" spans="3:30" x14ac:dyDescent="0.2">
      <c r="C53" s="69">
        <v>31017</v>
      </c>
      <c r="J53" s="198">
        <f>output.std!C79</f>
        <v>31809</v>
      </c>
      <c r="K53" s="74">
        <v>6</v>
      </c>
      <c r="L53" s="75">
        <v>35.78</v>
      </c>
      <c r="M53" s="75">
        <v>2.27</v>
      </c>
      <c r="N53" s="75">
        <v>8.39</v>
      </c>
      <c r="O53" s="75">
        <v>5.03</v>
      </c>
      <c r="P53" s="75">
        <v>17.3</v>
      </c>
      <c r="Q53" s="75">
        <v>0</v>
      </c>
      <c r="R53" s="75">
        <v>118.76</v>
      </c>
      <c r="S53" s="75">
        <v>5.95</v>
      </c>
      <c r="T53" s="75">
        <v>79.73</v>
      </c>
      <c r="U53" s="75">
        <v>16.86</v>
      </c>
      <c r="V53" s="75">
        <v>16.03</v>
      </c>
      <c r="W53" s="75">
        <v>0</v>
      </c>
      <c r="X53" s="75">
        <v>0.02</v>
      </c>
      <c r="Y53" s="75">
        <v>0.38</v>
      </c>
      <c r="Z53" s="75">
        <v>0</v>
      </c>
      <c r="AA53" s="75">
        <v>0.12</v>
      </c>
      <c r="AB53" s="75">
        <v>0</v>
      </c>
      <c r="AC53" s="75">
        <v>0.01</v>
      </c>
      <c r="AD53" s="76">
        <v>0</v>
      </c>
    </row>
    <row r="54" spans="3:30" x14ac:dyDescent="0.2">
      <c r="C54" s="69">
        <v>31048</v>
      </c>
      <c r="J54" s="198">
        <f>output.std!C80</f>
        <v>31837</v>
      </c>
      <c r="K54" s="74">
        <v>7</v>
      </c>
      <c r="L54" s="75">
        <v>6.14</v>
      </c>
      <c r="M54" s="75">
        <v>0</v>
      </c>
      <c r="N54" s="75">
        <v>1.26</v>
      </c>
      <c r="O54" s="75">
        <v>9.75</v>
      </c>
      <c r="P54" s="75">
        <v>1.26</v>
      </c>
      <c r="Q54" s="75">
        <v>0</v>
      </c>
      <c r="R54" s="75">
        <v>117.65</v>
      </c>
      <c r="S54" s="75">
        <v>5.12</v>
      </c>
      <c r="T54" s="75">
        <v>92.86</v>
      </c>
      <c r="U54" s="75">
        <v>12.06</v>
      </c>
      <c r="V54" s="75">
        <v>0</v>
      </c>
      <c r="W54" s="75">
        <v>0</v>
      </c>
      <c r="X54" s="75">
        <v>0</v>
      </c>
      <c r="Y54" s="75">
        <v>0.03</v>
      </c>
      <c r="Z54" s="75">
        <v>0</v>
      </c>
      <c r="AA54" s="75">
        <v>0</v>
      </c>
      <c r="AB54" s="75">
        <v>0</v>
      </c>
      <c r="AC54" s="75">
        <v>0</v>
      </c>
      <c r="AD54" s="76">
        <v>0</v>
      </c>
    </row>
    <row r="55" spans="3:30" x14ac:dyDescent="0.2">
      <c r="C55" s="69">
        <v>31079</v>
      </c>
      <c r="J55" s="198">
        <f>output.std!C81</f>
        <v>31868</v>
      </c>
      <c r="K55" s="74">
        <v>8</v>
      </c>
      <c r="L55" s="75">
        <v>10.93</v>
      </c>
      <c r="M55" s="75">
        <v>7.0000000000000007E-2</v>
      </c>
      <c r="N55" s="75">
        <v>1.77</v>
      </c>
      <c r="O55" s="75">
        <v>2.77</v>
      </c>
      <c r="P55" s="75">
        <v>2.75</v>
      </c>
      <c r="Q55" s="75">
        <v>0</v>
      </c>
      <c r="R55" s="75">
        <v>117.69</v>
      </c>
      <c r="S55" s="75">
        <v>6.22</v>
      </c>
      <c r="T55" s="75">
        <v>96.61</v>
      </c>
      <c r="U55" s="75">
        <v>5.46</v>
      </c>
      <c r="V55" s="75">
        <v>0.47</v>
      </c>
      <c r="W55" s="75">
        <v>0</v>
      </c>
      <c r="X55" s="75">
        <v>0.01</v>
      </c>
      <c r="Y55" s="75">
        <v>7.0000000000000007E-2</v>
      </c>
      <c r="Z55" s="75">
        <v>0</v>
      </c>
      <c r="AA55" s="75">
        <v>0</v>
      </c>
      <c r="AB55" s="75">
        <v>0</v>
      </c>
      <c r="AC55" s="75">
        <v>0</v>
      </c>
      <c r="AD55" s="76">
        <v>0</v>
      </c>
    </row>
    <row r="56" spans="3:30" x14ac:dyDescent="0.2">
      <c r="C56" s="69">
        <v>31107</v>
      </c>
      <c r="J56" s="198">
        <f>output.std!C82</f>
        <v>31898</v>
      </c>
      <c r="K56" s="74">
        <v>9</v>
      </c>
      <c r="L56" s="75">
        <v>18.2</v>
      </c>
      <c r="M56" s="75">
        <v>0.15</v>
      </c>
      <c r="N56" s="75">
        <v>2.92</v>
      </c>
      <c r="O56" s="75">
        <v>1.79</v>
      </c>
      <c r="P56" s="75">
        <v>5.59</v>
      </c>
      <c r="Q56" s="75">
        <v>0</v>
      </c>
      <c r="R56" s="75">
        <v>118.02</v>
      </c>
      <c r="S56" s="75">
        <v>8.68</v>
      </c>
      <c r="T56" s="75">
        <v>113.76</v>
      </c>
      <c r="U56" s="75">
        <v>5.53</v>
      </c>
      <c r="V56" s="75">
        <v>1.03</v>
      </c>
      <c r="W56" s="75">
        <v>0</v>
      </c>
      <c r="X56" s="75">
        <v>0.01</v>
      </c>
      <c r="Y56" s="75">
        <v>0.15</v>
      </c>
      <c r="Z56" s="75">
        <v>0</v>
      </c>
      <c r="AA56" s="75">
        <v>0.01</v>
      </c>
      <c r="AB56" s="75">
        <v>0</v>
      </c>
      <c r="AC56" s="75">
        <v>0</v>
      </c>
      <c r="AD56" s="76">
        <v>0</v>
      </c>
    </row>
    <row r="57" spans="3:30" x14ac:dyDescent="0.2">
      <c r="C57" s="69">
        <v>31138</v>
      </c>
      <c r="J57" s="198">
        <f>output.std!C83</f>
        <v>31929</v>
      </c>
      <c r="K57" s="74">
        <v>10</v>
      </c>
      <c r="L57" s="75">
        <v>44.25</v>
      </c>
      <c r="M57" s="75">
        <v>0.26</v>
      </c>
      <c r="N57" s="75">
        <v>8.1999999999999993</v>
      </c>
      <c r="O57" s="75">
        <v>4.68</v>
      </c>
      <c r="P57" s="75">
        <v>11.69</v>
      </c>
      <c r="Q57" s="75">
        <v>0</v>
      </c>
      <c r="R57" s="75">
        <v>118.79</v>
      </c>
      <c r="S57" s="75">
        <v>23.89</v>
      </c>
      <c r="T57" s="75">
        <v>111.02</v>
      </c>
      <c r="U57" s="75">
        <v>13.73</v>
      </c>
      <c r="V57" s="75">
        <v>1.91</v>
      </c>
      <c r="W57" s="75">
        <v>0</v>
      </c>
      <c r="X57" s="75">
        <v>0.03</v>
      </c>
      <c r="Y57" s="75">
        <v>0.33</v>
      </c>
      <c r="Z57" s="75">
        <v>7.0000000000000007E-2</v>
      </c>
      <c r="AA57" s="75">
        <v>0.01</v>
      </c>
      <c r="AB57" s="75">
        <v>0</v>
      </c>
      <c r="AC57" s="75">
        <v>0</v>
      </c>
      <c r="AD57" s="76">
        <v>0</v>
      </c>
    </row>
    <row r="58" spans="3:30" x14ac:dyDescent="0.2">
      <c r="C58" s="69">
        <v>31168</v>
      </c>
      <c r="J58" s="198">
        <f>output.std!C84</f>
        <v>31959</v>
      </c>
      <c r="K58" s="74">
        <v>11</v>
      </c>
      <c r="L58" s="75">
        <v>76.28</v>
      </c>
      <c r="M58" s="75">
        <v>5.0999999999999996</v>
      </c>
      <c r="N58" s="75">
        <v>13.35</v>
      </c>
      <c r="O58" s="75">
        <v>8.1999999999999993</v>
      </c>
      <c r="P58" s="75">
        <v>28.81</v>
      </c>
      <c r="Q58" s="75">
        <v>0</v>
      </c>
      <c r="R58" s="75">
        <v>117.6</v>
      </c>
      <c r="S58" s="75">
        <v>27.52</v>
      </c>
      <c r="T58" s="75">
        <v>93.33</v>
      </c>
      <c r="U58" s="75">
        <v>27.21</v>
      </c>
      <c r="V58" s="75">
        <v>46.2</v>
      </c>
      <c r="W58" s="75">
        <v>0</v>
      </c>
      <c r="X58" s="75">
        <v>0.05</v>
      </c>
      <c r="Y58" s="75">
        <v>0.86</v>
      </c>
      <c r="Z58" s="75">
        <v>0.1</v>
      </c>
      <c r="AA58" s="75">
        <v>0.21</v>
      </c>
      <c r="AB58" s="75">
        <v>0</v>
      </c>
      <c r="AC58" s="75">
        <v>0.03</v>
      </c>
      <c r="AD58" s="76">
        <v>0</v>
      </c>
    </row>
    <row r="59" spans="3:30" x14ac:dyDescent="0.2">
      <c r="C59" s="69">
        <v>31199</v>
      </c>
      <c r="J59" s="198">
        <f>output.std!C85</f>
        <v>31990</v>
      </c>
      <c r="K59" s="74">
        <v>12</v>
      </c>
      <c r="L59" s="75">
        <v>73.12</v>
      </c>
      <c r="M59" s="75">
        <v>2.4</v>
      </c>
      <c r="N59" s="75">
        <v>15.08</v>
      </c>
      <c r="O59" s="75">
        <v>17.47</v>
      </c>
      <c r="P59" s="75">
        <v>22.12</v>
      </c>
      <c r="Q59" s="75">
        <v>0</v>
      </c>
      <c r="R59" s="75">
        <v>117.67</v>
      </c>
      <c r="S59" s="75">
        <v>35</v>
      </c>
      <c r="T59" s="75">
        <v>98.95</v>
      </c>
      <c r="U59" s="75">
        <v>35.64</v>
      </c>
      <c r="V59" s="75">
        <v>20.45</v>
      </c>
      <c r="W59" s="75">
        <v>0</v>
      </c>
      <c r="X59" s="75">
        <v>0.05</v>
      </c>
      <c r="Y59" s="75">
        <v>0.64</v>
      </c>
      <c r="Z59" s="75">
        <v>0.2</v>
      </c>
      <c r="AA59" s="75">
        <v>0.09</v>
      </c>
      <c r="AB59" s="75">
        <v>0</v>
      </c>
      <c r="AC59" s="75">
        <v>0.01</v>
      </c>
      <c r="AD59" s="76">
        <v>0</v>
      </c>
    </row>
    <row r="60" spans="3:30" x14ac:dyDescent="0.2">
      <c r="C60" s="69">
        <v>31229</v>
      </c>
      <c r="J60" s="198">
        <f>output.std!C86</f>
        <v>32021</v>
      </c>
      <c r="K60" s="74">
        <v>2</v>
      </c>
      <c r="L60" s="75">
        <v>172.76</v>
      </c>
      <c r="M60" s="75">
        <v>54.57</v>
      </c>
      <c r="N60" s="75">
        <v>32.340000000000003</v>
      </c>
      <c r="O60" s="75">
        <v>46.55</v>
      </c>
      <c r="P60" s="75">
        <v>63.24</v>
      </c>
      <c r="Q60" s="75">
        <v>0</v>
      </c>
      <c r="R60" s="75">
        <v>118.52</v>
      </c>
      <c r="S60" s="75">
        <v>22.89</v>
      </c>
      <c r="T60" s="75">
        <v>101.43</v>
      </c>
      <c r="U60" s="75">
        <v>134.78</v>
      </c>
      <c r="V60" s="75">
        <v>580.83000000000004</v>
      </c>
      <c r="W60" s="75">
        <v>0</v>
      </c>
      <c r="X60" s="75">
        <v>7.0000000000000007E-2</v>
      </c>
      <c r="Y60" s="75">
        <v>1.28</v>
      </c>
      <c r="Z60" s="75">
        <v>0.01</v>
      </c>
      <c r="AA60" s="75">
        <v>6.62</v>
      </c>
      <c r="AB60" s="75">
        <v>0</v>
      </c>
      <c r="AC60" s="75">
        <v>0.81</v>
      </c>
      <c r="AD60" s="76">
        <v>0</v>
      </c>
    </row>
    <row r="61" spans="3:30" x14ac:dyDescent="0.2">
      <c r="C61" s="69">
        <v>31260</v>
      </c>
      <c r="J61" s="198">
        <f>output.std!C87</f>
        <v>32051</v>
      </c>
      <c r="K61" s="74">
        <v>3</v>
      </c>
      <c r="L61" s="75">
        <v>144.04</v>
      </c>
      <c r="M61" s="75">
        <v>31.05</v>
      </c>
      <c r="N61" s="75">
        <v>26.35</v>
      </c>
      <c r="O61" s="75">
        <v>55.34</v>
      </c>
      <c r="P61" s="75">
        <v>57.67</v>
      </c>
      <c r="Q61" s="75">
        <v>0</v>
      </c>
      <c r="R61" s="75">
        <v>119.88</v>
      </c>
      <c r="S61" s="75">
        <v>24.63</v>
      </c>
      <c r="T61" s="75">
        <v>66.260000000000005</v>
      </c>
      <c r="U61" s="75">
        <v>114.54</v>
      </c>
      <c r="V61" s="75">
        <v>327.05</v>
      </c>
      <c r="W61" s="75">
        <v>0</v>
      </c>
      <c r="X61" s="75">
        <v>0.05</v>
      </c>
      <c r="Y61" s="75">
        <v>0.99</v>
      </c>
      <c r="Z61" s="75">
        <v>0</v>
      </c>
      <c r="AA61" s="75">
        <v>0.53</v>
      </c>
      <c r="AB61" s="75">
        <v>0</v>
      </c>
      <c r="AC61" s="75">
        <v>7.0000000000000007E-2</v>
      </c>
      <c r="AD61" s="76">
        <v>0</v>
      </c>
    </row>
    <row r="62" spans="3:30" x14ac:dyDescent="0.2">
      <c r="C62" s="69">
        <v>31291</v>
      </c>
      <c r="J62" s="198">
        <f>output.std!C88</f>
        <v>32082</v>
      </c>
      <c r="K62" s="74">
        <v>4</v>
      </c>
      <c r="L62" s="75">
        <v>37.119999999999997</v>
      </c>
      <c r="M62" s="75">
        <v>0.13</v>
      </c>
      <c r="N62" s="75">
        <v>10.97</v>
      </c>
      <c r="O62" s="75">
        <v>46.12</v>
      </c>
      <c r="P62" s="75">
        <v>13.29</v>
      </c>
      <c r="Q62" s="75">
        <v>0</v>
      </c>
      <c r="R62" s="75">
        <v>118.28</v>
      </c>
      <c r="S62" s="75">
        <v>17.96</v>
      </c>
      <c r="T62" s="75">
        <v>69.959999999999994</v>
      </c>
      <c r="U62" s="75">
        <v>59.2</v>
      </c>
      <c r="V62" s="75">
        <v>0.82</v>
      </c>
      <c r="W62" s="75">
        <v>0</v>
      </c>
      <c r="X62" s="75">
        <v>0.02</v>
      </c>
      <c r="Y62" s="75">
        <v>0.21</v>
      </c>
      <c r="Z62" s="75">
        <v>0</v>
      </c>
      <c r="AA62" s="75">
        <v>0.01</v>
      </c>
      <c r="AB62" s="75">
        <v>0</v>
      </c>
      <c r="AC62" s="75">
        <v>0</v>
      </c>
      <c r="AD62" s="76">
        <v>0</v>
      </c>
    </row>
    <row r="63" spans="3:30" x14ac:dyDescent="0.2">
      <c r="C63" s="69">
        <v>31321</v>
      </c>
      <c r="J63" s="198">
        <f>output.std!C89</f>
        <v>32112</v>
      </c>
      <c r="K63" s="74">
        <v>5</v>
      </c>
      <c r="L63" s="75">
        <v>45.85</v>
      </c>
      <c r="M63" s="75">
        <v>7.26</v>
      </c>
      <c r="N63" s="75">
        <v>10.82</v>
      </c>
      <c r="O63" s="75">
        <v>34.15</v>
      </c>
      <c r="P63" s="75">
        <v>21.74</v>
      </c>
      <c r="Q63" s="75">
        <v>0</v>
      </c>
      <c r="R63" s="75">
        <v>118.23</v>
      </c>
      <c r="S63" s="75">
        <v>6.21</v>
      </c>
      <c r="T63" s="75">
        <v>82.51</v>
      </c>
      <c r="U63" s="75">
        <v>54.13</v>
      </c>
      <c r="V63" s="75">
        <v>62.18</v>
      </c>
      <c r="W63" s="75">
        <v>0</v>
      </c>
      <c r="X63" s="75">
        <v>0.02</v>
      </c>
      <c r="Y63" s="75">
        <v>0.37</v>
      </c>
      <c r="Z63" s="75">
        <v>0</v>
      </c>
      <c r="AA63" s="75">
        <v>0.09</v>
      </c>
      <c r="AB63" s="75">
        <v>0</v>
      </c>
      <c r="AC63" s="75">
        <v>0.01</v>
      </c>
      <c r="AD63" s="76">
        <v>0</v>
      </c>
    </row>
    <row r="64" spans="3:30" x14ac:dyDescent="0.2">
      <c r="C64" s="69">
        <v>31352</v>
      </c>
      <c r="J64" s="198">
        <f>output.std!C90</f>
        <v>32143</v>
      </c>
      <c r="K64" s="74">
        <v>6</v>
      </c>
      <c r="L64" s="75">
        <v>8.11</v>
      </c>
      <c r="M64" s="75">
        <v>0</v>
      </c>
      <c r="N64" s="75">
        <v>1.25</v>
      </c>
      <c r="O64" s="75">
        <v>15.09</v>
      </c>
      <c r="P64" s="75">
        <v>1.46</v>
      </c>
      <c r="Q64" s="75">
        <v>0</v>
      </c>
      <c r="R64" s="75">
        <v>118.73</v>
      </c>
      <c r="S64" s="75">
        <v>4.88</v>
      </c>
      <c r="T64" s="75">
        <v>86.41</v>
      </c>
      <c r="U64" s="75">
        <v>17.97</v>
      </c>
      <c r="V64" s="75">
        <v>0</v>
      </c>
      <c r="W64" s="75">
        <v>0</v>
      </c>
      <c r="X64" s="75">
        <v>0</v>
      </c>
      <c r="Y64" s="75">
        <v>0.03</v>
      </c>
      <c r="Z64" s="75">
        <v>0</v>
      </c>
      <c r="AA64" s="75">
        <v>0</v>
      </c>
      <c r="AB64" s="75">
        <v>0</v>
      </c>
      <c r="AC64" s="75">
        <v>0</v>
      </c>
      <c r="AD64" s="76">
        <v>0</v>
      </c>
    </row>
    <row r="65" spans="3:30" x14ac:dyDescent="0.2">
      <c r="C65" s="69">
        <v>31382</v>
      </c>
      <c r="J65" s="198">
        <f>output.std!C91</f>
        <v>32174</v>
      </c>
      <c r="K65" s="74">
        <v>7</v>
      </c>
      <c r="L65" s="75">
        <v>2.98</v>
      </c>
      <c r="M65" s="75">
        <v>0</v>
      </c>
      <c r="N65" s="75">
        <v>0.14000000000000001</v>
      </c>
      <c r="O65" s="75">
        <v>3.18</v>
      </c>
      <c r="P65" s="75">
        <v>0</v>
      </c>
      <c r="Q65" s="75">
        <v>0</v>
      </c>
      <c r="R65" s="75">
        <v>117.88</v>
      </c>
      <c r="S65" s="75">
        <v>3.72</v>
      </c>
      <c r="T65" s="75">
        <v>91.9</v>
      </c>
      <c r="U65" s="75">
        <v>4.67</v>
      </c>
      <c r="V65" s="75">
        <v>0</v>
      </c>
      <c r="W65" s="75">
        <v>0</v>
      </c>
      <c r="X65" s="75">
        <v>0</v>
      </c>
      <c r="Y65" s="75">
        <v>0</v>
      </c>
      <c r="Z65" s="75">
        <v>0</v>
      </c>
      <c r="AA65" s="75">
        <v>0</v>
      </c>
      <c r="AB65" s="75">
        <v>0</v>
      </c>
      <c r="AC65" s="75">
        <v>0</v>
      </c>
      <c r="AD65" s="76">
        <v>0</v>
      </c>
    </row>
    <row r="66" spans="3:30" x14ac:dyDescent="0.2">
      <c r="C66" s="69">
        <v>31413</v>
      </c>
      <c r="J66" s="198">
        <f>output.std!C92</f>
        <v>32203</v>
      </c>
      <c r="K66" s="74">
        <v>8</v>
      </c>
      <c r="L66" s="75">
        <v>8.0500000000000007</v>
      </c>
      <c r="M66" s="75">
        <v>0</v>
      </c>
      <c r="N66" s="75">
        <v>1.26</v>
      </c>
      <c r="O66" s="75">
        <v>0.57999999999999996</v>
      </c>
      <c r="P66" s="75">
        <v>1.51</v>
      </c>
      <c r="Q66" s="75">
        <v>0</v>
      </c>
      <c r="R66" s="75">
        <v>118.06</v>
      </c>
      <c r="S66" s="75">
        <v>5.0999999999999996</v>
      </c>
      <c r="T66" s="75">
        <v>108.04</v>
      </c>
      <c r="U66" s="75">
        <v>2.88</v>
      </c>
      <c r="V66" s="75">
        <v>0</v>
      </c>
      <c r="W66" s="75">
        <v>0</v>
      </c>
      <c r="X66" s="75">
        <v>0</v>
      </c>
      <c r="Y66" s="75">
        <v>0.03</v>
      </c>
      <c r="Z66" s="75">
        <v>0</v>
      </c>
      <c r="AA66" s="75">
        <v>0</v>
      </c>
      <c r="AB66" s="75">
        <v>0</v>
      </c>
      <c r="AC66" s="75">
        <v>0</v>
      </c>
      <c r="AD66" s="76">
        <v>0</v>
      </c>
    </row>
    <row r="67" spans="3:30" x14ac:dyDescent="0.2">
      <c r="C67" s="69">
        <v>31444</v>
      </c>
      <c r="J67" s="198">
        <f>output.std!C93</f>
        <v>32234</v>
      </c>
      <c r="K67" s="74">
        <v>9</v>
      </c>
      <c r="L67" s="75">
        <v>27.81</v>
      </c>
      <c r="M67" s="75">
        <v>1.02</v>
      </c>
      <c r="N67" s="75">
        <v>5.5</v>
      </c>
      <c r="O67" s="75">
        <v>1.32</v>
      </c>
      <c r="P67" s="75">
        <v>9.5399999999999991</v>
      </c>
      <c r="Q67" s="75">
        <v>0</v>
      </c>
      <c r="R67" s="75">
        <v>118.26</v>
      </c>
      <c r="S67" s="75">
        <v>11.51</v>
      </c>
      <c r="T67" s="75">
        <v>100.4</v>
      </c>
      <c r="U67" s="75">
        <v>8.6300000000000008</v>
      </c>
      <c r="V67" s="75">
        <v>5</v>
      </c>
      <c r="W67" s="75">
        <v>0</v>
      </c>
      <c r="X67" s="75">
        <v>0.02</v>
      </c>
      <c r="Y67" s="75">
        <v>0.23</v>
      </c>
      <c r="Z67" s="75">
        <v>0</v>
      </c>
      <c r="AA67" s="75">
        <v>0.01</v>
      </c>
      <c r="AB67" s="75">
        <v>0</v>
      </c>
      <c r="AC67" s="75">
        <v>0</v>
      </c>
      <c r="AD67" s="76">
        <v>0</v>
      </c>
    </row>
    <row r="68" spans="3:30" x14ac:dyDescent="0.2">
      <c r="C68" s="69">
        <v>31472</v>
      </c>
      <c r="J68" s="198">
        <f>output.std!C94</f>
        <v>32264</v>
      </c>
      <c r="K68" s="74">
        <v>10</v>
      </c>
      <c r="L68" s="75">
        <v>47.29</v>
      </c>
      <c r="M68" s="75">
        <v>4.5199999999999996</v>
      </c>
      <c r="N68" s="75">
        <v>9.27</v>
      </c>
      <c r="O68" s="75">
        <v>6.67</v>
      </c>
      <c r="P68" s="75">
        <v>17.38</v>
      </c>
      <c r="Q68" s="75">
        <v>0</v>
      </c>
      <c r="R68" s="75">
        <v>117.74</v>
      </c>
      <c r="S68" s="75">
        <v>16.440000000000001</v>
      </c>
      <c r="T68" s="75">
        <v>107.83</v>
      </c>
      <c r="U68" s="75">
        <v>21.16</v>
      </c>
      <c r="V68" s="75">
        <v>45.37</v>
      </c>
      <c r="W68" s="75">
        <v>0</v>
      </c>
      <c r="X68" s="75">
        <v>0.03</v>
      </c>
      <c r="Y68" s="75">
        <v>0.45</v>
      </c>
      <c r="Z68" s="75">
        <v>0.04</v>
      </c>
      <c r="AA68" s="75">
        <v>0.05</v>
      </c>
      <c r="AB68" s="75">
        <v>0</v>
      </c>
      <c r="AC68" s="75">
        <v>0.01</v>
      </c>
      <c r="AD68" s="76">
        <v>0</v>
      </c>
    </row>
    <row r="69" spans="3:30" x14ac:dyDescent="0.2">
      <c r="C69" s="69">
        <v>31503</v>
      </c>
      <c r="J69" s="198">
        <f>output.std!C95</f>
        <v>32295</v>
      </c>
      <c r="K69" s="74">
        <v>11</v>
      </c>
      <c r="L69" s="75">
        <v>42.24</v>
      </c>
      <c r="M69" s="75">
        <v>0.86</v>
      </c>
      <c r="N69" s="75">
        <v>6.89</v>
      </c>
      <c r="O69" s="75">
        <v>10.54</v>
      </c>
      <c r="P69" s="75">
        <v>10.84</v>
      </c>
      <c r="Q69" s="75">
        <v>0</v>
      </c>
      <c r="R69" s="75">
        <v>117.92</v>
      </c>
      <c r="S69" s="75">
        <v>23.4</v>
      </c>
      <c r="T69" s="75">
        <v>104.49</v>
      </c>
      <c r="U69" s="75">
        <v>18.97</v>
      </c>
      <c r="V69" s="75">
        <v>7.28</v>
      </c>
      <c r="W69" s="75">
        <v>0</v>
      </c>
      <c r="X69" s="75">
        <v>0.02</v>
      </c>
      <c r="Y69" s="75">
        <v>0.28999999999999998</v>
      </c>
      <c r="Z69" s="75">
        <v>0.01</v>
      </c>
      <c r="AA69" s="75">
        <v>0.01</v>
      </c>
      <c r="AB69" s="75">
        <v>0</v>
      </c>
      <c r="AC69" s="75">
        <v>0</v>
      </c>
      <c r="AD69" s="76">
        <v>0</v>
      </c>
    </row>
    <row r="70" spans="3:30" x14ac:dyDescent="0.2">
      <c r="C70" s="69">
        <v>31533</v>
      </c>
      <c r="J70" s="198">
        <f>output.std!C96</f>
        <v>32325</v>
      </c>
      <c r="K70" s="74">
        <v>12</v>
      </c>
      <c r="L70" s="75">
        <v>138.72</v>
      </c>
      <c r="M70" s="75">
        <v>12.07</v>
      </c>
      <c r="N70" s="75">
        <v>26.57</v>
      </c>
      <c r="O70" s="75">
        <v>12.37</v>
      </c>
      <c r="P70" s="75">
        <v>53.28</v>
      </c>
      <c r="Q70" s="75">
        <v>0</v>
      </c>
      <c r="R70" s="75">
        <v>118.21</v>
      </c>
      <c r="S70" s="75">
        <v>43.67</v>
      </c>
      <c r="T70" s="75">
        <v>101.64</v>
      </c>
      <c r="U70" s="75">
        <v>51.7</v>
      </c>
      <c r="V70" s="75">
        <v>89.33</v>
      </c>
      <c r="W70" s="75">
        <v>0</v>
      </c>
      <c r="X70" s="75">
        <v>0.09</v>
      </c>
      <c r="Y70" s="75">
        <v>1.46</v>
      </c>
      <c r="Z70" s="75">
        <v>0</v>
      </c>
      <c r="AA70" s="75">
        <v>0.12</v>
      </c>
      <c r="AB70" s="75">
        <v>0</v>
      </c>
      <c r="AC70" s="75">
        <v>0.01</v>
      </c>
      <c r="AD70" s="76">
        <v>0</v>
      </c>
    </row>
    <row r="71" spans="3:30" x14ac:dyDescent="0.2">
      <c r="C71" s="69">
        <v>31564</v>
      </c>
      <c r="J71" s="198">
        <f>output.std!C97</f>
        <v>32356</v>
      </c>
      <c r="K71" s="74">
        <v>2</v>
      </c>
      <c r="L71" s="75">
        <v>141.21</v>
      </c>
      <c r="M71" s="75">
        <v>18.34</v>
      </c>
      <c r="N71" s="75">
        <v>31.54</v>
      </c>
      <c r="O71" s="75">
        <v>51.37</v>
      </c>
      <c r="P71" s="75">
        <v>61.2</v>
      </c>
      <c r="Q71" s="75">
        <v>0</v>
      </c>
      <c r="R71" s="75">
        <v>117.6</v>
      </c>
      <c r="S71" s="75">
        <v>31.44</v>
      </c>
      <c r="T71" s="75">
        <v>72.489999999999995</v>
      </c>
      <c r="U71" s="75">
        <v>102.76</v>
      </c>
      <c r="V71" s="75">
        <v>160.44999999999999</v>
      </c>
      <c r="W71" s="75">
        <v>0</v>
      </c>
      <c r="X71" s="75">
        <v>0.05</v>
      </c>
      <c r="Y71" s="75">
        <v>1.05</v>
      </c>
      <c r="Z71" s="75">
        <v>0</v>
      </c>
      <c r="AA71" s="75">
        <v>4.07</v>
      </c>
      <c r="AB71" s="75">
        <v>0</v>
      </c>
      <c r="AC71" s="75">
        <v>0.5</v>
      </c>
      <c r="AD71" s="76">
        <v>0</v>
      </c>
    </row>
    <row r="72" spans="3:30" x14ac:dyDescent="0.2">
      <c r="C72" s="69">
        <v>31594</v>
      </c>
      <c r="J72" s="198">
        <f>output.std!C98</f>
        <v>32387</v>
      </c>
      <c r="K72" s="74">
        <v>3</v>
      </c>
      <c r="L72" s="75">
        <v>161.49</v>
      </c>
      <c r="M72" s="75">
        <v>10.199999999999999</v>
      </c>
      <c r="N72" s="75">
        <v>37.03</v>
      </c>
      <c r="O72" s="75">
        <v>63.09</v>
      </c>
      <c r="P72" s="75">
        <v>74.27</v>
      </c>
      <c r="Q72" s="75">
        <v>0</v>
      </c>
      <c r="R72" s="75">
        <v>118.44</v>
      </c>
      <c r="S72" s="75">
        <v>37.99</v>
      </c>
      <c r="T72" s="75">
        <v>63.1</v>
      </c>
      <c r="U72" s="75">
        <v>112.42</v>
      </c>
      <c r="V72" s="75">
        <v>78.05</v>
      </c>
      <c r="W72" s="75">
        <v>0</v>
      </c>
      <c r="X72" s="75">
        <v>0.05</v>
      </c>
      <c r="Y72" s="75">
        <v>1.05</v>
      </c>
      <c r="Z72" s="75">
        <v>0</v>
      </c>
      <c r="AA72" s="75">
        <v>0.94</v>
      </c>
      <c r="AB72" s="75">
        <v>0</v>
      </c>
      <c r="AC72" s="75">
        <v>0.12</v>
      </c>
      <c r="AD72" s="76">
        <v>0</v>
      </c>
    </row>
    <row r="73" spans="3:30" x14ac:dyDescent="0.2">
      <c r="C73" s="69">
        <v>31625</v>
      </c>
      <c r="J73" s="198">
        <f>output.std!C99</f>
        <v>32417</v>
      </c>
      <c r="K73" s="74">
        <v>4</v>
      </c>
      <c r="L73" s="75">
        <v>70.150000000000006</v>
      </c>
      <c r="M73" s="75">
        <v>1.69</v>
      </c>
      <c r="N73" s="75">
        <v>17.62</v>
      </c>
      <c r="O73" s="75">
        <v>58.96</v>
      </c>
      <c r="P73" s="75">
        <v>29.81</v>
      </c>
      <c r="Q73" s="75">
        <v>0</v>
      </c>
      <c r="R73" s="75">
        <v>118.26</v>
      </c>
      <c r="S73" s="75">
        <v>23.16</v>
      </c>
      <c r="T73" s="75">
        <v>59.49</v>
      </c>
      <c r="U73" s="75">
        <v>80.61</v>
      </c>
      <c r="V73" s="75">
        <v>13.17</v>
      </c>
      <c r="W73" s="75">
        <v>0</v>
      </c>
      <c r="X73" s="75">
        <v>0.02</v>
      </c>
      <c r="Y73" s="75">
        <v>0.38</v>
      </c>
      <c r="Z73" s="75">
        <v>0</v>
      </c>
      <c r="AA73" s="75">
        <v>0.11</v>
      </c>
      <c r="AB73" s="75">
        <v>0</v>
      </c>
      <c r="AC73" s="75">
        <v>0.01</v>
      </c>
      <c r="AD73" s="76">
        <v>0</v>
      </c>
    </row>
    <row r="74" spans="3:30" x14ac:dyDescent="0.2">
      <c r="C74" s="69">
        <v>31656</v>
      </c>
      <c r="J74" s="198">
        <f>output.std!C100</f>
        <v>32448</v>
      </c>
      <c r="K74" s="74">
        <v>5</v>
      </c>
      <c r="L74" s="75">
        <v>27.5</v>
      </c>
      <c r="M74" s="75">
        <v>0.42</v>
      </c>
      <c r="N74" s="75">
        <v>5.3</v>
      </c>
      <c r="O74" s="75">
        <v>43.09</v>
      </c>
      <c r="P74" s="75">
        <v>11.68</v>
      </c>
      <c r="Q74" s="75">
        <v>0</v>
      </c>
      <c r="R74" s="75">
        <v>118.29</v>
      </c>
      <c r="S74" s="75">
        <v>9.0399999999999991</v>
      </c>
      <c r="T74" s="75">
        <v>88.93</v>
      </c>
      <c r="U74" s="75">
        <v>51.13</v>
      </c>
      <c r="V74" s="75">
        <v>3.07</v>
      </c>
      <c r="W74" s="75">
        <v>0</v>
      </c>
      <c r="X74" s="75">
        <v>0.01</v>
      </c>
      <c r="Y74" s="75">
        <v>0.17</v>
      </c>
      <c r="Z74" s="75">
        <v>0</v>
      </c>
      <c r="AA74" s="75">
        <v>0.02</v>
      </c>
      <c r="AB74" s="75">
        <v>0</v>
      </c>
      <c r="AC74" s="75">
        <v>0</v>
      </c>
      <c r="AD74" s="76">
        <v>0</v>
      </c>
    </row>
    <row r="75" spans="3:30" x14ac:dyDescent="0.2">
      <c r="C75" s="69">
        <v>31686</v>
      </c>
      <c r="J75" s="198">
        <f>output.std!C101</f>
        <v>32478</v>
      </c>
      <c r="K75" s="74">
        <v>6</v>
      </c>
      <c r="L75" s="75">
        <v>26.08</v>
      </c>
      <c r="M75" s="75">
        <v>0.54</v>
      </c>
      <c r="N75" s="75">
        <v>7.72</v>
      </c>
      <c r="O75" s="75">
        <v>26.53</v>
      </c>
      <c r="P75" s="75">
        <v>11.96</v>
      </c>
      <c r="Q75" s="75">
        <v>0</v>
      </c>
      <c r="R75" s="75">
        <v>117.88</v>
      </c>
      <c r="S75" s="75">
        <v>7.85</v>
      </c>
      <c r="T75" s="75">
        <v>78.08</v>
      </c>
      <c r="U75" s="75">
        <v>36.78</v>
      </c>
      <c r="V75" s="75">
        <v>4.1500000000000004</v>
      </c>
      <c r="W75" s="75">
        <v>0</v>
      </c>
      <c r="X75" s="75">
        <v>0.01</v>
      </c>
      <c r="Y75" s="75">
        <v>0.18</v>
      </c>
      <c r="Z75" s="75">
        <v>0</v>
      </c>
      <c r="AA75" s="75">
        <v>0.03</v>
      </c>
      <c r="AB75" s="75">
        <v>0</v>
      </c>
      <c r="AC75" s="75">
        <v>0</v>
      </c>
      <c r="AD75" s="76">
        <v>0</v>
      </c>
    </row>
    <row r="76" spans="3:30" x14ac:dyDescent="0.2">
      <c r="C76" s="69">
        <v>31717</v>
      </c>
      <c r="J76" s="198">
        <f>output.std!C102</f>
        <v>32509</v>
      </c>
      <c r="K76" s="74">
        <v>7</v>
      </c>
      <c r="L76" s="75">
        <v>6.49</v>
      </c>
      <c r="M76" s="75">
        <v>0</v>
      </c>
      <c r="N76" s="75">
        <v>0.85</v>
      </c>
      <c r="O76" s="75">
        <v>9.19</v>
      </c>
      <c r="P76" s="75">
        <v>0.92</v>
      </c>
      <c r="Q76" s="75">
        <v>0</v>
      </c>
      <c r="R76" s="75">
        <v>118.87</v>
      </c>
      <c r="S76" s="75">
        <v>3.7</v>
      </c>
      <c r="T76" s="75">
        <v>93</v>
      </c>
      <c r="U76" s="75">
        <v>11.75</v>
      </c>
      <c r="V76" s="75">
        <v>0</v>
      </c>
      <c r="W76" s="75">
        <v>0</v>
      </c>
      <c r="X76" s="75">
        <v>0</v>
      </c>
      <c r="Y76" s="75">
        <v>0.02</v>
      </c>
      <c r="Z76" s="75">
        <v>0</v>
      </c>
      <c r="AA76" s="75">
        <v>0</v>
      </c>
      <c r="AB76" s="75">
        <v>0</v>
      </c>
      <c r="AC76" s="75">
        <v>0</v>
      </c>
      <c r="AD76" s="76">
        <v>0</v>
      </c>
    </row>
    <row r="77" spans="3:30" x14ac:dyDescent="0.2">
      <c r="C77" s="69">
        <v>31747</v>
      </c>
      <c r="J77" s="198">
        <f>output.std!C103</f>
        <v>32540</v>
      </c>
      <c r="K77" s="74">
        <v>8</v>
      </c>
      <c r="L77" s="75">
        <v>40</v>
      </c>
      <c r="M77" s="75">
        <v>1.44</v>
      </c>
      <c r="N77" s="75">
        <v>7.73</v>
      </c>
      <c r="O77" s="75">
        <v>6.85</v>
      </c>
      <c r="P77" s="75">
        <v>15.73</v>
      </c>
      <c r="Q77" s="75">
        <v>0</v>
      </c>
      <c r="R77" s="75">
        <v>118.52</v>
      </c>
      <c r="S77" s="75">
        <v>14.52</v>
      </c>
      <c r="T77" s="75">
        <v>86.63</v>
      </c>
      <c r="U77" s="75">
        <v>17.399999999999999</v>
      </c>
      <c r="V77" s="75">
        <v>12.45</v>
      </c>
      <c r="W77" s="75">
        <v>0</v>
      </c>
      <c r="X77" s="75">
        <v>0.02</v>
      </c>
      <c r="Y77" s="75">
        <v>0.28999999999999998</v>
      </c>
      <c r="Z77" s="75">
        <v>0</v>
      </c>
      <c r="AA77" s="75">
        <v>0.09</v>
      </c>
      <c r="AB77" s="75">
        <v>0</v>
      </c>
      <c r="AC77" s="75">
        <v>0.01</v>
      </c>
      <c r="AD77" s="76">
        <v>0</v>
      </c>
    </row>
    <row r="78" spans="3:30" x14ac:dyDescent="0.2">
      <c r="C78" s="69">
        <v>31778</v>
      </c>
      <c r="J78" s="198">
        <f>output.std!C104</f>
        <v>32568</v>
      </c>
      <c r="K78" s="74">
        <v>9</v>
      </c>
      <c r="L78" s="75">
        <v>40.78</v>
      </c>
      <c r="M78" s="75">
        <v>3.51</v>
      </c>
      <c r="N78" s="75">
        <v>8.02</v>
      </c>
      <c r="O78" s="75">
        <v>11.07</v>
      </c>
      <c r="P78" s="75">
        <v>16.73</v>
      </c>
      <c r="Q78" s="75">
        <v>0</v>
      </c>
      <c r="R78" s="75">
        <v>118.54</v>
      </c>
      <c r="S78" s="75">
        <v>11.53</v>
      </c>
      <c r="T78" s="75">
        <v>96.35</v>
      </c>
      <c r="U78" s="75">
        <v>23.74</v>
      </c>
      <c r="V78" s="75">
        <v>33.299999999999997</v>
      </c>
      <c r="W78" s="75">
        <v>0</v>
      </c>
      <c r="X78" s="75">
        <v>0.02</v>
      </c>
      <c r="Y78" s="75">
        <v>0.34</v>
      </c>
      <c r="Z78" s="75">
        <v>0</v>
      </c>
      <c r="AA78" s="75">
        <v>0.26</v>
      </c>
      <c r="AB78" s="75">
        <v>0</v>
      </c>
      <c r="AC78" s="75">
        <v>0.03</v>
      </c>
      <c r="AD78" s="76">
        <v>0</v>
      </c>
    </row>
    <row r="79" spans="3:30" x14ac:dyDescent="0.2">
      <c r="C79" s="69">
        <v>31809</v>
      </c>
      <c r="J79" s="198">
        <f>output.std!C105</f>
        <v>32599</v>
      </c>
      <c r="K79" s="74">
        <v>10</v>
      </c>
      <c r="L79" s="75">
        <v>55.72</v>
      </c>
      <c r="M79" s="75">
        <v>0.08</v>
      </c>
      <c r="N79" s="75">
        <v>11.99</v>
      </c>
      <c r="O79" s="75">
        <v>13.07</v>
      </c>
      <c r="P79" s="75">
        <v>18.43</v>
      </c>
      <c r="Q79" s="75">
        <v>0</v>
      </c>
      <c r="R79" s="75">
        <v>117.42</v>
      </c>
      <c r="S79" s="75">
        <v>27.49</v>
      </c>
      <c r="T79" s="75">
        <v>88.2</v>
      </c>
      <c r="U79" s="75">
        <v>26.21</v>
      </c>
      <c r="V79" s="75">
        <v>0.27</v>
      </c>
      <c r="W79" s="75">
        <v>0</v>
      </c>
      <c r="X79" s="75">
        <v>0.03</v>
      </c>
      <c r="Y79" s="75">
        <v>0.39</v>
      </c>
      <c r="Z79" s="75">
        <v>0.01</v>
      </c>
      <c r="AA79" s="75">
        <v>0</v>
      </c>
      <c r="AB79" s="75">
        <v>0</v>
      </c>
      <c r="AC79" s="75">
        <v>0</v>
      </c>
      <c r="AD79" s="76">
        <v>0</v>
      </c>
    </row>
    <row r="80" spans="3:30" x14ac:dyDescent="0.2">
      <c r="C80" s="69">
        <v>31837</v>
      </c>
      <c r="J80" s="198">
        <f>output.std!C106</f>
        <v>32629</v>
      </c>
      <c r="K80" s="74">
        <v>11</v>
      </c>
      <c r="L80" s="75">
        <v>55.93</v>
      </c>
      <c r="M80" s="75">
        <v>1.51</v>
      </c>
      <c r="N80" s="75">
        <v>11.13</v>
      </c>
      <c r="O80" s="75">
        <v>17.07</v>
      </c>
      <c r="P80" s="75">
        <v>17.54</v>
      </c>
      <c r="Q80" s="75">
        <v>0</v>
      </c>
      <c r="R80" s="75">
        <v>118.42</v>
      </c>
      <c r="S80" s="75">
        <v>25.41</v>
      </c>
      <c r="T80" s="75">
        <v>106.72</v>
      </c>
      <c r="U80" s="75">
        <v>30.73</v>
      </c>
      <c r="V80" s="75">
        <v>12.7</v>
      </c>
      <c r="W80" s="75">
        <v>0</v>
      </c>
      <c r="X80" s="75">
        <v>0.03</v>
      </c>
      <c r="Y80" s="75">
        <v>0.38</v>
      </c>
      <c r="Z80" s="75">
        <v>0</v>
      </c>
      <c r="AA80" s="75">
        <v>0.09</v>
      </c>
      <c r="AB80" s="75">
        <v>0</v>
      </c>
      <c r="AC80" s="75">
        <v>0.01</v>
      </c>
      <c r="AD80" s="76">
        <v>0</v>
      </c>
    </row>
    <row r="81" spans="3:30" x14ac:dyDescent="0.2">
      <c r="C81" s="69">
        <v>31868</v>
      </c>
      <c r="J81" s="198">
        <f>output.std!C107</f>
        <v>32660</v>
      </c>
      <c r="K81" s="74">
        <v>12</v>
      </c>
      <c r="L81" s="75">
        <v>67.900000000000006</v>
      </c>
      <c r="M81" s="75">
        <v>2.97</v>
      </c>
      <c r="N81" s="75">
        <v>12</v>
      </c>
      <c r="O81" s="75">
        <v>13.18</v>
      </c>
      <c r="P81" s="75">
        <v>20.59</v>
      </c>
      <c r="Q81" s="75">
        <v>0</v>
      </c>
      <c r="R81" s="75">
        <v>117.72</v>
      </c>
      <c r="S81" s="75">
        <v>32.67</v>
      </c>
      <c r="T81" s="75">
        <v>100.68</v>
      </c>
      <c r="U81" s="75">
        <v>29.15</v>
      </c>
      <c r="V81" s="75">
        <v>28.22</v>
      </c>
      <c r="W81" s="75">
        <v>0</v>
      </c>
      <c r="X81" s="75">
        <v>0.03</v>
      </c>
      <c r="Y81" s="75">
        <v>0.48</v>
      </c>
      <c r="Z81" s="75">
        <v>0.02</v>
      </c>
      <c r="AA81" s="75">
        <v>0.19</v>
      </c>
      <c r="AB81" s="75">
        <v>0</v>
      </c>
      <c r="AC81" s="75">
        <v>0.02</v>
      </c>
      <c r="AD81" s="76">
        <v>0</v>
      </c>
    </row>
    <row r="82" spans="3:30" x14ac:dyDescent="0.2">
      <c r="C82" s="69">
        <v>31898</v>
      </c>
      <c r="J82" s="198">
        <f>output.std!C108</f>
        <v>32690</v>
      </c>
      <c r="K82" s="74">
        <v>2</v>
      </c>
      <c r="L82" s="75">
        <v>48.99</v>
      </c>
      <c r="M82" s="75">
        <v>0.92</v>
      </c>
      <c r="N82" s="75">
        <v>9.7200000000000006</v>
      </c>
      <c r="O82" s="75">
        <v>29.22</v>
      </c>
      <c r="P82" s="75">
        <v>16.579999999999998</v>
      </c>
      <c r="Q82" s="75">
        <v>0</v>
      </c>
      <c r="R82" s="75">
        <v>118.44</v>
      </c>
      <c r="S82" s="75">
        <v>21.13</v>
      </c>
      <c r="T82" s="75">
        <v>105.2</v>
      </c>
      <c r="U82" s="75">
        <v>41.01</v>
      </c>
      <c r="V82" s="75">
        <v>7.19</v>
      </c>
      <c r="W82" s="75">
        <v>0</v>
      </c>
      <c r="X82" s="75">
        <v>0.02</v>
      </c>
      <c r="Y82" s="75">
        <v>0.34</v>
      </c>
      <c r="Z82" s="75">
        <v>0</v>
      </c>
      <c r="AA82" s="75">
        <v>0.62</v>
      </c>
      <c r="AB82" s="75">
        <v>0</v>
      </c>
      <c r="AC82" s="75">
        <v>0.08</v>
      </c>
      <c r="AD82" s="76">
        <v>0</v>
      </c>
    </row>
    <row r="83" spans="3:30" x14ac:dyDescent="0.2">
      <c r="C83" s="69">
        <v>31929</v>
      </c>
      <c r="J83" s="198">
        <f>output.std!C109</f>
        <v>32721</v>
      </c>
      <c r="K83" s="74">
        <v>3</v>
      </c>
      <c r="L83" s="75">
        <v>125.64</v>
      </c>
      <c r="M83" s="75">
        <v>24.97</v>
      </c>
      <c r="N83" s="75">
        <v>23.51</v>
      </c>
      <c r="O83" s="75">
        <v>31.54</v>
      </c>
      <c r="P83" s="75">
        <v>46.99</v>
      </c>
      <c r="Q83" s="75">
        <v>0</v>
      </c>
      <c r="R83" s="75">
        <v>119.1</v>
      </c>
      <c r="S83" s="75">
        <v>28.28</v>
      </c>
      <c r="T83" s="75">
        <v>75.28</v>
      </c>
      <c r="U83" s="75">
        <v>81.38</v>
      </c>
      <c r="V83" s="75">
        <v>292.55</v>
      </c>
      <c r="W83" s="75">
        <v>0</v>
      </c>
      <c r="X83" s="75">
        <v>0.05</v>
      </c>
      <c r="Y83" s="75">
        <v>0.94</v>
      </c>
      <c r="Z83" s="75">
        <v>0</v>
      </c>
      <c r="AA83" s="75">
        <v>11.81</v>
      </c>
      <c r="AB83" s="75">
        <v>0</v>
      </c>
      <c r="AC83" s="75">
        <v>1.44</v>
      </c>
      <c r="AD83" s="76">
        <v>0</v>
      </c>
    </row>
    <row r="84" spans="3:30" x14ac:dyDescent="0.2">
      <c r="C84" s="69">
        <v>31959</v>
      </c>
      <c r="J84" s="198">
        <f>output.std!C110</f>
        <v>32752</v>
      </c>
      <c r="K84" s="74">
        <v>4</v>
      </c>
      <c r="L84" s="75">
        <v>54.35</v>
      </c>
      <c r="M84" s="75">
        <v>2.39</v>
      </c>
      <c r="N84" s="75">
        <v>14.52</v>
      </c>
      <c r="O84" s="75">
        <v>33.159999999999997</v>
      </c>
      <c r="P84" s="75">
        <v>24.78</v>
      </c>
      <c r="Q84" s="75">
        <v>0</v>
      </c>
      <c r="R84" s="75">
        <v>119</v>
      </c>
      <c r="S84" s="75">
        <v>14.57</v>
      </c>
      <c r="T84" s="75">
        <v>68.72</v>
      </c>
      <c r="U84" s="75">
        <v>51.53</v>
      </c>
      <c r="V84" s="75">
        <v>20.3</v>
      </c>
      <c r="W84" s="75">
        <v>0</v>
      </c>
      <c r="X84" s="75">
        <v>0.03</v>
      </c>
      <c r="Y84" s="75">
        <v>0.47</v>
      </c>
      <c r="Z84" s="75">
        <v>0</v>
      </c>
      <c r="AA84" s="75">
        <v>0.13</v>
      </c>
      <c r="AB84" s="75">
        <v>0</v>
      </c>
      <c r="AC84" s="75">
        <v>0.02</v>
      </c>
      <c r="AD84" s="76">
        <v>0</v>
      </c>
    </row>
    <row r="85" spans="3:30" x14ac:dyDescent="0.2">
      <c r="C85" s="69">
        <v>31990</v>
      </c>
      <c r="J85" s="198">
        <f>output.std!C111</f>
        <v>32782</v>
      </c>
      <c r="K85" s="74">
        <v>5</v>
      </c>
      <c r="L85" s="75">
        <v>25.92</v>
      </c>
      <c r="M85" s="75">
        <v>2.68</v>
      </c>
      <c r="N85" s="75">
        <v>6</v>
      </c>
      <c r="O85" s="75">
        <v>26.27</v>
      </c>
      <c r="P85" s="75">
        <v>11.13</v>
      </c>
      <c r="Q85" s="75">
        <v>0</v>
      </c>
      <c r="R85" s="75">
        <v>118.6</v>
      </c>
      <c r="S85" s="75">
        <v>6.73</v>
      </c>
      <c r="T85" s="75">
        <v>92.24</v>
      </c>
      <c r="U85" s="75">
        <v>36.42</v>
      </c>
      <c r="V85" s="75">
        <v>20.83</v>
      </c>
      <c r="W85" s="75">
        <v>0</v>
      </c>
      <c r="X85" s="75">
        <v>0.01</v>
      </c>
      <c r="Y85" s="75">
        <v>0.22</v>
      </c>
      <c r="Z85" s="75">
        <v>0</v>
      </c>
      <c r="AA85" s="75">
        <v>0.15</v>
      </c>
      <c r="AB85" s="75">
        <v>0</v>
      </c>
      <c r="AC85" s="75">
        <v>0.02</v>
      </c>
      <c r="AD85" s="76">
        <v>0</v>
      </c>
    </row>
    <row r="86" spans="3:30" x14ac:dyDescent="0.2">
      <c r="C86" s="69">
        <v>32021</v>
      </c>
      <c r="J86" s="198">
        <f>output.std!C112</f>
        <v>32813</v>
      </c>
      <c r="K86" s="74">
        <v>6</v>
      </c>
      <c r="L86" s="75">
        <v>67.09</v>
      </c>
      <c r="M86" s="75">
        <v>16.260000000000002</v>
      </c>
      <c r="N86" s="75">
        <v>13.02</v>
      </c>
      <c r="O86" s="75">
        <v>14.09</v>
      </c>
      <c r="P86" s="75">
        <v>28.25</v>
      </c>
      <c r="Q86" s="75">
        <v>0</v>
      </c>
      <c r="R86" s="75">
        <v>118.93</v>
      </c>
      <c r="S86" s="75">
        <v>8.24</v>
      </c>
      <c r="T86" s="75">
        <v>65.58</v>
      </c>
      <c r="U86" s="75">
        <v>44.67</v>
      </c>
      <c r="V86" s="75">
        <v>177.92</v>
      </c>
      <c r="W86" s="75">
        <v>0</v>
      </c>
      <c r="X86" s="75">
        <v>0.03</v>
      </c>
      <c r="Y86" s="75">
        <v>0.59</v>
      </c>
      <c r="Z86" s="75">
        <v>0</v>
      </c>
      <c r="AA86" s="75">
        <v>0.86</v>
      </c>
      <c r="AB86" s="75">
        <v>0</v>
      </c>
      <c r="AC86" s="75">
        <v>0.1</v>
      </c>
      <c r="AD86" s="76">
        <v>0</v>
      </c>
    </row>
    <row r="87" spans="3:30" x14ac:dyDescent="0.2">
      <c r="C87" s="69">
        <v>32051</v>
      </c>
      <c r="J87" s="198">
        <f>output.std!C113</f>
        <v>32843</v>
      </c>
      <c r="K87" s="74">
        <v>7</v>
      </c>
      <c r="L87" s="75">
        <v>12.02</v>
      </c>
      <c r="M87" s="75">
        <v>0</v>
      </c>
      <c r="N87" s="75">
        <v>2.73</v>
      </c>
      <c r="O87" s="75">
        <v>17.38</v>
      </c>
      <c r="P87" s="75">
        <v>4.03</v>
      </c>
      <c r="Q87" s="75">
        <v>0</v>
      </c>
      <c r="R87" s="75">
        <v>119.5</v>
      </c>
      <c r="S87" s="75">
        <v>5.01</v>
      </c>
      <c r="T87" s="75">
        <v>84.04</v>
      </c>
      <c r="U87" s="75">
        <v>21.37</v>
      </c>
      <c r="V87" s="75">
        <v>0.01</v>
      </c>
      <c r="W87" s="75">
        <v>0</v>
      </c>
      <c r="X87" s="75">
        <v>0.01</v>
      </c>
      <c r="Y87" s="75">
        <v>0.09</v>
      </c>
      <c r="Z87" s="75">
        <v>0</v>
      </c>
      <c r="AA87" s="75">
        <v>0</v>
      </c>
      <c r="AB87" s="75">
        <v>0</v>
      </c>
      <c r="AC87" s="75">
        <v>0</v>
      </c>
      <c r="AD87" s="76">
        <v>0</v>
      </c>
    </row>
    <row r="88" spans="3:30" x14ac:dyDescent="0.2">
      <c r="C88" s="69">
        <v>32082</v>
      </c>
      <c r="J88" s="198">
        <f>output.std!C114</f>
        <v>32874</v>
      </c>
      <c r="K88" s="74">
        <v>8</v>
      </c>
      <c r="L88" s="75">
        <v>54.12</v>
      </c>
      <c r="M88" s="75">
        <v>11.04</v>
      </c>
      <c r="N88" s="75">
        <v>11.92</v>
      </c>
      <c r="O88" s="75">
        <v>8.83</v>
      </c>
      <c r="P88" s="75">
        <v>22.97</v>
      </c>
      <c r="Q88" s="75">
        <v>0</v>
      </c>
      <c r="R88" s="75">
        <v>118.37</v>
      </c>
      <c r="S88" s="75">
        <v>9.6999999999999993</v>
      </c>
      <c r="T88" s="75">
        <v>93.7</v>
      </c>
      <c r="U88" s="75">
        <v>32.9</v>
      </c>
      <c r="V88" s="75">
        <v>112.26</v>
      </c>
      <c r="W88" s="75">
        <v>0</v>
      </c>
      <c r="X88" s="75">
        <v>0.03</v>
      </c>
      <c r="Y88" s="75">
        <v>0.52</v>
      </c>
      <c r="Z88" s="75">
        <v>0</v>
      </c>
      <c r="AA88" s="75">
        <v>0.44</v>
      </c>
      <c r="AB88" s="75">
        <v>0</v>
      </c>
      <c r="AC88" s="75">
        <v>0.05</v>
      </c>
      <c r="AD88" s="76">
        <v>0</v>
      </c>
    </row>
    <row r="89" spans="3:30" x14ac:dyDescent="0.2">
      <c r="C89" s="69">
        <v>32112</v>
      </c>
      <c r="J89" s="198">
        <f>output.std!C115</f>
        <v>32905</v>
      </c>
      <c r="K89" s="74">
        <v>9</v>
      </c>
      <c r="L89" s="75">
        <v>45.95</v>
      </c>
      <c r="M89" s="75">
        <v>0.88</v>
      </c>
      <c r="N89" s="75">
        <v>8.9600000000000009</v>
      </c>
      <c r="O89" s="75">
        <v>14.78</v>
      </c>
      <c r="P89" s="75">
        <v>16.34</v>
      </c>
      <c r="Q89" s="75">
        <v>0</v>
      </c>
      <c r="R89" s="75">
        <v>118.32</v>
      </c>
      <c r="S89" s="75">
        <v>19.41</v>
      </c>
      <c r="T89" s="75">
        <v>85.5</v>
      </c>
      <c r="U89" s="75">
        <v>25.64</v>
      </c>
      <c r="V89" s="75">
        <v>7.04</v>
      </c>
      <c r="W89" s="75">
        <v>0</v>
      </c>
      <c r="X89" s="75">
        <v>0.02</v>
      </c>
      <c r="Y89" s="75">
        <v>0.37</v>
      </c>
      <c r="Z89" s="75">
        <v>0</v>
      </c>
      <c r="AA89" s="75">
        <v>0.02</v>
      </c>
      <c r="AB89" s="75">
        <v>0</v>
      </c>
      <c r="AC89" s="75">
        <v>0</v>
      </c>
      <c r="AD89" s="76">
        <v>0</v>
      </c>
    </row>
    <row r="90" spans="3:30" x14ac:dyDescent="0.2">
      <c r="C90" s="69">
        <v>32143</v>
      </c>
      <c r="J90" s="198">
        <f>output.std!C116</f>
        <v>32933</v>
      </c>
      <c r="K90" s="74">
        <v>10</v>
      </c>
      <c r="L90" s="75">
        <v>76.08</v>
      </c>
      <c r="M90" s="75">
        <v>1.49</v>
      </c>
      <c r="N90" s="75">
        <v>14.61</v>
      </c>
      <c r="O90" s="75">
        <v>17.28</v>
      </c>
      <c r="P90" s="75">
        <v>27.6</v>
      </c>
      <c r="Q90" s="75">
        <v>0</v>
      </c>
      <c r="R90" s="75">
        <v>117.71</v>
      </c>
      <c r="S90" s="75">
        <v>32.06</v>
      </c>
      <c r="T90" s="75">
        <v>77.150000000000006</v>
      </c>
      <c r="U90" s="75">
        <v>34.4</v>
      </c>
      <c r="V90" s="75">
        <v>11.63</v>
      </c>
      <c r="W90" s="75">
        <v>0</v>
      </c>
      <c r="X90" s="75">
        <v>0.04</v>
      </c>
      <c r="Y90" s="75">
        <v>0.64</v>
      </c>
      <c r="Z90" s="75">
        <v>0.03</v>
      </c>
      <c r="AA90" s="75">
        <v>0.04</v>
      </c>
      <c r="AB90" s="75">
        <v>0</v>
      </c>
      <c r="AC90" s="75">
        <v>0</v>
      </c>
      <c r="AD90" s="76">
        <v>0</v>
      </c>
    </row>
    <row r="91" spans="3:30" x14ac:dyDescent="0.2">
      <c r="C91" s="69">
        <v>32174</v>
      </c>
      <c r="J91" s="198">
        <f>output.std!C117</f>
        <v>32964</v>
      </c>
      <c r="K91" s="74">
        <v>11</v>
      </c>
      <c r="L91" s="75">
        <v>182.8</v>
      </c>
      <c r="M91" s="75">
        <v>43.74</v>
      </c>
      <c r="N91" s="75">
        <v>33.450000000000003</v>
      </c>
      <c r="O91" s="75">
        <v>28.13</v>
      </c>
      <c r="P91" s="75">
        <v>70.27</v>
      </c>
      <c r="Q91" s="75">
        <v>0</v>
      </c>
      <c r="R91" s="75">
        <v>119.22</v>
      </c>
      <c r="S91" s="75">
        <v>31.2</v>
      </c>
      <c r="T91" s="75">
        <v>88.3</v>
      </c>
      <c r="U91" s="75">
        <v>106.41</v>
      </c>
      <c r="V91" s="75">
        <v>430.58</v>
      </c>
      <c r="W91" s="75">
        <v>0</v>
      </c>
      <c r="X91" s="75">
        <v>0.08</v>
      </c>
      <c r="Y91" s="75">
        <v>1.46</v>
      </c>
      <c r="Z91" s="75">
        <v>0.03</v>
      </c>
      <c r="AA91" s="75">
        <v>0.99</v>
      </c>
      <c r="AB91" s="75">
        <v>0</v>
      </c>
      <c r="AC91" s="75">
        <v>0.12</v>
      </c>
      <c r="AD91" s="76">
        <v>0</v>
      </c>
    </row>
    <row r="92" spans="3:30" x14ac:dyDescent="0.2">
      <c r="C92" s="69">
        <v>32203</v>
      </c>
      <c r="J92" s="198">
        <f>output.std!C118</f>
        <v>32994</v>
      </c>
      <c r="K92" s="74">
        <v>12</v>
      </c>
      <c r="L92" s="75">
        <v>122.91</v>
      </c>
      <c r="M92" s="75">
        <v>6.71</v>
      </c>
      <c r="N92" s="75">
        <v>26.54</v>
      </c>
      <c r="O92" s="75">
        <v>41.73</v>
      </c>
      <c r="P92" s="75">
        <v>46.2</v>
      </c>
      <c r="Q92" s="75">
        <v>0</v>
      </c>
      <c r="R92" s="75">
        <v>118.84</v>
      </c>
      <c r="S92" s="75">
        <v>44.79</v>
      </c>
      <c r="T92" s="75">
        <v>84.34</v>
      </c>
      <c r="U92" s="75">
        <v>76.510000000000005</v>
      </c>
      <c r="V92" s="75">
        <v>59.02</v>
      </c>
      <c r="W92" s="75">
        <v>0</v>
      </c>
      <c r="X92" s="75">
        <v>0.05</v>
      </c>
      <c r="Y92" s="75">
        <v>0.82</v>
      </c>
      <c r="Z92" s="75">
        <v>0.01</v>
      </c>
      <c r="AA92" s="75">
        <v>0.09</v>
      </c>
      <c r="AB92" s="75">
        <v>0</v>
      </c>
      <c r="AC92" s="75">
        <v>0.01</v>
      </c>
      <c r="AD92" s="76">
        <v>0</v>
      </c>
    </row>
    <row r="93" spans="3:30" x14ac:dyDescent="0.2">
      <c r="C93" s="69">
        <v>32234</v>
      </c>
      <c r="J93" s="198">
        <f>output.std!C119</f>
        <v>33025</v>
      </c>
      <c r="K93" s="74">
        <v>2</v>
      </c>
      <c r="L93" s="75">
        <v>149.69</v>
      </c>
      <c r="M93" s="75">
        <v>31.26</v>
      </c>
      <c r="N93" s="75">
        <v>31.93</v>
      </c>
      <c r="O93" s="75">
        <v>46.33</v>
      </c>
      <c r="P93" s="75">
        <v>59.84</v>
      </c>
      <c r="Q93" s="75">
        <v>0</v>
      </c>
      <c r="R93" s="75">
        <v>118.03</v>
      </c>
      <c r="S93" s="75">
        <v>28.21</v>
      </c>
      <c r="T93" s="75">
        <v>86.6</v>
      </c>
      <c r="U93" s="75">
        <v>111.32</v>
      </c>
      <c r="V93" s="75">
        <v>299.85000000000002</v>
      </c>
      <c r="W93" s="75">
        <v>0</v>
      </c>
      <c r="X93" s="75">
        <v>0.05</v>
      </c>
      <c r="Y93" s="75">
        <v>0.83</v>
      </c>
      <c r="Z93" s="75">
        <v>0.02</v>
      </c>
      <c r="AA93" s="75">
        <v>12.11</v>
      </c>
      <c r="AB93" s="75">
        <v>0</v>
      </c>
      <c r="AC93" s="75">
        <v>1.48</v>
      </c>
      <c r="AD93" s="76">
        <v>0</v>
      </c>
    </row>
    <row r="94" spans="3:30" x14ac:dyDescent="0.2">
      <c r="C94" s="69">
        <v>32264</v>
      </c>
      <c r="J94" s="198">
        <f>output.std!C120</f>
        <v>33055</v>
      </c>
      <c r="K94" s="74">
        <v>3</v>
      </c>
      <c r="L94" s="75">
        <v>168.95</v>
      </c>
      <c r="M94" s="75">
        <v>26.95</v>
      </c>
      <c r="N94" s="75">
        <v>38.18</v>
      </c>
      <c r="O94" s="75">
        <v>60.71</v>
      </c>
      <c r="P94" s="75">
        <v>72.239999999999995</v>
      </c>
      <c r="Q94" s="75">
        <v>0</v>
      </c>
      <c r="R94" s="75">
        <v>117.76</v>
      </c>
      <c r="S94" s="75">
        <v>33.26</v>
      </c>
      <c r="T94" s="75">
        <v>61.83</v>
      </c>
      <c r="U94" s="75">
        <v>128.19</v>
      </c>
      <c r="V94" s="75">
        <v>274.60000000000002</v>
      </c>
      <c r="W94" s="75">
        <v>0</v>
      </c>
      <c r="X94" s="75">
        <v>0.05</v>
      </c>
      <c r="Y94" s="75">
        <v>0.84</v>
      </c>
      <c r="Z94" s="75">
        <v>0</v>
      </c>
      <c r="AA94" s="75">
        <v>1.79</v>
      </c>
      <c r="AB94" s="75">
        <v>0</v>
      </c>
      <c r="AC94" s="75">
        <v>0.22</v>
      </c>
      <c r="AD94" s="76">
        <v>0</v>
      </c>
    </row>
    <row r="95" spans="3:30" x14ac:dyDescent="0.2">
      <c r="C95" s="69">
        <v>32295</v>
      </c>
      <c r="J95" s="198">
        <f>output.std!C121</f>
        <v>33086</v>
      </c>
      <c r="K95" s="74">
        <v>4</v>
      </c>
      <c r="L95" s="75">
        <v>51.89</v>
      </c>
      <c r="M95" s="75">
        <v>1.56</v>
      </c>
      <c r="N95" s="75">
        <v>13.06</v>
      </c>
      <c r="O95" s="75">
        <v>55.77</v>
      </c>
      <c r="P95" s="75">
        <v>22.87</v>
      </c>
      <c r="Q95" s="75">
        <v>0</v>
      </c>
      <c r="R95" s="75">
        <v>117.3</v>
      </c>
      <c r="S95" s="75">
        <v>15.97</v>
      </c>
      <c r="T95" s="75">
        <v>80.209999999999994</v>
      </c>
      <c r="U95" s="75">
        <v>72.84</v>
      </c>
      <c r="V95" s="75">
        <v>12.3</v>
      </c>
      <c r="W95" s="75">
        <v>0</v>
      </c>
      <c r="X95" s="75">
        <v>0.02</v>
      </c>
      <c r="Y95" s="75">
        <v>0.26</v>
      </c>
      <c r="Z95" s="75">
        <v>0</v>
      </c>
      <c r="AA95" s="75">
        <v>0.04</v>
      </c>
      <c r="AB95" s="75">
        <v>0</v>
      </c>
      <c r="AC95" s="75">
        <v>0.01</v>
      </c>
      <c r="AD95" s="76">
        <v>0</v>
      </c>
    </row>
    <row r="96" spans="3:30" x14ac:dyDescent="0.2">
      <c r="C96" s="69">
        <v>32325</v>
      </c>
      <c r="J96" s="198">
        <f>output.std!C122</f>
        <v>33117</v>
      </c>
      <c r="K96" s="74">
        <v>5</v>
      </c>
      <c r="L96" s="75">
        <v>34.97</v>
      </c>
      <c r="M96" s="75">
        <v>8.02</v>
      </c>
      <c r="N96" s="75">
        <v>7.34</v>
      </c>
      <c r="O96" s="75">
        <v>40.99</v>
      </c>
      <c r="P96" s="75">
        <v>14.49</v>
      </c>
      <c r="Q96" s="75">
        <v>0</v>
      </c>
      <c r="R96" s="75">
        <v>117.84</v>
      </c>
      <c r="S96" s="75">
        <v>4.6399999999999997</v>
      </c>
      <c r="T96" s="75">
        <v>87.5</v>
      </c>
      <c r="U96" s="75">
        <v>58.75</v>
      </c>
      <c r="V96" s="75">
        <v>85.7</v>
      </c>
      <c r="W96" s="75">
        <v>0</v>
      </c>
      <c r="X96" s="75">
        <v>0.01</v>
      </c>
      <c r="Y96" s="75">
        <v>0.18</v>
      </c>
      <c r="Z96" s="75">
        <v>0</v>
      </c>
      <c r="AA96" s="75">
        <v>0.25</v>
      </c>
      <c r="AB96" s="75">
        <v>0</v>
      </c>
      <c r="AC96" s="75">
        <v>0.03</v>
      </c>
      <c r="AD96" s="76">
        <v>0</v>
      </c>
    </row>
    <row r="97" spans="3:30" x14ac:dyDescent="0.2">
      <c r="C97" s="69">
        <v>32356</v>
      </c>
      <c r="J97" s="198">
        <f>output.std!C123</f>
        <v>33147</v>
      </c>
      <c r="K97" s="74">
        <v>6</v>
      </c>
      <c r="L97" s="75">
        <v>15.24</v>
      </c>
      <c r="M97" s="75">
        <v>0.67</v>
      </c>
      <c r="N97" s="75">
        <v>3.42</v>
      </c>
      <c r="O97" s="75">
        <v>16.809999999999999</v>
      </c>
      <c r="P97" s="75">
        <v>6.28</v>
      </c>
      <c r="Q97" s="75">
        <v>0</v>
      </c>
      <c r="R97" s="75">
        <v>117.55</v>
      </c>
      <c r="S97" s="75">
        <v>5.17</v>
      </c>
      <c r="T97" s="75">
        <v>91.71</v>
      </c>
      <c r="U97" s="75">
        <v>22.91</v>
      </c>
      <c r="V97" s="75">
        <v>5.63</v>
      </c>
      <c r="W97" s="75">
        <v>0</v>
      </c>
      <c r="X97" s="75">
        <v>0.01</v>
      </c>
      <c r="Y97" s="75">
        <v>0.09</v>
      </c>
      <c r="Z97" s="75">
        <v>0</v>
      </c>
      <c r="AA97" s="75">
        <v>0.01</v>
      </c>
      <c r="AB97" s="75">
        <v>0</v>
      </c>
      <c r="AC97" s="75">
        <v>0</v>
      </c>
      <c r="AD97" s="76">
        <v>0</v>
      </c>
    </row>
    <row r="98" spans="3:30" x14ac:dyDescent="0.2">
      <c r="C98" s="69">
        <v>32387</v>
      </c>
      <c r="J98" s="198">
        <f>output.std!C124</f>
        <v>33178</v>
      </c>
      <c r="K98" s="74">
        <v>7</v>
      </c>
      <c r="L98" s="75">
        <v>11.93</v>
      </c>
      <c r="M98" s="75">
        <v>0.16</v>
      </c>
      <c r="N98" s="75">
        <v>2.15</v>
      </c>
      <c r="O98" s="75">
        <v>5.71</v>
      </c>
      <c r="P98" s="75">
        <v>3.4</v>
      </c>
      <c r="Q98" s="75">
        <v>0</v>
      </c>
      <c r="R98" s="75">
        <v>118.01</v>
      </c>
      <c r="S98" s="75">
        <v>5.75</v>
      </c>
      <c r="T98" s="75">
        <v>84.64</v>
      </c>
      <c r="U98" s="75">
        <v>9.7100000000000009</v>
      </c>
      <c r="V98" s="75">
        <v>1.1299999999999999</v>
      </c>
      <c r="W98" s="75">
        <v>0</v>
      </c>
      <c r="X98" s="75">
        <v>0</v>
      </c>
      <c r="Y98" s="75">
        <v>0.05</v>
      </c>
      <c r="Z98" s="75">
        <v>0</v>
      </c>
      <c r="AA98" s="75">
        <v>0</v>
      </c>
      <c r="AB98" s="75">
        <v>0</v>
      </c>
      <c r="AC98" s="75">
        <v>0</v>
      </c>
      <c r="AD98" s="76">
        <v>0</v>
      </c>
    </row>
    <row r="99" spans="3:30" x14ac:dyDescent="0.2">
      <c r="C99" s="69">
        <v>32417</v>
      </c>
      <c r="J99" s="198">
        <f>output.std!C125</f>
        <v>33208</v>
      </c>
      <c r="K99" s="74">
        <v>8</v>
      </c>
      <c r="L99" s="75">
        <v>8.98</v>
      </c>
      <c r="M99" s="75">
        <v>0.01</v>
      </c>
      <c r="N99" s="75">
        <v>1.77</v>
      </c>
      <c r="O99" s="75">
        <v>3.32</v>
      </c>
      <c r="P99" s="75">
        <v>2.97</v>
      </c>
      <c r="Q99" s="75">
        <v>0</v>
      </c>
      <c r="R99" s="75">
        <v>117.58</v>
      </c>
      <c r="S99" s="75">
        <v>4.67</v>
      </c>
      <c r="T99" s="75">
        <v>110.46</v>
      </c>
      <c r="U99" s="75">
        <v>6.42</v>
      </c>
      <c r="V99" s="75">
        <v>0.05</v>
      </c>
      <c r="W99" s="75">
        <v>0</v>
      </c>
      <c r="X99" s="75">
        <v>0</v>
      </c>
      <c r="Y99" s="75">
        <v>0.05</v>
      </c>
      <c r="Z99" s="75">
        <v>0</v>
      </c>
      <c r="AA99" s="75">
        <v>0</v>
      </c>
      <c r="AB99" s="75">
        <v>0</v>
      </c>
      <c r="AC99" s="75">
        <v>0</v>
      </c>
      <c r="AD99" s="76">
        <v>0</v>
      </c>
    </row>
    <row r="100" spans="3:30" x14ac:dyDescent="0.2">
      <c r="C100" s="69">
        <v>32448</v>
      </c>
      <c r="J100" s="198">
        <f>output.std!C126</f>
        <v>33239</v>
      </c>
      <c r="K100" s="74">
        <v>9</v>
      </c>
      <c r="L100" s="75">
        <v>25.41</v>
      </c>
      <c r="M100" s="75">
        <v>0</v>
      </c>
      <c r="N100" s="75">
        <v>4.09</v>
      </c>
      <c r="O100" s="75">
        <v>2.1</v>
      </c>
      <c r="P100" s="75">
        <v>6.23</v>
      </c>
      <c r="Q100" s="75">
        <v>0</v>
      </c>
      <c r="R100" s="75">
        <v>118.76</v>
      </c>
      <c r="S100" s="75">
        <v>13.79</v>
      </c>
      <c r="T100" s="75">
        <v>97.33</v>
      </c>
      <c r="U100" s="75">
        <v>7.2</v>
      </c>
      <c r="V100" s="75">
        <v>0</v>
      </c>
      <c r="W100" s="75">
        <v>0</v>
      </c>
      <c r="X100" s="75">
        <v>0.01</v>
      </c>
      <c r="Y100" s="75">
        <v>0.12</v>
      </c>
      <c r="Z100" s="75">
        <v>0</v>
      </c>
      <c r="AA100" s="75">
        <v>0</v>
      </c>
      <c r="AB100" s="75">
        <v>0</v>
      </c>
      <c r="AC100" s="75">
        <v>0</v>
      </c>
      <c r="AD100" s="76">
        <v>0</v>
      </c>
    </row>
    <row r="101" spans="3:30" x14ac:dyDescent="0.2">
      <c r="C101" s="69">
        <v>32478</v>
      </c>
      <c r="J101" s="198">
        <f>output.std!C127</f>
        <v>33270</v>
      </c>
      <c r="K101" s="74">
        <v>10</v>
      </c>
      <c r="L101" s="75">
        <v>62.79</v>
      </c>
      <c r="M101" s="75">
        <v>3.4</v>
      </c>
      <c r="N101" s="75">
        <v>11.72</v>
      </c>
      <c r="O101" s="75">
        <v>4.7</v>
      </c>
      <c r="P101" s="75">
        <v>23.52</v>
      </c>
      <c r="Q101" s="75">
        <v>0</v>
      </c>
      <c r="R101" s="75">
        <v>117.83</v>
      </c>
      <c r="S101" s="75">
        <v>23.77</v>
      </c>
      <c r="T101" s="75">
        <v>97.48</v>
      </c>
      <c r="U101" s="75">
        <v>20.67</v>
      </c>
      <c r="V101" s="75">
        <v>31.55</v>
      </c>
      <c r="W101" s="75">
        <v>0</v>
      </c>
      <c r="X101" s="75">
        <v>0.04</v>
      </c>
      <c r="Y101" s="75">
        <v>0.51</v>
      </c>
      <c r="Z101" s="75">
        <v>0.01</v>
      </c>
      <c r="AA101" s="75">
        <v>0.08</v>
      </c>
      <c r="AB101" s="75">
        <v>0</v>
      </c>
      <c r="AC101" s="75">
        <v>0.01</v>
      </c>
      <c r="AD101" s="76">
        <v>0</v>
      </c>
    </row>
    <row r="102" spans="3:30" x14ac:dyDescent="0.2">
      <c r="C102" s="69">
        <v>32509</v>
      </c>
      <c r="J102" s="198">
        <f>output.std!C128</f>
        <v>33298</v>
      </c>
      <c r="K102" s="74">
        <v>11</v>
      </c>
      <c r="L102" s="75">
        <v>58.45</v>
      </c>
      <c r="M102" s="75">
        <v>3.38</v>
      </c>
      <c r="N102" s="75">
        <v>12.33</v>
      </c>
      <c r="O102" s="75">
        <v>13.55</v>
      </c>
      <c r="P102" s="75">
        <v>21.21</v>
      </c>
      <c r="Q102" s="75">
        <v>0</v>
      </c>
      <c r="R102" s="75">
        <v>117.49</v>
      </c>
      <c r="S102" s="75">
        <v>22.14</v>
      </c>
      <c r="T102" s="75">
        <v>104.76</v>
      </c>
      <c r="U102" s="75">
        <v>30.08</v>
      </c>
      <c r="V102" s="75">
        <v>30.95</v>
      </c>
      <c r="W102" s="75">
        <v>0</v>
      </c>
      <c r="X102" s="75">
        <v>0.03</v>
      </c>
      <c r="Y102" s="75">
        <v>0.48</v>
      </c>
      <c r="Z102" s="75">
        <v>0.01</v>
      </c>
      <c r="AA102" s="75">
        <v>7.0000000000000007E-2</v>
      </c>
      <c r="AB102" s="75">
        <v>0</v>
      </c>
      <c r="AC102" s="75">
        <v>0.01</v>
      </c>
      <c r="AD102" s="76">
        <v>0</v>
      </c>
    </row>
    <row r="103" spans="3:30" x14ac:dyDescent="0.2">
      <c r="C103" s="69">
        <v>32540</v>
      </c>
      <c r="J103" s="198">
        <f>output.std!C129</f>
        <v>33329</v>
      </c>
      <c r="K103" s="74">
        <v>12</v>
      </c>
      <c r="L103" s="75">
        <v>51.31</v>
      </c>
      <c r="M103" s="75">
        <v>0.14000000000000001</v>
      </c>
      <c r="N103" s="75">
        <v>9.93</v>
      </c>
      <c r="O103" s="75">
        <v>17.170000000000002</v>
      </c>
      <c r="P103" s="75">
        <v>14.9</v>
      </c>
      <c r="Q103" s="75">
        <v>0</v>
      </c>
      <c r="R103" s="75">
        <v>118.58</v>
      </c>
      <c r="S103" s="75">
        <v>25.78</v>
      </c>
      <c r="T103" s="75">
        <v>114.24</v>
      </c>
      <c r="U103" s="75">
        <v>28.12</v>
      </c>
      <c r="V103" s="75">
        <v>0.87</v>
      </c>
      <c r="W103" s="75">
        <v>0</v>
      </c>
      <c r="X103" s="75">
        <v>0.03</v>
      </c>
      <c r="Y103" s="75">
        <v>0.35</v>
      </c>
      <c r="Z103" s="75">
        <v>0.01</v>
      </c>
      <c r="AA103" s="75">
        <v>0</v>
      </c>
      <c r="AB103" s="75">
        <v>0</v>
      </c>
      <c r="AC103" s="75">
        <v>0</v>
      </c>
      <c r="AD103" s="76">
        <v>0</v>
      </c>
    </row>
    <row r="104" spans="3:30" x14ac:dyDescent="0.2">
      <c r="C104" s="69">
        <v>32568</v>
      </c>
      <c r="J104" s="198">
        <f>output.std!C130</f>
        <v>33359</v>
      </c>
      <c r="K104" s="74">
        <v>2</v>
      </c>
      <c r="L104" s="75">
        <v>150.18</v>
      </c>
      <c r="M104" s="75">
        <v>16.13</v>
      </c>
      <c r="N104" s="75">
        <v>30.26</v>
      </c>
      <c r="O104" s="75">
        <v>23.35</v>
      </c>
      <c r="P104" s="75">
        <v>64.63</v>
      </c>
      <c r="Q104" s="75">
        <v>0</v>
      </c>
      <c r="R104" s="75">
        <v>118.89</v>
      </c>
      <c r="S104" s="75">
        <v>34.67</v>
      </c>
      <c r="T104" s="75">
        <v>96.54</v>
      </c>
      <c r="U104" s="75">
        <v>70.7</v>
      </c>
      <c r="V104" s="75">
        <v>103.74</v>
      </c>
      <c r="W104" s="75">
        <v>0</v>
      </c>
      <c r="X104" s="75">
        <v>0.08</v>
      </c>
      <c r="Y104" s="75">
        <v>1.43</v>
      </c>
      <c r="Z104" s="75">
        <v>0</v>
      </c>
      <c r="AA104" s="75">
        <v>17.91</v>
      </c>
      <c r="AB104" s="75">
        <v>0</v>
      </c>
      <c r="AC104" s="75">
        <v>2.19</v>
      </c>
      <c r="AD104" s="76">
        <v>0</v>
      </c>
    </row>
    <row r="105" spans="3:30" x14ac:dyDescent="0.2">
      <c r="C105" s="69">
        <v>32599</v>
      </c>
      <c r="J105" s="198">
        <f>output.std!C131</f>
        <v>33390</v>
      </c>
      <c r="K105" s="74">
        <v>3</v>
      </c>
      <c r="L105" s="75">
        <v>104.53</v>
      </c>
      <c r="M105" s="75">
        <v>11.9</v>
      </c>
      <c r="N105" s="75">
        <v>26.06</v>
      </c>
      <c r="O105" s="75">
        <v>44.29</v>
      </c>
      <c r="P105" s="75">
        <v>42.02</v>
      </c>
      <c r="Q105" s="75">
        <v>0</v>
      </c>
      <c r="R105" s="75">
        <v>118.87</v>
      </c>
      <c r="S105" s="75">
        <v>28.33</v>
      </c>
      <c r="T105" s="75">
        <v>79.84</v>
      </c>
      <c r="U105" s="75">
        <v>83.68</v>
      </c>
      <c r="V105" s="75">
        <v>111.28</v>
      </c>
      <c r="W105" s="75">
        <v>0</v>
      </c>
      <c r="X105" s="75">
        <v>0.05</v>
      </c>
      <c r="Y105" s="75">
        <v>0.78</v>
      </c>
      <c r="Z105" s="75">
        <v>0.01</v>
      </c>
      <c r="AA105" s="75">
        <v>4.13</v>
      </c>
      <c r="AB105" s="75">
        <v>0</v>
      </c>
      <c r="AC105" s="75">
        <v>0.5</v>
      </c>
      <c r="AD105" s="76">
        <v>0</v>
      </c>
    </row>
    <row r="106" spans="3:30" x14ac:dyDescent="0.2">
      <c r="C106" s="69">
        <v>32629</v>
      </c>
      <c r="J106" s="198">
        <f>output.std!C132</f>
        <v>33420</v>
      </c>
      <c r="K106" s="74">
        <v>4</v>
      </c>
      <c r="L106" s="75">
        <v>34.909999999999997</v>
      </c>
      <c r="M106" s="75">
        <v>0</v>
      </c>
      <c r="N106" s="75">
        <v>6.57</v>
      </c>
      <c r="O106" s="75">
        <v>38.9</v>
      </c>
      <c r="P106" s="75">
        <v>10.84</v>
      </c>
      <c r="Q106" s="75">
        <v>0</v>
      </c>
      <c r="R106" s="75">
        <v>118.61</v>
      </c>
      <c r="S106" s="75">
        <v>17.8</v>
      </c>
      <c r="T106" s="75">
        <v>79.209999999999994</v>
      </c>
      <c r="U106" s="75">
        <v>47.04</v>
      </c>
      <c r="V106" s="75">
        <v>0.01</v>
      </c>
      <c r="W106" s="75">
        <v>0</v>
      </c>
      <c r="X106" s="75">
        <v>0.01</v>
      </c>
      <c r="Y106" s="75">
        <v>0.2</v>
      </c>
      <c r="Z106" s="75">
        <v>0</v>
      </c>
      <c r="AA106" s="75">
        <v>0</v>
      </c>
      <c r="AB106" s="75">
        <v>0</v>
      </c>
      <c r="AC106" s="75">
        <v>0</v>
      </c>
      <c r="AD106" s="76">
        <v>0</v>
      </c>
    </row>
    <row r="107" spans="3:30" x14ac:dyDescent="0.2">
      <c r="C107" s="69">
        <v>32660</v>
      </c>
      <c r="J107" s="198">
        <f>output.std!C133</f>
        <v>33451</v>
      </c>
      <c r="K107" s="74">
        <v>5</v>
      </c>
      <c r="L107" s="75">
        <v>3.49</v>
      </c>
      <c r="M107" s="75">
        <v>0</v>
      </c>
      <c r="N107" s="75">
        <v>0.28999999999999998</v>
      </c>
      <c r="O107" s="75">
        <v>18.260000000000002</v>
      </c>
      <c r="P107" s="75">
        <v>0.1</v>
      </c>
      <c r="Q107" s="75">
        <v>0</v>
      </c>
      <c r="R107" s="75">
        <v>118.42</v>
      </c>
      <c r="S107" s="75">
        <v>3.26</v>
      </c>
      <c r="T107" s="75">
        <v>102</v>
      </c>
      <c r="U107" s="75">
        <v>20.03</v>
      </c>
      <c r="V107" s="75">
        <v>0</v>
      </c>
      <c r="W107" s="75">
        <v>0</v>
      </c>
      <c r="X107" s="75">
        <v>0</v>
      </c>
      <c r="Y107" s="75">
        <v>0</v>
      </c>
      <c r="Z107" s="75">
        <v>0</v>
      </c>
      <c r="AA107" s="75">
        <v>0</v>
      </c>
      <c r="AB107" s="75">
        <v>0</v>
      </c>
      <c r="AC107" s="75">
        <v>0</v>
      </c>
      <c r="AD107" s="76">
        <v>0</v>
      </c>
    </row>
    <row r="108" spans="3:30" x14ac:dyDescent="0.2">
      <c r="C108" s="69">
        <v>32690</v>
      </c>
      <c r="J108" s="198">
        <f>output.std!C134</f>
        <v>33482</v>
      </c>
      <c r="K108" s="74">
        <v>6</v>
      </c>
      <c r="L108" s="75">
        <v>26.78</v>
      </c>
      <c r="M108" s="75">
        <v>0.77</v>
      </c>
      <c r="N108" s="75">
        <v>6.55</v>
      </c>
      <c r="O108" s="75">
        <v>8.89</v>
      </c>
      <c r="P108" s="75">
        <v>12.44</v>
      </c>
      <c r="Q108" s="75">
        <v>0</v>
      </c>
      <c r="R108" s="75">
        <v>118.37</v>
      </c>
      <c r="S108" s="75">
        <v>7.26</v>
      </c>
      <c r="T108" s="75">
        <v>79.13</v>
      </c>
      <c r="U108" s="75">
        <v>17.420000000000002</v>
      </c>
      <c r="V108" s="75">
        <v>5.31</v>
      </c>
      <c r="W108" s="75">
        <v>0</v>
      </c>
      <c r="X108" s="75">
        <v>0.02</v>
      </c>
      <c r="Y108" s="75">
        <v>0.26</v>
      </c>
      <c r="Z108" s="75">
        <v>0</v>
      </c>
      <c r="AA108" s="75">
        <v>0.12</v>
      </c>
      <c r="AB108" s="75">
        <v>0</v>
      </c>
      <c r="AC108" s="75">
        <v>0.01</v>
      </c>
      <c r="AD108" s="76">
        <v>0</v>
      </c>
    </row>
    <row r="109" spans="3:30" x14ac:dyDescent="0.2">
      <c r="C109" s="69">
        <v>32721</v>
      </c>
      <c r="J109" s="198">
        <f>output.std!C135</f>
        <v>33512</v>
      </c>
      <c r="K109" s="74">
        <v>7</v>
      </c>
      <c r="L109" s="75">
        <v>30.79</v>
      </c>
      <c r="M109" s="75">
        <v>8.33</v>
      </c>
      <c r="N109" s="75">
        <v>5.96</v>
      </c>
      <c r="O109" s="75">
        <v>5.86</v>
      </c>
      <c r="P109" s="75">
        <v>11.98</v>
      </c>
      <c r="Q109" s="75">
        <v>0</v>
      </c>
      <c r="R109" s="75">
        <v>118.42</v>
      </c>
      <c r="S109" s="75">
        <v>4.43</v>
      </c>
      <c r="T109" s="75">
        <v>92.25</v>
      </c>
      <c r="U109" s="75">
        <v>21.2</v>
      </c>
      <c r="V109" s="75">
        <v>93.83</v>
      </c>
      <c r="W109" s="75">
        <v>0</v>
      </c>
      <c r="X109" s="75">
        <v>0.02</v>
      </c>
      <c r="Y109" s="75">
        <v>0.28000000000000003</v>
      </c>
      <c r="Z109" s="75">
        <v>0</v>
      </c>
      <c r="AA109" s="75">
        <v>1.83</v>
      </c>
      <c r="AB109" s="75">
        <v>0</v>
      </c>
      <c r="AC109" s="75">
        <v>0.22</v>
      </c>
      <c r="AD109" s="76">
        <v>0</v>
      </c>
    </row>
    <row r="110" spans="3:30" x14ac:dyDescent="0.2">
      <c r="C110" s="69">
        <v>32752</v>
      </c>
      <c r="J110" s="198">
        <f>output.std!C136</f>
        <v>33543</v>
      </c>
      <c r="K110" s="74">
        <v>8</v>
      </c>
      <c r="L110" s="75">
        <v>61.86</v>
      </c>
      <c r="M110" s="75">
        <v>16.66</v>
      </c>
      <c r="N110" s="75">
        <v>12.06</v>
      </c>
      <c r="O110" s="75">
        <v>9.31</v>
      </c>
      <c r="P110" s="75">
        <v>24.53</v>
      </c>
      <c r="Q110" s="75">
        <v>0</v>
      </c>
      <c r="R110" s="75">
        <v>118.02</v>
      </c>
      <c r="S110" s="75">
        <v>8.8699999999999992</v>
      </c>
      <c r="T110" s="75">
        <v>91.5</v>
      </c>
      <c r="U110" s="75">
        <v>38.950000000000003</v>
      </c>
      <c r="V110" s="75">
        <v>204.33</v>
      </c>
      <c r="W110" s="75">
        <v>0</v>
      </c>
      <c r="X110" s="75">
        <v>0.04</v>
      </c>
      <c r="Y110" s="75">
        <v>0.6</v>
      </c>
      <c r="Z110" s="75">
        <v>0</v>
      </c>
      <c r="AA110" s="75">
        <v>1.91</v>
      </c>
      <c r="AB110" s="75">
        <v>0</v>
      </c>
      <c r="AC110" s="75">
        <v>0.23</v>
      </c>
      <c r="AD110" s="76">
        <v>0</v>
      </c>
    </row>
    <row r="111" spans="3:30" x14ac:dyDescent="0.2">
      <c r="C111" s="69">
        <v>32782</v>
      </c>
      <c r="J111" s="198">
        <f>output.std!C137</f>
        <v>33573</v>
      </c>
      <c r="K111" s="74">
        <v>9</v>
      </c>
      <c r="L111" s="75">
        <v>15.41</v>
      </c>
      <c r="M111" s="75">
        <v>2.77</v>
      </c>
      <c r="N111" s="75">
        <v>2.5299999999999998</v>
      </c>
      <c r="O111" s="75">
        <v>13.74</v>
      </c>
      <c r="P111" s="75">
        <v>5.84</v>
      </c>
      <c r="Q111" s="75">
        <v>0</v>
      </c>
      <c r="R111" s="75">
        <v>117.6</v>
      </c>
      <c r="S111" s="75">
        <v>4.07</v>
      </c>
      <c r="T111" s="75">
        <v>114.51</v>
      </c>
      <c r="U111" s="75">
        <v>19.899999999999999</v>
      </c>
      <c r="V111" s="75">
        <v>27.43</v>
      </c>
      <c r="W111" s="75">
        <v>0</v>
      </c>
      <c r="X111" s="75">
        <v>0.01</v>
      </c>
      <c r="Y111" s="75">
        <v>0.15</v>
      </c>
      <c r="Z111" s="75">
        <v>0</v>
      </c>
      <c r="AA111" s="75">
        <v>0.13</v>
      </c>
      <c r="AB111" s="75">
        <v>0</v>
      </c>
      <c r="AC111" s="75">
        <v>0.02</v>
      </c>
      <c r="AD111" s="76">
        <v>0</v>
      </c>
    </row>
    <row r="112" spans="3:30" x14ac:dyDescent="0.2">
      <c r="C112" s="69">
        <v>32813</v>
      </c>
      <c r="J112" s="198">
        <f>output.std!C138</f>
        <v>33604</v>
      </c>
      <c r="K112" s="74">
        <v>10</v>
      </c>
      <c r="L112" s="75">
        <v>117.88</v>
      </c>
      <c r="M112" s="75">
        <v>16.420000000000002</v>
      </c>
      <c r="N112" s="75">
        <v>26.11</v>
      </c>
      <c r="O112" s="75">
        <v>14.67</v>
      </c>
      <c r="P112" s="75">
        <v>50.86</v>
      </c>
      <c r="Q112" s="75">
        <v>0</v>
      </c>
      <c r="R112" s="75">
        <v>118.21</v>
      </c>
      <c r="S112" s="75">
        <v>23.77</v>
      </c>
      <c r="T112" s="75">
        <v>100</v>
      </c>
      <c r="U112" s="75">
        <v>58.06</v>
      </c>
      <c r="V112" s="75">
        <v>139.46</v>
      </c>
      <c r="W112" s="75">
        <v>0</v>
      </c>
      <c r="X112" s="75">
        <v>0.08</v>
      </c>
      <c r="Y112" s="75">
        <v>1.25</v>
      </c>
      <c r="Z112" s="75">
        <v>0.01</v>
      </c>
      <c r="AA112" s="75">
        <v>0.59</v>
      </c>
      <c r="AB112" s="75">
        <v>0</v>
      </c>
      <c r="AC112" s="75">
        <v>7.0000000000000007E-2</v>
      </c>
      <c r="AD112" s="76">
        <v>0</v>
      </c>
    </row>
    <row r="113" spans="3:30" x14ac:dyDescent="0.2">
      <c r="C113" s="69">
        <v>32843</v>
      </c>
      <c r="J113" s="198">
        <f>output.std!C139</f>
        <v>33635</v>
      </c>
      <c r="K113" s="74">
        <v>11</v>
      </c>
      <c r="L113" s="75">
        <v>44.44</v>
      </c>
      <c r="M113" s="75">
        <v>0.85</v>
      </c>
      <c r="N113" s="75">
        <v>8.7200000000000006</v>
      </c>
      <c r="O113" s="75">
        <v>25.89</v>
      </c>
      <c r="P113" s="75">
        <v>12.55</v>
      </c>
      <c r="Q113" s="75">
        <v>0</v>
      </c>
      <c r="R113" s="75">
        <v>117.14</v>
      </c>
      <c r="S113" s="75">
        <v>24.2</v>
      </c>
      <c r="T113" s="75">
        <v>108.76</v>
      </c>
      <c r="U113" s="75">
        <v>36.47</v>
      </c>
      <c r="V113" s="75">
        <v>6.8</v>
      </c>
      <c r="W113" s="75">
        <v>0</v>
      </c>
      <c r="X113" s="75">
        <v>0.02</v>
      </c>
      <c r="Y113" s="75">
        <v>0.28999999999999998</v>
      </c>
      <c r="Z113" s="75">
        <v>0</v>
      </c>
      <c r="AA113" s="75">
        <v>0.03</v>
      </c>
      <c r="AB113" s="75">
        <v>0</v>
      </c>
      <c r="AC113" s="75">
        <v>0</v>
      </c>
      <c r="AD113" s="76">
        <v>0</v>
      </c>
    </row>
    <row r="114" spans="3:30" x14ac:dyDescent="0.2">
      <c r="C114" s="69">
        <v>32874</v>
      </c>
      <c r="J114" s="198">
        <f>output.std!C140</f>
        <v>33664</v>
      </c>
      <c r="K114" s="74">
        <v>12</v>
      </c>
      <c r="L114" s="75">
        <v>94.14</v>
      </c>
      <c r="M114" s="75">
        <v>4.53</v>
      </c>
      <c r="N114" s="75">
        <v>19.52</v>
      </c>
      <c r="O114" s="75">
        <v>24.55</v>
      </c>
      <c r="P114" s="75">
        <v>39</v>
      </c>
      <c r="Q114" s="75">
        <v>0</v>
      </c>
      <c r="R114" s="75">
        <v>117.39</v>
      </c>
      <c r="S114" s="75">
        <v>29.21</v>
      </c>
      <c r="T114" s="75">
        <v>98.57</v>
      </c>
      <c r="U114" s="75">
        <v>49.7</v>
      </c>
      <c r="V114" s="75">
        <v>34.119999999999997</v>
      </c>
      <c r="W114" s="75">
        <v>0</v>
      </c>
      <c r="X114" s="75">
        <v>0.05</v>
      </c>
      <c r="Y114" s="75">
        <v>0.91</v>
      </c>
      <c r="Z114" s="75">
        <v>0.02</v>
      </c>
      <c r="AA114" s="75">
        <v>0.11</v>
      </c>
      <c r="AB114" s="75">
        <v>0</v>
      </c>
      <c r="AC114" s="75">
        <v>0.01</v>
      </c>
      <c r="AD114" s="76">
        <v>0</v>
      </c>
    </row>
    <row r="115" spans="3:30" x14ac:dyDescent="0.2">
      <c r="C115" s="69">
        <v>32905</v>
      </c>
      <c r="J115" s="198">
        <f>output.std!C141</f>
        <v>33695</v>
      </c>
      <c r="K115" s="74">
        <v>2</v>
      </c>
      <c r="L115" s="75">
        <v>126.02</v>
      </c>
      <c r="M115" s="75">
        <v>17.329999999999998</v>
      </c>
      <c r="N115" s="75">
        <v>27.81</v>
      </c>
      <c r="O115" s="75">
        <v>48.08</v>
      </c>
      <c r="P115" s="75">
        <v>49.01</v>
      </c>
      <c r="Q115" s="75">
        <v>0</v>
      </c>
      <c r="R115" s="75">
        <v>118.26</v>
      </c>
      <c r="S115" s="75">
        <v>34.31</v>
      </c>
      <c r="T115" s="75">
        <v>85.56</v>
      </c>
      <c r="U115" s="75">
        <v>94.78</v>
      </c>
      <c r="V115" s="75">
        <v>175.26</v>
      </c>
      <c r="W115" s="75">
        <v>0</v>
      </c>
      <c r="X115" s="75">
        <v>0.04</v>
      </c>
      <c r="Y115" s="75">
        <v>0.77</v>
      </c>
      <c r="Z115" s="75">
        <v>0</v>
      </c>
      <c r="AA115" s="75">
        <v>1.94</v>
      </c>
      <c r="AB115" s="75">
        <v>0</v>
      </c>
      <c r="AC115" s="75">
        <v>0.24</v>
      </c>
      <c r="AD115" s="76">
        <v>0</v>
      </c>
    </row>
    <row r="116" spans="3:30" x14ac:dyDescent="0.2">
      <c r="C116" s="69">
        <v>32933</v>
      </c>
      <c r="J116" s="198">
        <f>output.std!C142</f>
        <v>33725</v>
      </c>
      <c r="K116" s="74">
        <v>3</v>
      </c>
      <c r="L116" s="75">
        <v>176.47</v>
      </c>
      <c r="M116" s="75">
        <v>23.17</v>
      </c>
      <c r="N116" s="75">
        <v>41.89</v>
      </c>
      <c r="O116" s="75">
        <v>62.3</v>
      </c>
      <c r="P116" s="75">
        <v>79.58</v>
      </c>
      <c r="Q116" s="75">
        <v>0</v>
      </c>
      <c r="R116" s="75">
        <v>118.58</v>
      </c>
      <c r="S116" s="75">
        <v>33.28</v>
      </c>
      <c r="T116" s="75">
        <v>62.82</v>
      </c>
      <c r="U116" s="75">
        <v>129.52000000000001</v>
      </c>
      <c r="V116" s="75">
        <v>178.87</v>
      </c>
      <c r="W116" s="75">
        <v>0</v>
      </c>
      <c r="X116" s="75">
        <v>0.06</v>
      </c>
      <c r="Y116" s="75">
        <v>1.04</v>
      </c>
      <c r="Z116" s="75">
        <v>0</v>
      </c>
      <c r="AA116" s="75">
        <v>1.27</v>
      </c>
      <c r="AB116" s="75">
        <v>0</v>
      </c>
      <c r="AC116" s="75">
        <v>0.15</v>
      </c>
      <c r="AD116" s="76">
        <v>0</v>
      </c>
    </row>
    <row r="117" spans="3:30" x14ac:dyDescent="0.2">
      <c r="C117" s="69">
        <v>32964</v>
      </c>
      <c r="J117" s="198">
        <f>output.std!C143</f>
        <v>33756</v>
      </c>
      <c r="K117" s="74">
        <v>4</v>
      </c>
      <c r="L117" s="75">
        <v>87.9</v>
      </c>
      <c r="M117" s="75">
        <v>2.17</v>
      </c>
      <c r="N117" s="75">
        <v>19.600000000000001</v>
      </c>
      <c r="O117" s="75">
        <v>60.09</v>
      </c>
      <c r="P117" s="75">
        <v>36.49</v>
      </c>
      <c r="Q117" s="75">
        <v>0</v>
      </c>
      <c r="R117" s="75">
        <v>119.08</v>
      </c>
      <c r="S117" s="75">
        <v>29.4</v>
      </c>
      <c r="T117" s="75">
        <v>52.5</v>
      </c>
      <c r="U117" s="75">
        <v>84.26</v>
      </c>
      <c r="V117" s="75">
        <v>19.02</v>
      </c>
      <c r="W117" s="75">
        <v>0</v>
      </c>
      <c r="X117" s="75">
        <v>0.02</v>
      </c>
      <c r="Y117" s="75">
        <v>0.43</v>
      </c>
      <c r="Z117" s="75">
        <v>0</v>
      </c>
      <c r="AA117" s="75">
        <v>7.0000000000000007E-2</v>
      </c>
      <c r="AB117" s="75">
        <v>0</v>
      </c>
      <c r="AC117" s="75">
        <v>0.01</v>
      </c>
      <c r="AD117" s="76">
        <v>0</v>
      </c>
    </row>
    <row r="118" spans="3:30" x14ac:dyDescent="0.2">
      <c r="C118" s="69">
        <v>32994</v>
      </c>
      <c r="J118" s="198">
        <f>output.std!C144</f>
        <v>33786</v>
      </c>
      <c r="K118" s="74">
        <v>5</v>
      </c>
      <c r="L118" s="75">
        <v>29.53</v>
      </c>
      <c r="M118" s="75">
        <v>0.35</v>
      </c>
      <c r="N118" s="75">
        <v>6.36</v>
      </c>
      <c r="O118" s="75">
        <v>46.64</v>
      </c>
      <c r="P118" s="75">
        <v>11.34</v>
      </c>
      <c r="Q118" s="75">
        <v>0</v>
      </c>
      <c r="R118" s="75">
        <v>118.45</v>
      </c>
      <c r="S118" s="75">
        <v>12.22</v>
      </c>
      <c r="T118" s="75">
        <v>79.290000000000006</v>
      </c>
      <c r="U118" s="75">
        <v>55.79</v>
      </c>
      <c r="V118" s="75">
        <v>2.6</v>
      </c>
      <c r="W118" s="75">
        <v>0</v>
      </c>
      <c r="X118" s="75">
        <v>0.01</v>
      </c>
      <c r="Y118" s="75">
        <v>0.14000000000000001</v>
      </c>
      <c r="Z118" s="75">
        <v>0</v>
      </c>
      <c r="AA118" s="75">
        <v>0.01</v>
      </c>
      <c r="AB118" s="75">
        <v>0</v>
      </c>
      <c r="AC118" s="75">
        <v>0</v>
      </c>
      <c r="AD118" s="76">
        <v>0</v>
      </c>
    </row>
    <row r="119" spans="3:30" x14ac:dyDescent="0.2">
      <c r="C119" s="69">
        <v>33025</v>
      </c>
      <c r="J119" s="198">
        <f>output.std!C145</f>
        <v>33817</v>
      </c>
      <c r="K119" s="74">
        <v>6</v>
      </c>
      <c r="L119" s="75">
        <v>12.78</v>
      </c>
      <c r="M119" s="75">
        <v>0</v>
      </c>
      <c r="N119" s="75">
        <v>2.54</v>
      </c>
      <c r="O119" s="75">
        <v>19.059999999999999</v>
      </c>
      <c r="P119" s="75">
        <v>3.58</v>
      </c>
      <c r="Q119" s="75">
        <v>0</v>
      </c>
      <c r="R119" s="75">
        <v>118.55</v>
      </c>
      <c r="S119" s="75">
        <v>6.89</v>
      </c>
      <c r="T119" s="75">
        <v>78.05</v>
      </c>
      <c r="U119" s="75">
        <v>23.64</v>
      </c>
      <c r="V119" s="75">
        <v>0</v>
      </c>
      <c r="W119" s="75">
        <v>0</v>
      </c>
      <c r="X119" s="75">
        <v>0</v>
      </c>
      <c r="Y119" s="75">
        <v>0.05</v>
      </c>
      <c r="Z119" s="75">
        <v>0</v>
      </c>
      <c r="AA119" s="75">
        <v>0</v>
      </c>
      <c r="AB119" s="75">
        <v>0</v>
      </c>
      <c r="AC119" s="75">
        <v>0</v>
      </c>
      <c r="AD119" s="76">
        <v>0</v>
      </c>
    </row>
    <row r="120" spans="3:30" x14ac:dyDescent="0.2">
      <c r="C120" s="69">
        <v>33055</v>
      </c>
      <c r="J120" s="198">
        <f>output.std!C146</f>
        <v>33848</v>
      </c>
      <c r="K120" s="74">
        <v>7</v>
      </c>
      <c r="L120" s="75">
        <v>29.5</v>
      </c>
      <c r="M120" s="75">
        <v>0.08</v>
      </c>
      <c r="N120" s="75">
        <v>4.8499999999999996</v>
      </c>
      <c r="O120" s="75">
        <v>7.96</v>
      </c>
      <c r="P120" s="75">
        <v>9.7100000000000009</v>
      </c>
      <c r="Q120" s="75">
        <v>0</v>
      </c>
      <c r="R120" s="75">
        <v>118.55</v>
      </c>
      <c r="S120" s="75">
        <v>14.11</v>
      </c>
      <c r="T120" s="75">
        <v>73.3</v>
      </c>
      <c r="U120" s="75">
        <v>14.62</v>
      </c>
      <c r="V120" s="75">
        <v>0.49</v>
      </c>
      <c r="W120" s="75">
        <v>0</v>
      </c>
      <c r="X120" s="75">
        <v>0.01</v>
      </c>
      <c r="Y120" s="75">
        <v>0.16</v>
      </c>
      <c r="Z120" s="75">
        <v>0</v>
      </c>
      <c r="AA120" s="75">
        <v>0</v>
      </c>
      <c r="AB120" s="75">
        <v>0</v>
      </c>
      <c r="AC120" s="75">
        <v>0</v>
      </c>
      <c r="AD120" s="76">
        <v>0</v>
      </c>
    </row>
    <row r="121" spans="3:30" x14ac:dyDescent="0.2">
      <c r="C121" s="69">
        <v>33086</v>
      </c>
      <c r="J121" s="198">
        <f>output.std!C147</f>
        <v>33878</v>
      </c>
      <c r="K121" s="74">
        <v>8</v>
      </c>
      <c r="L121" s="75">
        <v>37.15</v>
      </c>
      <c r="M121" s="75">
        <v>1.91</v>
      </c>
      <c r="N121" s="75">
        <v>7.58</v>
      </c>
      <c r="O121" s="75">
        <v>8.44</v>
      </c>
      <c r="P121" s="75">
        <v>16.71</v>
      </c>
      <c r="Q121" s="75">
        <v>0</v>
      </c>
      <c r="R121" s="75">
        <v>118.74</v>
      </c>
      <c r="S121" s="75">
        <v>9.7100000000000009</v>
      </c>
      <c r="T121" s="75">
        <v>88.62</v>
      </c>
      <c r="U121" s="75">
        <v>19.34</v>
      </c>
      <c r="V121" s="75">
        <v>16.75</v>
      </c>
      <c r="W121" s="75">
        <v>0</v>
      </c>
      <c r="X121" s="75">
        <v>0.02</v>
      </c>
      <c r="Y121" s="75">
        <v>0.3</v>
      </c>
      <c r="Z121" s="75">
        <v>0</v>
      </c>
      <c r="AA121" s="75">
        <v>0.06</v>
      </c>
      <c r="AB121" s="75">
        <v>0</v>
      </c>
      <c r="AC121" s="75">
        <v>0.01</v>
      </c>
      <c r="AD121" s="76">
        <v>0</v>
      </c>
    </row>
    <row r="122" spans="3:30" x14ac:dyDescent="0.2">
      <c r="C122" s="69">
        <v>33117</v>
      </c>
      <c r="J122" s="198">
        <f>output.std!C148</f>
        <v>33909</v>
      </c>
      <c r="K122" s="74">
        <v>9</v>
      </c>
      <c r="L122" s="75">
        <v>56.01</v>
      </c>
      <c r="M122" s="75">
        <v>3.46</v>
      </c>
      <c r="N122" s="75">
        <v>13.14</v>
      </c>
      <c r="O122" s="75">
        <v>11.47</v>
      </c>
      <c r="P122" s="75">
        <v>24.24</v>
      </c>
      <c r="Q122" s="75">
        <v>0</v>
      </c>
      <c r="R122" s="75">
        <v>118.08</v>
      </c>
      <c r="S122" s="75">
        <v>16.23</v>
      </c>
      <c r="T122" s="75">
        <v>94.75</v>
      </c>
      <c r="U122" s="75">
        <v>29.24</v>
      </c>
      <c r="V122" s="75">
        <v>30.42</v>
      </c>
      <c r="W122" s="75">
        <v>0</v>
      </c>
      <c r="X122" s="75">
        <v>0.03</v>
      </c>
      <c r="Y122" s="75">
        <v>0.46</v>
      </c>
      <c r="Z122" s="75">
        <v>0</v>
      </c>
      <c r="AA122" s="75">
        <v>0.1</v>
      </c>
      <c r="AB122" s="75">
        <v>0</v>
      </c>
      <c r="AC122" s="75">
        <v>0.01</v>
      </c>
      <c r="AD122" s="76">
        <v>0</v>
      </c>
    </row>
    <row r="123" spans="3:30" x14ac:dyDescent="0.2">
      <c r="C123" s="69">
        <v>33147</v>
      </c>
      <c r="J123" s="198">
        <f>output.std!C149</f>
        <v>33939</v>
      </c>
      <c r="K123" s="74">
        <v>10</v>
      </c>
      <c r="L123" s="75">
        <v>90.89</v>
      </c>
      <c r="M123" s="75">
        <v>10.37</v>
      </c>
      <c r="N123" s="75">
        <v>15.22</v>
      </c>
      <c r="O123" s="75">
        <v>19.04</v>
      </c>
      <c r="P123" s="75">
        <v>29.82</v>
      </c>
      <c r="Q123" s="75">
        <v>0</v>
      </c>
      <c r="R123" s="75">
        <v>118.76</v>
      </c>
      <c r="S123" s="75">
        <v>33.369999999999997</v>
      </c>
      <c r="T123" s="75">
        <v>75.760000000000005</v>
      </c>
      <c r="U123" s="75">
        <v>45.77</v>
      </c>
      <c r="V123" s="75">
        <v>107.98</v>
      </c>
      <c r="W123" s="75">
        <v>0</v>
      </c>
      <c r="X123" s="75">
        <v>0.03</v>
      </c>
      <c r="Y123" s="75">
        <v>0.57999999999999996</v>
      </c>
      <c r="Z123" s="75">
        <v>0</v>
      </c>
      <c r="AA123" s="75">
        <v>0.33</v>
      </c>
      <c r="AB123" s="75">
        <v>0</v>
      </c>
      <c r="AC123" s="75">
        <v>0.04</v>
      </c>
      <c r="AD123" s="76">
        <v>0</v>
      </c>
    </row>
    <row r="124" spans="3:30" x14ac:dyDescent="0.2">
      <c r="C124" s="69">
        <v>33178</v>
      </c>
      <c r="J124" s="198">
        <f>output.std!C150</f>
        <v>33970</v>
      </c>
      <c r="K124" s="74">
        <v>11</v>
      </c>
      <c r="L124" s="75">
        <v>101.45</v>
      </c>
      <c r="M124" s="75">
        <v>1.46</v>
      </c>
      <c r="N124" s="75">
        <v>22.26</v>
      </c>
      <c r="O124" s="75">
        <v>25.29</v>
      </c>
      <c r="P124" s="75">
        <v>36.979999999999997</v>
      </c>
      <c r="Q124" s="75">
        <v>0</v>
      </c>
      <c r="R124" s="75">
        <v>117.24</v>
      </c>
      <c r="S124" s="75">
        <v>43.55</v>
      </c>
      <c r="T124" s="75">
        <v>78.34</v>
      </c>
      <c r="U124" s="75">
        <v>50.23</v>
      </c>
      <c r="V124" s="75">
        <v>10.89</v>
      </c>
      <c r="W124" s="75">
        <v>0</v>
      </c>
      <c r="X124" s="75">
        <v>0.05</v>
      </c>
      <c r="Y124" s="75">
        <v>0.7</v>
      </c>
      <c r="Z124" s="75">
        <v>0</v>
      </c>
      <c r="AA124" s="75">
        <v>0.03</v>
      </c>
      <c r="AB124" s="75">
        <v>0</v>
      </c>
      <c r="AC124" s="75">
        <v>0</v>
      </c>
      <c r="AD124" s="76">
        <v>0</v>
      </c>
    </row>
    <row r="125" spans="3:30" x14ac:dyDescent="0.2">
      <c r="C125" s="69">
        <v>33208</v>
      </c>
      <c r="J125" s="198">
        <f>output.std!C151</f>
        <v>34001</v>
      </c>
      <c r="K125" s="74">
        <v>12</v>
      </c>
      <c r="L125" s="75">
        <v>177.84</v>
      </c>
      <c r="M125" s="75">
        <v>24.33</v>
      </c>
      <c r="N125" s="75">
        <v>34.869999999999997</v>
      </c>
      <c r="O125" s="75">
        <v>37.25</v>
      </c>
      <c r="P125" s="75">
        <v>66.790000000000006</v>
      </c>
      <c r="Q125" s="75">
        <v>0</v>
      </c>
      <c r="R125" s="75">
        <v>118.03</v>
      </c>
      <c r="S125" s="75">
        <v>49.92</v>
      </c>
      <c r="T125" s="75">
        <v>74.95</v>
      </c>
      <c r="U125" s="75">
        <v>97.91</v>
      </c>
      <c r="V125" s="75">
        <v>229.73</v>
      </c>
      <c r="W125" s="75">
        <v>0</v>
      </c>
      <c r="X125" s="75">
        <v>0.06</v>
      </c>
      <c r="Y125" s="75">
        <v>1.1299999999999999</v>
      </c>
      <c r="Z125" s="75">
        <v>0</v>
      </c>
      <c r="AA125" s="75">
        <v>0.56000000000000005</v>
      </c>
      <c r="AB125" s="75">
        <v>0</v>
      </c>
      <c r="AC125" s="75">
        <v>7.0000000000000007E-2</v>
      </c>
      <c r="AD125" s="76">
        <v>0</v>
      </c>
    </row>
    <row r="126" spans="3:30" x14ac:dyDescent="0.2">
      <c r="C126" s="69">
        <v>33239</v>
      </c>
      <c r="J126" s="198">
        <f>output.std!C152</f>
        <v>34029</v>
      </c>
      <c r="K126" s="74">
        <v>2</v>
      </c>
      <c r="L126" s="75">
        <v>150.57</v>
      </c>
      <c r="M126" s="75">
        <v>10.220000000000001</v>
      </c>
      <c r="N126" s="75">
        <v>35.270000000000003</v>
      </c>
      <c r="O126" s="75">
        <v>50.71</v>
      </c>
      <c r="P126" s="75">
        <v>59.99</v>
      </c>
      <c r="Q126" s="75">
        <v>0</v>
      </c>
      <c r="R126" s="75">
        <v>117.14</v>
      </c>
      <c r="S126" s="75">
        <v>48.42</v>
      </c>
      <c r="T126" s="75">
        <v>81.61</v>
      </c>
      <c r="U126" s="75">
        <v>98.1</v>
      </c>
      <c r="V126" s="75">
        <v>63.21</v>
      </c>
      <c r="W126" s="75">
        <v>0</v>
      </c>
      <c r="X126" s="75">
        <v>0.04</v>
      </c>
      <c r="Y126" s="75">
        <v>0.75</v>
      </c>
      <c r="Z126" s="75">
        <v>0</v>
      </c>
      <c r="AA126" s="75">
        <v>3.44</v>
      </c>
      <c r="AB126" s="75">
        <v>0</v>
      </c>
      <c r="AC126" s="75">
        <v>0.42</v>
      </c>
      <c r="AD126" s="76">
        <v>0</v>
      </c>
    </row>
    <row r="127" spans="3:30" x14ac:dyDescent="0.2">
      <c r="C127" s="69">
        <v>33270</v>
      </c>
      <c r="J127" s="198">
        <f>output.std!C153</f>
        <v>34060</v>
      </c>
      <c r="K127" s="74">
        <v>3</v>
      </c>
      <c r="L127" s="75">
        <v>147.63</v>
      </c>
      <c r="M127" s="75">
        <v>6.35</v>
      </c>
      <c r="N127" s="75">
        <v>32.590000000000003</v>
      </c>
      <c r="O127" s="75">
        <v>59.4</v>
      </c>
      <c r="P127" s="75">
        <v>65.09</v>
      </c>
      <c r="Q127" s="75">
        <v>0</v>
      </c>
      <c r="R127" s="75">
        <v>118.8</v>
      </c>
      <c r="S127" s="75">
        <v>40.590000000000003</v>
      </c>
      <c r="T127" s="75">
        <v>61.66</v>
      </c>
      <c r="U127" s="75">
        <v>100.72</v>
      </c>
      <c r="V127" s="75">
        <v>46.95</v>
      </c>
      <c r="W127" s="75">
        <v>0</v>
      </c>
      <c r="X127" s="75">
        <v>0.04</v>
      </c>
      <c r="Y127" s="75">
        <v>0.73</v>
      </c>
      <c r="Z127" s="75">
        <v>0</v>
      </c>
      <c r="AA127" s="75">
        <v>1.32</v>
      </c>
      <c r="AB127" s="75">
        <v>0</v>
      </c>
      <c r="AC127" s="75">
        <v>0.16</v>
      </c>
      <c r="AD127" s="76">
        <v>0</v>
      </c>
    </row>
    <row r="128" spans="3:30" x14ac:dyDescent="0.2">
      <c r="C128" s="69">
        <v>33298</v>
      </c>
      <c r="J128" s="198">
        <f>output.std!C154</f>
        <v>34090</v>
      </c>
      <c r="K128" s="74">
        <v>4</v>
      </c>
      <c r="L128" s="75">
        <v>68.739999999999995</v>
      </c>
      <c r="M128" s="75">
        <v>1.05</v>
      </c>
      <c r="N128" s="75">
        <v>17.420000000000002</v>
      </c>
      <c r="O128" s="75">
        <v>53.05</v>
      </c>
      <c r="P128" s="75">
        <v>29.2</v>
      </c>
      <c r="Q128" s="75">
        <v>0</v>
      </c>
      <c r="R128" s="75">
        <v>118.7</v>
      </c>
      <c r="S128" s="75">
        <v>23.29</v>
      </c>
      <c r="T128" s="75">
        <v>55.37</v>
      </c>
      <c r="U128" s="75">
        <v>73.94</v>
      </c>
      <c r="V128" s="75">
        <v>8.06</v>
      </c>
      <c r="W128" s="75">
        <v>0</v>
      </c>
      <c r="X128" s="75">
        <v>0.02</v>
      </c>
      <c r="Y128" s="75">
        <v>0.32</v>
      </c>
      <c r="Z128" s="75">
        <v>0</v>
      </c>
      <c r="AA128" s="75">
        <v>0.16</v>
      </c>
      <c r="AB128" s="75">
        <v>0</v>
      </c>
      <c r="AC128" s="75">
        <v>0.02</v>
      </c>
      <c r="AD128" s="76">
        <v>0</v>
      </c>
    </row>
    <row r="129" spans="3:30" x14ac:dyDescent="0.2">
      <c r="C129" s="69">
        <v>33329</v>
      </c>
      <c r="J129" s="198">
        <f>output.std!C155</f>
        <v>34121</v>
      </c>
      <c r="K129" s="74">
        <v>5</v>
      </c>
      <c r="L129" s="75">
        <v>20.79</v>
      </c>
      <c r="M129" s="75">
        <v>0.25</v>
      </c>
      <c r="N129" s="75">
        <v>4.76</v>
      </c>
      <c r="O129" s="75">
        <v>39.72</v>
      </c>
      <c r="P129" s="75">
        <v>7.57</v>
      </c>
      <c r="Q129" s="75">
        <v>0</v>
      </c>
      <c r="R129" s="75">
        <v>118.03</v>
      </c>
      <c r="S129" s="75">
        <v>9.43</v>
      </c>
      <c r="T129" s="75">
        <v>89.33</v>
      </c>
      <c r="U129" s="75">
        <v>47.11</v>
      </c>
      <c r="V129" s="75">
        <v>1.88</v>
      </c>
      <c r="W129" s="75">
        <v>0</v>
      </c>
      <c r="X129" s="75">
        <v>0.01</v>
      </c>
      <c r="Y129" s="75">
        <v>0.09</v>
      </c>
      <c r="Z129" s="75">
        <v>0</v>
      </c>
      <c r="AA129" s="75">
        <v>0.03</v>
      </c>
      <c r="AB129" s="75">
        <v>0</v>
      </c>
      <c r="AC129" s="75">
        <v>0</v>
      </c>
      <c r="AD129" s="76">
        <v>0</v>
      </c>
    </row>
    <row r="130" spans="3:30" x14ac:dyDescent="0.2">
      <c r="C130" s="69">
        <v>33359</v>
      </c>
      <c r="J130" s="198">
        <f>output.std!C156</f>
        <v>34151</v>
      </c>
      <c r="K130" s="74">
        <v>6</v>
      </c>
      <c r="L130" s="75">
        <v>6.18</v>
      </c>
      <c r="M130" s="75">
        <v>0</v>
      </c>
      <c r="N130" s="75">
        <v>0.74</v>
      </c>
      <c r="O130" s="75">
        <v>12.43</v>
      </c>
      <c r="P130" s="75">
        <v>0.72</v>
      </c>
      <c r="Q130" s="75">
        <v>0</v>
      </c>
      <c r="R130" s="75">
        <v>118.73</v>
      </c>
      <c r="S130" s="75">
        <v>4.03</v>
      </c>
      <c r="T130" s="75">
        <v>82.66</v>
      </c>
      <c r="U130" s="75">
        <v>15.13</v>
      </c>
      <c r="V130" s="75">
        <v>0</v>
      </c>
      <c r="W130" s="75">
        <v>0</v>
      </c>
      <c r="X130" s="75">
        <v>0</v>
      </c>
      <c r="Y130" s="75">
        <v>0.01</v>
      </c>
      <c r="Z130" s="75">
        <v>0</v>
      </c>
      <c r="AA130" s="75">
        <v>0</v>
      </c>
      <c r="AB130" s="75">
        <v>0</v>
      </c>
      <c r="AC130" s="75">
        <v>0</v>
      </c>
      <c r="AD130" s="76">
        <v>0</v>
      </c>
    </row>
    <row r="131" spans="3:30" x14ac:dyDescent="0.2">
      <c r="C131" s="69">
        <v>33390</v>
      </c>
      <c r="J131" s="198">
        <f>output.std!C157</f>
        <v>34182</v>
      </c>
      <c r="K131" s="74">
        <v>7</v>
      </c>
      <c r="L131" s="75">
        <v>3.62</v>
      </c>
      <c r="M131" s="75">
        <v>0</v>
      </c>
      <c r="N131" s="75">
        <v>0.44</v>
      </c>
      <c r="O131" s="75">
        <v>3.01</v>
      </c>
      <c r="P131" s="75">
        <v>0.47</v>
      </c>
      <c r="Q131" s="75">
        <v>0</v>
      </c>
      <c r="R131" s="75">
        <v>118.42</v>
      </c>
      <c r="S131" s="75">
        <v>3.02</v>
      </c>
      <c r="T131" s="75">
        <v>87.58</v>
      </c>
      <c r="U131" s="75">
        <v>5.04</v>
      </c>
      <c r="V131" s="75">
        <v>0</v>
      </c>
      <c r="W131" s="75">
        <v>0</v>
      </c>
      <c r="X131" s="75">
        <v>0</v>
      </c>
      <c r="Y131" s="75">
        <v>0.01</v>
      </c>
      <c r="Z131" s="75">
        <v>0</v>
      </c>
      <c r="AA131" s="75">
        <v>0</v>
      </c>
      <c r="AB131" s="75">
        <v>0</v>
      </c>
      <c r="AC131" s="75">
        <v>0</v>
      </c>
      <c r="AD131" s="76">
        <v>0</v>
      </c>
    </row>
    <row r="132" spans="3:30" x14ac:dyDescent="0.2">
      <c r="C132" s="69">
        <v>33420</v>
      </c>
      <c r="J132" s="198">
        <f>output.std!C158</f>
        <v>34213</v>
      </c>
      <c r="K132" s="74">
        <v>8</v>
      </c>
      <c r="L132" s="75">
        <v>5.32</v>
      </c>
      <c r="M132" s="75">
        <v>0</v>
      </c>
      <c r="N132" s="75">
        <v>0.47</v>
      </c>
      <c r="O132" s="75">
        <v>0.28000000000000003</v>
      </c>
      <c r="P132" s="75">
        <v>0.28999999999999998</v>
      </c>
      <c r="Q132" s="75">
        <v>0</v>
      </c>
      <c r="R132" s="75">
        <v>117.61</v>
      </c>
      <c r="S132" s="75">
        <v>5.31</v>
      </c>
      <c r="T132" s="75">
        <v>112.2</v>
      </c>
      <c r="U132" s="75">
        <v>1.95</v>
      </c>
      <c r="V132" s="75">
        <v>0</v>
      </c>
      <c r="W132" s="75">
        <v>0</v>
      </c>
      <c r="X132" s="75">
        <v>0</v>
      </c>
      <c r="Y132" s="75">
        <v>0.01</v>
      </c>
      <c r="Z132" s="75">
        <v>0</v>
      </c>
      <c r="AA132" s="75">
        <v>0</v>
      </c>
      <c r="AB132" s="75">
        <v>0</v>
      </c>
      <c r="AC132" s="75">
        <v>0</v>
      </c>
      <c r="AD132" s="76">
        <v>0</v>
      </c>
    </row>
    <row r="133" spans="3:30" x14ac:dyDescent="0.2">
      <c r="C133" s="69">
        <v>33451</v>
      </c>
      <c r="J133" s="198">
        <f>output.std!C159</f>
        <v>34243</v>
      </c>
      <c r="K133" s="74">
        <v>9</v>
      </c>
      <c r="L133" s="75">
        <v>38.1</v>
      </c>
      <c r="M133" s="75">
        <v>2.77</v>
      </c>
      <c r="N133" s="75">
        <v>8.34</v>
      </c>
      <c r="O133" s="75">
        <v>1.5</v>
      </c>
      <c r="P133" s="75">
        <v>17.329999999999998</v>
      </c>
      <c r="Q133" s="75">
        <v>0</v>
      </c>
      <c r="R133" s="75">
        <v>118.35</v>
      </c>
      <c r="S133" s="75">
        <v>8.3000000000000007</v>
      </c>
      <c r="T133" s="75">
        <v>99.64</v>
      </c>
      <c r="U133" s="75">
        <v>13.51</v>
      </c>
      <c r="V133" s="75">
        <v>24.65</v>
      </c>
      <c r="W133" s="75">
        <v>0</v>
      </c>
      <c r="X133" s="75">
        <v>0.03</v>
      </c>
      <c r="Y133" s="75">
        <v>0.35</v>
      </c>
      <c r="Z133" s="75">
        <v>0</v>
      </c>
      <c r="AA133" s="75">
        <v>0.44</v>
      </c>
      <c r="AB133" s="75">
        <v>0</v>
      </c>
      <c r="AC133" s="75">
        <v>0.05</v>
      </c>
      <c r="AD133" s="76">
        <v>0</v>
      </c>
    </row>
    <row r="134" spans="3:30" x14ac:dyDescent="0.2">
      <c r="C134" s="69">
        <v>33482</v>
      </c>
      <c r="J134" s="198">
        <f>output.std!C160</f>
        <v>34274</v>
      </c>
      <c r="K134" s="74">
        <v>10</v>
      </c>
      <c r="L134" s="75">
        <v>28.9</v>
      </c>
      <c r="M134" s="75">
        <v>0.27</v>
      </c>
      <c r="N134" s="75">
        <v>6.86</v>
      </c>
      <c r="O134" s="75">
        <v>8.0500000000000007</v>
      </c>
      <c r="P134" s="75">
        <v>11.61</v>
      </c>
      <c r="Q134" s="75">
        <v>0</v>
      </c>
      <c r="R134" s="75">
        <v>117.88</v>
      </c>
      <c r="S134" s="75">
        <v>11.26</v>
      </c>
      <c r="T134" s="75">
        <v>108.89</v>
      </c>
      <c r="U134" s="75">
        <v>16.010000000000002</v>
      </c>
      <c r="V134" s="75">
        <v>1.72</v>
      </c>
      <c r="W134" s="75">
        <v>0</v>
      </c>
      <c r="X134" s="75">
        <v>0.02</v>
      </c>
      <c r="Y134" s="75">
        <v>0.25</v>
      </c>
      <c r="Z134" s="75">
        <v>0.01</v>
      </c>
      <c r="AA134" s="75">
        <v>0.03</v>
      </c>
      <c r="AB134" s="75">
        <v>0</v>
      </c>
      <c r="AC134" s="75">
        <v>0</v>
      </c>
      <c r="AD134" s="76">
        <v>0</v>
      </c>
    </row>
    <row r="135" spans="3:30" x14ac:dyDescent="0.2">
      <c r="C135" s="69">
        <v>33512</v>
      </c>
      <c r="J135" s="198">
        <f>output.std!C161</f>
        <v>34304</v>
      </c>
      <c r="K135" s="74">
        <v>11</v>
      </c>
      <c r="L135" s="75">
        <v>50.38</v>
      </c>
      <c r="M135" s="75">
        <v>5.08</v>
      </c>
      <c r="N135" s="75">
        <v>9.1199999999999992</v>
      </c>
      <c r="O135" s="75">
        <v>12.14</v>
      </c>
      <c r="P135" s="75">
        <v>17.329999999999998</v>
      </c>
      <c r="Q135" s="75">
        <v>0</v>
      </c>
      <c r="R135" s="75">
        <v>118.67</v>
      </c>
      <c r="S135" s="75">
        <v>17.62</v>
      </c>
      <c r="T135" s="75">
        <v>107.7</v>
      </c>
      <c r="U135" s="75">
        <v>27.12</v>
      </c>
      <c r="V135" s="75">
        <v>50.84</v>
      </c>
      <c r="W135" s="75">
        <v>0</v>
      </c>
      <c r="X135" s="75">
        <v>0.03</v>
      </c>
      <c r="Y135" s="75">
        <v>0.39</v>
      </c>
      <c r="Z135" s="75">
        <v>0</v>
      </c>
      <c r="AA135" s="75">
        <v>0.78</v>
      </c>
      <c r="AB135" s="75">
        <v>0</v>
      </c>
      <c r="AC135" s="75">
        <v>0.1</v>
      </c>
      <c r="AD135" s="76">
        <v>0</v>
      </c>
    </row>
    <row r="136" spans="3:30" x14ac:dyDescent="0.2">
      <c r="C136" s="69">
        <v>33543</v>
      </c>
      <c r="J136" s="198">
        <f>output.std!C162</f>
        <v>34335</v>
      </c>
      <c r="K136" s="74">
        <v>12</v>
      </c>
      <c r="L136" s="75">
        <v>85.33</v>
      </c>
      <c r="M136" s="75">
        <v>4.55</v>
      </c>
      <c r="N136" s="75">
        <v>15.87</v>
      </c>
      <c r="O136" s="75">
        <v>14.16</v>
      </c>
      <c r="P136" s="75">
        <v>32.729999999999997</v>
      </c>
      <c r="Q136" s="75">
        <v>0</v>
      </c>
      <c r="R136" s="75">
        <v>118.15</v>
      </c>
      <c r="S136" s="75">
        <v>30.57</v>
      </c>
      <c r="T136" s="75">
        <v>101.15</v>
      </c>
      <c r="U136" s="75">
        <v>35.380000000000003</v>
      </c>
      <c r="V136" s="75">
        <v>33.39</v>
      </c>
      <c r="W136" s="75">
        <v>0</v>
      </c>
      <c r="X136" s="75">
        <v>0.05</v>
      </c>
      <c r="Y136" s="75">
        <v>0.78</v>
      </c>
      <c r="Z136" s="75">
        <v>0.09</v>
      </c>
      <c r="AA136" s="75">
        <v>0.48</v>
      </c>
      <c r="AB136" s="75">
        <v>0</v>
      </c>
      <c r="AC136" s="75">
        <v>0.06</v>
      </c>
      <c r="AD136" s="76">
        <v>0</v>
      </c>
    </row>
    <row r="137" spans="3:30" x14ac:dyDescent="0.2">
      <c r="C137" s="69">
        <v>33573</v>
      </c>
      <c r="J137" s="198">
        <f>output.std!C163</f>
        <v>34366</v>
      </c>
      <c r="K137" s="74">
        <v>2</v>
      </c>
      <c r="L137" s="75">
        <v>123.15</v>
      </c>
      <c r="M137" s="75">
        <v>15.64</v>
      </c>
      <c r="N137" s="75">
        <v>24.58</v>
      </c>
      <c r="O137" s="75">
        <v>33.67</v>
      </c>
      <c r="P137" s="75">
        <v>49.1</v>
      </c>
      <c r="Q137" s="75">
        <v>0</v>
      </c>
      <c r="R137" s="75">
        <v>118.69</v>
      </c>
      <c r="S137" s="75">
        <v>32.11</v>
      </c>
      <c r="T137" s="75">
        <v>77.55</v>
      </c>
      <c r="U137" s="75">
        <v>75.040000000000006</v>
      </c>
      <c r="V137" s="75">
        <v>146.94999999999999</v>
      </c>
      <c r="W137" s="75">
        <v>0.01</v>
      </c>
      <c r="X137" s="75">
        <v>0.05</v>
      </c>
      <c r="Y137" s="75">
        <v>0.97</v>
      </c>
      <c r="Z137" s="75">
        <v>0.02</v>
      </c>
      <c r="AA137" s="75">
        <v>5.71</v>
      </c>
      <c r="AB137" s="75">
        <v>0</v>
      </c>
      <c r="AC137" s="75">
        <v>0.7</v>
      </c>
      <c r="AD137" s="76">
        <v>0</v>
      </c>
    </row>
    <row r="138" spans="3:30" x14ac:dyDescent="0.2">
      <c r="C138" s="69">
        <v>33604</v>
      </c>
      <c r="J138" s="198">
        <f>output.std!C164</f>
        <v>34394</v>
      </c>
      <c r="K138" s="74">
        <v>3</v>
      </c>
      <c r="L138" s="75">
        <v>161.28</v>
      </c>
      <c r="M138" s="75">
        <v>18.2</v>
      </c>
      <c r="N138" s="75">
        <v>38.81</v>
      </c>
      <c r="O138" s="75">
        <v>49.36</v>
      </c>
      <c r="P138" s="75">
        <v>73.62</v>
      </c>
      <c r="Q138" s="75">
        <v>0</v>
      </c>
      <c r="R138" s="75">
        <v>118.33</v>
      </c>
      <c r="S138" s="75">
        <v>32.61</v>
      </c>
      <c r="T138" s="75">
        <v>69.709999999999994</v>
      </c>
      <c r="U138" s="75">
        <v>108.01</v>
      </c>
      <c r="V138" s="75">
        <v>120.44</v>
      </c>
      <c r="W138" s="75">
        <v>0</v>
      </c>
      <c r="X138" s="75">
        <v>7.0000000000000007E-2</v>
      </c>
      <c r="Y138" s="75">
        <v>1.24</v>
      </c>
      <c r="Z138" s="75">
        <v>0</v>
      </c>
      <c r="AA138" s="75">
        <v>2.78</v>
      </c>
      <c r="AB138" s="75">
        <v>0</v>
      </c>
      <c r="AC138" s="75">
        <v>0.34</v>
      </c>
      <c r="AD138" s="76">
        <v>0</v>
      </c>
    </row>
    <row r="139" spans="3:30" x14ac:dyDescent="0.2">
      <c r="C139" s="69">
        <v>33635</v>
      </c>
      <c r="J139" s="198">
        <f>output.std!C165</f>
        <v>34425</v>
      </c>
      <c r="K139" s="74">
        <v>4</v>
      </c>
      <c r="L139" s="75">
        <v>50.24</v>
      </c>
      <c r="M139" s="75">
        <v>1.46</v>
      </c>
      <c r="N139" s="75">
        <v>12.75</v>
      </c>
      <c r="O139" s="75">
        <v>52.09</v>
      </c>
      <c r="P139" s="75">
        <v>22.7</v>
      </c>
      <c r="Q139" s="75">
        <v>0</v>
      </c>
      <c r="R139" s="75">
        <v>117.42</v>
      </c>
      <c r="S139" s="75">
        <v>15.22</v>
      </c>
      <c r="T139" s="75">
        <v>74.760000000000005</v>
      </c>
      <c r="U139" s="75">
        <v>68.23</v>
      </c>
      <c r="V139" s="75">
        <v>11.87</v>
      </c>
      <c r="W139" s="75">
        <v>0</v>
      </c>
      <c r="X139" s="75">
        <v>0.02</v>
      </c>
      <c r="Y139" s="75">
        <v>0.34</v>
      </c>
      <c r="Z139" s="75">
        <v>0</v>
      </c>
      <c r="AA139" s="75">
        <v>0.12</v>
      </c>
      <c r="AB139" s="75">
        <v>0</v>
      </c>
      <c r="AC139" s="75">
        <v>0.01</v>
      </c>
      <c r="AD139" s="76">
        <v>0</v>
      </c>
    </row>
    <row r="140" spans="3:30" x14ac:dyDescent="0.2">
      <c r="C140" s="69">
        <v>33664</v>
      </c>
      <c r="J140" s="198">
        <f>output.std!C166</f>
        <v>34455</v>
      </c>
      <c r="K140" s="74">
        <v>5</v>
      </c>
      <c r="L140" s="75">
        <v>10</v>
      </c>
      <c r="M140" s="75">
        <v>0</v>
      </c>
      <c r="N140" s="75">
        <v>1.45</v>
      </c>
      <c r="O140" s="75">
        <v>35.56</v>
      </c>
      <c r="P140" s="75">
        <v>1.7</v>
      </c>
      <c r="Q140" s="75">
        <v>0</v>
      </c>
      <c r="R140" s="75">
        <v>117.45</v>
      </c>
      <c r="S140" s="75">
        <v>6.91</v>
      </c>
      <c r="T140" s="75">
        <v>88.15</v>
      </c>
      <c r="U140" s="75">
        <v>38.94</v>
      </c>
      <c r="V140" s="75">
        <v>0</v>
      </c>
      <c r="W140" s="75">
        <v>0</v>
      </c>
      <c r="X140" s="75">
        <v>0</v>
      </c>
      <c r="Y140" s="75">
        <v>0.03</v>
      </c>
      <c r="Z140" s="75">
        <v>0</v>
      </c>
      <c r="AA140" s="75">
        <v>0</v>
      </c>
      <c r="AB140" s="75">
        <v>0</v>
      </c>
      <c r="AC140" s="75">
        <v>0</v>
      </c>
      <c r="AD140" s="76">
        <v>0</v>
      </c>
    </row>
    <row r="141" spans="3:30" x14ac:dyDescent="0.2">
      <c r="C141" s="69">
        <v>33695</v>
      </c>
      <c r="J141" s="198">
        <f>output.std!C167</f>
        <v>34486</v>
      </c>
      <c r="K141" s="74">
        <v>6</v>
      </c>
      <c r="L141" s="75">
        <v>13.83</v>
      </c>
      <c r="M141" s="75">
        <v>0</v>
      </c>
      <c r="N141" s="75">
        <v>2.42</v>
      </c>
      <c r="O141" s="75">
        <v>11.53</v>
      </c>
      <c r="P141" s="75">
        <v>3.64</v>
      </c>
      <c r="Q141" s="75">
        <v>0</v>
      </c>
      <c r="R141" s="75">
        <v>118.89</v>
      </c>
      <c r="S141" s="75">
        <v>6.33</v>
      </c>
      <c r="T141" s="75">
        <v>78.66</v>
      </c>
      <c r="U141" s="75">
        <v>15.52</v>
      </c>
      <c r="V141" s="75">
        <v>0.03</v>
      </c>
      <c r="W141" s="75">
        <v>0</v>
      </c>
      <c r="X141" s="75">
        <v>0</v>
      </c>
      <c r="Y141" s="75">
        <v>7.0000000000000007E-2</v>
      </c>
      <c r="Z141" s="75">
        <v>0</v>
      </c>
      <c r="AA141" s="75">
        <v>0</v>
      </c>
      <c r="AB141" s="75">
        <v>0</v>
      </c>
      <c r="AC141" s="75">
        <v>0</v>
      </c>
      <c r="AD141" s="76">
        <v>0</v>
      </c>
    </row>
    <row r="142" spans="3:30" x14ac:dyDescent="0.2">
      <c r="C142" s="69">
        <v>33725</v>
      </c>
      <c r="J142" s="198">
        <f>output.std!C168</f>
        <v>34516</v>
      </c>
      <c r="K142" s="74">
        <v>7</v>
      </c>
      <c r="L142" s="75">
        <v>5.14</v>
      </c>
      <c r="M142" s="75">
        <v>0</v>
      </c>
      <c r="N142" s="75">
        <v>0.63</v>
      </c>
      <c r="O142" s="75">
        <v>2.71</v>
      </c>
      <c r="P142" s="75">
        <v>0.56999999999999995</v>
      </c>
      <c r="Q142" s="75">
        <v>0</v>
      </c>
      <c r="R142" s="75">
        <v>118</v>
      </c>
      <c r="S142" s="75">
        <v>4.84</v>
      </c>
      <c r="T142" s="75">
        <v>96.16</v>
      </c>
      <c r="U142" s="75">
        <v>4.6399999999999997</v>
      </c>
      <c r="V142" s="75">
        <v>0</v>
      </c>
      <c r="W142" s="75">
        <v>0</v>
      </c>
      <c r="X142" s="75">
        <v>0</v>
      </c>
      <c r="Y142" s="75">
        <v>0.01</v>
      </c>
      <c r="Z142" s="75">
        <v>0</v>
      </c>
      <c r="AA142" s="75">
        <v>0</v>
      </c>
      <c r="AB142" s="75">
        <v>0</v>
      </c>
      <c r="AC142" s="75">
        <v>0</v>
      </c>
      <c r="AD142" s="76">
        <v>0</v>
      </c>
    </row>
    <row r="143" spans="3:30" x14ac:dyDescent="0.2">
      <c r="C143" s="69">
        <v>33756</v>
      </c>
      <c r="J143" s="198">
        <f>output.std!C169</f>
        <v>34547</v>
      </c>
      <c r="K143" s="74">
        <v>8</v>
      </c>
      <c r="L143" s="75">
        <v>6.49</v>
      </c>
      <c r="M143" s="75">
        <v>0</v>
      </c>
      <c r="N143" s="75">
        <v>0.81</v>
      </c>
      <c r="O143" s="75">
        <v>0.35</v>
      </c>
      <c r="P143" s="75">
        <v>0.85</v>
      </c>
      <c r="Q143" s="75">
        <v>0</v>
      </c>
      <c r="R143" s="75">
        <v>118.08</v>
      </c>
      <c r="S143" s="75">
        <v>4.75</v>
      </c>
      <c r="T143" s="75">
        <v>105.51</v>
      </c>
      <c r="U143" s="75">
        <v>2.15</v>
      </c>
      <c r="V143" s="75">
        <v>0</v>
      </c>
      <c r="W143" s="75">
        <v>0</v>
      </c>
      <c r="X143" s="75">
        <v>0</v>
      </c>
      <c r="Y143" s="75">
        <v>0.02</v>
      </c>
      <c r="Z143" s="75">
        <v>0</v>
      </c>
      <c r="AA143" s="75">
        <v>0</v>
      </c>
      <c r="AB143" s="75">
        <v>0</v>
      </c>
      <c r="AC143" s="75">
        <v>0</v>
      </c>
      <c r="AD143" s="76">
        <v>0</v>
      </c>
    </row>
    <row r="144" spans="3:30" x14ac:dyDescent="0.2">
      <c r="C144" s="69">
        <v>33786</v>
      </c>
      <c r="J144" s="198">
        <f>output.std!C170</f>
        <v>34578</v>
      </c>
      <c r="K144" s="74">
        <v>9</v>
      </c>
      <c r="L144" s="75">
        <v>32.33</v>
      </c>
      <c r="M144" s="75">
        <v>1.4</v>
      </c>
      <c r="N144" s="75">
        <v>5.96</v>
      </c>
      <c r="O144" s="75">
        <v>0.63</v>
      </c>
      <c r="P144" s="75">
        <v>11.96</v>
      </c>
      <c r="Q144" s="75">
        <v>0</v>
      </c>
      <c r="R144" s="75">
        <v>119.21</v>
      </c>
      <c r="S144" s="75">
        <v>11.02</v>
      </c>
      <c r="T144" s="75">
        <v>92.95</v>
      </c>
      <c r="U144" s="75">
        <v>8.73</v>
      </c>
      <c r="V144" s="75">
        <v>12.66</v>
      </c>
      <c r="W144" s="75">
        <v>0</v>
      </c>
      <c r="X144" s="75">
        <v>0.02</v>
      </c>
      <c r="Y144" s="75">
        <v>0.28999999999999998</v>
      </c>
      <c r="Z144" s="75">
        <v>0</v>
      </c>
      <c r="AA144" s="75">
        <v>0.12</v>
      </c>
      <c r="AB144" s="75">
        <v>0</v>
      </c>
      <c r="AC144" s="75">
        <v>0.01</v>
      </c>
      <c r="AD144" s="76">
        <v>0</v>
      </c>
    </row>
    <row r="145" spans="3:30" x14ac:dyDescent="0.2">
      <c r="C145" s="69">
        <v>33817</v>
      </c>
      <c r="J145" s="198">
        <f>output.std!C171</f>
        <v>34608</v>
      </c>
      <c r="K145" s="74">
        <v>10</v>
      </c>
      <c r="L145" s="75">
        <v>44.56</v>
      </c>
      <c r="M145" s="75">
        <v>2.08</v>
      </c>
      <c r="N145" s="75">
        <v>9.14</v>
      </c>
      <c r="O145" s="75">
        <v>6.86</v>
      </c>
      <c r="P145" s="75">
        <v>15.35</v>
      </c>
      <c r="Q145" s="75">
        <v>0</v>
      </c>
      <c r="R145" s="75">
        <v>117.95</v>
      </c>
      <c r="S145" s="75">
        <v>19.82</v>
      </c>
      <c r="T145" s="75">
        <v>105.67</v>
      </c>
      <c r="U145" s="75">
        <v>18.77</v>
      </c>
      <c r="V145" s="75">
        <v>18.510000000000002</v>
      </c>
      <c r="W145" s="75">
        <v>0</v>
      </c>
      <c r="X145" s="75">
        <v>0.03</v>
      </c>
      <c r="Y145" s="75">
        <v>0.39</v>
      </c>
      <c r="Z145" s="75">
        <v>0.03</v>
      </c>
      <c r="AA145" s="75">
        <v>0.17</v>
      </c>
      <c r="AB145" s="75">
        <v>0</v>
      </c>
      <c r="AC145" s="75">
        <v>0.02</v>
      </c>
      <c r="AD145" s="76">
        <v>0</v>
      </c>
    </row>
    <row r="146" spans="3:30" x14ac:dyDescent="0.2">
      <c r="C146" s="69">
        <v>33848</v>
      </c>
      <c r="J146" s="198">
        <f>output.std!C172</f>
        <v>34639</v>
      </c>
      <c r="K146" s="74">
        <v>11</v>
      </c>
      <c r="L146" s="75">
        <v>76.569999999999993</v>
      </c>
      <c r="M146" s="75">
        <v>2.38</v>
      </c>
      <c r="N146" s="75">
        <v>16.010000000000002</v>
      </c>
      <c r="O146" s="75">
        <v>12.56</v>
      </c>
      <c r="P146" s="75">
        <v>28.45</v>
      </c>
      <c r="Q146" s="75">
        <v>0</v>
      </c>
      <c r="R146" s="75">
        <v>117.02</v>
      </c>
      <c r="S146" s="75">
        <v>30.83</v>
      </c>
      <c r="T146" s="75">
        <v>97.43</v>
      </c>
      <c r="U146" s="75">
        <v>31.62</v>
      </c>
      <c r="V146" s="75">
        <v>18.66</v>
      </c>
      <c r="W146" s="75">
        <v>0</v>
      </c>
      <c r="X146" s="75">
        <v>0.05</v>
      </c>
      <c r="Y146" s="75">
        <v>0.74</v>
      </c>
      <c r="Z146" s="75">
        <v>0.02</v>
      </c>
      <c r="AA146" s="75">
        <v>0.17</v>
      </c>
      <c r="AB146" s="75">
        <v>0</v>
      </c>
      <c r="AC146" s="75">
        <v>0.02</v>
      </c>
      <c r="AD146" s="76">
        <v>0</v>
      </c>
    </row>
    <row r="147" spans="3:30" x14ac:dyDescent="0.2">
      <c r="C147" s="69">
        <v>33878</v>
      </c>
      <c r="J147" s="198">
        <f>output.std!C173</f>
        <v>34669</v>
      </c>
      <c r="K147" s="74">
        <v>12</v>
      </c>
      <c r="L147" s="75">
        <v>85.83</v>
      </c>
      <c r="M147" s="75">
        <v>4.37</v>
      </c>
      <c r="N147" s="75">
        <v>16.25</v>
      </c>
      <c r="O147" s="75">
        <v>19.11</v>
      </c>
      <c r="P147" s="75">
        <v>29.6</v>
      </c>
      <c r="Q147" s="75">
        <v>0</v>
      </c>
      <c r="R147" s="75">
        <v>117.93</v>
      </c>
      <c r="S147" s="75">
        <v>33.65</v>
      </c>
      <c r="T147" s="75">
        <v>115.56</v>
      </c>
      <c r="U147" s="75">
        <v>40.53</v>
      </c>
      <c r="V147" s="75">
        <v>39.85</v>
      </c>
      <c r="W147" s="75">
        <v>0</v>
      </c>
      <c r="X147" s="75">
        <v>0.04</v>
      </c>
      <c r="Y147" s="75">
        <v>0.77</v>
      </c>
      <c r="Z147" s="75">
        <v>0.01</v>
      </c>
      <c r="AA147" s="75">
        <v>0.31</v>
      </c>
      <c r="AB147" s="75">
        <v>0</v>
      </c>
      <c r="AC147" s="75">
        <v>0.04</v>
      </c>
      <c r="AD147" s="76">
        <v>0</v>
      </c>
    </row>
    <row r="148" spans="3:30" x14ac:dyDescent="0.2">
      <c r="C148" s="69">
        <v>33909</v>
      </c>
      <c r="J148" s="198">
        <f>output.std!C174</f>
        <v>34700</v>
      </c>
      <c r="K148" s="74">
        <v>2</v>
      </c>
      <c r="L148" s="75">
        <v>165.19</v>
      </c>
      <c r="M148" s="75">
        <v>10.119999999999999</v>
      </c>
      <c r="N148" s="75">
        <v>38.69</v>
      </c>
      <c r="O148" s="75">
        <v>43.91</v>
      </c>
      <c r="P148" s="75">
        <v>69.05</v>
      </c>
      <c r="Q148" s="75">
        <v>0</v>
      </c>
      <c r="R148" s="75">
        <v>117.12</v>
      </c>
      <c r="S148" s="75">
        <v>50.4</v>
      </c>
      <c r="T148" s="75">
        <v>77.34</v>
      </c>
      <c r="U148" s="75">
        <v>94.04</v>
      </c>
      <c r="V148" s="75">
        <v>62.65</v>
      </c>
      <c r="W148" s="75">
        <v>0</v>
      </c>
      <c r="X148" s="75">
        <v>7.0000000000000007E-2</v>
      </c>
      <c r="Y148" s="75">
        <v>1.29</v>
      </c>
      <c r="Z148" s="75">
        <v>0</v>
      </c>
      <c r="AA148" s="75">
        <v>3.51</v>
      </c>
      <c r="AB148" s="75">
        <v>0</v>
      </c>
      <c r="AC148" s="75">
        <v>0.43</v>
      </c>
      <c r="AD148" s="76">
        <v>0</v>
      </c>
    </row>
    <row r="149" spans="3:30" x14ac:dyDescent="0.2">
      <c r="C149" s="69">
        <v>33939</v>
      </c>
      <c r="J149" s="198">
        <f>output.std!C175</f>
        <v>34731</v>
      </c>
      <c r="K149" s="74">
        <v>3</v>
      </c>
      <c r="L149" s="75">
        <v>161</v>
      </c>
      <c r="M149" s="75">
        <v>40.479999999999997</v>
      </c>
      <c r="N149" s="75">
        <v>30.35</v>
      </c>
      <c r="O149" s="75">
        <v>55.53</v>
      </c>
      <c r="P149" s="75">
        <v>58.43</v>
      </c>
      <c r="Q149" s="75">
        <v>0</v>
      </c>
      <c r="R149" s="75">
        <v>118.45</v>
      </c>
      <c r="S149" s="75">
        <v>30.88</v>
      </c>
      <c r="T149" s="75">
        <v>61.19</v>
      </c>
      <c r="U149" s="75">
        <v>128.21</v>
      </c>
      <c r="V149" s="75">
        <v>308.25</v>
      </c>
      <c r="W149" s="75">
        <v>0</v>
      </c>
      <c r="X149" s="75">
        <v>0.05</v>
      </c>
      <c r="Y149" s="75">
        <v>0.91</v>
      </c>
      <c r="Z149" s="75">
        <v>0</v>
      </c>
      <c r="AA149" s="75">
        <v>6.39</v>
      </c>
      <c r="AB149" s="75">
        <v>0</v>
      </c>
      <c r="AC149" s="75">
        <v>0.78</v>
      </c>
      <c r="AD149" s="76">
        <v>0</v>
      </c>
    </row>
    <row r="150" spans="3:30" x14ac:dyDescent="0.2">
      <c r="C150" s="69">
        <v>33970</v>
      </c>
      <c r="J150" s="198">
        <f>output.std!C176</f>
        <v>34759</v>
      </c>
      <c r="K150" s="74">
        <v>4</v>
      </c>
      <c r="L150" s="75">
        <v>69.19</v>
      </c>
      <c r="M150" s="75">
        <v>1.41</v>
      </c>
      <c r="N150" s="75">
        <v>16.510000000000002</v>
      </c>
      <c r="O150" s="75">
        <v>54.08</v>
      </c>
      <c r="P150" s="75">
        <v>29.31</v>
      </c>
      <c r="Q150" s="75">
        <v>0</v>
      </c>
      <c r="R150" s="75">
        <v>118.14</v>
      </c>
      <c r="S150" s="75">
        <v>23.47</v>
      </c>
      <c r="T150" s="75">
        <v>68.06</v>
      </c>
      <c r="U150" s="75">
        <v>74.069999999999993</v>
      </c>
      <c r="V150" s="75">
        <v>11.21</v>
      </c>
      <c r="W150" s="75">
        <v>0</v>
      </c>
      <c r="X150" s="75">
        <v>0.02</v>
      </c>
      <c r="Y150" s="75">
        <v>0.4</v>
      </c>
      <c r="Z150" s="75">
        <v>0</v>
      </c>
      <c r="AA150" s="75">
        <v>0.04</v>
      </c>
      <c r="AB150" s="75">
        <v>0</v>
      </c>
      <c r="AC150" s="75">
        <v>0.01</v>
      </c>
      <c r="AD150" s="76">
        <v>0</v>
      </c>
    </row>
    <row r="151" spans="3:30" x14ac:dyDescent="0.2">
      <c r="C151" s="69">
        <v>34001</v>
      </c>
      <c r="J151" s="198">
        <f>output.std!C177</f>
        <v>34790</v>
      </c>
      <c r="K151" s="74">
        <v>5</v>
      </c>
      <c r="L151" s="75">
        <v>12.88</v>
      </c>
      <c r="M151" s="75">
        <v>0.15</v>
      </c>
      <c r="N151" s="75">
        <v>2.5499999999999998</v>
      </c>
      <c r="O151" s="75">
        <v>39.47</v>
      </c>
      <c r="P151" s="75">
        <v>4.53</v>
      </c>
      <c r="Q151" s="75">
        <v>0</v>
      </c>
      <c r="R151" s="75">
        <v>117.38</v>
      </c>
      <c r="S151" s="75">
        <v>6.46</v>
      </c>
      <c r="T151" s="75">
        <v>90.91</v>
      </c>
      <c r="U151" s="75">
        <v>44.26</v>
      </c>
      <c r="V151" s="75">
        <v>1.01</v>
      </c>
      <c r="W151" s="75">
        <v>0</v>
      </c>
      <c r="X151" s="75">
        <v>0</v>
      </c>
      <c r="Y151" s="75">
        <v>7.0000000000000007E-2</v>
      </c>
      <c r="Z151" s="75">
        <v>0</v>
      </c>
      <c r="AA151" s="75">
        <v>0</v>
      </c>
      <c r="AB151" s="75">
        <v>0</v>
      </c>
      <c r="AC151" s="75">
        <v>0</v>
      </c>
      <c r="AD151" s="76">
        <v>0</v>
      </c>
    </row>
    <row r="152" spans="3:30" x14ac:dyDescent="0.2">
      <c r="C152" s="69">
        <v>34029</v>
      </c>
      <c r="J152" s="198">
        <f>output.std!C178</f>
        <v>34820</v>
      </c>
      <c r="K152" s="74">
        <v>6</v>
      </c>
      <c r="L152" s="75">
        <v>4.93</v>
      </c>
      <c r="M152" s="75">
        <v>0</v>
      </c>
      <c r="N152" s="75">
        <v>0.47</v>
      </c>
      <c r="O152" s="75">
        <v>12.98</v>
      </c>
      <c r="P152" s="75">
        <v>0.3</v>
      </c>
      <c r="Q152" s="75">
        <v>0</v>
      </c>
      <c r="R152" s="75">
        <v>117.7</v>
      </c>
      <c r="S152" s="75">
        <v>3.85</v>
      </c>
      <c r="T152" s="75">
        <v>80.45</v>
      </c>
      <c r="U152" s="75">
        <v>15.16</v>
      </c>
      <c r="V152" s="75">
        <v>0</v>
      </c>
      <c r="W152" s="75">
        <v>0</v>
      </c>
      <c r="X152" s="75">
        <v>0</v>
      </c>
      <c r="Y152" s="75">
        <v>0</v>
      </c>
      <c r="Z152" s="75">
        <v>0</v>
      </c>
      <c r="AA152" s="75">
        <v>0</v>
      </c>
      <c r="AB152" s="75">
        <v>0</v>
      </c>
      <c r="AC152" s="75">
        <v>0</v>
      </c>
      <c r="AD152" s="76">
        <v>0</v>
      </c>
    </row>
    <row r="153" spans="3:30" x14ac:dyDescent="0.2">
      <c r="C153" s="69">
        <v>34060</v>
      </c>
      <c r="J153" s="198">
        <f>output.std!C179</f>
        <v>34851</v>
      </c>
      <c r="K153" s="74">
        <v>7</v>
      </c>
      <c r="L153" s="75">
        <v>5.22</v>
      </c>
      <c r="M153" s="75">
        <v>0</v>
      </c>
      <c r="N153" s="75">
        <v>0.56999999999999995</v>
      </c>
      <c r="O153" s="75">
        <v>2.2599999999999998</v>
      </c>
      <c r="P153" s="75">
        <v>0.56999999999999995</v>
      </c>
      <c r="Q153" s="75">
        <v>0</v>
      </c>
      <c r="R153" s="75">
        <v>118.12</v>
      </c>
      <c r="S153" s="75">
        <v>3.64</v>
      </c>
      <c r="T153" s="75">
        <v>91.19</v>
      </c>
      <c r="U153" s="75">
        <v>4.22</v>
      </c>
      <c r="V153" s="75">
        <v>0</v>
      </c>
      <c r="W153" s="75">
        <v>0</v>
      </c>
      <c r="X153" s="75">
        <v>0</v>
      </c>
      <c r="Y153" s="75">
        <v>0.01</v>
      </c>
      <c r="Z153" s="75">
        <v>0</v>
      </c>
      <c r="AA153" s="75">
        <v>0</v>
      </c>
      <c r="AB153" s="75">
        <v>0</v>
      </c>
      <c r="AC153" s="75">
        <v>0</v>
      </c>
      <c r="AD153" s="76">
        <v>0</v>
      </c>
    </row>
    <row r="154" spans="3:30" x14ac:dyDescent="0.2">
      <c r="C154" s="69">
        <v>34090</v>
      </c>
      <c r="J154" s="198">
        <f>output.std!C180</f>
        <v>34881</v>
      </c>
      <c r="K154" s="74">
        <v>8</v>
      </c>
      <c r="L154" s="75">
        <v>25.87</v>
      </c>
      <c r="M154" s="75">
        <v>1.23</v>
      </c>
      <c r="N154" s="75">
        <v>5.77</v>
      </c>
      <c r="O154" s="75">
        <v>1.69</v>
      </c>
      <c r="P154" s="75">
        <v>10.92</v>
      </c>
      <c r="Q154" s="75">
        <v>0</v>
      </c>
      <c r="R154" s="75">
        <v>118.56</v>
      </c>
      <c r="S154" s="75">
        <v>7.48</v>
      </c>
      <c r="T154" s="75">
        <v>96.08</v>
      </c>
      <c r="U154" s="75">
        <v>9.77</v>
      </c>
      <c r="V154" s="75">
        <v>9.27</v>
      </c>
      <c r="W154" s="75">
        <v>0</v>
      </c>
      <c r="X154" s="75">
        <v>0.02</v>
      </c>
      <c r="Y154" s="75">
        <v>0.23</v>
      </c>
      <c r="Z154" s="75">
        <v>0</v>
      </c>
      <c r="AA154" s="75">
        <v>0.03</v>
      </c>
      <c r="AB154" s="75">
        <v>0</v>
      </c>
      <c r="AC154" s="75">
        <v>0</v>
      </c>
      <c r="AD154" s="76">
        <v>0</v>
      </c>
    </row>
    <row r="155" spans="3:30" x14ac:dyDescent="0.2">
      <c r="C155" s="69">
        <v>34121</v>
      </c>
      <c r="J155" s="198">
        <f>output.std!C181</f>
        <v>34912</v>
      </c>
      <c r="K155" s="74">
        <v>9</v>
      </c>
      <c r="L155" s="75">
        <v>31.51</v>
      </c>
      <c r="M155" s="75">
        <v>3.32</v>
      </c>
      <c r="N155" s="75">
        <v>6.71</v>
      </c>
      <c r="O155" s="75">
        <v>5.97</v>
      </c>
      <c r="P155" s="75">
        <v>12.93</v>
      </c>
      <c r="Q155" s="75">
        <v>0</v>
      </c>
      <c r="R155" s="75">
        <v>118.74</v>
      </c>
      <c r="S155" s="75">
        <v>8.27</v>
      </c>
      <c r="T155" s="75">
        <v>101.57</v>
      </c>
      <c r="U155" s="75">
        <v>16.87</v>
      </c>
      <c r="V155" s="75">
        <v>33.049999999999997</v>
      </c>
      <c r="W155" s="75">
        <v>0</v>
      </c>
      <c r="X155" s="75">
        <v>0.02</v>
      </c>
      <c r="Y155" s="75">
        <v>0.28999999999999998</v>
      </c>
      <c r="Z155" s="75">
        <v>0</v>
      </c>
      <c r="AA155" s="75">
        <v>0.1</v>
      </c>
      <c r="AB155" s="75">
        <v>0</v>
      </c>
      <c r="AC155" s="75">
        <v>0.01</v>
      </c>
      <c r="AD155" s="76">
        <v>0</v>
      </c>
    </row>
    <row r="156" spans="3:30" x14ac:dyDescent="0.2">
      <c r="C156" s="69">
        <v>34151</v>
      </c>
      <c r="J156" s="198">
        <f>output.std!C182</f>
        <v>34943</v>
      </c>
      <c r="K156" s="74">
        <v>10</v>
      </c>
      <c r="L156" s="75">
        <v>45.83</v>
      </c>
      <c r="M156" s="75">
        <v>0.61</v>
      </c>
      <c r="N156" s="75">
        <v>8.66</v>
      </c>
      <c r="O156" s="75">
        <v>10.15</v>
      </c>
      <c r="P156" s="75">
        <v>14.75</v>
      </c>
      <c r="Q156" s="75">
        <v>0</v>
      </c>
      <c r="R156" s="75">
        <v>118</v>
      </c>
      <c r="S156" s="75">
        <v>22.58</v>
      </c>
      <c r="T156" s="75">
        <v>96.08</v>
      </c>
      <c r="U156" s="75">
        <v>20.23</v>
      </c>
      <c r="V156" s="75">
        <v>5.13</v>
      </c>
      <c r="W156" s="75">
        <v>0</v>
      </c>
      <c r="X156" s="75">
        <v>0.03</v>
      </c>
      <c r="Y156" s="75">
        <v>0.35</v>
      </c>
      <c r="Z156" s="75">
        <v>0.03</v>
      </c>
      <c r="AA156" s="75">
        <v>0.01</v>
      </c>
      <c r="AB156" s="75">
        <v>0</v>
      </c>
      <c r="AC156" s="75">
        <v>0</v>
      </c>
      <c r="AD156" s="76">
        <v>0</v>
      </c>
    </row>
    <row r="157" spans="3:30" x14ac:dyDescent="0.2">
      <c r="C157" s="69">
        <v>34182</v>
      </c>
      <c r="J157" s="198">
        <f>output.std!C183</f>
        <v>34973</v>
      </c>
      <c r="K157" s="74">
        <v>11</v>
      </c>
      <c r="L157" s="75">
        <v>38.58</v>
      </c>
      <c r="M157" s="75">
        <v>0.43</v>
      </c>
      <c r="N157" s="75">
        <v>6.82</v>
      </c>
      <c r="O157" s="75">
        <v>11.26</v>
      </c>
      <c r="P157" s="75">
        <v>11.8</v>
      </c>
      <c r="Q157" s="75">
        <v>0</v>
      </c>
      <c r="R157" s="75">
        <v>117.78</v>
      </c>
      <c r="S157" s="75">
        <v>19.41</v>
      </c>
      <c r="T157" s="75">
        <v>91.21</v>
      </c>
      <c r="U157" s="75">
        <v>19.260000000000002</v>
      </c>
      <c r="V157" s="75">
        <v>3.19</v>
      </c>
      <c r="W157" s="75">
        <v>0</v>
      </c>
      <c r="X157" s="75">
        <v>0.02</v>
      </c>
      <c r="Y157" s="75">
        <v>0.28999999999999998</v>
      </c>
      <c r="Z157" s="75">
        <v>0</v>
      </c>
      <c r="AA157" s="75">
        <v>0.01</v>
      </c>
      <c r="AB157" s="75">
        <v>0</v>
      </c>
      <c r="AC157" s="75">
        <v>0</v>
      </c>
      <c r="AD157" s="76">
        <v>0</v>
      </c>
    </row>
    <row r="158" spans="3:30" x14ac:dyDescent="0.2">
      <c r="C158" s="69">
        <v>34213</v>
      </c>
      <c r="J158" s="198">
        <f>output.std!C184</f>
        <v>35004</v>
      </c>
      <c r="K158" s="74">
        <v>12</v>
      </c>
      <c r="L158" s="75">
        <v>118.12</v>
      </c>
      <c r="M158" s="75">
        <v>10.14</v>
      </c>
      <c r="N158" s="75">
        <v>24.52</v>
      </c>
      <c r="O158" s="75">
        <v>16.68</v>
      </c>
      <c r="P158" s="75">
        <v>44.59</v>
      </c>
      <c r="Q158" s="75">
        <v>0</v>
      </c>
      <c r="R158" s="75">
        <v>118</v>
      </c>
      <c r="S158" s="75">
        <v>38.61</v>
      </c>
      <c r="T158" s="75">
        <v>92.82</v>
      </c>
      <c r="U158" s="75">
        <v>52.16</v>
      </c>
      <c r="V158" s="75">
        <v>98.79</v>
      </c>
      <c r="W158" s="75">
        <v>0</v>
      </c>
      <c r="X158" s="75">
        <v>7.0000000000000007E-2</v>
      </c>
      <c r="Y158" s="75">
        <v>1.1000000000000001</v>
      </c>
      <c r="Z158" s="75">
        <v>0.01</v>
      </c>
      <c r="AA158" s="75">
        <v>0.28000000000000003</v>
      </c>
      <c r="AB158" s="75">
        <v>0</v>
      </c>
      <c r="AC158" s="75">
        <v>0.03</v>
      </c>
      <c r="AD158" s="76">
        <v>0</v>
      </c>
    </row>
    <row r="159" spans="3:30" x14ac:dyDescent="0.2">
      <c r="C159" s="69">
        <v>34243</v>
      </c>
      <c r="J159" s="198">
        <f>output.std!C185</f>
        <v>35034</v>
      </c>
      <c r="K159" s="74">
        <v>2</v>
      </c>
      <c r="L159" s="75">
        <v>142.47999999999999</v>
      </c>
      <c r="M159" s="75">
        <v>10.64</v>
      </c>
      <c r="N159" s="75">
        <v>31.5</v>
      </c>
      <c r="O159" s="75">
        <v>44.48</v>
      </c>
      <c r="P159" s="75">
        <v>60.02</v>
      </c>
      <c r="Q159" s="75">
        <v>0</v>
      </c>
      <c r="R159" s="75">
        <v>117.49</v>
      </c>
      <c r="S159" s="75">
        <v>39.659999999999997</v>
      </c>
      <c r="T159" s="75">
        <v>78.61</v>
      </c>
      <c r="U159" s="75">
        <v>88</v>
      </c>
      <c r="V159" s="75">
        <v>91.36</v>
      </c>
      <c r="W159" s="75">
        <v>0</v>
      </c>
      <c r="X159" s="75">
        <v>0.05</v>
      </c>
      <c r="Y159" s="75">
        <v>1.03</v>
      </c>
      <c r="Z159" s="75">
        <v>0</v>
      </c>
      <c r="AA159" s="75">
        <v>1.4</v>
      </c>
      <c r="AB159" s="75">
        <v>0</v>
      </c>
      <c r="AC159" s="75">
        <v>0.17</v>
      </c>
      <c r="AD159" s="76">
        <v>0</v>
      </c>
    </row>
    <row r="160" spans="3:30" x14ac:dyDescent="0.2">
      <c r="C160" s="69">
        <v>34274</v>
      </c>
      <c r="J160" s="198">
        <f>output.std!C186</f>
        <v>35065</v>
      </c>
      <c r="K160" s="74">
        <v>3</v>
      </c>
      <c r="L160" s="75">
        <v>98.48</v>
      </c>
      <c r="M160" s="75">
        <v>8.0500000000000007</v>
      </c>
      <c r="N160" s="75">
        <v>23.16</v>
      </c>
      <c r="O160" s="75">
        <v>57.49</v>
      </c>
      <c r="P160" s="75">
        <v>42.65</v>
      </c>
      <c r="Q160" s="75">
        <v>0</v>
      </c>
      <c r="R160" s="75">
        <v>118.62</v>
      </c>
      <c r="S160" s="75">
        <v>24.43</v>
      </c>
      <c r="T160" s="75">
        <v>85.36</v>
      </c>
      <c r="U160" s="75">
        <v>90.64</v>
      </c>
      <c r="V160" s="75">
        <v>59.05</v>
      </c>
      <c r="W160" s="75">
        <v>0</v>
      </c>
      <c r="X160" s="75">
        <v>0.03</v>
      </c>
      <c r="Y160" s="75">
        <v>0.63</v>
      </c>
      <c r="Z160" s="75">
        <v>0</v>
      </c>
      <c r="AA160" s="75">
        <v>0.79</v>
      </c>
      <c r="AB160" s="75">
        <v>0</v>
      </c>
      <c r="AC160" s="75">
        <v>0.1</v>
      </c>
      <c r="AD160" s="76">
        <v>0</v>
      </c>
    </row>
    <row r="161" spans="3:30" x14ac:dyDescent="0.2">
      <c r="C161" s="69">
        <v>34304</v>
      </c>
      <c r="J161" s="198">
        <f>output.std!C187</f>
        <v>35096</v>
      </c>
      <c r="K161" s="74">
        <v>4</v>
      </c>
      <c r="L161" s="75">
        <v>52.57</v>
      </c>
      <c r="M161" s="75">
        <v>1.28</v>
      </c>
      <c r="N161" s="75">
        <v>11.28</v>
      </c>
      <c r="O161" s="75">
        <v>44.59</v>
      </c>
      <c r="P161" s="75">
        <v>20.04</v>
      </c>
      <c r="Q161" s="75">
        <v>0</v>
      </c>
      <c r="R161" s="75">
        <v>118.85</v>
      </c>
      <c r="S161" s="75">
        <v>19.940000000000001</v>
      </c>
      <c r="T161" s="75">
        <v>66.66</v>
      </c>
      <c r="U161" s="75">
        <v>59.13</v>
      </c>
      <c r="V161" s="75">
        <v>10.28</v>
      </c>
      <c r="W161" s="75">
        <v>0</v>
      </c>
      <c r="X161" s="75">
        <v>0.02</v>
      </c>
      <c r="Y161" s="75">
        <v>0.3</v>
      </c>
      <c r="Z161" s="75">
        <v>0</v>
      </c>
      <c r="AA161" s="75">
        <v>0.1</v>
      </c>
      <c r="AB161" s="75">
        <v>0</v>
      </c>
      <c r="AC161" s="75">
        <v>0.01</v>
      </c>
      <c r="AD161" s="76">
        <v>0</v>
      </c>
    </row>
    <row r="162" spans="3:30" x14ac:dyDescent="0.2">
      <c r="C162" s="69">
        <v>34335</v>
      </c>
      <c r="J162" s="198">
        <f>output.std!C188</f>
        <v>35125</v>
      </c>
      <c r="K162" s="74">
        <v>5</v>
      </c>
      <c r="L162" s="75">
        <v>16.13</v>
      </c>
      <c r="M162" s="75">
        <v>0.17</v>
      </c>
      <c r="N162" s="75">
        <v>3.74</v>
      </c>
      <c r="O162" s="75">
        <v>27.96</v>
      </c>
      <c r="P162" s="75">
        <v>7.17</v>
      </c>
      <c r="Q162" s="75">
        <v>0</v>
      </c>
      <c r="R162" s="75">
        <v>119.04</v>
      </c>
      <c r="S162" s="75">
        <v>4.8499999999999996</v>
      </c>
      <c r="T162" s="75">
        <v>81.72</v>
      </c>
      <c r="U162" s="75">
        <v>33.76</v>
      </c>
      <c r="V162" s="75">
        <v>1.18</v>
      </c>
      <c r="W162" s="75">
        <v>0</v>
      </c>
      <c r="X162" s="75">
        <v>0.01</v>
      </c>
      <c r="Y162" s="75">
        <v>0.11</v>
      </c>
      <c r="Z162" s="75">
        <v>0</v>
      </c>
      <c r="AA162" s="75">
        <v>0.01</v>
      </c>
      <c r="AB162" s="75">
        <v>0</v>
      </c>
      <c r="AC162" s="75">
        <v>0</v>
      </c>
      <c r="AD162" s="76">
        <v>0</v>
      </c>
    </row>
    <row r="163" spans="3:30" x14ac:dyDescent="0.2">
      <c r="C163" s="69">
        <v>34366</v>
      </c>
      <c r="J163" s="198">
        <f>output.std!C189</f>
        <v>35156</v>
      </c>
      <c r="K163" s="74">
        <v>6</v>
      </c>
      <c r="L163" s="75">
        <v>0.95</v>
      </c>
      <c r="M163" s="75">
        <v>0</v>
      </c>
      <c r="N163" s="75">
        <v>0.11</v>
      </c>
      <c r="O163" s="75">
        <v>8.15</v>
      </c>
      <c r="P163" s="75">
        <v>0</v>
      </c>
      <c r="Q163" s="75">
        <v>0</v>
      </c>
      <c r="R163" s="75">
        <v>117.53</v>
      </c>
      <c r="S163" s="75">
        <v>2.44</v>
      </c>
      <c r="T163" s="75">
        <v>82.62</v>
      </c>
      <c r="U163" s="75">
        <v>9.7799999999999994</v>
      </c>
      <c r="V163" s="75">
        <v>0</v>
      </c>
      <c r="W163" s="75">
        <v>0</v>
      </c>
      <c r="X163" s="75">
        <v>0</v>
      </c>
      <c r="Y163" s="75">
        <v>0</v>
      </c>
      <c r="Z163" s="75">
        <v>0</v>
      </c>
      <c r="AA163" s="75">
        <v>0</v>
      </c>
      <c r="AB163" s="75">
        <v>0</v>
      </c>
      <c r="AC163" s="75">
        <v>0</v>
      </c>
      <c r="AD163" s="76">
        <v>0</v>
      </c>
    </row>
    <row r="164" spans="3:30" x14ac:dyDescent="0.2">
      <c r="C164" s="69">
        <v>34394</v>
      </c>
      <c r="J164" s="198">
        <f>output.std!C190</f>
        <v>35186</v>
      </c>
      <c r="K164" s="74">
        <v>7</v>
      </c>
      <c r="L164" s="75">
        <v>2.2000000000000002</v>
      </c>
      <c r="M164" s="75">
        <v>0</v>
      </c>
      <c r="N164" s="75">
        <v>7.0000000000000007E-2</v>
      </c>
      <c r="O164" s="75">
        <v>1.39</v>
      </c>
      <c r="P164" s="75">
        <v>0.03</v>
      </c>
      <c r="Q164" s="75">
        <v>0</v>
      </c>
      <c r="R164" s="75">
        <v>116.71</v>
      </c>
      <c r="S164" s="75">
        <v>2.86</v>
      </c>
      <c r="T164" s="75">
        <v>95.3</v>
      </c>
      <c r="U164" s="75">
        <v>2.7</v>
      </c>
      <c r="V164" s="75">
        <v>0</v>
      </c>
      <c r="W164" s="75">
        <v>0</v>
      </c>
      <c r="X164" s="75">
        <v>0</v>
      </c>
      <c r="Y164" s="75">
        <v>0</v>
      </c>
      <c r="Z164" s="75">
        <v>0</v>
      </c>
      <c r="AA164" s="75">
        <v>0</v>
      </c>
      <c r="AB164" s="75">
        <v>0</v>
      </c>
      <c r="AC164" s="75">
        <v>0</v>
      </c>
      <c r="AD164" s="76">
        <v>0</v>
      </c>
    </row>
    <row r="165" spans="3:30" x14ac:dyDescent="0.2">
      <c r="C165" s="69">
        <v>34425</v>
      </c>
      <c r="J165" s="198">
        <f>output.std!C191</f>
        <v>35217</v>
      </c>
      <c r="K165" s="74">
        <v>8</v>
      </c>
      <c r="L165" s="75">
        <v>84.7</v>
      </c>
      <c r="M165" s="75">
        <v>31.28</v>
      </c>
      <c r="N165" s="75">
        <v>13.93</v>
      </c>
      <c r="O165" s="75">
        <v>5.68</v>
      </c>
      <c r="P165" s="75">
        <v>27.55</v>
      </c>
      <c r="Q165" s="75">
        <v>0</v>
      </c>
      <c r="R165" s="75">
        <v>119.3</v>
      </c>
      <c r="S165" s="75">
        <v>9.2200000000000006</v>
      </c>
      <c r="T165" s="75">
        <v>83.06</v>
      </c>
      <c r="U165" s="75">
        <v>51.89</v>
      </c>
      <c r="V165" s="75">
        <v>352.54</v>
      </c>
      <c r="W165" s="75">
        <v>0</v>
      </c>
      <c r="X165" s="75">
        <v>0.04</v>
      </c>
      <c r="Y165" s="75">
        <v>0.59</v>
      </c>
      <c r="Z165" s="75">
        <v>0</v>
      </c>
      <c r="AA165" s="75">
        <v>2.0099999999999998</v>
      </c>
      <c r="AB165" s="75">
        <v>0</v>
      </c>
      <c r="AC165" s="75">
        <v>0.25</v>
      </c>
      <c r="AD165" s="76">
        <v>0</v>
      </c>
    </row>
    <row r="166" spans="3:30" x14ac:dyDescent="0.2">
      <c r="C166" s="69">
        <v>34455</v>
      </c>
      <c r="J166" s="198">
        <f>output.std!C192</f>
        <v>35247</v>
      </c>
      <c r="K166" s="74">
        <v>9</v>
      </c>
      <c r="L166" s="75">
        <v>64.28</v>
      </c>
      <c r="M166" s="75">
        <v>27.99</v>
      </c>
      <c r="N166" s="75">
        <v>8.15</v>
      </c>
      <c r="O166" s="75">
        <v>12.24</v>
      </c>
      <c r="P166" s="75">
        <v>18.07</v>
      </c>
      <c r="Q166" s="75">
        <v>0</v>
      </c>
      <c r="R166" s="75">
        <v>119.13</v>
      </c>
      <c r="S166" s="75">
        <v>9.33</v>
      </c>
      <c r="T166" s="75">
        <v>94.81</v>
      </c>
      <c r="U166" s="75">
        <v>49.3</v>
      </c>
      <c r="V166" s="75">
        <v>367.49</v>
      </c>
      <c r="W166" s="75">
        <v>0</v>
      </c>
      <c r="X166" s="75">
        <v>0.02</v>
      </c>
      <c r="Y166" s="75">
        <v>0.41</v>
      </c>
      <c r="Z166" s="75">
        <v>0.01</v>
      </c>
      <c r="AA166" s="75">
        <v>0.96</v>
      </c>
      <c r="AB166" s="75">
        <v>0</v>
      </c>
      <c r="AC166" s="75">
        <v>0.12</v>
      </c>
      <c r="AD166" s="76">
        <v>0</v>
      </c>
    </row>
    <row r="167" spans="3:30" x14ac:dyDescent="0.2">
      <c r="C167" s="69">
        <v>34486</v>
      </c>
      <c r="J167" s="198">
        <f>output.std!C193</f>
        <v>35278</v>
      </c>
      <c r="K167" s="74">
        <v>10</v>
      </c>
      <c r="L167" s="75">
        <v>43.12</v>
      </c>
      <c r="M167" s="75">
        <v>0.49</v>
      </c>
      <c r="N167" s="75">
        <v>8.5399999999999991</v>
      </c>
      <c r="O167" s="75">
        <v>14.58</v>
      </c>
      <c r="P167" s="75">
        <v>14.18</v>
      </c>
      <c r="Q167" s="75">
        <v>0</v>
      </c>
      <c r="R167" s="75">
        <v>119.04</v>
      </c>
      <c r="S167" s="75">
        <v>20.260000000000002</v>
      </c>
      <c r="T167" s="75">
        <v>97.15</v>
      </c>
      <c r="U167" s="75">
        <v>24.51</v>
      </c>
      <c r="V167" s="75">
        <v>3.58</v>
      </c>
      <c r="W167" s="75">
        <v>0</v>
      </c>
      <c r="X167" s="75">
        <v>0.02</v>
      </c>
      <c r="Y167" s="75">
        <v>0.32</v>
      </c>
      <c r="Z167" s="75">
        <v>0.13</v>
      </c>
      <c r="AA167" s="75">
        <v>0.01</v>
      </c>
      <c r="AB167" s="75">
        <v>0</v>
      </c>
      <c r="AC167" s="75">
        <v>0</v>
      </c>
      <c r="AD167" s="76">
        <v>0</v>
      </c>
    </row>
    <row r="168" spans="3:30" x14ac:dyDescent="0.2">
      <c r="C168" s="69">
        <v>34516</v>
      </c>
      <c r="J168" s="198">
        <f>output.std!C194</f>
        <v>35309</v>
      </c>
      <c r="K168" s="74">
        <v>11</v>
      </c>
      <c r="L168" s="75">
        <v>72.03</v>
      </c>
      <c r="M168" s="75">
        <v>2.44</v>
      </c>
      <c r="N168" s="75">
        <v>14.69</v>
      </c>
      <c r="O168" s="75">
        <v>18.260000000000002</v>
      </c>
      <c r="P168" s="75">
        <v>24.43</v>
      </c>
      <c r="Q168" s="75">
        <v>0</v>
      </c>
      <c r="R168" s="75">
        <v>117.83</v>
      </c>
      <c r="S168" s="75">
        <v>32.04</v>
      </c>
      <c r="T168" s="75">
        <v>100.95</v>
      </c>
      <c r="U168" s="75">
        <v>36.299999999999997</v>
      </c>
      <c r="V168" s="75">
        <v>18.75</v>
      </c>
      <c r="W168" s="75">
        <v>0</v>
      </c>
      <c r="X168" s="75">
        <v>0.04</v>
      </c>
      <c r="Y168" s="75">
        <v>0.56000000000000005</v>
      </c>
      <c r="Z168" s="75">
        <v>0.05</v>
      </c>
      <c r="AA168" s="75">
        <v>0.03</v>
      </c>
      <c r="AB168" s="75">
        <v>0</v>
      </c>
      <c r="AC168" s="75">
        <v>0</v>
      </c>
      <c r="AD168" s="76">
        <v>0</v>
      </c>
    </row>
    <row r="169" spans="3:30" x14ac:dyDescent="0.2">
      <c r="C169" s="69">
        <v>34547</v>
      </c>
      <c r="J169" s="198">
        <f>output.std!C195</f>
        <v>35339</v>
      </c>
      <c r="K169" s="74">
        <v>12</v>
      </c>
      <c r="L169" s="75">
        <v>145.59</v>
      </c>
      <c r="M169" s="75">
        <v>13.31</v>
      </c>
      <c r="N169" s="75">
        <v>29.28</v>
      </c>
      <c r="O169" s="75">
        <v>20.62</v>
      </c>
      <c r="P169" s="75">
        <v>56.52</v>
      </c>
      <c r="Q169" s="75">
        <v>0</v>
      </c>
      <c r="R169" s="75">
        <v>118.67</v>
      </c>
      <c r="S169" s="75">
        <v>43.94</v>
      </c>
      <c r="T169" s="75">
        <v>83.95</v>
      </c>
      <c r="U169" s="75">
        <v>64.19</v>
      </c>
      <c r="V169" s="75">
        <v>120.61</v>
      </c>
      <c r="W169" s="75">
        <v>0</v>
      </c>
      <c r="X169" s="75">
        <v>0.06</v>
      </c>
      <c r="Y169" s="75">
        <v>1.23</v>
      </c>
      <c r="Z169" s="75">
        <v>0.25</v>
      </c>
      <c r="AA169" s="75">
        <v>0.18</v>
      </c>
      <c r="AB169" s="75">
        <v>0</v>
      </c>
      <c r="AC169" s="75">
        <v>0.02</v>
      </c>
      <c r="AD169" s="76">
        <v>0</v>
      </c>
    </row>
    <row r="170" spans="3:30" x14ac:dyDescent="0.2">
      <c r="C170" s="69">
        <v>34578</v>
      </c>
      <c r="J170" s="198">
        <f>output.std!C196</f>
        <v>35370</v>
      </c>
      <c r="K170" s="74">
        <v>2</v>
      </c>
      <c r="L170" s="75">
        <v>130.58000000000001</v>
      </c>
      <c r="M170" s="75">
        <v>9.44</v>
      </c>
      <c r="N170" s="75">
        <v>26.92</v>
      </c>
      <c r="O170" s="75">
        <v>45.48</v>
      </c>
      <c r="P170" s="75">
        <v>49.59</v>
      </c>
      <c r="Q170" s="75">
        <v>0</v>
      </c>
      <c r="R170" s="75">
        <v>117.55</v>
      </c>
      <c r="S170" s="75">
        <v>44.89</v>
      </c>
      <c r="T170" s="75">
        <v>70.2</v>
      </c>
      <c r="U170" s="75">
        <v>83.36</v>
      </c>
      <c r="V170" s="75">
        <v>77.489999999999995</v>
      </c>
      <c r="W170" s="75">
        <v>0</v>
      </c>
      <c r="X170" s="75">
        <v>0.04</v>
      </c>
      <c r="Y170" s="75">
        <v>0.76</v>
      </c>
      <c r="Z170" s="75">
        <v>0.4</v>
      </c>
      <c r="AA170" s="75">
        <v>0.74</v>
      </c>
      <c r="AB170" s="75">
        <v>0</v>
      </c>
      <c r="AC170" s="75">
        <v>0.09</v>
      </c>
      <c r="AD170" s="76">
        <v>0</v>
      </c>
    </row>
    <row r="171" spans="3:30" x14ac:dyDescent="0.2">
      <c r="C171" s="69">
        <v>34608</v>
      </c>
      <c r="J171" s="198">
        <f>output.std!C197</f>
        <v>35400</v>
      </c>
      <c r="K171" s="74">
        <v>3</v>
      </c>
      <c r="L171" s="75">
        <v>131.24</v>
      </c>
      <c r="M171" s="75">
        <v>14.14</v>
      </c>
      <c r="N171" s="75">
        <v>31.07</v>
      </c>
      <c r="O171" s="75">
        <v>54.17</v>
      </c>
      <c r="P171" s="75">
        <v>57.99</v>
      </c>
      <c r="Q171" s="75">
        <v>0</v>
      </c>
      <c r="R171" s="75">
        <v>118</v>
      </c>
      <c r="S171" s="75">
        <v>29.12</v>
      </c>
      <c r="T171" s="75">
        <v>66.09</v>
      </c>
      <c r="U171" s="75">
        <v>101.39</v>
      </c>
      <c r="V171" s="75">
        <v>91.46</v>
      </c>
      <c r="W171" s="75">
        <v>0</v>
      </c>
      <c r="X171" s="75">
        <v>0.04</v>
      </c>
      <c r="Y171" s="75">
        <v>0.77</v>
      </c>
      <c r="Z171" s="75">
        <v>0.09</v>
      </c>
      <c r="AA171" s="75">
        <v>0.8</v>
      </c>
      <c r="AB171" s="75">
        <v>0</v>
      </c>
      <c r="AC171" s="75">
        <v>0.1</v>
      </c>
      <c r="AD171" s="76">
        <v>0</v>
      </c>
    </row>
    <row r="172" spans="3:30" x14ac:dyDescent="0.2">
      <c r="C172" s="69">
        <v>34639</v>
      </c>
      <c r="J172" s="198">
        <f>output.std!C198</f>
        <v>35431</v>
      </c>
      <c r="K172" s="74">
        <v>4</v>
      </c>
      <c r="L172" s="75">
        <v>41.83</v>
      </c>
      <c r="M172" s="75">
        <v>0.82</v>
      </c>
      <c r="N172" s="75">
        <v>8.69</v>
      </c>
      <c r="O172" s="75">
        <v>49.69</v>
      </c>
      <c r="P172" s="75">
        <v>13.16</v>
      </c>
      <c r="Q172" s="75">
        <v>0</v>
      </c>
      <c r="R172" s="75">
        <v>116.6</v>
      </c>
      <c r="S172" s="75">
        <v>21.51</v>
      </c>
      <c r="T172" s="75">
        <v>77.75</v>
      </c>
      <c r="U172" s="75">
        <v>61.32</v>
      </c>
      <c r="V172" s="75">
        <v>6.3</v>
      </c>
      <c r="W172" s="75">
        <v>0</v>
      </c>
      <c r="X172" s="75">
        <v>0.01</v>
      </c>
      <c r="Y172" s="75">
        <v>0.16</v>
      </c>
      <c r="Z172" s="75">
        <v>0.02</v>
      </c>
      <c r="AA172" s="75">
        <v>0.03</v>
      </c>
      <c r="AB172" s="75">
        <v>0</v>
      </c>
      <c r="AC172" s="75">
        <v>0</v>
      </c>
      <c r="AD172" s="76">
        <v>0</v>
      </c>
    </row>
    <row r="173" spans="3:30" x14ac:dyDescent="0.2">
      <c r="C173" s="69">
        <v>34669</v>
      </c>
      <c r="J173" s="198">
        <f>output.std!C199</f>
        <v>35462</v>
      </c>
      <c r="K173" s="74">
        <v>5</v>
      </c>
      <c r="L173" s="75">
        <v>3.09</v>
      </c>
      <c r="M173" s="75">
        <v>0</v>
      </c>
      <c r="N173" s="75">
        <v>0.09</v>
      </c>
      <c r="O173" s="75">
        <v>26.44</v>
      </c>
      <c r="P173" s="75">
        <v>0</v>
      </c>
      <c r="Q173" s="75">
        <v>0</v>
      </c>
      <c r="R173" s="75">
        <v>114.54</v>
      </c>
      <c r="S173" s="75">
        <v>5</v>
      </c>
      <c r="T173" s="75">
        <v>99.53</v>
      </c>
      <c r="U173" s="75">
        <v>28.51</v>
      </c>
      <c r="V173" s="75">
        <v>0</v>
      </c>
      <c r="W173" s="75">
        <v>0</v>
      </c>
      <c r="X173" s="75">
        <v>0</v>
      </c>
      <c r="Y173" s="75">
        <v>0</v>
      </c>
      <c r="Z173" s="75">
        <v>0.01</v>
      </c>
      <c r="AA173" s="75">
        <v>0</v>
      </c>
      <c r="AB173" s="75">
        <v>0</v>
      </c>
      <c r="AC173" s="75">
        <v>0</v>
      </c>
      <c r="AD173" s="76">
        <v>0</v>
      </c>
    </row>
    <row r="174" spans="3:30" x14ac:dyDescent="0.2">
      <c r="C174" s="69">
        <v>34700</v>
      </c>
      <c r="J174" s="198">
        <f>output.std!C200</f>
        <v>35490</v>
      </c>
      <c r="K174" s="74">
        <v>6</v>
      </c>
      <c r="L174" s="75">
        <v>23.8</v>
      </c>
      <c r="M174" s="75">
        <v>1.19</v>
      </c>
      <c r="N174" s="75">
        <v>4.29</v>
      </c>
      <c r="O174" s="75">
        <v>5.91</v>
      </c>
      <c r="P174" s="75">
        <v>6.91</v>
      </c>
      <c r="Q174" s="75">
        <v>0</v>
      </c>
      <c r="R174" s="75">
        <v>118.72</v>
      </c>
      <c r="S174" s="75">
        <v>7.09</v>
      </c>
      <c r="T174" s="75">
        <v>80.87</v>
      </c>
      <c r="U174" s="75">
        <v>12.94</v>
      </c>
      <c r="V174" s="75">
        <v>9.8699999999999992</v>
      </c>
      <c r="W174" s="75">
        <v>0</v>
      </c>
      <c r="X174" s="75">
        <v>0.01</v>
      </c>
      <c r="Y174" s="75">
        <v>0.11</v>
      </c>
      <c r="Z174" s="75">
        <v>0</v>
      </c>
      <c r="AA174" s="75">
        <v>0.05</v>
      </c>
      <c r="AB174" s="75">
        <v>0</v>
      </c>
      <c r="AC174" s="75">
        <v>0.01</v>
      </c>
      <c r="AD174" s="76">
        <v>0</v>
      </c>
    </row>
    <row r="175" spans="3:30" x14ac:dyDescent="0.2">
      <c r="C175" s="69">
        <v>34731</v>
      </c>
      <c r="J175" s="198">
        <f>output.std!C201</f>
        <v>35521</v>
      </c>
      <c r="K175" s="74">
        <v>7</v>
      </c>
      <c r="L175" s="75">
        <v>0.84</v>
      </c>
      <c r="M175" s="75">
        <v>0</v>
      </c>
      <c r="N175" s="75">
        <v>0.23</v>
      </c>
      <c r="O175" s="75">
        <v>4.1399999999999997</v>
      </c>
      <c r="P175" s="75">
        <v>0</v>
      </c>
      <c r="Q175" s="75">
        <v>0</v>
      </c>
      <c r="R175" s="75">
        <v>116.8</v>
      </c>
      <c r="S175" s="75">
        <v>2.75</v>
      </c>
      <c r="T175" s="75">
        <v>99.76</v>
      </c>
      <c r="U175" s="75">
        <v>5.66</v>
      </c>
      <c r="V175" s="75">
        <v>0</v>
      </c>
      <c r="W175" s="75">
        <v>0</v>
      </c>
      <c r="X175" s="75">
        <v>0</v>
      </c>
      <c r="Y175" s="75">
        <v>0</v>
      </c>
      <c r="Z175" s="75">
        <v>0</v>
      </c>
      <c r="AA175" s="75">
        <v>0</v>
      </c>
      <c r="AB175" s="75">
        <v>0</v>
      </c>
      <c r="AC175" s="75">
        <v>0</v>
      </c>
      <c r="AD175" s="76">
        <v>0</v>
      </c>
    </row>
    <row r="176" spans="3:30" x14ac:dyDescent="0.2">
      <c r="C176" s="69">
        <v>34759</v>
      </c>
      <c r="J176" s="198">
        <f>output.std!C202</f>
        <v>35551</v>
      </c>
      <c r="K176" s="74">
        <v>8</v>
      </c>
      <c r="L176" s="75">
        <v>9.0299999999999994</v>
      </c>
      <c r="M176" s="75">
        <v>0</v>
      </c>
      <c r="N176" s="75">
        <v>0.9</v>
      </c>
      <c r="O176" s="75">
        <v>0.34</v>
      </c>
      <c r="P176" s="75">
        <v>0.57999999999999996</v>
      </c>
      <c r="Q176" s="75">
        <v>0</v>
      </c>
      <c r="R176" s="75">
        <v>118.1</v>
      </c>
      <c r="S176" s="75">
        <v>6.17</v>
      </c>
      <c r="T176" s="75">
        <v>103.86</v>
      </c>
      <c r="U176" s="75">
        <v>2.23</v>
      </c>
      <c r="V176" s="75">
        <v>0</v>
      </c>
      <c r="W176" s="75">
        <v>0</v>
      </c>
      <c r="X176" s="75">
        <v>0</v>
      </c>
      <c r="Y176" s="75">
        <v>0.01</v>
      </c>
      <c r="Z176" s="75">
        <v>0.02</v>
      </c>
      <c r="AA176" s="75">
        <v>0</v>
      </c>
      <c r="AB176" s="75">
        <v>0</v>
      </c>
      <c r="AC176" s="75">
        <v>0</v>
      </c>
      <c r="AD176" s="76">
        <v>0</v>
      </c>
    </row>
    <row r="177" spans="3:30" x14ac:dyDescent="0.2">
      <c r="C177" s="69">
        <v>34790</v>
      </c>
      <c r="J177" s="198">
        <f>output.std!C203</f>
        <v>35582</v>
      </c>
      <c r="K177" s="74">
        <v>9</v>
      </c>
      <c r="L177" s="75">
        <v>17.59</v>
      </c>
      <c r="M177" s="75">
        <v>0.04</v>
      </c>
      <c r="N177" s="75">
        <v>2.35</v>
      </c>
      <c r="O177" s="75">
        <v>0.51</v>
      </c>
      <c r="P177" s="75">
        <v>4.6399999999999997</v>
      </c>
      <c r="Q177" s="75">
        <v>0</v>
      </c>
      <c r="R177" s="75">
        <v>117.81</v>
      </c>
      <c r="S177" s="75">
        <v>10.19</v>
      </c>
      <c r="T177" s="75">
        <v>114.18</v>
      </c>
      <c r="U177" s="75">
        <v>3.62</v>
      </c>
      <c r="V177" s="75">
        <v>0.2</v>
      </c>
      <c r="W177" s="75">
        <v>0</v>
      </c>
      <c r="X177" s="75">
        <v>0.01</v>
      </c>
      <c r="Y177" s="75">
        <v>0.1</v>
      </c>
      <c r="Z177" s="75">
        <v>0.01</v>
      </c>
      <c r="AA177" s="75">
        <v>0</v>
      </c>
      <c r="AB177" s="75">
        <v>0</v>
      </c>
      <c r="AC177" s="75">
        <v>0</v>
      </c>
      <c r="AD177" s="76">
        <v>0</v>
      </c>
    </row>
    <row r="178" spans="3:30" x14ac:dyDescent="0.2">
      <c r="C178" s="69">
        <v>34820</v>
      </c>
      <c r="J178" s="198">
        <f>output.std!C204</f>
        <v>35612</v>
      </c>
      <c r="K178" s="74">
        <v>10</v>
      </c>
      <c r="L178" s="75">
        <v>64.52</v>
      </c>
      <c r="M178" s="75">
        <v>4.78</v>
      </c>
      <c r="N178" s="75">
        <v>13.64</v>
      </c>
      <c r="O178" s="75">
        <v>1.98</v>
      </c>
      <c r="P178" s="75">
        <v>25.68</v>
      </c>
      <c r="Q178" s="75">
        <v>0</v>
      </c>
      <c r="R178" s="75">
        <v>117.66</v>
      </c>
      <c r="S178" s="75">
        <v>20.27</v>
      </c>
      <c r="T178" s="75">
        <v>93.64</v>
      </c>
      <c r="U178" s="75">
        <v>21.01</v>
      </c>
      <c r="V178" s="75">
        <v>29.56</v>
      </c>
      <c r="W178" s="75">
        <v>0</v>
      </c>
      <c r="X178" s="75">
        <v>0.05</v>
      </c>
      <c r="Y178" s="75">
        <v>0.62</v>
      </c>
      <c r="Z178" s="75">
        <v>0.08</v>
      </c>
      <c r="AA178" s="75">
        <v>0.22</v>
      </c>
      <c r="AB178" s="75">
        <v>0</v>
      </c>
      <c r="AC178" s="75">
        <v>0.03</v>
      </c>
      <c r="AD178" s="76">
        <v>0</v>
      </c>
    </row>
    <row r="179" spans="3:30" x14ac:dyDescent="0.2">
      <c r="C179" s="69">
        <v>34851</v>
      </c>
      <c r="J179" s="198">
        <f>output.std!C205</f>
        <v>35643</v>
      </c>
      <c r="K179" s="74">
        <v>11</v>
      </c>
      <c r="L179" s="75">
        <v>48.42</v>
      </c>
      <c r="M179" s="75">
        <v>0.22</v>
      </c>
      <c r="N179" s="75">
        <v>8.5399999999999991</v>
      </c>
      <c r="O179" s="75">
        <v>11.58</v>
      </c>
      <c r="P179" s="75">
        <v>11.42</v>
      </c>
      <c r="Q179" s="75">
        <v>0</v>
      </c>
      <c r="R179" s="75">
        <v>118.54</v>
      </c>
      <c r="S179" s="75">
        <v>28.13</v>
      </c>
      <c r="T179" s="75">
        <v>102.52</v>
      </c>
      <c r="U179" s="75">
        <v>20.98</v>
      </c>
      <c r="V179" s="75">
        <v>1.44</v>
      </c>
      <c r="W179" s="75">
        <v>0</v>
      </c>
      <c r="X179" s="75">
        <v>0.02</v>
      </c>
      <c r="Y179" s="75">
        <v>0.28000000000000003</v>
      </c>
      <c r="Z179" s="75">
        <v>0.04</v>
      </c>
      <c r="AA179" s="75">
        <v>0.01</v>
      </c>
      <c r="AB179" s="75">
        <v>0</v>
      </c>
      <c r="AC179" s="75">
        <v>0</v>
      </c>
      <c r="AD179" s="76">
        <v>0</v>
      </c>
    </row>
    <row r="180" spans="3:30" x14ac:dyDescent="0.2">
      <c r="C180" s="69">
        <v>34881</v>
      </c>
      <c r="J180" s="198">
        <f>output.std!C206</f>
        <v>35674</v>
      </c>
      <c r="K180" s="74">
        <v>12</v>
      </c>
      <c r="L180" s="75">
        <v>106.3</v>
      </c>
      <c r="M180" s="75">
        <v>2.84</v>
      </c>
      <c r="N180" s="75">
        <v>20.49</v>
      </c>
      <c r="O180" s="75">
        <v>15.79</v>
      </c>
      <c r="P180" s="75">
        <v>40.72</v>
      </c>
      <c r="Q180" s="75">
        <v>0</v>
      </c>
      <c r="R180" s="75">
        <v>117.68</v>
      </c>
      <c r="S180" s="75">
        <v>40.96</v>
      </c>
      <c r="T180" s="75">
        <v>80.900000000000006</v>
      </c>
      <c r="U180" s="75">
        <v>39.82</v>
      </c>
      <c r="V180" s="75">
        <v>18.920000000000002</v>
      </c>
      <c r="W180" s="75">
        <v>0</v>
      </c>
      <c r="X180" s="75">
        <v>0.06</v>
      </c>
      <c r="Y180" s="75">
        <v>1.02</v>
      </c>
      <c r="Z180" s="75">
        <v>0</v>
      </c>
      <c r="AA180" s="75">
        <v>0.1</v>
      </c>
      <c r="AB180" s="75">
        <v>0</v>
      </c>
      <c r="AC180" s="75">
        <v>0.01</v>
      </c>
      <c r="AD180" s="76">
        <v>0</v>
      </c>
    </row>
    <row r="181" spans="3:30" x14ac:dyDescent="0.2">
      <c r="C181" s="69">
        <v>34912</v>
      </c>
      <c r="J181" s="198">
        <f>output.std!C207</f>
        <v>35704</v>
      </c>
      <c r="K181" s="74">
        <v>2</v>
      </c>
      <c r="L181" s="75">
        <v>184.36</v>
      </c>
      <c r="M181" s="75">
        <v>19.79</v>
      </c>
      <c r="N181" s="75">
        <v>41.29</v>
      </c>
      <c r="O181" s="75">
        <v>40.18</v>
      </c>
      <c r="P181" s="75">
        <v>75.849999999999994</v>
      </c>
      <c r="Q181" s="75">
        <v>0</v>
      </c>
      <c r="R181" s="75">
        <v>117.56</v>
      </c>
      <c r="S181" s="75">
        <v>48.98</v>
      </c>
      <c r="T181" s="75">
        <v>74.67</v>
      </c>
      <c r="U181" s="75">
        <v>102.47</v>
      </c>
      <c r="V181" s="75">
        <v>143.07</v>
      </c>
      <c r="W181" s="75">
        <v>0</v>
      </c>
      <c r="X181" s="75">
        <v>0.08</v>
      </c>
      <c r="Y181" s="75">
        <v>1.41</v>
      </c>
      <c r="Z181" s="75">
        <v>0</v>
      </c>
      <c r="AA181" s="75">
        <v>9.11</v>
      </c>
      <c r="AB181" s="75">
        <v>0</v>
      </c>
      <c r="AC181" s="75">
        <v>1.1100000000000001</v>
      </c>
      <c r="AD181" s="76">
        <v>0</v>
      </c>
    </row>
    <row r="182" spans="3:30" x14ac:dyDescent="0.2">
      <c r="C182" s="69">
        <v>34943</v>
      </c>
      <c r="J182" s="198">
        <f>output.std!C208</f>
        <v>35735</v>
      </c>
      <c r="K182" s="74">
        <v>3</v>
      </c>
      <c r="L182" s="75">
        <v>150.53</v>
      </c>
      <c r="M182" s="75">
        <v>6.43</v>
      </c>
      <c r="N182" s="75">
        <v>34.22</v>
      </c>
      <c r="O182" s="75">
        <v>60.13</v>
      </c>
      <c r="P182" s="75">
        <v>60.56</v>
      </c>
      <c r="Q182" s="75">
        <v>0</v>
      </c>
      <c r="R182" s="75">
        <v>118.52</v>
      </c>
      <c r="S182" s="75">
        <v>49.54</v>
      </c>
      <c r="T182" s="75">
        <v>68.89</v>
      </c>
      <c r="U182" s="75">
        <v>102.65</v>
      </c>
      <c r="V182" s="75">
        <v>52.88</v>
      </c>
      <c r="W182" s="75">
        <v>0</v>
      </c>
      <c r="X182" s="75">
        <v>0.05</v>
      </c>
      <c r="Y182" s="75">
        <v>0.9</v>
      </c>
      <c r="Z182" s="75">
        <v>0</v>
      </c>
      <c r="AA182" s="75">
        <v>1.04</v>
      </c>
      <c r="AB182" s="75">
        <v>0</v>
      </c>
      <c r="AC182" s="75">
        <v>0.13</v>
      </c>
      <c r="AD182" s="76">
        <v>0</v>
      </c>
    </row>
    <row r="183" spans="3:30" x14ac:dyDescent="0.2">
      <c r="C183" s="69">
        <v>34973</v>
      </c>
      <c r="J183" s="198">
        <f>output.std!C209</f>
        <v>35765</v>
      </c>
      <c r="K183" s="74">
        <v>4</v>
      </c>
      <c r="L183" s="75">
        <v>86.94</v>
      </c>
      <c r="M183" s="75">
        <v>5.78</v>
      </c>
      <c r="N183" s="75">
        <v>19.03</v>
      </c>
      <c r="O183" s="75">
        <v>54.51</v>
      </c>
      <c r="P183" s="75">
        <v>34.479999999999997</v>
      </c>
      <c r="Q183" s="75">
        <v>0</v>
      </c>
      <c r="R183" s="75">
        <v>118.3</v>
      </c>
      <c r="S183" s="75">
        <v>28.47</v>
      </c>
      <c r="T183" s="75">
        <v>63.19</v>
      </c>
      <c r="U183" s="75">
        <v>81.41</v>
      </c>
      <c r="V183" s="75">
        <v>32.64</v>
      </c>
      <c r="W183" s="75">
        <v>0</v>
      </c>
      <c r="X183" s="75">
        <v>0.03</v>
      </c>
      <c r="Y183" s="75">
        <v>0.48</v>
      </c>
      <c r="Z183" s="75">
        <v>0</v>
      </c>
      <c r="AA183" s="75">
        <v>0.83</v>
      </c>
      <c r="AB183" s="75">
        <v>0</v>
      </c>
      <c r="AC183" s="75">
        <v>0.1</v>
      </c>
      <c r="AD183" s="76">
        <v>0</v>
      </c>
    </row>
    <row r="184" spans="3:30" x14ac:dyDescent="0.2">
      <c r="C184" s="69">
        <v>35004</v>
      </c>
      <c r="J184" s="198">
        <f>output.std!C210</f>
        <v>35796</v>
      </c>
      <c r="K184" s="74">
        <v>5</v>
      </c>
      <c r="L184" s="75">
        <v>14.25</v>
      </c>
      <c r="M184" s="75">
        <v>0.01</v>
      </c>
      <c r="N184" s="75">
        <v>3.06</v>
      </c>
      <c r="O184" s="75">
        <v>42.73</v>
      </c>
      <c r="P184" s="75">
        <v>4.53</v>
      </c>
      <c r="Q184" s="75">
        <v>0</v>
      </c>
      <c r="R184" s="75">
        <v>118.04</v>
      </c>
      <c r="S184" s="75">
        <v>7.48</v>
      </c>
      <c r="T184" s="75">
        <v>76.37</v>
      </c>
      <c r="U184" s="75">
        <v>47.95</v>
      </c>
      <c r="V184" s="75">
        <v>0.05</v>
      </c>
      <c r="W184" s="75">
        <v>0</v>
      </c>
      <c r="X184" s="75">
        <v>0</v>
      </c>
      <c r="Y184" s="75">
        <v>0.06</v>
      </c>
      <c r="Z184" s="75">
        <v>0</v>
      </c>
      <c r="AA184" s="75">
        <v>0</v>
      </c>
      <c r="AB184" s="75">
        <v>0</v>
      </c>
      <c r="AC184" s="75">
        <v>0</v>
      </c>
      <c r="AD184" s="76">
        <v>0</v>
      </c>
    </row>
    <row r="185" spans="3:30" x14ac:dyDescent="0.2">
      <c r="C185" s="69">
        <v>35034</v>
      </c>
      <c r="J185" s="198">
        <f>output.std!C211</f>
        <v>35827</v>
      </c>
      <c r="K185" s="74">
        <v>6</v>
      </c>
      <c r="L185" s="75">
        <v>7.5</v>
      </c>
      <c r="M185" s="75">
        <v>0</v>
      </c>
      <c r="N185" s="75">
        <v>1.28</v>
      </c>
      <c r="O185" s="75">
        <v>19.2</v>
      </c>
      <c r="P185" s="75">
        <v>1.93</v>
      </c>
      <c r="Q185" s="75">
        <v>0</v>
      </c>
      <c r="R185" s="75">
        <v>118.29</v>
      </c>
      <c r="S185" s="75">
        <v>4.0599999999999996</v>
      </c>
      <c r="T185" s="75">
        <v>83.5</v>
      </c>
      <c r="U185" s="75">
        <v>22.28</v>
      </c>
      <c r="V185" s="75">
        <v>0.02</v>
      </c>
      <c r="W185" s="75">
        <v>0</v>
      </c>
      <c r="X185" s="75">
        <v>0</v>
      </c>
      <c r="Y185" s="75">
        <v>0.03</v>
      </c>
      <c r="Z185" s="75">
        <v>0</v>
      </c>
      <c r="AA185" s="75">
        <v>0</v>
      </c>
      <c r="AB185" s="75">
        <v>0</v>
      </c>
      <c r="AC185" s="75">
        <v>0</v>
      </c>
      <c r="AD185" s="76">
        <v>0</v>
      </c>
    </row>
    <row r="186" spans="3:30" x14ac:dyDescent="0.2">
      <c r="C186" s="69">
        <v>35065</v>
      </c>
      <c r="J186" s="198">
        <f>output.std!C212</f>
        <v>35855</v>
      </c>
      <c r="K186" s="74">
        <v>7</v>
      </c>
      <c r="L186" s="75">
        <v>7.91</v>
      </c>
      <c r="M186" s="75">
        <v>0</v>
      </c>
      <c r="N186" s="75">
        <v>1.22</v>
      </c>
      <c r="O186" s="75">
        <v>4.1399999999999997</v>
      </c>
      <c r="P186" s="75">
        <v>1.68</v>
      </c>
      <c r="Q186" s="75">
        <v>0</v>
      </c>
      <c r="R186" s="75">
        <v>117.92</v>
      </c>
      <c r="S186" s="75">
        <v>5.38</v>
      </c>
      <c r="T186" s="75">
        <v>89.21</v>
      </c>
      <c r="U186" s="75">
        <v>6.85</v>
      </c>
      <c r="V186" s="75">
        <v>0</v>
      </c>
      <c r="W186" s="75">
        <v>0</v>
      </c>
      <c r="X186" s="75">
        <v>0</v>
      </c>
      <c r="Y186" s="75">
        <v>0.03</v>
      </c>
      <c r="Z186" s="75">
        <v>0</v>
      </c>
      <c r="AA186" s="75">
        <v>0</v>
      </c>
      <c r="AB186" s="75">
        <v>0</v>
      </c>
      <c r="AC186" s="75">
        <v>0</v>
      </c>
      <c r="AD186" s="76">
        <v>0</v>
      </c>
    </row>
    <row r="187" spans="3:30" x14ac:dyDescent="0.2">
      <c r="C187" s="69">
        <v>35096</v>
      </c>
      <c r="J187" s="198">
        <f>output.std!C213</f>
        <v>35886</v>
      </c>
      <c r="K187" s="74">
        <v>8</v>
      </c>
      <c r="L187" s="75">
        <v>2.65</v>
      </c>
      <c r="M187" s="75">
        <v>0</v>
      </c>
      <c r="N187" s="75">
        <v>0.15</v>
      </c>
      <c r="O187" s="75">
        <v>0.35</v>
      </c>
      <c r="P187" s="75">
        <v>0.08</v>
      </c>
      <c r="Q187" s="75">
        <v>0</v>
      </c>
      <c r="R187" s="75">
        <v>116.89</v>
      </c>
      <c r="S187" s="75">
        <v>3.42</v>
      </c>
      <c r="T187" s="75">
        <v>111.61</v>
      </c>
      <c r="U187" s="75">
        <v>1.64</v>
      </c>
      <c r="V187" s="75">
        <v>0</v>
      </c>
      <c r="W187" s="75">
        <v>0</v>
      </c>
      <c r="X187" s="75">
        <v>0</v>
      </c>
      <c r="Y187" s="75">
        <v>0</v>
      </c>
      <c r="Z187" s="75">
        <v>0</v>
      </c>
      <c r="AA187" s="75">
        <v>0</v>
      </c>
      <c r="AB187" s="75">
        <v>0</v>
      </c>
      <c r="AC187" s="75">
        <v>0</v>
      </c>
      <c r="AD187" s="76">
        <v>0</v>
      </c>
    </row>
    <row r="188" spans="3:30" x14ac:dyDescent="0.2">
      <c r="C188" s="69">
        <v>35125</v>
      </c>
      <c r="J188" s="198">
        <f>output.std!C214</f>
        <v>35916</v>
      </c>
      <c r="K188" s="74">
        <v>9</v>
      </c>
      <c r="L188" s="75">
        <v>67.709999999999994</v>
      </c>
      <c r="M188" s="75">
        <v>15.9</v>
      </c>
      <c r="N188" s="75">
        <v>9.66</v>
      </c>
      <c r="O188" s="75">
        <v>0.66</v>
      </c>
      <c r="P188" s="75">
        <v>25.39</v>
      </c>
      <c r="Q188" s="75">
        <v>0</v>
      </c>
      <c r="R188" s="75">
        <v>119.43</v>
      </c>
      <c r="S188" s="75">
        <v>10.67</v>
      </c>
      <c r="T188" s="75">
        <v>85.67</v>
      </c>
      <c r="U188" s="75">
        <v>27.06</v>
      </c>
      <c r="V188" s="75">
        <v>174.27</v>
      </c>
      <c r="W188" s="75">
        <v>0</v>
      </c>
      <c r="X188" s="75">
        <v>0.03</v>
      </c>
      <c r="Y188" s="75">
        <v>0.56999999999999995</v>
      </c>
      <c r="Z188" s="75">
        <v>0</v>
      </c>
      <c r="AA188" s="75">
        <v>1.74</v>
      </c>
      <c r="AB188" s="75">
        <v>0</v>
      </c>
      <c r="AC188" s="75">
        <v>0.21</v>
      </c>
      <c r="AD188" s="76">
        <v>0</v>
      </c>
    </row>
    <row r="189" spans="3:30" x14ac:dyDescent="0.2">
      <c r="C189" s="69">
        <v>35156</v>
      </c>
      <c r="J189" s="198">
        <f>output.std!C215</f>
        <v>35947</v>
      </c>
      <c r="K189" s="74">
        <v>10</v>
      </c>
      <c r="L189" s="75">
        <v>71.67</v>
      </c>
      <c r="M189" s="75">
        <v>2.33</v>
      </c>
      <c r="N189" s="75">
        <v>18.46</v>
      </c>
      <c r="O189" s="75">
        <v>15.15</v>
      </c>
      <c r="P189" s="75">
        <v>27.06</v>
      </c>
      <c r="Q189" s="75">
        <v>0</v>
      </c>
      <c r="R189" s="75">
        <v>117.64</v>
      </c>
      <c r="S189" s="75">
        <v>29.11</v>
      </c>
      <c r="T189" s="75">
        <v>101.71</v>
      </c>
      <c r="U189" s="75">
        <v>36.85</v>
      </c>
      <c r="V189" s="75">
        <v>19.600000000000001</v>
      </c>
      <c r="W189" s="75">
        <v>0</v>
      </c>
      <c r="X189" s="75">
        <v>0.05</v>
      </c>
      <c r="Y189" s="75">
        <v>0.59</v>
      </c>
      <c r="Z189" s="75">
        <v>0</v>
      </c>
      <c r="AA189" s="75">
        <v>0.12</v>
      </c>
      <c r="AB189" s="75">
        <v>0</v>
      </c>
      <c r="AC189" s="75">
        <v>0.02</v>
      </c>
      <c r="AD189" s="76">
        <v>0</v>
      </c>
    </row>
    <row r="190" spans="3:30" x14ac:dyDescent="0.2">
      <c r="C190" s="69">
        <v>35186</v>
      </c>
      <c r="J190" s="198">
        <f>output.std!C216</f>
        <v>35977</v>
      </c>
      <c r="K190" s="74">
        <v>11</v>
      </c>
      <c r="L190" s="75">
        <v>40.97</v>
      </c>
      <c r="M190" s="75">
        <v>0.48</v>
      </c>
      <c r="N190" s="75">
        <v>6.5</v>
      </c>
      <c r="O190" s="75">
        <v>17.98</v>
      </c>
      <c r="P190" s="75">
        <v>12.5</v>
      </c>
      <c r="Q190" s="75">
        <v>0</v>
      </c>
      <c r="R190" s="75">
        <v>118.38</v>
      </c>
      <c r="S190" s="75">
        <v>19.71</v>
      </c>
      <c r="T190" s="75">
        <v>110.82</v>
      </c>
      <c r="U190" s="75">
        <v>25.86</v>
      </c>
      <c r="V190" s="75">
        <v>3.94</v>
      </c>
      <c r="W190" s="75">
        <v>0</v>
      </c>
      <c r="X190" s="75">
        <v>0.02</v>
      </c>
      <c r="Y190" s="75">
        <v>0.28999999999999998</v>
      </c>
      <c r="Z190" s="75">
        <v>0.02</v>
      </c>
      <c r="AA190" s="75">
        <v>0.02</v>
      </c>
      <c r="AB190" s="75">
        <v>0</v>
      </c>
      <c r="AC190" s="75">
        <v>0</v>
      </c>
      <c r="AD190" s="76">
        <v>0</v>
      </c>
    </row>
    <row r="191" spans="3:30" x14ac:dyDescent="0.2">
      <c r="C191" s="69">
        <v>35217</v>
      </c>
      <c r="J191" s="198">
        <f>output.std!C217</f>
        <v>36008</v>
      </c>
      <c r="K191" s="74">
        <v>12</v>
      </c>
      <c r="L191" s="75">
        <v>139.74</v>
      </c>
      <c r="M191" s="75">
        <v>13.28</v>
      </c>
      <c r="N191" s="75">
        <v>29.93</v>
      </c>
      <c r="O191" s="75">
        <v>22.62</v>
      </c>
      <c r="P191" s="75">
        <v>58.35</v>
      </c>
      <c r="Q191" s="75">
        <v>0</v>
      </c>
      <c r="R191" s="75">
        <v>118.28</v>
      </c>
      <c r="S191" s="75">
        <v>37.85</v>
      </c>
      <c r="T191" s="75">
        <v>79.27</v>
      </c>
      <c r="U191" s="75">
        <v>66.83</v>
      </c>
      <c r="V191" s="75">
        <v>121.84</v>
      </c>
      <c r="W191" s="75">
        <v>0</v>
      </c>
      <c r="X191" s="75">
        <v>7.0000000000000007E-2</v>
      </c>
      <c r="Y191" s="75">
        <v>1.28</v>
      </c>
      <c r="Z191" s="75">
        <v>0</v>
      </c>
      <c r="AA191" s="75">
        <v>0.67</v>
      </c>
      <c r="AB191" s="75">
        <v>0</v>
      </c>
      <c r="AC191" s="75">
        <v>0.08</v>
      </c>
      <c r="AD191" s="76">
        <v>0</v>
      </c>
    </row>
    <row r="192" spans="3:30" x14ac:dyDescent="0.2">
      <c r="C192" s="69">
        <v>35247</v>
      </c>
      <c r="J192" s="198">
        <f>output.std!C218</f>
        <v>36039</v>
      </c>
      <c r="K192" s="74">
        <v>2</v>
      </c>
      <c r="L192" s="75">
        <v>203.93</v>
      </c>
      <c r="M192" s="75">
        <v>24.4</v>
      </c>
      <c r="N192" s="75">
        <v>45.28</v>
      </c>
      <c r="O192" s="75">
        <v>48.6</v>
      </c>
      <c r="P192" s="75">
        <v>85.6</v>
      </c>
      <c r="Q192" s="75">
        <v>0</v>
      </c>
      <c r="R192" s="75">
        <v>118.45</v>
      </c>
      <c r="S192" s="75">
        <v>48.76</v>
      </c>
      <c r="T192" s="75">
        <v>67.790000000000006</v>
      </c>
      <c r="U192" s="75">
        <v>119.87</v>
      </c>
      <c r="V192" s="75">
        <v>227.8</v>
      </c>
      <c r="W192" s="75">
        <v>0</v>
      </c>
      <c r="X192" s="75">
        <v>7.0000000000000007E-2</v>
      </c>
      <c r="Y192" s="75">
        <v>1.26</v>
      </c>
      <c r="Z192" s="75">
        <v>0</v>
      </c>
      <c r="AA192" s="75">
        <v>5.3</v>
      </c>
      <c r="AB192" s="75">
        <v>0</v>
      </c>
      <c r="AC192" s="75">
        <v>0.65</v>
      </c>
      <c r="AD192" s="76">
        <v>0</v>
      </c>
    </row>
    <row r="193" spans="3:30" x14ac:dyDescent="0.2">
      <c r="C193" s="69">
        <v>35278</v>
      </c>
      <c r="J193" s="198">
        <f>output.std!C219</f>
        <v>36069</v>
      </c>
      <c r="K193" s="74">
        <v>3</v>
      </c>
      <c r="L193" s="75">
        <v>173.54</v>
      </c>
      <c r="M193" s="75">
        <v>18.07</v>
      </c>
      <c r="N193" s="75">
        <v>38.35</v>
      </c>
      <c r="O193" s="75">
        <v>70.05</v>
      </c>
      <c r="P193" s="75">
        <v>72.22</v>
      </c>
      <c r="Q193" s="75">
        <v>0</v>
      </c>
      <c r="R193" s="75">
        <v>118.13</v>
      </c>
      <c r="S193" s="75">
        <v>45.68</v>
      </c>
      <c r="T193" s="75">
        <v>65.83</v>
      </c>
      <c r="U193" s="75">
        <v>128.76</v>
      </c>
      <c r="V193" s="75">
        <v>176.36</v>
      </c>
      <c r="W193" s="75">
        <v>0</v>
      </c>
      <c r="X193" s="75">
        <v>0.04</v>
      </c>
      <c r="Y193" s="75">
        <v>0.82</v>
      </c>
      <c r="Z193" s="75">
        <v>0</v>
      </c>
      <c r="AA193" s="75">
        <v>1.3</v>
      </c>
      <c r="AB193" s="75">
        <v>0</v>
      </c>
      <c r="AC193" s="75">
        <v>0.16</v>
      </c>
      <c r="AD193" s="76">
        <v>0</v>
      </c>
    </row>
    <row r="194" spans="3:30" x14ac:dyDescent="0.2">
      <c r="C194" s="69">
        <v>35309</v>
      </c>
      <c r="J194" s="198">
        <f>output.std!C220</f>
        <v>36100</v>
      </c>
      <c r="K194" s="74">
        <v>4</v>
      </c>
      <c r="L194" s="75">
        <v>42.7</v>
      </c>
      <c r="M194" s="75">
        <v>0.25</v>
      </c>
      <c r="N194" s="75">
        <v>9.7100000000000009</v>
      </c>
      <c r="O194" s="75">
        <v>60.2</v>
      </c>
      <c r="P194" s="75">
        <v>12.95</v>
      </c>
      <c r="Q194" s="75">
        <v>0</v>
      </c>
      <c r="R194" s="75">
        <v>118.43</v>
      </c>
      <c r="S194" s="75">
        <v>21.5</v>
      </c>
      <c r="T194" s="75">
        <v>72.2</v>
      </c>
      <c r="U194" s="75">
        <v>72.63</v>
      </c>
      <c r="V194" s="75">
        <v>1.75</v>
      </c>
      <c r="W194" s="75">
        <v>0</v>
      </c>
      <c r="X194" s="75">
        <v>0.01</v>
      </c>
      <c r="Y194" s="75">
        <v>0.14000000000000001</v>
      </c>
      <c r="Z194" s="75">
        <v>0</v>
      </c>
      <c r="AA194" s="75">
        <v>0.01</v>
      </c>
      <c r="AB194" s="75">
        <v>0</v>
      </c>
      <c r="AC194" s="75">
        <v>0</v>
      </c>
      <c r="AD194" s="76">
        <v>0</v>
      </c>
    </row>
    <row r="195" spans="3:30" x14ac:dyDescent="0.2">
      <c r="C195" s="69">
        <v>35339</v>
      </c>
      <c r="J195" s="198">
        <f>output.std!C221</f>
        <v>36130</v>
      </c>
      <c r="K195" s="74">
        <v>5</v>
      </c>
      <c r="L195" s="75">
        <v>31.19</v>
      </c>
      <c r="M195" s="75">
        <v>0.28000000000000003</v>
      </c>
      <c r="N195" s="75">
        <v>7.28</v>
      </c>
      <c r="O195" s="75">
        <v>40.159999999999997</v>
      </c>
      <c r="P195" s="75">
        <v>13.2</v>
      </c>
      <c r="Q195" s="75">
        <v>0</v>
      </c>
      <c r="R195" s="75">
        <v>117.51</v>
      </c>
      <c r="S195" s="75">
        <v>11.59</v>
      </c>
      <c r="T195" s="75">
        <v>79.010000000000005</v>
      </c>
      <c r="U195" s="75">
        <v>50.08</v>
      </c>
      <c r="V195" s="75">
        <v>1.92</v>
      </c>
      <c r="W195" s="75">
        <v>0</v>
      </c>
      <c r="X195" s="75">
        <v>0.01</v>
      </c>
      <c r="Y195" s="75">
        <v>0.16</v>
      </c>
      <c r="Z195" s="75">
        <v>0</v>
      </c>
      <c r="AA195" s="75">
        <v>0.01</v>
      </c>
      <c r="AB195" s="75">
        <v>0</v>
      </c>
      <c r="AC195" s="75">
        <v>0</v>
      </c>
      <c r="AD195" s="76">
        <v>0</v>
      </c>
    </row>
    <row r="196" spans="3:30" x14ac:dyDescent="0.2">
      <c r="C196" s="69">
        <v>35370</v>
      </c>
      <c r="J196" s="198">
        <f>output.std!C222</f>
        <v>36161</v>
      </c>
      <c r="K196" s="74">
        <v>6</v>
      </c>
      <c r="L196" s="75">
        <v>19.510000000000002</v>
      </c>
      <c r="M196" s="75">
        <v>0.25</v>
      </c>
      <c r="N196" s="75">
        <v>3.86</v>
      </c>
      <c r="O196" s="75">
        <v>19.34</v>
      </c>
      <c r="P196" s="75">
        <v>6.76</v>
      </c>
      <c r="Q196" s="75">
        <v>0</v>
      </c>
      <c r="R196" s="75">
        <v>118.5</v>
      </c>
      <c r="S196" s="75">
        <v>7.67</v>
      </c>
      <c r="T196" s="75">
        <v>77.319999999999993</v>
      </c>
      <c r="U196" s="75">
        <v>25.4</v>
      </c>
      <c r="V196" s="75">
        <v>1.89</v>
      </c>
      <c r="W196" s="75">
        <v>0</v>
      </c>
      <c r="X196" s="75">
        <v>0.01</v>
      </c>
      <c r="Y196" s="75">
        <v>0.1</v>
      </c>
      <c r="Z196" s="75">
        <v>0</v>
      </c>
      <c r="AA196" s="75">
        <v>0.01</v>
      </c>
      <c r="AB196" s="75">
        <v>0</v>
      </c>
      <c r="AC196" s="75">
        <v>0</v>
      </c>
      <c r="AD196" s="76">
        <v>0</v>
      </c>
    </row>
    <row r="197" spans="3:30" x14ac:dyDescent="0.2">
      <c r="C197" s="69">
        <v>35400</v>
      </c>
      <c r="J197" s="198">
        <f>output.std!C223</f>
        <v>36192</v>
      </c>
      <c r="K197" s="74">
        <v>7</v>
      </c>
      <c r="L197" s="75">
        <v>20.010000000000002</v>
      </c>
      <c r="M197" s="75">
        <v>0.2</v>
      </c>
      <c r="N197" s="75">
        <v>3.97</v>
      </c>
      <c r="O197" s="75">
        <v>8.1199999999999992</v>
      </c>
      <c r="P197" s="75">
        <v>7.53</v>
      </c>
      <c r="Q197" s="75">
        <v>0</v>
      </c>
      <c r="R197" s="75">
        <v>118.76</v>
      </c>
      <c r="S197" s="75">
        <v>7.79</v>
      </c>
      <c r="T197" s="75">
        <v>80.83</v>
      </c>
      <c r="U197" s="75">
        <v>13.94</v>
      </c>
      <c r="V197" s="75">
        <v>1.4</v>
      </c>
      <c r="W197" s="75">
        <v>0</v>
      </c>
      <c r="X197" s="75">
        <v>0.01</v>
      </c>
      <c r="Y197" s="75">
        <v>0.12</v>
      </c>
      <c r="Z197" s="75">
        <v>0</v>
      </c>
      <c r="AA197" s="75">
        <v>0.01</v>
      </c>
      <c r="AB197" s="75">
        <v>0</v>
      </c>
      <c r="AC197" s="75">
        <v>0</v>
      </c>
      <c r="AD197" s="76">
        <v>0</v>
      </c>
    </row>
    <row r="198" spans="3:30" x14ac:dyDescent="0.2">
      <c r="C198" s="69">
        <v>35431</v>
      </c>
      <c r="J198" s="198">
        <f>output.std!C224</f>
        <v>36220</v>
      </c>
      <c r="K198" s="74">
        <v>8</v>
      </c>
      <c r="L198" s="75">
        <v>26.71</v>
      </c>
      <c r="M198" s="75">
        <v>2.0499999999999998</v>
      </c>
      <c r="N198" s="75">
        <v>4.95</v>
      </c>
      <c r="O198" s="75">
        <v>6.98</v>
      </c>
      <c r="P198" s="75">
        <v>8.6300000000000008</v>
      </c>
      <c r="Q198" s="75">
        <v>0</v>
      </c>
      <c r="R198" s="75">
        <v>119.14</v>
      </c>
      <c r="S198" s="75">
        <v>10.8</v>
      </c>
      <c r="T198" s="75">
        <v>81.510000000000005</v>
      </c>
      <c r="U198" s="75">
        <v>15.33</v>
      </c>
      <c r="V198" s="75">
        <v>19.41</v>
      </c>
      <c r="W198" s="75">
        <v>0</v>
      </c>
      <c r="X198" s="75">
        <v>0.01</v>
      </c>
      <c r="Y198" s="75">
        <v>0.15</v>
      </c>
      <c r="Z198" s="75">
        <v>0</v>
      </c>
      <c r="AA198" s="75">
        <v>0.11</v>
      </c>
      <c r="AB198" s="75">
        <v>0</v>
      </c>
      <c r="AC198" s="75">
        <v>0.01</v>
      </c>
      <c r="AD198" s="76">
        <v>0</v>
      </c>
    </row>
    <row r="199" spans="3:30" x14ac:dyDescent="0.2">
      <c r="C199" s="69">
        <v>35462</v>
      </c>
      <c r="J199" s="198">
        <f>output.std!C225</f>
        <v>36251</v>
      </c>
      <c r="K199" s="74">
        <v>9</v>
      </c>
      <c r="L199" s="75">
        <v>20.97</v>
      </c>
      <c r="M199" s="75">
        <v>0.62</v>
      </c>
      <c r="N199" s="75">
        <v>4.59</v>
      </c>
      <c r="O199" s="75">
        <v>5.25</v>
      </c>
      <c r="P199" s="75">
        <v>9.02</v>
      </c>
      <c r="Q199" s="75">
        <v>0</v>
      </c>
      <c r="R199" s="75">
        <v>117.86</v>
      </c>
      <c r="S199" s="75">
        <v>7.83</v>
      </c>
      <c r="T199" s="75">
        <v>107.34</v>
      </c>
      <c r="U199" s="75">
        <v>11.52</v>
      </c>
      <c r="V199" s="75">
        <v>4.8899999999999997</v>
      </c>
      <c r="W199" s="75">
        <v>0</v>
      </c>
      <c r="X199" s="75">
        <v>0.01</v>
      </c>
      <c r="Y199" s="75">
        <v>0.18</v>
      </c>
      <c r="Z199" s="75">
        <v>0</v>
      </c>
      <c r="AA199" s="75">
        <v>0.02</v>
      </c>
      <c r="AB199" s="75">
        <v>0</v>
      </c>
      <c r="AC199" s="75">
        <v>0</v>
      </c>
      <c r="AD199" s="76">
        <v>0</v>
      </c>
    </row>
    <row r="200" spans="3:30" x14ac:dyDescent="0.2">
      <c r="C200" s="69">
        <v>35490</v>
      </c>
      <c r="J200" s="198">
        <f>output.std!C226</f>
        <v>36281</v>
      </c>
      <c r="K200" s="74">
        <v>10</v>
      </c>
      <c r="L200" s="75">
        <v>113.32</v>
      </c>
      <c r="M200" s="75">
        <v>8.0399999999999991</v>
      </c>
      <c r="N200" s="75">
        <v>24.24</v>
      </c>
      <c r="O200" s="75">
        <v>12.84</v>
      </c>
      <c r="P200" s="75">
        <v>49.42</v>
      </c>
      <c r="Q200" s="75">
        <v>0</v>
      </c>
      <c r="R200" s="75">
        <v>118</v>
      </c>
      <c r="S200" s="75">
        <v>29.98</v>
      </c>
      <c r="T200" s="75">
        <v>77.98</v>
      </c>
      <c r="U200" s="75">
        <v>46.13</v>
      </c>
      <c r="V200" s="75">
        <v>59.13</v>
      </c>
      <c r="W200" s="75">
        <v>0</v>
      </c>
      <c r="X200" s="75">
        <v>0.06</v>
      </c>
      <c r="Y200" s="75">
        <v>0.98</v>
      </c>
      <c r="Z200" s="75">
        <v>0.01</v>
      </c>
      <c r="AA200" s="75">
        <v>0.32</v>
      </c>
      <c r="AB200" s="75">
        <v>0</v>
      </c>
      <c r="AC200" s="75">
        <v>0.04</v>
      </c>
      <c r="AD200" s="76">
        <v>0</v>
      </c>
    </row>
    <row r="201" spans="3:30" x14ac:dyDescent="0.2">
      <c r="C201" s="69">
        <v>35521</v>
      </c>
      <c r="J201" s="198">
        <f>output.std!C227</f>
        <v>36312</v>
      </c>
      <c r="K201" s="74">
        <v>11</v>
      </c>
      <c r="L201" s="75">
        <v>33.78</v>
      </c>
      <c r="M201" s="75">
        <v>0.4</v>
      </c>
      <c r="N201" s="75">
        <v>6.85</v>
      </c>
      <c r="O201" s="75">
        <v>21.94</v>
      </c>
      <c r="P201" s="75">
        <v>10.98</v>
      </c>
      <c r="Q201" s="75">
        <v>0</v>
      </c>
      <c r="R201" s="75">
        <v>117.69</v>
      </c>
      <c r="S201" s="75">
        <v>16.29</v>
      </c>
      <c r="T201" s="75">
        <v>124.65</v>
      </c>
      <c r="U201" s="75">
        <v>30.25</v>
      </c>
      <c r="V201" s="75">
        <v>2.97</v>
      </c>
      <c r="W201" s="75">
        <v>0</v>
      </c>
      <c r="X201" s="75">
        <v>0.02</v>
      </c>
      <c r="Y201" s="75">
        <v>0.22</v>
      </c>
      <c r="Z201" s="75">
        <v>0.01</v>
      </c>
      <c r="AA201" s="75">
        <v>0.01</v>
      </c>
      <c r="AB201" s="75">
        <v>0</v>
      </c>
      <c r="AC201" s="75">
        <v>0</v>
      </c>
      <c r="AD201" s="76">
        <v>0</v>
      </c>
    </row>
    <row r="202" spans="3:30" x14ac:dyDescent="0.2">
      <c r="C202" s="69">
        <v>35551</v>
      </c>
      <c r="J202" s="198">
        <f>output.std!C228</f>
        <v>36342</v>
      </c>
      <c r="K202" s="74">
        <v>12</v>
      </c>
      <c r="L202" s="75">
        <v>132.29</v>
      </c>
      <c r="M202" s="75">
        <v>8.01</v>
      </c>
      <c r="N202" s="75">
        <v>25.86</v>
      </c>
      <c r="O202" s="75">
        <v>24.66</v>
      </c>
      <c r="P202" s="75">
        <v>48.03</v>
      </c>
      <c r="Q202" s="75">
        <v>0</v>
      </c>
      <c r="R202" s="75">
        <v>118.37</v>
      </c>
      <c r="S202" s="75">
        <v>48.3</v>
      </c>
      <c r="T202" s="75">
        <v>94.77</v>
      </c>
      <c r="U202" s="75">
        <v>59.68</v>
      </c>
      <c r="V202" s="75">
        <v>70.72</v>
      </c>
      <c r="W202" s="75">
        <v>0</v>
      </c>
      <c r="X202" s="75">
        <v>0.05</v>
      </c>
      <c r="Y202" s="75">
        <v>0.95</v>
      </c>
      <c r="Z202" s="75">
        <v>0.01</v>
      </c>
      <c r="AA202" s="75">
        <v>0.28999999999999998</v>
      </c>
      <c r="AB202" s="75">
        <v>0</v>
      </c>
      <c r="AC202" s="75">
        <v>0.04</v>
      </c>
      <c r="AD202" s="76">
        <v>0</v>
      </c>
    </row>
    <row r="203" spans="3:30" x14ac:dyDescent="0.2">
      <c r="C203" s="69">
        <v>35582</v>
      </c>
      <c r="J203" s="198">
        <f>output.std!C229</f>
        <v>36373</v>
      </c>
      <c r="K203" s="74">
        <v>2</v>
      </c>
      <c r="L203" s="75">
        <v>118.93</v>
      </c>
      <c r="M203" s="75">
        <v>12.86</v>
      </c>
      <c r="N203" s="75">
        <v>25.74</v>
      </c>
      <c r="O203" s="75">
        <v>52.53</v>
      </c>
      <c r="P203" s="75">
        <v>45.86</v>
      </c>
      <c r="Q203" s="75">
        <v>0</v>
      </c>
      <c r="R203" s="75">
        <v>118.2</v>
      </c>
      <c r="S203" s="75">
        <v>35.07</v>
      </c>
      <c r="T203" s="75">
        <v>70.92</v>
      </c>
      <c r="U203" s="75">
        <v>92.88</v>
      </c>
      <c r="V203" s="75">
        <v>126.78</v>
      </c>
      <c r="W203" s="75">
        <v>0</v>
      </c>
      <c r="X203" s="75">
        <v>0.03</v>
      </c>
      <c r="Y203" s="75">
        <v>0.61</v>
      </c>
      <c r="Z203" s="75">
        <v>0</v>
      </c>
      <c r="AA203" s="75">
        <v>3.02</v>
      </c>
      <c r="AB203" s="75">
        <v>0</v>
      </c>
      <c r="AC203" s="75">
        <v>0.37</v>
      </c>
      <c r="AD203" s="76">
        <v>0</v>
      </c>
    </row>
    <row r="204" spans="3:30" x14ac:dyDescent="0.2">
      <c r="C204" s="69">
        <v>35612</v>
      </c>
      <c r="J204" s="198">
        <f>output.std!C230</f>
        <v>36404</v>
      </c>
      <c r="K204" s="74">
        <v>3</v>
      </c>
      <c r="L204" s="75">
        <v>204.65</v>
      </c>
      <c r="M204" s="75">
        <v>20.51</v>
      </c>
      <c r="N204" s="75">
        <v>47.12</v>
      </c>
      <c r="O204" s="75">
        <v>61.14</v>
      </c>
      <c r="P204" s="75">
        <v>93.29</v>
      </c>
      <c r="Q204" s="75">
        <v>0</v>
      </c>
      <c r="R204" s="75">
        <v>118.86</v>
      </c>
      <c r="S204" s="75">
        <v>42.62</v>
      </c>
      <c r="T204" s="75">
        <v>57.12</v>
      </c>
      <c r="U204" s="75">
        <v>131.03</v>
      </c>
      <c r="V204" s="75">
        <v>168.68</v>
      </c>
      <c r="W204" s="75">
        <v>0</v>
      </c>
      <c r="X204" s="75">
        <v>0.06</v>
      </c>
      <c r="Y204" s="75">
        <v>1.05</v>
      </c>
      <c r="Z204" s="75">
        <v>0</v>
      </c>
      <c r="AA204" s="75">
        <v>2.09</v>
      </c>
      <c r="AB204" s="75">
        <v>0</v>
      </c>
      <c r="AC204" s="75">
        <v>0.25</v>
      </c>
      <c r="AD204" s="76">
        <v>0</v>
      </c>
    </row>
    <row r="205" spans="3:30" x14ac:dyDescent="0.2">
      <c r="C205" s="69">
        <v>35643</v>
      </c>
      <c r="J205" s="198">
        <f>output.std!C231</f>
        <v>36434</v>
      </c>
      <c r="K205" s="74">
        <v>4</v>
      </c>
      <c r="L205" s="75">
        <v>51.34</v>
      </c>
      <c r="M205" s="75">
        <v>2.83</v>
      </c>
      <c r="N205" s="75">
        <v>11.82</v>
      </c>
      <c r="O205" s="75">
        <v>62.9</v>
      </c>
      <c r="P205" s="75">
        <v>19.149999999999999</v>
      </c>
      <c r="Q205" s="75">
        <v>0</v>
      </c>
      <c r="R205" s="75">
        <v>118.93</v>
      </c>
      <c r="S205" s="75">
        <v>18.82</v>
      </c>
      <c r="T205" s="75">
        <v>63.06</v>
      </c>
      <c r="U205" s="75">
        <v>80.06</v>
      </c>
      <c r="V205" s="75">
        <v>18.5</v>
      </c>
      <c r="W205" s="75">
        <v>0</v>
      </c>
      <c r="X205" s="75">
        <v>0.01</v>
      </c>
      <c r="Y205" s="75">
        <v>0.19</v>
      </c>
      <c r="Z205" s="75">
        <v>0</v>
      </c>
      <c r="AA205" s="75">
        <v>0.18</v>
      </c>
      <c r="AB205" s="75">
        <v>0</v>
      </c>
      <c r="AC205" s="75">
        <v>0.02</v>
      </c>
      <c r="AD205" s="76">
        <v>0</v>
      </c>
    </row>
    <row r="206" spans="3:30" x14ac:dyDescent="0.2">
      <c r="C206" s="69">
        <v>35674</v>
      </c>
      <c r="J206" s="198">
        <f>output.std!C232</f>
        <v>36465</v>
      </c>
      <c r="K206" s="74">
        <v>5</v>
      </c>
      <c r="L206" s="75">
        <v>58.45</v>
      </c>
      <c r="M206" s="75">
        <v>17.68</v>
      </c>
      <c r="N206" s="75">
        <v>11.41</v>
      </c>
      <c r="O206" s="75">
        <v>46.2</v>
      </c>
      <c r="P206" s="75">
        <v>22.25</v>
      </c>
      <c r="Q206" s="75">
        <v>0</v>
      </c>
      <c r="R206" s="75">
        <v>118.59</v>
      </c>
      <c r="S206" s="75">
        <v>7.85</v>
      </c>
      <c r="T206" s="75">
        <v>77.510000000000005</v>
      </c>
      <c r="U206" s="75">
        <v>77.790000000000006</v>
      </c>
      <c r="V206" s="75">
        <v>191.16</v>
      </c>
      <c r="W206" s="75">
        <v>0</v>
      </c>
      <c r="X206" s="75">
        <v>0.02</v>
      </c>
      <c r="Y206" s="75">
        <v>0.25</v>
      </c>
      <c r="Z206" s="75">
        <v>0</v>
      </c>
      <c r="AA206" s="75">
        <v>1.2</v>
      </c>
      <c r="AB206" s="75">
        <v>0</v>
      </c>
      <c r="AC206" s="75">
        <v>0.15</v>
      </c>
      <c r="AD206" s="76">
        <v>0</v>
      </c>
    </row>
    <row r="207" spans="3:30" x14ac:dyDescent="0.2">
      <c r="C207" s="69">
        <v>35704</v>
      </c>
      <c r="J207" s="198">
        <f>output.std!C233</f>
        <v>36495</v>
      </c>
      <c r="K207" s="74">
        <v>6</v>
      </c>
      <c r="L207" s="75">
        <v>9.07</v>
      </c>
      <c r="M207" s="75">
        <v>0.04</v>
      </c>
      <c r="N207" s="75">
        <v>1.64</v>
      </c>
      <c r="O207" s="75">
        <v>23.9</v>
      </c>
      <c r="P207" s="75">
        <v>2.76</v>
      </c>
      <c r="Q207" s="75">
        <v>0</v>
      </c>
      <c r="R207" s="75">
        <v>118.71</v>
      </c>
      <c r="S207" s="75">
        <v>4.53</v>
      </c>
      <c r="T207" s="75">
        <v>80.97</v>
      </c>
      <c r="U207" s="75">
        <v>27.71</v>
      </c>
      <c r="V207" s="75">
        <v>0.24</v>
      </c>
      <c r="W207" s="75">
        <v>0</v>
      </c>
      <c r="X207" s="75">
        <v>0</v>
      </c>
      <c r="Y207" s="75">
        <v>0.03</v>
      </c>
      <c r="Z207" s="75">
        <v>0</v>
      </c>
      <c r="AA207" s="75">
        <v>0</v>
      </c>
      <c r="AB207" s="75">
        <v>0</v>
      </c>
      <c r="AC207" s="75">
        <v>0</v>
      </c>
      <c r="AD207" s="76">
        <v>0</v>
      </c>
    </row>
    <row r="208" spans="3:30" x14ac:dyDescent="0.2">
      <c r="C208" s="69">
        <v>35735</v>
      </c>
      <c r="J208" s="198">
        <f>output.std!C234</f>
        <v>36526</v>
      </c>
      <c r="K208" s="74">
        <v>7</v>
      </c>
      <c r="L208" s="75">
        <v>24.73</v>
      </c>
      <c r="M208" s="75">
        <v>0.54</v>
      </c>
      <c r="N208" s="75">
        <v>5.12</v>
      </c>
      <c r="O208" s="75">
        <v>9.84</v>
      </c>
      <c r="P208" s="75">
        <v>9.58</v>
      </c>
      <c r="Q208" s="75">
        <v>0</v>
      </c>
      <c r="R208" s="75">
        <v>118.18</v>
      </c>
      <c r="S208" s="75">
        <v>9.8699999999999992</v>
      </c>
      <c r="T208" s="75">
        <v>81.44</v>
      </c>
      <c r="U208" s="75">
        <v>17.309999999999999</v>
      </c>
      <c r="V208" s="75">
        <v>4.2</v>
      </c>
      <c r="W208" s="75">
        <v>0</v>
      </c>
      <c r="X208" s="75">
        <v>0.01</v>
      </c>
      <c r="Y208" s="75">
        <v>0.14000000000000001</v>
      </c>
      <c r="Z208" s="75">
        <v>0</v>
      </c>
      <c r="AA208" s="75">
        <v>0.01</v>
      </c>
      <c r="AB208" s="75">
        <v>0</v>
      </c>
      <c r="AC208" s="75">
        <v>0</v>
      </c>
      <c r="AD208" s="76">
        <v>0</v>
      </c>
    </row>
    <row r="209" spans="3:30" x14ac:dyDescent="0.2">
      <c r="C209" s="69">
        <v>35765</v>
      </c>
      <c r="J209" s="198">
        <f>output.std!C235</f>
        <v>36557</v>
      </c>
      <c r="K209" s="74">
        <v>8</v>
      </c>
      <c r="L209" s="75">
        <v>23.73</v>
      </c>
      <c r="M209" s="75">
        <v>7.0000000000000007E-2</v>
      </c>
      <c r="N209" s="75">
        <v>4.8899999999999997</v>
      </c>
      <c r="O209" s="75">
        <v>5.15</v>
      </c>
      <c r="P209" s="75">
        <v>8.32</v>
      </c>
      <c r="Q209" s="75">
        <v>0</v>
      </c>
      <c r="R209" s="75">
        <v>118.19</v>
      </c>
      <c r="S209" s="75">
        <v>10.47</v>
      </c>
      <c r="T209" s="75">
        <v>94.89</v>
      </c>
      <c r="U209" s="75">
        <v>11.56</v>
      </c>
      <c r="V209" s="75">
        <v>0.39</v>
      </c>
      <c r="W209" s="75">
        <v>0</v>
      </c>
      <c r="X209" s="75">
        <v>0.01</v>
      </c>
      <c r="Y209" s="75">
        <v>0.14000000000000001</v>
      </c>
      <c r="Z209" s="75">
        <v>0</v>
      </c>
      <c r="AA209" s="75">
        <v>0</v>
      </c>
      <c r="AB209" s="75">
        <v>0</v>
      </c>
      <c r="AC209" s="75">
        <v>0</v>
      </c>
      <c r="AD209" s="76">
        <v>0</v>
      </c>
    </row>
    <row r="210" spans="3:30" x14ac:dyDescent="0.2">
      <c r="C210" s="69">
        <v>35796</v>
      </c>
      <c r="J210" s="198">
        <f>output.std!C236</f>
        <v>36586</v>
      </c>
      <c r="K210" s="74">
        <v>9</v>
      </c>
      <c r="L210" s="75">
        <v>35.83</v>
      </c>
      <c r="M210" s="75">
        <v>1.29</v>
      </c>
      <c r="N210" s="75">
        <v>7.5</v>
      </c>
      <c r="O210" s="75">
        <v>7.36</v>
      </c>
      <c r="P210" s="75">
        <v>13.83</v>
      </c>
      <c r="Q210" s="75">
        <v>0</v>
      </c>
      <c r="R210" s="75">
        <v>118.37</v>
      </c>
      <c r="S210" s="75">
        <v>13.07</v>
      </c>
      <c r="T210" s="75">
        <v>89.12</v>
      </c>
      <c r="U210" s="75">
        <v>17.29</v>
      </c>
      <c r="V210" s="75">
        <v>10.29</v>
      </c>
      <c r="W210" s="75">
        <v>0</v>
      </c>
      <c r="X210" s="75">
        <v>0.02</v>
      </c>
      <c r="Y210" s="75">
        <v>0.25</v>
      </c>
      <c r="Z210" s="75">
        <v>0</v>
      </c>
      <c r="AA210" s="75">
        <v>0.04</v>
      </c>
      <c r="AB210" s="75">
        <v>0</v>
      </c>
      <c r="AC210" s="75">
        <v>0</v>
      </c>
      <c r="AD210" s="76">
        <v>0</v>
      </c>
    </row>
    <row r="211" spans="3:30" x14ac:dyDescent="0.2">
      <c r="C211" s="69">
        <v>35827</v>
      </c>
      <c r="J211" s="198">
        <f>output.std!C237</f>
        <v>36617</v>
      </c>
      <c r="K211" s="74">
        <v>10</v>
      </c>
      <c r="L211" s="75">
        <v>43.88</v>
      </c>
      <c r="M211" s="75">
        <v>1.37</v>
      </c>
      <c r="N211" s="75">
        <v>6.47</v>
      </c>
      <c r="O211" s="75">
        <v>10.56</v>
      </c>
      <c r="P211" s="75">
        <v>10.68</v>
      </c>
      <c r="Q211" s="75">
        <v>0</v>
      </c>
      <c r="R211" s="75">
        <v>118.27</v>
      </c>
      <c r="S211" s="75">
        <v>24.8</v>
      </c>
      <c r="T211" s="75">
        <v>97.4</v>
      </c>
      <c r="U211" s="75">
        <v>19.43</v>
      </c>
      <c r="V211" s="75">
        <v>12.4</v>
      </c>
      <c r="W211" s="75">
        <v>0</v>
      </c>
      <c r="X211" s="75">
        <v>0.01</v>
      </c>
      <c r="Y211" s="75">
        <v>0.21</v>
      </c>
      <c r="Z211" s="75">
        <v>0.1</v>
      </c>
      <c r="AA211" s="75">
        <v>0.04</v>
      </c>
      <c r="AB211" s="75">
        <v>0</v>
      </c>
      <c r="AC211" s="75">
        <v>0</v>
      </c>
      <c r="AD211" s="76">
        <v>0</v>
      </c>
    </row>
    <row r="212" spans="3:30" x14ac:dyDescent="0.2">
      <c r="C212" s="69">
        <v>35855</v>
      </c>
      <c r="J212" s="198">
        <f>output.std!C238</f>
        <v>36647</v>
      </c>
      <c r="K212" s="74">
        <v>11</v>
      </c>
      <c r="L212" s="75">
        <v>72.89</v>
      </c>
      <c r="M212" s="75">
        <v>0.55000000000000004</v>
      </c>
      <c r="N212" s="75">
        <v>11.92</v>
      </c>
      <c r="O212" s="75">
        <v>8.77</v>
      </c>
      <c r="P212" s="75">
        <v>20.329999999999998</v>
      </c>
      <c r="Q212" s="75">
        <v>0</v>
      </c>
      <c r="R212" s="75">
        <v>118.15</v>
      </c>
      <c r="S212" s="75">
        <v>39.14</v>
      </c>
      <c r="T212" s="75">
        <v>90.63</v>
      </c>
      <c r="U212" s="75">
        <v>22.13</v>
      </c>
      <c r="V212" s="75">
        <v>3.55</v>
      </c>
      <c r="W212" s="75">
        <v>0</v>
      </c>
      <c r="X212" s="75">
        <v>0.03</v>
      </c>
      <c r="Y212" s="75">
        <v>0.43</v>
      </c>
      <c r="Z212" s="75">
        <v>0.05</v>
      </c>
      <c r="AA212" s="75">
        <v>0.01</v>
      </c>
      <c r="AB212" s="75">
        <v>0</v>
      </c>
      <c r="AC212" s="75">
        <v>0</v>
      </c>
      <c r="AD212" s="76">
        <v>0</v>
      </c>
    </row>
    <row r="213" spans="3:30" x14ac:dyDescent="0.2">
      <c r="C213" s="69">
        <v>35886</v>
      </c>
      <c r="J213" s="198">
        <f>output.std!C239</f>
        <v>36678</v>
      </c>
      <c r="K213" s="74">
        <v>12</v>
      </c>
      <c r="L213" s="75">
        <v>74.900000000000006</v>
      </c>
      <c r="M213" s="75">
        <v>1.07</v>
      </c>
      <c r="N213" s="75">
        <v>15.13</v>
      </c>
      <c r="O213" s="75">
        <v>15.74</v>
      </c>
      <c r="P213" s="75">
        <v>22.43</v>
      </c>
      <c r="Q213" s="75">
        <v>0</v>
      </c>
      <c r="R213" s="75">
        <v>117.89</v>
      </c>
      <c r="S213" s="75">
        <v>37.549999999999997</v>
      </c>
      <c r="T213" s="75">
        <v>106.89</v>
      </c>
      <c r="U213" s="75">
        <v>32.840000000000003</v>
      </c>
      <c r="V213" s="75">
        <v>7.77</v>
      </c>
      <c r="W213" s="75">
        <v>0</v>
      </c>
      <c r="X213" s="75">
        <v>0.03</v>
      </c>
      <c r="Y213" s="75">
        <v>0.47</v>
      </c>
      <c r="Z213" s="75">
        <v>0.03</v>
      </c>
      <c r="AA213" s="75">
        <v>0.02</v>
      </c>
      <c r="AB213" s="75">
        <v>0</v>
      </c>
      <c r="AC213" s="75">
        <v>0</v>
      </c>
      <c r="AD213" s="76">
        <v>0</v>
      </c>
    </row>
    <row r="214" spans="3:30" x14ac:dyDescent="0.2">
      <c r="C214" s="69">
        <v>35916</v>
      </c>
      <c r="J214" s="198">
        <f>output.std!C240</f>
        <v>36708</v>
      </c>
      <c r="K214" s="74">
        <v>2</v>
      </c>
      <c r="L214" s="75">
        <v>167.62</v>
      </c>
      <c r="M214" s="75">
        <v>13.51</v>
      </c>
      <c r="N214" s="75">
        <v>37.15</v>
      </c>
      <c r="O214" s="75">
        <v>30.79</v>
      </c>
      <c r="P214" s="75">
        <v>64.239999999999995</v>
      </c>
      <c r="Q214" s="75">
        <v>0</v>
      </c>
      <c r="R214" s="75">
        <v>118.48</v>
      </c>
      <c r="S214" s="75">
        <v>54.14</v>
      </c>
      <c r="T214" s="75">
        <v>74.22</v>
      </c>
      <c r="U214" s="75">
        <v>82.52</v>
      </c>
      <c r="V214" s="75">
        <v>132.07</v>
      </c>
      <c r="W214" s="75">
        <v>0</v>
      </c>
      <c r="X214" s="75">
        <v>7.0000000000000007E-2</v>
      </c>
      <c r="Y214" s="75">
        <v>1.19</v>
      </c>
      <c r="Z214" s="75">
        <v>0.01</v>
      </c>
      <c r="AA214" s="75">
        <v>10.91</v>
      </c>
      <c r="AB214" s="75">
        <v>0</v>
      </c>
      <c r="AC214" s="75">
        <v>1.33</v>
      </c>
      <c r="AD214" s="76">
        <v>0</v>
      </c>
    </row>
    <row r="215" spans="3:30" x14ac:dyDescent="0.2">
      <c r="C215" s="69">
        <v>35947</v>
      </c>
      <c r="J215" s="198">
        <f>output.std!C241</f>
        <v>36739</v>
      </c>
      <c r="K215" s="74">
        <v>3</v>
      </c>
      <c r="L215" s="75">
        <v>137.03</v>
      </c>
      <c r="M215" s="75">
        <v>5.59</v>
      </c>
      <c r="N215" s="75">
        <v>30.58</v>
      </c>
      <c r="O215" s="75">
        <v>50.71</v>
      </c>
      <c r="P215" s="75">
        <v>57.57</v>
      </c>
      <c r="Q215" s="75">
        <v>0</v>
      </c>
      <c r="R215" s="75">
        <v>118.42</v>
      </c>
      <c r="S215" s="75">
        <v>43.4</v>
      </c>
      <c r="T215" s="75">
        <v>61.16</v>
      </c>
      <c r="U215" s="75">
        <v>88.51</v>
      </c>
      <c r="V215" s="75">
        <v>40.18</v>
      </c>
      <c r="W215" s="75">
        <v>0</v>
      </c>
      <c r="X215" s="75">
        <v>0.05</v>
      </c>
      <c r="Y215" s="75">
        <v>0.89</v>
      </c>
      <c r="Z215" s="75">
        <v>0</v>
      </c>
      <c r="AA215" s="75">
        <v>1.54</v>
      </c>
      <c r="AB215" s="75">
        <v>0</v>
      </c>
      <c r="AC215" s="75">
        <v>0.19</v>
      </c>
      <c r="AD215" s="76">
        <v>0</v>
      </c>
    </row>
    <row r="216" spans="3:30" x14ac:dyDescent="0.2">
      <c r="C216" s="69">
        <v>35977</v>
      </c>
      <c r="J216" s="198">
        <f>output.std!C242</f>
        <v>36770</v>
      </c>
      <c r="K216" s="74">
        <v>4</v>
      </c>
      <c r="L216" s="75">
        <v>62.93</v>
      </c>
      <c r="M216" s="75">
        <v>2.48</v>
      </c>
      <c r="N216" s="75">
        <v>14.47</v>
      </c>
      <c r="O216" s="75">
        <v>47.3</v>
      </c>
      <c r="P216" s="75">
        <v>25.38</v>
      </c>
      <c r="Q216" s="75">
        <v>0</v>
      </c>
      <c r="R216" s="75">
        <v>118.66</v>
      </c>
      <c r="S216" s="75">
        <v>21.3</v>
      </c>
      <c r="T216" s="75">
        <v>64.63</v>
      </c>
      <c r="U216" s="75">
        <v>66.08</v>
      </c>
      <c r="V216" s="75">
        <v>21.84</v>
      </c>
      <c r="W216" s="75">
        <v>0</v>
      </c>
      <c r="X216" s="75">
        <v>0.02</v>
      </c>
      <c r="Y216" s="75">
        <v>0.37</v>
      </c>
      <c r="Z216" s="75">
        <v>0</v>
      </c>
      <c r="AA216" s="75">
        <v>0.68</v>
      </c>
      <c r="AB216" s="75">
        <v>0</v>
      </c>
      <c r="AC216" s="75">
        <v>0.08</v>
      </c>
      <c r="AD216" s="76">
        <v>0</v>
      </c>
    </row>
    <row r="217" spans="3:30" x14ac:dyDescent="0.2">
      <c r="C217" s="69">
        <v>36008</v>
      </c>
      <c r="J217" s="198">
        <f>output.std!C243</f>
        <v>36800</v>
      </c>
      <c r="K217" s="74">
        <v>5</v>
      </c>
      <c r="L217" s="75">
        <v>19.579999999999998</v>
      </c>
      <c r="M217" s="75">
        <v>0.1</v>
      </c>
      <c r="N217" s="75">
        <v>3.33</v>
      </c>
      <c r="O217" s="75">
        <v>33</v>
      </c>
      <c r="P217" s="75">
        <v>6.25</v>
      </c>
      <c r="Q217" s="75">
        <v>0</v>
      </c>
      <c r="R217" s="75">
        <v>118.68</v>
      </c>
      <c r="S217" s="75">
        <v>9.52</v>
      </c>
      <c r="T217" s="75">
        <v>79.08</v>
      </c>
      <c r="U217" s="75">
        <v>38.24</v>
      </c>
      <c r="V217" s="75">
        <v>0.69</v>
      </c>
      <c r="W217" s="75">
        <v>0</v>
      </c>
      <c r="X217" s="75">
        <v>0.01</v>
      </c>
      <c r="Y217" s="75">
        <v>0.1</v>
      </c>
      <c r="Z217" s="75">
        <v>0</v>
      </c>
      <c r="AA217" s="75">
        <v>0.01</v>
      </c>
      <c r="AB217" s="75">
        <v>0</v>
      </c>
      <c r="AC217" s="75">
        <v>0</v>
      </c>
      <c r="AD217" s="76">
        <v>0</v>
      </c>
    </row>
    <row r="218" spans="3:30" x14ac:dyDescent="0.2">
      <c r="C218" s="69">
        <v>36039</v>
      </c>
      <c r="J218" s="198">
        <f>output.std!C244</f>
        <v>36831</v>
      </c>
      <c r="K218" s="74">
        <v>6</v>
      </c>
      <c r="L218" s="75">
        <v>6.97</v>
      </c>
      <c r="M218" s="75">
        <v>0</v>
      </c>
      <c r="N218" s="75">
        <v>1.46</v>
      </c>
      <c r="O218" s="75">
        <v>10.77</v>
      </c>
      <c r="P218" s="75">
        <v>1.32</v>
      </c>
      <c r="Q218" s="75">
        <v>0</v>
      </c>
      <c r="R218" s="75">
        <v>117.9</v>
      </c>
      <c r="S218" s="75">
        <v>5.47</v>
      </c>
      <c r="T218" s="75">
        <v>81.87</v>
      </c>
      <c r="U218" s="75">
        <v>13.74</v>
      </c>
      <c r="V218" s="75">
        <v>0</v>
      </c>
      <c r="W218" s="75">
        <v>0</v>
      </c>
      <c r="X218" s="75">
        <v>0</v>
      </c>
      <c r="Y218" s="75">
        <v>0.02</v>
      </c>
      <c r="Z218" s="75">
        <v>0</v>
      </c>
      <c r="AA218" s="75">
        <v>0</v>
      </c>
      <c r="AB218" s="75">
        <v>0</v>
      </c>
      <c r="AC218" s="75">
        <v>0</v>
      </c>
      <c r="AD218" s="76">
        <v>0</v>
      </c>
    </row>
    <row r="219" spans="3:30" x14ac:dyDescent="0.2">
      <c r="C219" s="69">
        <v>36069</v>
      </c>
      <c r="J219" s="198">
        <f>output.std!C245</f>
        <v>36861</v>
      </c>
      <c r="K219" s="74">
        <v>7</v>
      </c>
      <c r="L219" s="75">
        <v>43</v>
      </c>
      <c r="M219" s="75">
        <v>7.22</v>
      </c>
      <c r="N219" s="75">
        <v>8.7899999999999991</v>
      </c>
      <c r="O219" s="75">
        <v>6.99</v>
      </c>
      <c r="P219" s="75">
        <v>17.72</v>
      </c>
      <c r="Q219" s="75">
        <v>0</v>
      </c>
      <c r="R219" s="75">
        <v>118.54</v>
      </c>
      <c r="S219" s="75">
        <v>8.36</v>
      </c>
      <c r="T219" s="75">
        <v>72.94</v>
      </c>
      <c r="U219" s="75">
        <v>24.29</v>
      </c>
      <c r="V219" s="75">
        <v>78.489999999999995</v>
      </c>
      <c r="W219" s="75">
        <v>0</v>
      </c>
      <c r="X219" s="75">
        <v>0.02</v>
      </c>
      <c r="Y219" s="75">
        <v>0.33</v>
      </c>
      <c r="Z219" s="75">
        <v>0</v>
      </c>
      <c r="AA219" s="75">
        <v>1.88</v>
      </c>
      <c r="AB219" s="75">
        <v>0</v>
      </c>
      <c r="AC219" s="75">
        <v>0.23</v>
      </c>
      <c r="AD219" s="76">
        <v>0</v>
      </c>
    </row>
    <row r="220" spans="3:30" x14ac:dyDescent="0.2">
      <c r="C220" s="69">
        <v>36100</v>
      </c>
      <c r="J220" s="198">
        <f>output.std!C246</f>
        <v>36892</v>
      </c>
      <c r="K220" s="74">
        <v>8</v>
      </c>
      <c r="L220" s="75">
        <v>34.799999999999997</v>
      </c>
      <c r="M220" s="75">
        <v>5.62</v>
      </c>
      <c r="N220" s="75">
        <v>7.15</v>
      </c>
      <c r="O220" s="75">
        <v>11.38</v>
      </c>
      <c r="P220" s="75">
        <v>13.36</v>
      </c>
      <c r="Q220" s="75">
        <v>0</v>
      </c>
      <c r="R220" s="75">
        <v>118.47</v>
      </c>
      <c r="S220" s="75">
        <v>8.86</v>
      </c>
      <c r="T220" s="75">
        <v>94.08</v>
      </c>
      <c r="U220" s="75">
        <v>25.27</v>
      </c>
      <c r="V220" s="75">
        <v>59.81</v>
      </c>
      <c r="W220" s="75">
        <v>0</v>
      </c>
      <c r="X220" s="75">
        <v>0.02</v>
      </c>
      <c r="Y220" s="75">
        <v>0.27</v>
      </c>
      <c r="Z220" s="75">
        <v>0</v>
      </c>
      <c r="AA220" s="75">
        <v>0.8</v>
      </c>
      <c r="AB220" s="75">
        <v>0</v>
      </c>
      <c r="AC220" s="75">
        <v>0.1</v>
      </c>
      <c r="AD220" s="76">
        <v>0</v>
      </c>
    </row>
    <row r="221" spans="3:30" x14ac:dyDescent="0.2">
      <c r="C221" s="69">
        <v>36130</v>
      </c>
      <c r="J221" s="198">
        <f>output.std!C247</f>
        <v>36923</v>
      </c>
      <c r="K221" s="74">
        <v>9</v>
      </c>
      <c r="L221" s="75">
        <v>71.650000000000006</v>
      </c>
      <c r="M221" s="75">
        <v>6.19</v>
      </c>
      <c r="N221" s="75">
        <v>15.54</v>
      </c>
      <c r="O221" s="75">
        <v>14.07</v>
      </c>
      <c r="P221" s="75">
        <v>29.72</v>
      </c>
      <c r="Q221" s="75">
        <v>0</v>
      </c>
      <c r="R221" s="75">
        <v>118.27</v>
      </c>
      <c r="S221" s="75">
        <v>20.27</v>
      </c>
      <c r="T221" s="75">
        <v>77.03</v>
      </c>
      <c r="U221" s="75">
        <v>36.81</v>
      </c>
      <c r="V221" s="75">
        <v>52.92</v>
      </c>
      <c r="W221" s="75">
        <v>0</v>
      </c>
      <c r="X221" s="75">
        <v>0.04</v>
      </c>
      <c r="Y221" s="75">
        <v>0.61</v>
      </c>
      <c r="Z221" s="75">
        <v>0.01</v>
      </c>
      <c r="AA221" s="75">
        <v>0.61</v>
      </c>
      <c r="AB221" s="75">
        <v>0</v>
      </c>
      <c r="AC221" s="75">
        <v>7.0000000000000007E-2</v>
      </c>
      <c r="AD221" s="76">
        <v>0</v>
      </c>
    </row>
    <row r="222" spans="3:30" x14ac:dyDescent="0.2">
      <c r="C222" s="69">
        <v>36161</v>
      </c>
      <c r="J222" s="198">
        <f>output.std!C248</f>
        <v>36951</v>
      </c>
      <c r="K222" s="74">
        <v>10</v>
      </c>
      <c r="L222" s="75">
        <v>53.7</v>
      </c>
      <c r="M222" s="75">
        <v>2.06</v>
      </c>
      <c r="N222" s="75">
        <v>9.23</v>
      </c>
      <c r="O222" s="75">
        <v>18.329999999999998</v>
      </c>
      <c r="P222" s="75">
        <v>20.58</v>
      </c>
      <c r="Q222" s="75">
        <v>0</v>
      </c>
      <c r="R222" s="75">
        <v>118.82</v>
      </c>
      <c r="S222" s="75">
        <v>19.309999999999999</v>
      </c>
      <c r="T222" s="75">
        <v>90.36</v>
      </c>
      <c r="U222" s="75">
        <v>30.65</v>
      </c>
      <c r="V222" s="75">
        <v>18.38</v>
      </c>
      <c r="W222" s="75">
        <v>0</v>
      </c>
      <c r="X222" s="75">
        <v>0.02</v>
      </c>
      <c r="Y222" s="75">
        <v>0.44</v>
      </c>
      <c r="Z222" s="75">
        <v>0.05</v>
      </c>
      <c r="AA222" s="75">
        <v>0.15</v>
      </c>
      <c r="AB222" s="75">
        <v>0</v>
      </c>
      <c r="AC222" s="75">
        <v>0.02</v>
      </c>
      <c r="AD222" s="76">
        <v>0</v>
      </c>
    </row>
    <row r="223" spans="3:30" x14ac:dyDescent="0.2">
      <c r="C223" s="69">
        <v>36192</v>
      </c>
      <c r="J223" s="198">
        <f>output.std!C249</f>
        <v>36982</v>
      </c>
      <c r="K223" s="74">
        <v>11</v>
      </c>
      <c r="L223" s="75">
        <v>71.58</v>
      </c>
      <c r="M223" s="75">
        <v>0.38</v>
      </c>
      <c r="N223" s="75">
        <v>15.1</v>
      </c>
      <c r="O223" s="75">
        <v>19.21</v>
      </c>
      <c r="P223" s="75">
        <v>23.69</v>
      </c>
      <c r="Q223" s="75">
        <v>0</v>
      </c>
      <c r="R223" s="75">
        <v>118.01</v>
      </c>
      <c r="S223" s="75">
        <v>34.39</v>
      </c>
      <c r="T223" s="75">
        <v>78.34</v>
      </c>
      <c r="U223" s="75">
        <v>35.700000000000003</v>
      </c>
      <c r="V223" s="75">
        <v>2.56</v>
      </c>
      <c r="W223" s="75">
        <v>0</v>
      </c>
      <c r="X223" s="75">
        <v>0.03</v>
      </c>
      <c r="Y223" s="75">
        <v>0.5</v>
      </c>
      <c r="Z223" s="75">
        <v>0.02</v>
      </c>
      <c r="AA223" s="75">
        <v>0.02</v>
      </c>
      <c r="AB223" s="75">
        <v>0</v>
      </c>
      <c r="AC223" s="75">
        <v>0</v>
      </c>
      <c r="AD223" s="76">
        <v>0</v>
      </c>
    </row>
    <row r="224" spans="3:30" x14ac:dyDescent="0.2">
      <c r="C224" s="69">
        <v>36220</v>
      </c>
      <c r="J224" s="198">
        <f>output.std!C250</f>
        <v>37012</v>
      </c>
      <c r="K224" s="74">
        <v>12</v>
      </c>
      <c r="L224" s="75">
        <v>144.35</v>
      </c>
      <c r="M224" s="75">
        <v>7.81</v>
      </c>
      <c r="N224" s="75">
        <v>30.12</v>
      </c>
      <c r="O224" s="75">
        <v>25.69</v>
      </c>
      <c r="P224" s="75">
        <v>58.16</v>
      </c>
      <c r="Q224" s="75">
        <v>0</v>
      </c>
      <c r="R224" s="75">
        <v>117.79</v>
      </c>
      <c r="S224" s="75">
        <v>47.32</v>
      </c>
      <c r="T224" s="75">
        <v>81.97</v>
      </c>
      <c r="U224" s="75">
        <v>64.75</v>
      </c>
      <c r="V224" s="75">
        <v>56.54</v>
      </c>
      <c r="W224" s="75">
        <v>0</v>
      </c>
      <c r="X224" s="75">
        <v>0.06</v>
      </c>
      <c r="Y224" s="75">
        <v>1.1499999999999999</v>
      </c>
      <c r="Z224" s="75">
        <v>0.12</v>
      </c>
      <c r="AA224" s="75">
        <v>0.53</v>
      </c>
      <c r="AB224" s="75">
        <v>0</v>
      </c>
      <c r="AC224" s="75">
        <v>0.06</v>
      </c>
      <c r="AD224" s="76">
        <v>0</v>
      </c>
    </row>
    <row r="225" spans="3:30" x14ac:dyDescent="0.2">
      <c r="C225" s="69">
        <v>36251</v>
      </c>
      <c r="J225" s="198">
        <f>output.std!C251</f>
        <v>37043</v>
      </c>
      <c r="K225" s="74">
        <v>2</v>
      </c>
      <c r="L225" s="75">
        <v>164.04</v>
      </c>
      <c r="M225" s="75">
        <v>14.23</v>
      </c>
      <c r="N225" s="75">
        <v>35.130000000000003</v>
      </c>
      <c r="O225" s="75">
        <v>40.53</v>
      </c>
      <c r="P225" s="75">
        <v>65.48</v>
      </c>
      <c r="Q225" s="75">
        <v>0</v>
      </c>
      <c r="R225" s="75">
        <v>117.41</v>
      </c>
      <c r="S225" s="75">
        <v>50.16</v>
      </c>
      <c r="T225" s="75">
        <v>74.92</v>
      </c>
      <c r="U225" s="75">
        <v>91.38</v>
      </c>
      <c r="V225" s="75">
        <v>124.07</v>
      </c>
      <c r="W225" s="75">
        <v>0</v>
      </c>
      <c r="X225" s="75">
        <v>0.05</v>
      </c>
      <c r="Y225" s="75">
        <v>1</v>
      </c>
      <c r="Z225" s="75">
        <v>0.05</v>
      </c>
      <c r="AA225" s="75">
        <v>12.41</v>
      </c>
      <c r="AB225" s="75">
        <v>0</v>
      </c>
      <c r="AC225" s="75">
        <v>1.51</v>
      </c>
      <c r="AD225" s="76">
        <v>0</v>
      </c>
    </row>
    <row r="226" spans="3:30" x14ac:dyDescent="0.2">
      <c r="C226" s="69">
        <v>36281</v>
      </c>
      <c r="J226" s="198">
        <f>output.std!C252</f>
        <v>37073</v>
      </c>
      <c r="K226" s="74">
        <v>3</v>
      </c>
      <c r="L226" s="75">
        <v>154.55000000000001</v>
      </c>
      <c r="M226" s="75">
        <v>13.72</v>
      </c>
      <c r="N226" s="75">
        <v>33.31</v>
      </c>
      <c r="O226" s="75">
        <v>56.75</v>
      </c>
      <c r="P226" s="75">
        <v>65.959999999999994</v>
      </c>
      <c r="Q226" s="75">
        <v>0</v>
      </c>
      <c r="R226" s="75">
        <v>119.7</v>
      </c>
      <c r="S226" s="75">
        <v>37.96</v>
      </c>
      <c r="T226" s="75">
        <v>61.07</v>
      </c>
      <c r="U226" s="75">
        <v>105.8</v>
      </c>
      <c r="V226" s="75">
        <v>118.36</v>
      </c>
      <c r="W226" s="75">
        <v>0</v>
      </c>
      <c r="X226" s="75">
        <v>0.04</v>
      </c>
      <c r="Y226" s="75">
        <v>0.84</v>
      </c>
      <c r="Z226" s="75">
        <v>0</v>
      </c>
      <c r="AA226" s="75">
        <v>3.61</v>
      </c>
      <c r="AB226" s="75">
        <v>0</v>
      </c>
      <c r="AC226" s="75">
        <v>0.44</v>
      </c>
      <c r="AD226" s="76">
        <v>0</v>
      </c>
    </row>
    <row r="227" spans="3:30" x14ac:dyDescent="0.2">
      <c r="C227" s="69">
        <v>36312</v>
      </c>
      <c r="J227" s="198">
        <f>output.std!C253</f>
        <v>37104</v>
      </c>
      <c r="K227" s="74">
        <v>4</v>
      </c>
      <c r="L227" s="75">
        <v>71.25</v>
      </c>
      <c r="M227" s="75">
        <v>4.29</v>
      </c>
      <c r="N227" s="75">
        <v>19.3</v>
      </c>
      <c r="O227" s="75">
        <v>56.23</v>
      </c>
      <c r="P227" s="75">
        <v>32.229999999999997</v>
      </c>
      <c r="Q227" s="75">
        <v>0</v>
      </c>
      <c r="R227" s="75">
        <v>117.86</v>
      </c>
      <c r="S227" s="75">
        <v>20.22</v>
      </c>
      <c r="T227" s="75">
        <v>71.42</v>
      </c>
      <c r="U227" s="75">
        <v>82.07</v>
      </c>
      <c r="V227" s="75">
        <v>8.9700000000000006</v>
      </c>
      <c r="W227" s="75">
        <v>0</v>
      </c>
      <c r="X227" s="75">
        <v>0.02</v>
      </c>
      <c r="Y227" s="75">
        <v>0.37</v>
      </c>
      <c r="Z227" s="75">
        <v>0</v>
      </c>
      <c r="AA227" s="75">
        <v>0.75</v>
      </c>
      <c r="AB227" s="75">
        <v>0</v>
      </c>
      <c r="AC227" s="75">
        <v>0.09</v>
      </c>
      <c r="AD227" s="76">
        <v>0</v>
      </c>
    </row>
    <row r="228" spans="3:30" x14ac:dyDescent="0.2">
      <c r="C228" s="69">
        <v>36342</v>
      </c>
      <c r="J228" s="198">
        <f>output.std!C254</f>
        <v>37135</v>
      </c>
      <c r="K228" s="74">
        <v>5</v>
      </c>
      <c r="L228" s="75">
        <v>18.54</v>
      </c>
      <c r="M228" s="75">
        <v>0.11</v>
      </c>
      <c r="N228" s="75">
        <v>3.08</v>
      </c>
      <c r="O228" s="75">
        <v>38.72</v>
      </c>
      <c r="P228" s="75">
        <v>4.7699999999999996</v>
      </c>
      <c r="Q228" s="75">
        <v>0</v>
      </c>
      <c r="R228" s="75">
        <v>118.29</v>
      </c>
      <c r="S228" s="75">
        <v>10.119999999999999</v>
      </c>
      <c r="T228" s="75">
        <v>85.25</v>
      </c>
      <c r="U228" s="75">
        <v>44.13</v>
      </c>
      <c r="V228" s="75">
        <v>0.7</v>
      </c>
      <c r="W228" s="75">
        <v>0</v>
      </c>
      <c r="X228" s="75">
        <v>0</v>
      </c>
      <c r="Y228" s="75">
        <v>0.06</v>
      </c>
      <c r="Z228" s="75">
        <v>0</v>
      </c>
      <c r="AA228" s="75">
        <v>0.01</v>
      </c>
      <c r="AB228" s="75">
        <v>0</v>
      </c>
      <c r="AC228" s="75">
        <v>0</v>
      </c>
      <c r="AD228" s="76">
        <v>0</v>
      </c>
    </row>
    <row r="229" spans="3:30" x14ac:dyDescent="0.2">
      <c r="C229" s="69">
        <v>36373</v>
      </c>
      <c r="J229" s="198">
        <f>output.std!C255</f>
        <v>37165</v>
      </c>
      <c r="K229" s="74">
        <v>6</v>
      </c>
      <c r="L229" s="75">
        <v>6.16</v>
      </c>
      <c r="M229" s="75">
        <v>0</v>
      </c>
      <c r="N229" s="75">
        <v>1.04</v>
      </c>
      <c r="O229" s="75">
        <v>10.039999999999999</v>
      </c>
      <c r="P229" s="75">
        <v>1.3</v>
      </c>
      <c r="Q229" s="75">
        <v>0</v>
      </c>
      <c r="R229" s="75">
        <v>118.2</v>
      </c>
      <c r="S229" s="75">
        <v>3.96</v>
      </c>
      <c r="T229" s="75">
        <v>93.38</v>
      </c>
      <c r="U229" s="75">
        <v>12.88</v>
      </c>
      <c r="V229" s="75">
        <v>0</v>
      </c>
      <c r="W229" s="75">
        <v>0</v>
      </c>
      <c r="X229" s="75">
        <v>0</v>
      </c>
      <c r="Y229" s="75">
        <v>0.02</v>
      </c>
      <c r="Z229" s="75">
        <v>0</v>
      </c>
      <c r="AA229" s="75">
        <v>0</v>
      </c>
      <c r="AB229" s="75">
        <v>0</v>
      </c>
      <c r="AC229" s="75">
        <v>0</v>
      </c>
      <c r="AD229" s="76">
        <v>0</v>
      </c>
    </row>
    <row r="230" spans="3:30" x14ac:dyDescent="0.2">
      <c r="C230" s="69">
        <v>36404</v>
      </c>
      <c r="J230" s="198">
        <f>output.std!C256</f>
        <v>37196</v>
      </c>
      <c r="K230" s="74">
        <v>7</v>
      </c>
      <c r="L230" s="75">
        <v>9.9700000000000006</v>
      </c>
      <c r="M230" s="75">
        <v>0.01</v>
      </c>
      <c r="N230" s="75">
        <v>1.94</v>
      </c>
      <c r="O230" s="75">
        <v>2.91</v>
      </c>
      <c r="P230" s="75">
        <v>3.41</v>
      </c>
      <c r="Q230" s="75">
        <v>0</v>
      </c>
      <c r="R230" s="75">
        <v>117.76</v>
      </c>
      <c r="S230" s="75">
        <v>4.97</v>
      </c>
      <c r="T230" s="75">
        <v>90.39</v>
      </c>
      <c r="U230" s="75">
        <v>6.33</v>
      </c>
      <c r="V230" s="75">
        <v>7.0000000000000007E-2</v>
      </c>
      <c r="W230" s="75">
        <v>0</v>
      </c>
      <c r="X230" s="75">
        <v>0</v>
      </c>
      <c r="Y230" s="75">
        <v>0.06</v>
      </c>
      <c r="Z230" s="75">
        <v>0</v>
      </c>
      <c r="AA230" s="75">
        <v>0</v>
      </c>
      <c r="AB230" s="75">
        <v>0</v>
      </c>
      <c r="AC230" s="75">
        <v>0</v>
      </c>
      <c r="AD230" s="76">
        <v>0</v>
      </c>
    </row>
    <row r="231" spans="3:30" x14ac:dyDescent="0.2">
      <c r="C231" s="69">
        <v>36434</v>
      </c>
      <c r="J231" s="198">
        <f>output.std!C257</f>
        <v>37226</v>
      </c>
      <c r="K231" s="74">
        <v>8</v>
      </c>
      <c r="L231" s="75">
        <v>37.75</v>
      </c>
      <c r="M231" s="75">
        <v>4.05</v>
      </c>
      <c r="N231" s="75">
        <v>7.94</v>
      </c>
      <c r="O231" s="75">
        <v>2.58</v>
      </c>
      <c r="P231" s="75">
        <v>16.25</v>
      </c>
      <c r="Q231" s="75">
        <v>0</v>
      </c>
      <c r="R231" s="75">
        <v>118.71</v>
      </c>
      <c r="S231" s="75">
        <v>8.11</v>
      </c>
      <c r="T231" s="75">
        <v>80.67</v>
      </c>
      <c r="U231" s="75">
        <v>15.72</v>
      </c>
      <c r="V231" s="75">
        <v>26.54</v>
      </c>
      <c r="W231" s="75">
        <v>0</v>
      </c>
      <c r="X231" s="75">
        <v>0.02</v>
      </c>
      <c r="Y231" s="75">
        <v>0.31</v>
      </c>
      <c r="Z231" s="75">
        <v>0</v>
      </c>
      <c r="AA231" s="75">
        <v>0.6</v>
      </c>
      <c r="AB231" s="75">
        <v>0</v>
      </c>
      <c r="AC231" s="75">
        <v>7.0000000000000007E-2</v>
      </c>
      <c r="AD231" s="76">
        <v>0</v>
      </c>
    </row>
    <row r="232" spans="3:30" x14ac:dyDescent="0.2">
      <c r="C232" s="69">
        <v>36465</v>
      </c>
      <c r="J232" s="198">
        <f>output.std!C258</f>
        <v>37257</v>
      </c>
      <c r="K232" s="74">
        <v>9</v>
      </c>
      <c r="L232" s="75">
        <v>34.58</v>
      </c>
      <c r="M232" s="75">
        <v>2.5</v>
      </c>
      <c r="N232" s="75">
        <v>8.5399999999999991</v>
      </c>
      <c r="O232" s="75">
        <v>9.6199999999999992</v>
      </c>
      <c r="P232" s="75">
        <v>15.47</v>
      </c>
      <c r="Q232" s="75">
        <v>0</v>
      </c>
      <c r="R232" s="75">
        <v>117.68</v>
      </c>
      <c r="S232" s="75">
        <v>9.57</v>
      </c>
      <c r="T232" s="75">
        <v>105.45</v>
      </c>
      <c r="U232" s="75">
        <v>21.64</v>
      </c>
      <c r="V232" s="75">
        <v>22.73</v>
      </c>
      <c r="W232" s="75">
        <v>0</v>
      </c>
      <c r="X232" s="75">
        <v>0.02</v>
      </c>
      <c r="Y232" s="75">
        <v>0.3</v>
      </c>
      <c r="Z232" s="75">
        <v>0</v>
      </c>
      <c r="AA232" s="75">
        <v>0.28000000000000003</v>
      </c>
      <c r="AB232" s="75">
        <v>0</v>
      </c>
      <c r="AC232" s="75">
        <v>0.03</v>
      </c>
      <c r="AD232" s="76">
        <v>0</v>
      </c>
    </row>
    <row r="233" spans="3:30" x14ac:dyDescent="0.2">
      <c r="C233" s="69">
        <v>36495</v>
      </c>
      <c r="J233" s="198">
        <f>output.std!C259</f>
        <v>37288</v>
      </c>
      <c r="K233" s="74">
        <v>10</v>
      </c>
      <c r="L233" s="75">
        <v>44.25</v>
      </c>
      <c r="M233" s="75">
        <v>4.0599999999999996</v>
      </c>
      <c r="N233" s="75">
        <v>8.69</v>
      </c>
      <c r="O233" s="75">
        <v>12.91</v>
      </c>
      <c r="P233" s="75">
        <v>16.29</v>
      </c>
      <c r="Q233" s="75">
        <v>0</v>
      </c>
      <c r="R233" s="75">
        <v>118.01</v>
      </c>
      <c r="S233" s="75">
        <v>14.62</v>
      </c>
      <c r="T233" s="75">
        <v>117.68</v>
      </c>
      <c r="U233" s="75">
        <v>26.6</v>
      </c>
      <c r="V233" s="75">
        <v>31.19</v>
      </c>
      <c r="W233" s="75">
        <v>0</v>
      </c>
      <c r="X233" s="75">
        <v>0.02</v>
      </c>
      <c r="Y233" s="75">
        <v>0.34</v>
      </c>
      <c r="Z233" s="75">
        <v>0.15</v>
      </c>
      <c r="AA233" s="75">
        <v>0.48</v>
      </c>
      <c r="AB233" s="75">
        <v>0</v>
      </c>
      <c r="AC233" s="75">
        <v>0.06</v>
      </c>
      <c r="AD233" s="76">
        <v>0</v>
      </c>
    </row>
    <row r="234" spans="3:30" x14ac:dyDescent="0.2">
      <c r="C234" s="69">
        <v>36526</v>
      </c>
      <c r="J234" s="198">
        <f>output.std!C260</f>
        <v>37316</v>
      </c>
      <c r="K234" s="74">
        <v>11</v>
      </c>
      <c r="L234" s="75">
        <v>37.94</v>
      </c>
      <c r="M234" s="75">
        <v>0.52</v>
      </c>
      <c r="N234" s="75">
        <v>5.77</v>
      </c>
      <c r="O234" s="75">
        <v>11.83</v>
      </c>
      <c r="P234" s="75">
        <v>9.1999999999999993</v>
      </c>
      <c r="Q234" s="75">
        <v>0</v>
      </c>
      <c r="R234" s="75">
        <v>118.53</v>
      </c>
      <c r="S234" s="75">
        <v>21.52</v>
      </c>
      <c r="T234" s="75">
        <v>106.82</v>
      </c>
      <c r="U234" s="75">
        <v>18.96</v>
      </c>
      <c r="V234" s="75">
        <v>4.1500000000000004</v>
      </c>
      <c r="W234" s="75">
        <v>0</v>
      </c>
      <c r="X234" s="75">
        <v>0.01</v>
      </c>
      <c r="Y234" s="75">
        <v>0.21</v>
      </c>
      <c r="Z234" s="75">
        <v>0.06</v>
      </c>
      <c r="AA234" s="75">
        <v>0.04</v>
      </c>
      <c r="AB234" s="75">
        <v>0</v>
      </c>
      <c r="AC234" s="75">
        <v>0.01</v>
      </c>
      <c r="AD234" s="76">
        <v>0</v>
      </c>
    </row>
    <row r="235" spans="3:30" x14ac:dyDescent="0.2">
      <c r="C235" s="69">
        <v>36557</v>
      </c>
      <c r="J235" s="198">
        <f>output.std!C261</f>
        <v>37347</v>
      </c>
      <c r="K235" s="74">
        <v>12</v>
      </c>
      <c r="L235" s="75">
        <v>118.81</v>
      </c>
      <c r="M235" s="75">
        <v>3.71</v>
      </c>
      <c r="N235" s="75">
        <v>23.15</v>
      </c>
      <c r="O235" s="75">
        <v>15.45</v>
      </c>
      <c r="P235" s="75">
        <v>40.200000000000003</v>
      </c>
      <c r="Q235" s="75">
        <v>0</v>
      </c>
      <c r="R235" s="75">
        <v>117.13</v>
      </c>
      <c r="S235" s="75">
        <v>52.85</v>
      </c>
      <c r="T235" s="75">
        <v>83.87</v>
      </c>
      <c r="U235" s="75">
        <v>43.19</v>
      </c>
      <c r="V235" s="75">
        <v>30.64</v>
      </c>
      <c r="W235" s="75">
        <v>0</v>
      </c>
      <c r="X235" s="75">
        <v>0.05</v>
      </c>
      <c r="Y235" s="75">
        <v>0.89</v>
      </c>
      <c r="Z235" s="75">
        <v>0.02</v>
      </c>
      <c r="AA235" s="75">
        <v>0.3</v>
      </c>
      <c r="AB235" s="75">
        <v>0</v>
      </c>
      <c r="AC235" s="75">
        <v>0.04</v>
      </c>
      <c r="AD235" s="76">
        <v>0</v>
      </c>
    </row>
    <row r="236" spans="3:30" x14ac:dyDescent="0.2">
      <c r="C236" s="69">
        <v>36586</v>
      </c>
      <c r="J236" s="198">
        <f>output.std!C262</f>
        <v>37377</v>
      </c>
      <c r="K236" s="74">
        <v>2</v>
      </c>
      <c r="L236" s="75">
        <v>162.63999999999999</v>
      </c>
      <c r="M236" s="75">
        <v>14.88</v>
      </c>
      <c r="N236" s="75">
        <v>34.659999999999997</v>
      </c>
      <c r="O236" s="75">
        <v>28.65</v>
      </c>
      <c r="P236" s="75">
        <v>64.81</v>
      </c>
      <c r="Q236" s="75">
        <v>0</v>
      </c>
      <c r="R236" s="75">
        <v>118.45</v>
      </c>
      <c r="S236" s="75">
        <v>47.13</v>
      </c>
      <c r="T236" s="75">
        <v>79.33</v>
      </c>
      <c r="U236" s="75">
        <v>79.28</v>
      </c>
      <c r="V236" s="75">
        <v>126.37</v>
      </c>
      <c r="W236" s="75">
        <v>0</v>
      </c>
      <c r="X236" s="75">
        <v>7.0000000000000007E-2</v>
      </c>
      <c r="Y236" s="75">
        <v>1.28</v>
      </c>
      <c r="Z236" s="75">
        <v>0</v>
      </c>
      <c r="AA236" s="75">
        <v>17.100000000000001</v>
      </c>
      <c r="AB236" s="75">
        <v>0</v>
      </c>
      <c r="AC236" s="75">
        <v>2.08</v>
      </c>
      <c r="AD236" s="76">
        <v>0</v>
      </c>
    </row>
    <row r="237" spans="3:30" x14ac:dyDescent="0.2">
      <c r="C237" s="69">
        <v>36617</v>
      </c>
      <c r="J237" s="198">
        <f>output.std!C263</f>
        <v>37408</v>
      </c>
      <c r="K237" s="74">
        <v>3</v>
      </c>
      <c r="L237" s="75">
        <v>127.5</v>
      </c>
      <c r="M237" s="75">
        <v>9.98</v>
      </c>
      <c r="N237" s="75">
        <v>27.26</v>
      </c>
      <c r="O237" s="75">
        <v>40.299999999999997</v>
      </c>
      <c r="P237" s="75">
        <v>55.03</v>
      </c>
      <c r="Q237" s="75">
        <v>0</v>
      </c>
      <c r="R237" s="75">
        <v>117.99</v>
      </c>
      <c r="S237" s="75">
        <v>34.33</v>
      </c>
      <c r="T237" s="75">
        <v>62.88</v>
      </c>
      <c r="U237" s="75">
        <v>79</v>
      </c>
      <c r="V237" s="75">
        <v>81.72</v>
      </c>
      <c r="W237" s="75">
        <v>0</v>
      </c>
      <c r="X237" s="75">
        <v>0.05</v>
      </c>
      <c r="Y237" s="75">
        <v>0.95</v>
      </c>
      <c r="Z237" s="75">
        <v>0</v>
      </c>
      <c r="AA237" s="75">
        <v>3.48</v>
      </c>
      <c r="AB237" s="75">
        <v>0</v>
      </c>
      <c r="AC237" s="75">
        <v>0.42</v>
      </c>
      <c r="AD237" s="76">
        <v>0</v>
      </c>
    </row>
    <row r="238" spans="3:30" x14ac:dyDescent="0.2">
      <c r="C238" s="69">
        <v>36647</v>
      </c>
      <c r="J238" s="198">
        <f>output.std!C264</f>
        <v>37438</v>
      </c>
      <c r="K238" s="74">
        <v>4</v>
      </c>
      <c r="L238" s="75">
        <v>41.45</v>
      </c>
      <c r="M238" s="75">
        <v>1.39</v>
      </c>
      <c r="N238" s="75">
        <v>11.21</v>
      </c>
      <c r="O238" s="75">
        <v>42.89</v>
      </c>
      <c r="P238" s="75">
        <v>18.3</v>
      </c>
      <c r="Q238" s="75">
        <v>0</v>
      </c>
      <c r="R238" s="75">
        <v>118.75</v>
      </c>
      <c r="S238" s="75">
        <v>11.61</v>
      </c>
      <c r="T238" s="75">
        <v>71.239999999999995</v>
      </c>
      <c r="U238" s="75">
        <v>57.15</v>
      </c>
      <c r="V238" s="75">
        <v>11.36</v>
      </c>
      <c r="W238" s="75">
        <v>0</v>
      </c>
      <c r="X238" s="75">
        <v>0.02</v>
      </c>
      <c r="Y238" s="75">
        <v>0.28999999999999998</v>
      </c>
      <c r="Z238" s="75">
        <v>0</v>
      </c>
      <c r="AA238" s="75">
        <v>0.28000000000000003</v>
      </c>
      <c r="AB238" s="75">
        <v>0</v>
      </c>
      <c r="AC238" s="75">
        <v>0.03</v>
      </c>
      <c r="AD238" s="76">
        <v>0</v>
      </c>
    </row>
    <row r="239" spans="3:30" x14ac:dyDescent="0.2">
      <c r="C239" s="69">
        <v>36678</v>
      </c>
      <c r="J239" s="198">
        <f>output.std!C265</f>
        <v>37469</v>
      </c>
      <c r="K239" s="74">
        <v>5</v>
      </c>
      <c r="L239" s="75">
        <v>8.48</v>
      </c>
      <c r="M239" s="75">
        <v>0</v>
      </c>
      <c r="N239" s="75">
        <v>1.47</v>
      </c>
      <c r="O239" s="75">
        <v>30.5</v>
      </c>
      <c r="P239" s="75">
        <v>1.85</v>
      </c>
      <c r="Q239" s="75">
        <v>0</v>
      </c>
      <c r="R239" s="75">
        <v>117.94</v>
      </c>
      <c r="S239" s="75">
        <v>6.12</v>
      </c>
      <c r="T239" s="75">
        <v>96.58</v>
      </c>
      <c r="U239" s="75">
        <v>33.65</v>
      </c>
      <c r="V239" s="75">
        <v>0</v>
      </c>
      <c r="W239" s="75">
        <v>0</v>
      </c>
      <c r="X239" s="75">
        <v>0</v>
      </c>
      <c r="Y239" s="75">
        <v>0.03</v>
      </c>
      <c r="Z239" s="75">
        <v>0</v>
      </c>
      <c r="AA239" s="75">
        <v>0</v>
      </c>
      <c r="AB239" s="75">
        <v>0</v>
      </c>
      <c r="AC239" s="75">
        <v>0</v>
      </c>
      <c r="AD239" s="76">
        <v>0</v>
      </c>
    </row>
    <row r="240" spans="3:30" x14ac:dyDescent="0.2">
      <c r="C240" s="69">
        <v>36708</v>
      </c>
      <c r="J240" s="198">
        <f>output.std!C266</f>
        <v>37500</v>
      </c>
      <c r="K240" s="74">
        <v>6</v>
      </c>
      <c r="L240" s="75">
        <v>26.12</v>
      </c>
      <c r="M240" s="75">
        <v>3.37</v>
      </c>
      <c r="N240" s="75">
        <v>4.82</v>
      </c>
      <c r="O240" s="75">
        <v>9.4700000000000006</v>
      </c>
      <c r="P240" s="75">
        <v>9.0399999999999991</v>
      </c>
      <c r="Q240" s="75">
        <v>0</v>
      </c>
      <c r="R240" s="75">
        <v>118.96</v>
      </c>
      <c r="S240" s="75">
        <v>7.75</v>
      </c>
      <c r="T240" s="75">
        <v>73.3</v>
      </c>
      <c r="U240" s="75">
        <v>19.05</v>
      </c>
      <c r="V240" s="75">
        <v>33.81</v>
      </c>
      <c r="W240" s="75">
        <v>0</v>
      </c>
      <c r="X240" s="75">
        <v>0.01</v>
      </c>
      <c r="Y240" s="75">
        <v>0.17</v>
      </c>
      <c r="Z240" s="75">
        <v>0</v>
      </c>
      <c r="AA240" s="75">
        <v>0.82</v>
      </c>
      <c r="AB240" s="75">
        <v>0</v>
      </c>
      <c r="AC240" s="75">
        <v>0.1</v>
      </c>
      <c r="AD240" s="76">
        <v>0</v>
      </c>
    </row>
    <row r="241" spans="3:30" x14ac:dyDescent="0.2">
      <c r="C241" s="69">
        <v>36739</v>
      </c>
      <c r="J241" s="198">
        <f>output.std!C267</f>
        <v>37530</v>
      </c>
      <c r="K241" s="74">
        <v>7</v>
      </c>
      <c r="L241" s="75">
        <v>16.27</v>
      </c>
      <c r="M241" s="75">
        <v>0.3</v>
      </c>
      <c r="N241" s="75">
        <v>3.53</v>
      </c>
      <c r="O241" s="75">
        <v>9.16</v>
      </c>
      <c r="P241" s="75">
        <v>6.8</v>
      </c>
      <c r="Q241" s="75">
        <v>0</v>
      </c>
      <c r="R241" s="75">
        <v>117.97</v>
      </c>
      <c r="S241" s="75">
        <v>6.74</v>
      </c>
      <c r="T241" s="75">
        <v>87.13</v>
      </c>
      <c r="U241" s="75">
        <v>14.19</v>
      </c>
      <c r="V241" s="75">
        <v>1.43</v>
      </c>
      <c r="W241" s="75">
        <v>0</v>
      </c>
      <c r="X241" s="75">
        <v>0.01</v>
      </c>
      <c r="Y241" s="75">
        <v>0.13</v>
      </c>
      <c r="Z241" s="75">
        <v>0</v>
      </c>
      <c r="AA241" s="75">
        <v>0.04</v>
      </c>
      <c r="AB241" s="75">
        <v>0</v>
      </c>
      <c r="AC241" s="75">
        <v>0</v>
      </c>
      <c r="AD241" s="76">
        <v>0</v>
      </c>
    </row>
    <row r="242" spans="3:30" x14ac:dyDescent="0.2">
      <c r="C242" s="69">
        <v>36770</v>
      </c>
      <c r="J242" s="198">
        <f>output.std!C268</f>
        <v>37561</v>
      </c>
      <c r="K242" s="74">
        <v>8</v>
      </c>
      <c r="L242" s="75">
        <v>27.34</v>
      </c>
      <c r="M242" s="75">
        <v>1.22</v>
      </c>
      <c r="N242" s="75">
        <v>5.54</v>
      </c>
      <c r="O242" s="75">
        <v>6.65</v>
      </c>
      <c r="P242" s="75">
        <v>10.32</v>
      </c>
      <c r="Q242" s="75">
        <v>0</v>
      </c>
      <c r="R242" s="75">
        <v>118.2</v>
      </c>
      <c r="S242" s="75">
        <v>9.91</v>
      </c>
      <c r="T242" s="75">
        <v>86.97</v>
      </c>
      <c r="U242" s="75">
        <v>14.42</v>
      </c>
      <c r="V242" s="75">
        <v>10.55</v>
      </c>
      <c r="W242" s="75">
        <v>0</v>
      </c>
      <c r="X242" s="75">
        <v>0.02</v>
      </c>
      <c r="Y242" s="75">
        <v>0.22</v>
      </c>
      <c r="Z242" s="75">
        <v>0</v>
      </c>
      <c r="AA242" s="75">
        <v>0.25</v>
      </c>
      <c r="AB242" s="75">
        <v>0</v>
      </c>
      <c r="AC242" s="75">
        <v>0.03</v>
      </c>
      <c r="AD242" s="76">
        <v>0</v>
      </c>
    </row>
    <row r="243" spans="3:30" x14ac:dyDescent="0.2">
      <c r="C243" s="69">
        <v>36800</v>
      </c>
      <c r="J243" s="198">
        <f>output.std!C269</f>
        <v>37591</v>
      </c>
      <c r="K243" s="74">
        <v>9</v>
      </c>
      <c r="L243" s="75">
        <v>68.38</v>
      </c>
      <c r="M243" s="75">
        <v>28.07</v>
      </c>
      <c r="N243" s="75">
        <v>8.85</v>
      </c>
      <c r="O243" s="75">
        <v>7.21</v>
      </c>
      <c r="P243" s="75">
        <v>21.38</v>
      </c>
      <c r="Q243" s="75">
        <v>0</v>
      </c>
      <c r="R243" s="75">
        <v>118.67</v>
      </c>
      <c r="S243" s="75">
        <v>7.71</v>
      </c>
      <c r="T243" s="75">
        <v>99.88</v>
      </c>
      <c r="U243" s="75">
        <v>44.98</v>
      </c>
      <c r="V243" s="75">
        <v>343.26</v>
      </c>
      <c r="W243" s="75">
        <v>0</v>
      </c>
      <c r="X243" s="75">
        <v>0.03</v>
      </c>
      <c r="Y243" s="75">
        <v>0.5</v>
      </c>
      <c r="Z243" s="75">
        <v>0</v>
      </c>
      <c r="AA243" s="75">
        <v>4.41</v>
      </c>
      <c r="AB243" s="75">
        <v>0</v>
      </c>
      <c r="AC243" s="75">
        <v>0.54</v>
      </c>
      <c r="AD243" s="76">
        <v>0</v>
      </c>
    </row>
    <row r="244" spans="3:30" x14ac:dyDescent="0.2">
      <c r="C244" s="69">
        <v>36831</v>
      </c>
      <c r="J244" s="198">
        <f>output.std!C270</f>
        <v>37622</v>
      </c>
      <c r="K244" s="74">
        <v>10</v>
      </c>
      <c r="L244" s="75">
        <v>36.590000000000003</v>
      </c>
      <c r="M244" s="75">
        <v>0.26</v>
      </c>
      <c r="N244" s="75">
        <v>7.38</v>
      </c>
      <c r="O244" s="75">
        <v>12.36</v>
      </c>
      <c r="P244" s="75">
        <v>9.1199999999999992</v>
      </c>
      <c r="Q244" s="75">
        <v>0</v>
      </c>
      <c r="R244" s="75">
        <v>117.91</v>
      </c>
      <c r="S244" s="75">
        <v>22.15</v>
      </c>
      <c r="T244" s="75">
        <v>88.16</v>
      </c>
      <c r="U244" s="75">
        <v>20.83</v>
      </c>
      <c r="V244" s="75">
        <v>1.86</v>
      </c>
      <c r="W244" s="75">
        <v>0</v>
      </c>
      <c r="X244" s="75">
        <v>0.02</v>
      </c>
      <c r="Y244" s="75">
        <v>0.21</v>
      </c>
      <c r="Z244" s="75">
        <v>0.03</v>
      </c>
      <c r="AA244" s="75">
        <v>0.01</v>
      </c>
      <c r="AB244" s="75">
        <v>0</v>
      </c>
      <c r="AC244" s="75">
        <v>0</v>
      </c>
      <c r="AD244" s="76">
        <v>0</v>
      </c>
    </row>
    <row r="245" spans="3:30" x14ac:dyDescent="0.2">
      <c r="C245" s="69">
        <v>36861</v>
      </c>
      <c r="J245" s="198">
        <f>output.std!C271</f>
        <v>37653</v>
      </c>
      <c r="K245" s="74">
        <v>11</v>
      </c>
      <c r="L245" s="75">
        <v>51.4</v>
      </c>
      <c r="M245" s="75">
        <v>0.77</v>
      </c>
      <c r="N245" s="75">
        <v>9.61</v>
      </c>
      <c r="O245" s="75">
        <v>13.5</v>
      </c>
      <c r="P245" s="75">
        <v>15.23</v>
      </c>
      <c r="Q245" s="75">
        <v>0</v>
      </c>
      <c r="R245" s="75">
        <v>118.29</v>
      </c>
      <c r="S245" s="75">
        <v>25.85</v>
      </c>
      <c r="T245" s="75">
        <v>92.74</v>
      </c>
      <c r="U245" s="75">
        <v>24.67</v>
      </c>
      <c r="V245" s="75">
        <v>5.92</v>
      </c>
      <c r="W245" s="75">
        <v>0</v>
      </c>
      <c r="X245" s="75">
        <v>0.03</v>
      </c>
      <c r="Y245" s="75">
        <v>0.37</v>
      </c>
      <c r="Z245" s="75">
        <v>0.02</v>
      </c>
      <c r="AA245" s="75">
        <v>0.02</v>
      </c>
      <c r="AB245" s="75">
        <v>0</v>
      </c>
      <c r="AC245" s="75">
        <v>0</v>
      </c>
      <c r="AD245" s="76">
        <v>0</v>
      </c>
    </row>
    <row r="246" spans="3:30" x14ac:dyDescent="0.2">
      <c r="C246" s="69">
        <v>36892</v>
      </c>
      <c r="J246" s="198">
        <f>output.std!C272</f>
        <v>37681</v>
      </c>
      <c r="K246" s="74">
        <v>12</v>
      </c>
      <c r="L246" s="75">
        <v>174.5</v>
      </c>
      <c r="M246" s="75">
        <v>11.75</v>
      </c>
      <c r="N246" s="75">
        <v>36.76</v>
      </c>
      <c r="O246" s="75">
        <v>20.14</v>
      </c>
      <c r="P246" s="75">
        <v>70.77</v>
      </c>
      <c r="Q246" s="75">
        <v>0</v>
      </c>
      <c r="R246" s="75">
        <v>118.62</v>
      </c>
      <c r="S246" s="75">
        <v>53.13</v>
      </c>
      <c r="T246" s="75">
        <v>79.95</v>
      </c>
      <c r="U246" s="75">
        <v>69.55</v>
      </c>
      <c r="V246" s="75">
        <v>94.22</v>
      </c>
      <c r="W246" s="75">
        <v>0</v>
      </c>
      <c r="X246" s="75">
        <v>0.09</v>
      </c>
      <c r="Y246" s="75">
        <v>1.63</v>
      </c>
      <c r="Z246" s="75">
        <v>0.02</v>
      </c>
      <c r="AA246" s="75">
        <v>0.4</v>
      </c>
      <c r="AB246" s="75">
        <v>0</v>
      </c>
      <c r="AC246" s="75">
        <v>0.05</v>
      </c>
      <c r="AD246" s="76">
        <v>0</v>
      </c>
    </row>
    <row r="247" spans="3:30" x14ac:dyDescent="0.2">
      <c r="C247" s="69">
        <v>36923</v>
      </c>
      <c r="J247" s="198">
        <f>output.std!C273</f>
        <v>37712</v>
      </c>
      <c r="K247" s="74">
        <v>2</v>
      </c>
      <c r="L247" s="75">
        <v>100</v>
      </c>
      <c r="M247" s="75">
        <v>18.13</v>
      </c>
      <c r="N247" s="75">
        <v>19.7</v>
      </c>
      <c r="O247" s="75">
        <v>37.369999999999997</v>
      </c>
      <c r="P247" s="75">
        <v>33.71</v>
      </c>
      <c r="Q247" s="75">
        <v>0</v>
      </c>
      <c r="R247" s="75">
        <v>118.18</v>
      </c>
      <c r="S247" s="75">
        <v>28.42</v>
      </c>
      <c r="T247" s="75">
        <v>82.88</v>
      </c>
      <c r="U247" s="75">
        <v>76.55</v>
      </c>
      <c r="V247" s="75">
        <v>199.95</v>
      </c>
      <c r="W247" s="75">
        <v>0</v>
      </c>
      <c r="X247" s="75">
        <v>0.04</v>
      </c>
      <c r="Y247" s="75">
        <v>0.62</v>
      </c>
      <c r="Z247" s="75">
        <v>0.14000000000000001</v>
      </c>
      <c r="AA247" s="75">
        <v>18.88</v>
      </c>
      <c r="AB247" s="75">
        <v>0</v>
      </c>
      <c r="AC247" s="75">
        <v>2.2999999999999998</v>
      </c>
      <c r="AD247" s="76">
        <v>0</v>
      </c>
    </row>
    <row r="248" spans="3:30" x14ac:dyDescent="0.2">
      <c r="C248" s="69">
        <v>36951</v>
      </c>
      <c r="J248" s="198">
        <f>output.std!C274</f>
        <v>37742</v>
      </c>
      <c r="K248" s="74">
        <v>3</v>
      </c>
      <c r="L248" s="75">
        <v>152.80000000000001</v>
      </c>
      <c r="M248" s="75">
        <v>10.5</v>
      </c>
      <c r="N248" s="75">
        <v>34.79</v>
      </c>
      <c r="O248" s="75">
        <v>43.58</v>
      </c>
      <c r="P248" s="75">
        <v>71.680000000000007</v>
      </c>
      <c r="Q248" s="75">
        <v>0</v>
      </c>
      <c r="R248" s="75">
        <v>119.1</v>
      </c>
      <c r="S248" s="75">
        <v>33.47</v>
      </c>
      <c r="T248" s="75">
        <v>58.37</v>
      </c>
      <c r="U248" s="75">
        <v>90.56</v>
      </c>
      <c r="V248" s="75">
        <v>85.35</v>
      </c>
      <c r="W248" s="75">
        <v>0</v>
      </c>
      <c r="X248" s="75">
        <v>0.06</v>
      </c>
      <c r="Y248" s="75">
        <v>1.1599999999999999</v>
      </c>
      <c r="Z248" s="75">
        <v>0.01</v>
      </c>
      <c r="AA248" s="75">
        <v>1.26</v>
      </c>
      <c r="AB248" s="75">
        <v>0</v>
      </c>
      <c r="AC248" s="75">
        <v>0.15</v>
      </c>
      <c r="AD248" s="76">
        <v>0</v>
      </c>
    </row>
    <row r="249" spans="3:30" x14ac:dyDescent="0.2">
      <c r="C249" s="69">
        <v>36982</v>
      </c>
      <c r="J249" s="198">
        <f>output.std!C275</f>
        <v>37773</v>
      </c>
      <c r="K249" s="74">
        <v>4</v>
      </c>
      <c r="L249" s="75">
        <v>34.729999999999997</v>
      </c>
      <c r="M249" s="75">
        <v>0.08</v>
      </c>
      <c r="N249" s="75">
        <v>8.0299999999999994</v>
      </c>
      <c r="O249" s="75">
        <v>42.83</v>
      </c>
      <c r="P249" s="75">
        <v>10.99</v>
      </c>
      <c r="Q249" s="75">
        <v>0</v>
      </c>
      <c r="R249" s="75">
        <v>118.3</v>
      </c>
      <c r="S249" s="75">
        <v>18.12</v>
      </c>
      <c r="T249" s="75">
        <v>74.89</v>
      </c>
      <c r="U249" s="75">
        <v>52.76</v>
      </c>
      <c r="V249" s="75">
        <v>0.46</v>
      </c>
      <c r="W249" s="75">
        <v>0</v>
      </c>
      <c r="X249" s="75">
        <v>0.01</v>
      </c>
      <c r="Y249" s="75">
        <v>0.16</v>
      </c>
      <c r="Z249" s="75">
        <v>0</v>
      </c>
      <c r="AA249" s="75">
        <v>0.01</v>
      </c>
      <c r="AB249" s="75">
        <v>0</v>
      </c>
      <c r="AC249" s="75">
        <v>0</v>
      </c>
      <c r="AD249" s="76">
        <v>0</v>
      </c>
    </row>
    <row r="250" spans="3:30" x14ac:dyDescent="0.2">
      <c r="C250" s="69">
        <v>37012</v>
      </c>
      <c r="J250" s="198">
        <f>output.std!C276</f>
        <v>37803</v>
      </c>
      <c r="K250" s="74">
        <v>5</v>
      </c>
      <c r="L250" s="75">
        <v>14.35</v>
      </c>
      <c r="M250" s="75">
        <v>0.25</v>
      </c>
      <c r="N250" s="75">
        <v>2.93</v>
      </c>
      <c r="O250" s="75">
        <v>25.55</v>
      </c>
      <c r="P250" s="75">
        <v>4.8499999999999996</v>
      </c>
      <c r="Q250" s="75">
        <v>0</v>
      </c>
      <c r="R250" s="75">
        <v>118.18</v>
      </c>
      <c r="S250" s="75">
        <v>6.55</v>
      </c>
      <c r="T250" s="75">
        <v>93.34</v>
      </c>
      <c r="U250" s="75">
        <v>30.47</v>
      </c>
      <c r="V250" s="75">
        <v>1.81</v>
      </c>
      <c r="W250" s="75">
        <v>0</v>
      </c>
      <c r="X250" s="75">
        <v>0.01</v>
      </c>
      <c r="Y250" s="75">
        <v>0.08</v>
      </c>
      <c r="Z250" s="75">
        <v>0</v>
      </c>
      <c r="AA250" s="75">
        <v>0.02</v>
      </c>
      <c r="AB250" s="75">
        <v>0</v>
      </c>
      <c r="AC250" s="75">
        <v>0</v>
      </c>
      <c r="AD250" s="76">
        <v>0</v>
      </c>
    </row>
    <row r="251" spans="3:30" x14ac:dyDescent="0.2">
      <c r="C251" s="69">
        <v>37043</v>
      </c>
      <c r="J251" s="198">
        <f>output.std!C277</f>
        <v>37834</v>
      </c>
      <c r="K251" s="74">
        <v>6</v>
      </c>
      <c r="L251" s="75">
        <v>1.06</v>
      </c>
      <c r="M251" s="75">
        <v>0</v>
      </c>
      <c r="N251" s="75">
        <v>0.05</v>
      </c>
      <c r="O251" s="75">
        <v>6.3</v>
      </c>
      <c r="P251" s="75">
        <v>0</v>
      </c>
      <c r="Q251" s="75">
        <v>0</v>
      </c>
      <c r="R251" s="75">
        <v>117.11</v>
      </c>
      <c r="S251" s="75">
        <v>2.11</v>
      </c>
      <c r="T251" s="75">
        <v>92.59</v>
      </c>
      <c r="U251" s="75">
        <v>7.76</v>
      </c>
      <c r="V251" s="75">
        <v>0</v>
      </c>
      <c r="W251" s="75">
        <v>0</v>
      </c>
      <c r="X251" s="75">
        <v>0</v>
      </c>
      <c r="Y251" s="75">
        <v>0</v>
      </c>
      <c r="Z251" s="75">
        <v>0</v>
      </c>
      <c r="AA251" s="75">
        <v>0</v>
      </c>
      <c r="AB251" s="75">
        <v>0</v>
      </c>
      <c r="AC251" s="75">
        <v>0</v>
      </c>
      <c r="AD251" s="76">
        <v>0</v>
      </c>
    </row>
    <row r="252" spans="3:30" x14ac:dyDescent="0.2">
      <c r="C252" s="69">
        <v>37073</v>
      </c>
      <c r="J252" s="198">
        <f>output.std!C278</f>
        <v>37865</v>
      </c>
      <c r="K252" s="74">
        <v>7</v>
      </c>
      <c r="L252" s="75">
        <v>15.34</v>
      </c>
      <c r="M252" s="75">
        <v>0.05</v>
      </c>
      <c r="N252" s="75">
        <v>2.72</v>
      </c>
      <c r="O252" s="75">
        <v>2</v>
      </c>
      <c r="P252" s="75">
        <v>4.28</v>
      </c>
      <c r="Q252" s="75">
        <v>0</v>
      </c>
      <c r="R252" s="75">
        <v>118.04</v>
      </c>
      <c r="S252" s="75">
        <v>7.25</v>
      </c>
      <c r="T252" s="75">
        <v>94.71</v>
      </c>
      <c r="U252" s="75">
        <v>5.92</v>
      </c>
      <c r="V252" s="75">
        <v>0.32</v>
      </c>
      <c r="W252" s="75">
        <v>0</v>
      </c>
      <c r="X252" s="75">
        <v>0.01</v>
      </c>
      <c r="Y252" s="75">
        <v>0.09</v>
      </c>
      <c r="Z252" s="75">
        <v>0</v>
      </c>
      <c r="AA252" s="75">
        <v>0</v>
      </c>
      <c r="AB252" s="75">
        <v>0</v>
      </c>
      <c r="AC252" s="75">
        <v>0</v>
      </c>
      <c r="AD252" s="76">
        <v>0</v>
      </c>
    </row>
    <row r="253" spans="3:30" x14ac:dyDescent="0.2">
      <c r="C253" s="69">
        <v>37104</v>
      </c>
      <c r="J253" s="198">
        <f>output.std!C279</f>
        <v>37895</v>
      </c>
      <c r="K253" s="74">
        <v>8</v>
      </c>
      <c r="L253" s="75">
        <v>22.71</v>
      </c>
      <c r="M253" s="75">
        <v>1.53</v>
      </c>
      <c r="N253" s="75">
        <v>4.6100000000000003</v>
      </c>
      <c r="O253" s="75">
        <v>3.07</v>
      </c>
      <c r="P253" s="75">
        <v>8.52</v>
      </c>
      <c r="Q253" s="75">
        <v>0</v>
      </c>
      <c r="R253" s="75">
        <v>118.61</v>
      </c>
      <c r="S253" s="75">
        <v>7.28</v>
      </c>
      <c r="T253" s="75">
        <v>107.31</v>
      </c>
      <c r="U253" s="75">
        <v>10.11</v>
      </c>
      <c r="V253" s="75">
        <v>13.82</v>
      </c>
      <c r="W253" s="75">
        <v>0</v>
      </c>
      <c r="X253" s="75">
        <v>0.01</v>
      </c>
      <c r="Y253" s="75">
        <v>0.19</v>
      </c>
      <c r="Z253" s="75">
        <v>0</v>
      </c>
      <c r="AA253" s="75">
        <v>0.15</v>
      </c>
      <c r="AB253" s="75">
        <v>0</v>
      </c>
      <c r="AC253" s="75">
        <v>0.02</v>
      </c>
      <c r="AD253" s="76">
        <v>0</v>
      </c>
    </row>
    <row r="254" spans="3:30" x14ac:dyDescent="0.2">
      <c r="C254" s="69">
        <v>37135</v>
      </c>
      <c r="J254" s="198">
        <f>output.std!C280</f>
        <v>37926</v>
      </c>
      <c r="K254" s="74">
        <v>9</v>
      </c>
      <c r="L254" s="75">
        <v>71.180000000000007</v>
      </c>
      <c r="M254" s="75">
        <v>13.92</v>
      </c>
      <c r="N254" s="75">
        <v>13.42</v>
      </c>
      <c r="O254" s="75">
        <v>7.47</v>
      </c>
      <c r="P254" s="75">
        <v>30.13</v>
      </c>
      <c r="Q254" s="75">
        <v>0</v>
      </c>
      <c r="R254" s="75">
        <v>118.78</v>
      </c>
      <c r="S254" s="75">
        <v>11.99</v>
      </c>
      <c r="T254" s="75">
        <v>93.8</v>
      </c>
      <c r="U254" s="75">
        <v>35.57</v>
      </c>
      <c r="V254" s="75">
        <v>144.16</v>
      </c>
      <c r="W254" s="75">
        <v>0</v>
      </c>
      <c r="X254" s="75">
        <v>0.04</v>
      </c>
      <c r="Y254" s="75">
        <v>0.69</v>
      </c>
      <c r="Z254" s="75">
        <v>0</v>
      </c>
      <c r="AA254" s="75">
        <v>1.25</v>
      </c>
      <c r="AB254" s="75">
        <v>0</v>
      </c>
      <c r="AC254" s="75">
        <v>0.15</v>
      </c>
      <c r="AD254" s="76">
        <v>0</v>
      </c>
    </row>
    <row r="255" spans="3:30" x14ac:dyDescent="0.2">
      <c r="C255" s="69">
        <v>37165</v>
      </c>
      <c r="J255" s="198">
        <f>output.std!C281</f>
        <v>37956</v>
      </c>
      <c r="K255" s="74">
        <v>10</v>
      </c>
      <c r="L255" s="75">
        <v>64.680000000000007</v>
      </c>
      <c r="M255" s="75">
        <v>2.98</v>
      </c>
      <c r="N255" s="75">
        <v>15.12</v>
      </c>
      <c r="O255" s="75">
        <v>17.3</v>
      </c>
      <c r="P255" s="75">
        <v>25.62</v>
      </c>
      <c r="Q255" s="75">
        <v>0</v>
      </c>
      <c r="R255" s="75">
        <v>117.73</v>
      </c>
      <c r="S255" s="75">
        <v>23.4</v>
      </c>
      <c r="T255" s="75">
        <v>93.91</v>
      </c>
      <c r="U255" s="75">
        <v>36.26</v>
      </c>
      <c r="V255" s="75">
        <v>20.8</v>
      </c>
      <c r="W255" s="75">
        <v>0</v>
      </c>
      <c r="X255" s="75">
        <v>0.04</v>
      </c>
      <c r="Y255" s="75">
        <v>0.59</v>
      </c>
      <c r="Z255" s="75">
        <v>0.01</v>
      </c>
      <c r="AA255" s="75">
        <v>0.16</v>
      </c>
      <c r="AB255" s="75">
        <v>0</v>
      </c>
      <c r="AC255" s="75">
        <v>0.02</v>
      </c>
      <c r="AD255" s="76">
        <v>0</v>
      </c>
    </row>
    <row r="256" spans="3:30" x14ac:dyDescent="0.2">
      <c r="C256" s="69">
        <v>37196</v>
      </c>
      <c r="J256" s="198">
        <f>output.std!C282</f>
        <v>37987</v>
      </c>
      <c r="K256" s="74">
        <v>11</v>
      </c>
      <c r="L256" s="75">
        <v>43.97</v>
      </c>
      <c r="M256" s="75">
        <v>0.28999999999999998</v>
      </c>
      <c r="N256" s="75">
        <v>7.08</v>
      </c>
      <c r="O256" s="75">
        <v>20.07</v>
      </c>
      <c r="P256" s="75">
        <v>10.36</v>
      </c>
      <c r="Q256" s="75">
        <v>0</v>
      </c>
      <c r="R256" s="75">
        <v>117.71</v>
      </c>
      <c r="S256" s="75">
        <v>26.25</v>
      </c>
      <c r="T256" s="75">
        <v>96.36</v>
      </c>
      <c r="U256" s="75">
        <v>28.35</v>
      </c>
      <c r="V256" s="75">
        <v>2</v>
      </c>
      <c r="W256" s="75">
        <v>0</v>
      </c>
      <c r="X256" s="75">
        <v>0.01</v>
      </c>
      <c r="Y256" s="75">
        <v>0.24</v>
      </c>
      <c r="Z256" s="75">
        <v>0.04</v>
      </c>
      <c r="AA256" s="75">
        <v>0.01</v>
      </c>
      <c r="AB256" s="75">
        <v>0</v>
      </c>
      <c r="AC256" s="75">
        <v>0</v>
      </c>
      <c r="AD256" s="76">
        <v>0</v>
      </c>
    </row>
    <row r="257" spans="3:30" x14ac:dyDescent="0.2">
      <c r="C257" s="69">
        <v>37226</v>
      </c>
      <c r="J257" s="198">
        <f>output.std!C283</f>
        <v>38018</v>
      </c>
      <c r="K257" s="74">
        <v>12</v>
      </c>
      <c r="L257" s="75">
        <v>149.22</v>
      </c>
      <c r="M257" s="75">
        <v>12.58</v>
      </c>
      <c r="N257" s="75">
        <v>29.1</v>
      </c>
      <c r="O257" s="75">
        <v>20.27</v>
      </c>
      <c r="P257" s="75">
        <v>58.43</v>
      </c>
      <c r="Q257" s="75">
        <v>0</v>
      </c>
      <c r="R257" s="75">
        <v>118.15</v>
      </c>
      <c r="S257" s="75">
        <v>46.3</v>
      </c>
      <c r="T257" s="75">
        <v>81.290000000000006</v>
      </c>
      <c r="U257" s="75">
        <v>62.91</v>
      </c>
      <c r="V257" s="75">
        <v>121.86</v>
      </c>
      <c r="W257" s="75">
        <v>0</v>
      </c>
      <c r="X257" s="75">
        <v>7.0000000000000007E-2</v>
      </c>
      <c r="Y257" s="75">
        <v>1.31</v>
      </c>
      <c r="Z257" s="75">
        <v>0.01</v>
      </c>
      <c r="AA257" s="75">
        <v>0.7</v>
      </c>
      <c r="AB257" s="75">
        <v>0</v>
      </c>
      <c r="AC257" s="75">
        <v>0.09</v>
      </c>
      <c r="AD257" s="76">
        <v>0</v>
      </c>
    </row>
    <row r="258" spans="3:30" x14ac:dyDescent="0.2">
      <c r="C258" s="69">
        <v>37257</v>
      </c>
      <c r="J258" s="198">
        <f>output.std!C284</f>
        <v>38047</v>
      </c>
      <c r="K258" s="74">
        <v>2</v>
      </c>
      <c r="L258" s="75">
        <v>130.12</v>
      </c>
      <c r="M258" s="75">
        <v>10.71</v>
      </c>
      <c r="N258" s="75">
        <v>28.57</v>
      </c>
      <c r="O258" s="75">
        <v>49.73</v>
      </c>
      <c r="P258" s="75">
        <v>51.45</v>
      </c>
      <c r="Q258" s="75">
        <v>0</v>
      </c>
      <c r="R258" s="75">
        <v>118.04</v>
      </c>
      <c r="S258" s="75">
        <v>39.6</v>
      </c>
      <c r="T258" s="75">
        <v>76.930000000000007</v>
      </c>
      <c r="U258" s="75">
        <v>90.61</v>
      </c>
      <c r="V258" s="75">
        <v>100.06</v>
      </c>
      <c r="W258" s="75">
        <v>0</v>
      </c>
      <c r="X258" s="75">
        <v>0.04</v>
      </c>
      <c r="Y258" s="75">
        <v>0.78</v>
      </c>
      <c r="Z258" s="75">
        <v>0.02</v>
      </c>
      <c r="AA258" s="75">
        <v>2.98</v>
      </c>
      <c r="AB258" s="75">
        <v>0</v>
      </c>
      <c r="AC258" s="75">
        <v>0.36</v>
      </c>
      <c r="AD258" s="76">
        <v>0</v>
      </c>
    </row>
    <row r="259" spans="3:30" x14ac:dyDescent="0.2">
      <c r="C259" s="69">
        <v>37288</v>
      </c>
      <c r="J259" s="198">
        <f>output.std!C285</f>
        <v>38078</v>
      </c>
      <c r="K259" s="74">
        <v>3</v>
      </c>
      <c r="L259" s="75">
        <v>147.84</v>
      </c>
      <c r="M259" s="75">
        <v>15.14</v>
      </c>
      <c r="N259" s="75">
        <v>31.73</v>
      </c>
      <c r="O259" s="75">
        <v>54.84</v>
      </c>
      <c r="P259" s="75">
        <v>66.48</v>
      </c>
      <c r="Q259" s="75">
        <v>0</v>
      </c>
      <c r="R259" s="75">
        <v>119.39</v>
      </c>
      <c r="S259" s="75">
        <v>31.21</v>
      </c>
      <c r="T259" s="75">
        <v>55.83</v>
      </c>
      <c r="U259" s="75">
        <v>103.75</v>
      </c>
      <c r="V259" s="75">
        <v>120.49</v>
      </c>
      <c r="W259" s="75">
        <v>0</v>
      </c>
      <c r="X259" s="75">
        <v>0.04</v>
      </c>
      <c r="Y259" s="75">
        <v>0.89</v>
      </c>
      <c r="Z259" s="75">
        <v>0</v>
      </c>
      <c r="AA259" s="75">
        <v>2.2000000000000002</v>
      </c>
      <c r="AB259" s="75">
        <v>0</v>
      </c>
      <c r="AC259" s="75">
        <v>0.27</v>
      </c>
      <c r="AD259" s="76">
        <v>0</v>
      </c>
    </row>
    <row r="260" spans="3:30" x14ac:dyDescent="0.2">
      <c r="C260" s="69">
        <v>37316</v>
      </c>
      <c r="J260" s="198">
        <f>output.std!C286</f>
        <v>38108</v>
      </c>
      <c r="K260" s="74">
        <v>4</v>
      </c>
      <c r="L260" s="75">
        <v>64.83</v>
      </c>
      <c r="M260" s="75">
        <v>0.47</v>
      </c>
      <c r="N260" s="75">
        <v>17.12</v>
      </c>
      <c r="O260" s="75">
        <v>53.74</v>
      </c>
      <c r="P260" s="75">
        <v>26.74</v>
      </c>
      <c r="Q260" s="75">
        <v>0</v>
      </c>
      <c r="R260" s="75">
        <v>118.55</v>
      </c>
      <c r="S260" s="75">
        <v>24.47</v>
      </c>
      <c r="T260" s="75">
        <v>55.8</v>
      </c>
      <c r="U260" s="75">
        <v>73.55</v>
      </c>
      <c r="V260" s="75">
        <v>2.85</v>
      </c>
      <c r="W260" s="75">
        <v>0</v>
      </c>
      <c r="X260" s="75">
        <v>0.02</v>
      </c>
      <c r="Y260" s="75">
        <v>0.32</v>
      </c>
      <c r="Z260" s="75">
        <v>0</v>
      </c>
      <c r="AA260" s="75">
        <v>0.03</v>
      </c>
      <c r="AB260" s="75">
        <v>0</v>
      </c>
      <c r="AC260" s="75">
        <v>0</v>
      </c>
      <c r="AD260" s="76">
        <v>0</v>
      </c>
    </row>
    <row r="261" spans="3:30" x14ac:dyDescent="0.2">
      <c r="C261" s="69">
        <v>37347</v>
      </c>
      <c r="J261" s="198">
        <f>output.std!C287</f>
        <v>38139</v>
      </c>
      <c r="K261" s="74">
        <v>5</v>
      </c>
      <c r="L261" s="75">
        <v>4.92</v>
      </c>
      <c r="M261" s="75">
        <v>0</v>
      </c>
      <c r="N261" s="75">
        <v>0.37</v>
      </c>
      <c r="O261" s="75">
        <v>36.85</v>
      </c>
      <c r="P261" s="75">
        <v>0.63</v>
      </c>
      <c r="Q261" s="75">
        <v>0</v>
      </c>
      <c r="R261" s="75">
        <v>118.71</v>
      </c>
      <c r="S261" s="75">
        <v>3.5</v>
      </c>
      <c r="T261" s="75">
        <v>95.09</v>
      </c>
      <c r="U261" s="75">
        <v>39.4</v>
      </c>
      <c r="V261" s="75">
        <v>0</v>
      </c>
      <c r="W261" s="75">
        <v>0</v>
      </c>
      <c r="X261" s="75">
        <v>0</v>
      </c>
      <c r="Y261" s="75">
        <v>0.01</v>
      </c>
      <c r="Z261" s="75">
        <v>0</v>
      </c>
      <c r="AA261" s="75">
        <v>0</v>
      </c>
      <c r="AB261" s="75">
        <v>0</v>
      </c>
      <c r="AC261" s="75">
        <v>0</v>
      </c>
      <c r="AD261" s="76">
        <v>0</v>
      </c>
    </row>
    <row r="262" spans="3:30" x14ac:dyDescent="0.2">
      <c r="C262" s="69">
        <v>37377</v>
      </c>
      <c r="J262" s="198">
        <f>output.std!C288</f>
        <v>38169</v>
      </c>
      <c r="K262" s="74">
        <v>6</v>
      </c>
      <c r="L262" s="75">
        <v>10.93</v>
      </c>
      <c r="M262" s="75">
        <v>0.16</v>
      </c>
      <c r="N262" s="75">
        <v>2.11</v>
      </c>
      <c r="O262" s="75">
        <v>9.8699999999999992</v>
      </c>
      <c r="P262" s="75">
        <v>3.2</v>
      </c>
      <c r="Q262" s="75">
        <v>0</v>
      </c>
      <c r="R262" s="75">
        <v>118.74</v>
      </c>
      <c r="S262" s="75">
        <v>5.71</v>
      </c>
      <c r="T262" s="75">
        <v>81.349999999999994</v>
      </c>
      <c r="U262" s="75">
        <v>13.88</v>
      </c>
      <c r="V262" s="75">
        <v>1.08</v>
      </c>
      <c r="W262" s="75">
        <v>0</v>
      </c>
      <c r="X262" s="75">
        <v>0</v>
      </c>
      <c r="Y262" s="75">
        <v>0.05</v>
      </c>
      <c r="Z262" s="75">
        <v>0</v>
      </c>
      <c r="AA262" s="75">
        <v>0.01</v>
      </c>
      <c r="AB262" s="75">
        <v>0</v>
      </c>
      <c r="AC262" s="75">
        <v>0</v>
      </c>
      <c r="AD262" s="76">
        <v>0</v>
      </c>
    </row>
    <row r="263" spans="3:30" x14ac:dyDescent="0.2">
      <c r="C263" s="69">
        <v>37408</v>
      </c>
      <c r="J263" s="198">
        <f>output.std!C289</f>
        <v>38200</v>
      </c>
      <c r="K263" s="74">
        <v>7</v>
      </c>
      <c r="L263" s="75">
        <v>3.04</v>
      </c>
      <c r="M263" s="75">
        <v>0</v>
      </c>
      <c r="N263" s="75">
        <v>0.25</v>
      </c>
      <c r="O263" s="75">
        <v>2.98</v>
      </c>
      <c r="P263" s="75">
        <v>0.18</v>
      </c>
      <c r="Q263" s="75">
        <v>0</v>
      </c>
      <c r="R263" s="75">
        <v>118.16</v>
      </c>
      <c r="S263" s="75">
        <v>3.11</v>
      </c>
      <c r="T263" s="75">
        <v>100.22</v>
      </c>
      <c r="U263" s="75">
        <v>4.66</v>
      </c>
      <c r="V263" s="75">
        <v>0</v>
      </c>
      <c r="W263" s="75">
        <v>0</v>
      </c>
      <c r="X263" s="75">
        <v>0</v>
      </c>
      <c r="Y263" s="75">
        <v>0</v>
      </c>
      <c r="Z263" s="75">
        <v>0</v>
      </c>
      <c r="AA263" s="75">
        <v>0</v>
      </c>
      <c r="AB263" s="75">
        <v>0</v>
      </c>
      <c r="AC263" s="75">
        <v>0</v>
      </c>
      <c r="AD263" s="76">
        <v>0</v>
      </c>
    </row>
    <row r="264" spans="3:30" x14ac:dyDescent="0.2">
      <c r="C264" s="69">
        <v>37438</v>
      </c>
      <c r="J264" s="198">
        <f>output.std!C290</f>
        <v>38231</v>
      </c>
      <c r="K264" s="74">
        <v>8</v>
      </c>
      <c r="L264" s="75">
        <v>38.450000000000003</v>
      </c>
      <c r="M264" s="75">
        <v>3.2</v>
      </c>
      <c r="N264" s="75">
        <v>7.81</v>
      </c>
      <c r="O264" s="75">
        <v>3.12</v>
      </c>
      <c r="P264" s="75">
        <v>15.36</v>
      </c>
      <c r="Q264" s="75">
        <v>0</v>
      </c>
      <c r="R264" s="75">
        <v>118.64</v>
      </c>
      <c r="S264" s="75">
        <v>11.36</v>
      </c>
      <c r="T264" s="75">
        <v>82.77</v>
      </c>
      <c r="U264" s="75">
        <v>15.25</v>
      </c>
      <c r="V264" s="75">
        <v>30.95</v>
      </c>
      <c r="W264" s="75">
        <v>0</v>
      </c>
      <c r="X264" s="75">
        <v>0.02</v>
      </c>
      <c r="Y264" s="75">
        <v>0.28999999999999998</v>
      </c>
      <c r="Z264" s="75">
        <v>0</v>
      </c>
      <c r="AA264" s="75">
        <v>0.32</v>
      </c>
      <c r="AB264" s="75">
        <v>0</v>
      </c>
      <c r="AC264" s="75">
        <v>0.04</v>
      </c>
      <c r="AD264" s="76">
        <v>0</v>
      </c>
    </row>
    <row r="265" spans="3:30" x14ac:dyDescent="0.2">
      <c r="C265" s="69">
        <v>37469</v>
      </c>
      <c r="J265" s="198">
        <f>output.std!C291</f>
        <v>38261</v>
      </c>
      <c r="K265" s="74">
        <v>9</v>
      </c>
      <c r="L265" s="75">
        <v>46.26</v>
      </c>
      <c r="M265" s="75">
        <v>9.49</v>
      </c>
      <c r="N265" s="75">
        <v>9.5500000000000007</v>
      </c>
      <c r="O265" s="75">
        <v>9.25</v>
      </c>
      <c r="P265" s="75">
        <v>17.87</v>
      </c>
      <c r="Q265" s="75">
        <v>0</v>
      </c>
      <c r="R265" s="75">
        <v>117.62</v>
      </c>
      <c r="S265" s="75">
        <v>10.63</v>
      </c>
      <c r="T265" s="75">
        <v>109.52</v>
      </c>
      <c r="U265" s="75">
        <v>29.24</v>
      </c>
      <c r="V265" s="75">
        <v>103.35</v>
      </c>
      <c r="W265" s="75">
        <v>0</v>
      </c>
      <c r="X265" s="75">
        <v>0.03</v>
      </c>
      <c r="Y265" s="75">
        <v>0.37</v>
      </c>
      <c r="Z265" s="75">
        <v>0</v>
      </c>
      <c r="AA265" s="75">
        <v>0.88</v>
      </c>
      <c r="AB265" s="75">
        <v>0</v>
      </c>
      <c r="AC265" s="75">
        <v>0.11</v>
      </c>
      <c r="AD265" s="76">
        <v>0</v>
      </c>
    </row>
    <row r="266" spans="3:30" x14ac:dyDescent="0.2">
      <c r="C266" s="69">
        <v>37500</v>
      </c>
      <c r="J266" s="198">
        <f>output.std!C292</f>
        <v>38292</v>
      </c>
      <c r="K266" s="74">
        <v>10</v>
      </c>
      <c r="L266" s="75">
        <v>64.94</v>
      </c>
      <c r="M266" s="75">
        <v>6.27</v>
      </c>
      <c r="N266" s="75">
        <v>11.14</v>
      </c>
      <c r="O266" s="75">
        <v>11.99</v>
      </c>
      <c r="P266" s="75">
        <v>22.64</v>
      </c>
      <c r="Q266" s="75">
        <v>0</v>
      </c>
      <c r="R266" s="75">
        <v>117.77</v>
      </c>
      <c r="S266" s="75">
        <v>23</v>
      </c>
      <c r="T266" s="75">
        <v>108.56</v>
      </c>
      <c r="U266" s="75">
        <v>30.3</v>
      </c>
      <c r="V266" s="75">
        <v>62.1</v>
      </c>
      <c r="W266" s="75">
        <v>0</v>
      </c>
      <c r="X266" s="75">
        <v>0.03</v>
      </c>
      <c r="Y266" s="75">
        <v>0.5</v>
      </c>
      <c r="Z266" s="75">
        <v>0.08</v>
      </c>
      <c r="AA266" s="75">
        <v>0.37</v>
      </c>
      <c r="AB266" s="75">
        <v>0</v>
      </c>
      <c r="AC266" s="75">
        <v>0.04</v>
      </c>
      <c r="AD266" s="76">
        <v>0</v>
      </c>
    </row>
    <row r="267" spans="3:30" x14ac:dyDescent="0.2">
      <c r="C267" s="69">
        <v>37530</v>
      </c>
      <c r="J267" s="198">
        <f>output.std!C293</f>
        <v>38322</v>
      </c>
      <c r="K267" s="74">
        <v>11</v>
      </c>
      <c r="L267" s="75">
        <v>87.19</v>
      </c>
      <c r="M267" s="75">
        <v>1.69</v>
      </c>
      <c r="N267" s="75">
        <v>19.2</v>
      </c>
      <c r="O267" s="75">
        <v>19.350000000000001</v>
      </c>
      <c r="P267" s="75">
        <v>32.770000000000003</v>
      </c>
      <c r="Q267" s="75">
        <v>0</v>
      </c>
      <c r="R267" s="75">
        <v>117.68</v>
      </c>
      <c r="S267" s="75">
        <v>34.58</v>
      </c>
      <c r="T267" s="75">
        <v>79.72</v>
      </c>
      <c r="U267" s="75">
        <v>41.16</v>
      </c>
      <c r="V267" s="75">
        <v>10.33</v>
      </c>
      <c r="W267" s="75">
        <v>0</v>
      </c>
      <c r="X267" s="75">
        <v>0.04</v>
      </c>
      <c r="Y267" s="75">
        <v>0.69</v>
      </c>
      <c r="Z267" s="75">
        <v>0.01</v>
      </c>
      <c r="AA267" s="75">
        <v>7.0000000000000007E-2</v>
      </c>
      <c r="AB267" s="75">
        <v>0</v>
      </c>
      <c r="AC267" s="75">
        <v>0.01</v>
      </c>
      <c r="AD267" s="76">
        <v>0</v>
      </c>
    </row>
    <row r="268" spans="3:30" x14ac:dyDescent="0.2">
      <c r="C268" s="69">
        <v>37561</v>
      </c>
      <c r="J268" s="198">
        <f>output.std!C294</f>
        <v>38353</v>
      </c>
      <c r="K268" s="74">
        <v>12</v>
      </c>
      <c r="L268" s="75">
        <v>113.6</v>
      </c>
      <c r="M268" s="75">
        <v>2.98</v>
      </c>
      <c r="N268" s="75">
        <v>21.52</v>
      </c>
      <c r="O268" s="75">
        <v>24.95</v>
      </c>
      <c r="P268" s="75">
        <v>39.28</v>
      </c>
      <c r="Q268" s="75">
        <v>0</v>
      </c>
      <c r="R268" s="75">
        <v>117.71</v>
      </c>
      <c r="S268" s="75">
        <v>48.48</v>
      </c>
      <c r="T268" s="75">
        <v>92.55</v>
      </c>
      <c r="U268" s="75">
        <v>50.52</v>
      </c>
      <c r="V268" s="75">
        <v>24.81</v>
      </c>
      <c r="W268" s="75">
        <v>0</v>
      </c>
      <c r="X268" s="75">
        <v>0.04</v>
      </c>
      <c r="Y268" s="75">
        <v>0.8</v>
      </c>
      <c r="Z268" s="75">
        <v>0.05</v>
      </c>
      <c r="AA268" s="75">
        <v>0.13</v>
      </c>
      <c r="AB268" s="75">
        <v>0</v>
      </c>
      <c r="AC268" s="75">
        <v>0.02</v>
      </c>
      <c r="AD268" s="76">
        <v>0</v>
      </c>
    </row>
    <row r="269" spans="3:30" x14ac:dyDescent="0.2">
      <c r="C269" s="69">
        <v>37591</v>
      </c>
      <c r="J269" s="198">
        <f>output.std!C295</f>
        <v>38384</v>
      </c>
      <c r="K269" s="74">
        <v>2</v>
      </c>
      <c r="L269" s="75">
        <v>104.46</v>
      </c>
      <c r="M269" s="75">
        <v>5.54</v>
      </c>
      <c r="N269" s="75">
        <v>21.7</v>
      </c>
      <c r="O269" s="75">
        <v>38.340000000000003</v>
      </c>
      <c r="P269" s="75">
        <v>40.24</v>
      </c>
      <c r="Q269" s="75">
        <v>0</v>
      </c>
      <c r="R269" s="75">
        <v>117.9</v>
      </c>
      <c r="S269" s="75">
        <v>36.81</v>
      </c>
      <c r="T269" s="75">
        <v>93.97</v>
      </c>
      <c r="U269" s="75">
        <v>67.010000000000005</v>
      </c>
      <c r="V269" s="75">
        <v>43.86</v>
      </c>
      <c r="W269" s="75">
        <v>0</v>
      </c>
      <c r="X269" s="75">
        <v>0.03</v>
      </c>
      <c r="Y269" s="75">
        <v>0.66</v>
      </c>
      <c r="Z269" s="75">
        <v>0.13</v>
      </c>
      <c r="AA269" s="75">
        <v>3.11</v>
      </c>
      <c r="AB269" s="75">
        <v>0</v>
      </c>
      <c r="AC269" s="75">
        <v>0.38</v>
      </c>
      <c r="AD269" s="76">
        <v>0</v>
      </c>
    </row>
    <row r="270" spans="3:30" x14ac:dyDescent="0.2">
      <c r="C270" s="69">
        <v>37622</v>
      </c>
      <c r="J270" s="198">
        <f>output.std!C296</f>
        <v>38412</v>
      </c>
      <c r="K270" s="74">
        <v>3</v>
      </c>
      <c r="L270" s="75">
        <v>191.83</v>
      </c>
      <c r="M270" s="75">
        <v>19.739999999999998</v>
      </c>
      <c r="N270" s="75">
        <v>43.05</v>
      </c>
      <c r="O270" s="75">
        <v>49.69</v>
      </c>
      <c r="P270" s="75">
        <v>89.59</v>
      </c>
      <c r="Q270" s="75">
        <v>0</v>
      </c>
      <c r="R270" s="75">
        <v>118.71</v>
      </c>
      <c r="S270" s="75">
        <v>36.520000000000003</v>
      </c>
      <c r="T270" s="75">
        <v>52.51</v>
      </c>
      <c r="U270" s="75">
        <v>114.33</v>
      </c>
      <c r="V270" s="75">
        <v>167.68</v>
      </c>
      <c r="W270" s="75">
        <v>0</v>
      </c>
      <c r="X270" s="75">
        <v>0.06</v>
      </c>
      <c r="Y270" s="75">
        <v>1.22</v>
      </c>
      <c r="Z270" s="75">
        <v>0</v>
      </c>
      <c r="AA270" s="75">
        <v>5.51</v>
      </c>
      <c r="AB270" s="75">
        <v>0</v>
      </c>
      <c r="AC270" s="75">
        <v>0.67</v>
      </c>
      <c r="AD270" s="76">
        <v>0</v>
      </c>
    </row>
    <row r="271" spans="3:30" x14ac:dyDescent="0.2">
      <c r="C271" s="69">
        <v>37653</v>
      </c>
      <c r="J271" s="198">
        <f>output.std!C297</f>
        <v>38443</v>
      </c>
      <c r="K271" s="74">
        <v>4</v>
      </c>
      <c r="L271" s="75">
        <v>72.150000000000006</v>
      </c>
      <c r="M271" s="75">
        <v>2.13</v>
      </c>
      <c r="N271" s="75">
        <v>19.18</v>
      </c>
      <c r="O271" s="75">
        <v>56.35</v>
      </c>
      <c r="P271" s="75">
        <v>28.9</v>
      </c>
      <c r="Q271" s="75">
        <v>0</v>
      </c>
      <c r="R271" s="75">
        <v>117.8</v>
      </c>
      <c r="S271" s="75">
        <v>26.63</v>
      </c>
      <c r="T271" s="75">
        <v>57.68</v>
      </c>
      <c r="U271" s="75">
        <v>79.8</v>
      </c>
      <c r="V271" s="75">
        <v>17.84</v>
      </c>
      <c r="W271" s="75">
        <v>0</v>
      </c>
      <c r="X271" s="75">
        <v>0.02</v>
      </c>
      <c r="Y271" s="75">
        <v>0.33</v>
      </c>
      <c r="Z271" s="75">
        <v>0</v>
      </c>
      <c r="AA271" s="75">
        <v>0.27</v>
      </c>
      <c r="AB271" s="75">
        <v>0</v>
      </c>
      <c r="AC271" s="75">
        <v>0.03</v>
      </c>
      <c r="AD271" s="76">
        <v>0</v>
      </c>
    </row>
    <row r="272" spans="3:30" x14ac:dyDescent="0.2">
      <c r="C272" s="69">
        <v>37681</v>
      </c>
      <c r="J272" s="198">
        <f>output.std!C298</f>
        <v>38473</v>
      </c>
      <c r="K272" s="74">
        <v>5</v>
      </c>
      <c r="L272" s="75">
        <v>23.55</v>
      </c>
      <c r="M272" s="75">
        <v>0.04</v>
      </c>
      <c r="N272" s="75">
        <v>4.7300000000000004</v>
      </c>
      <c r="O272" s="75">
        <v>42.63</v>
      </c>
      <c r="P272" s="75">
        <v>7.42</v>
      </c>
      <c r="Q272" s="75">
        <v>0</v>
      </c>
      <c r="R272" s="75">
        <v>117.65</v>
      </c>
      <c r="S272" s="75">
        <v>11.72</v>
      </c>
      <c r="T272" s="75">
        <v>85.91</v>
      </c>
      <c r="U272" s="75">
        <v>49.6</v>
      </c>
      <c r="V272" s="75">
        <v>0.22</v>
      </c>
      <c r="W272" s="75">
        <v>0</v>
      </c>
      <c r="X272" s="75">
        <v>0.01</v>
      </c>
      <c r="Y272" s="75">
        <v>0.09</v>
      </c>
      <c r="Z272" s="75">
        <v>0</v>
      </c>
      <c r="AA272" s="75">
        <v>0</v>
      </c>
      <c r="AB272" s="75">
        <v>0</v>
      </c>
      <c r="AC272" s="75">
        <v>0</v>
      </c>
      <c r="AD272" s="76">
        <v>0</v>
      </c>
    </row>
    <row r="273" spans="3:30" x14ac:dyDescent="0.2">
      <c r="C273" s="69">
        <v>37712</v>
      </c>
      <c r="J273" s="198">
        <f>output.std!C299</f>
        <v>38504</v>
      </c>
      <c r="K273" s="74">
        <v>6</v>
      </c>
      <c r="L273" s="75">
        <v>2.73</v>
      </c>
      <c r="M273" s="75">
        <v>0</v>
      </c>
      <c r="N273" s="75">
        <v>0.13</v>
      </c>
      <c r="O273" s="75">
        <v>14.64</v>
      </c>
      <c r="P273" s="75">
        <v>0</v>
      </c>
      <c r="Q273" s="75">
        <v>0</v>
      </c>
      <c r="R273" s="75">
        <v>116.99</v>
      </c>
      <c r="S273" s="75">
        <v>3.27</v>
      </c>
      <c r="T273" s="75">
        <v>92.54</v>
      </c>
      <c r="U273" s="75">
        <v>16.600000000000001</v>
      </c>
      <c r="V273" s="75">
        <v>0</v>
      </c>
      <c r="W273" s="75">
        <v>0</v>
      </c>
      <c r="X273" s="75">
        <v>0</v>
      </c>
      <c r="Y273" s="75">
        <v>0</v>
      </c>
      <c r="Z273" s="75">
        <v>0</v>
      </c>
      <c r="AA273" s="75">
        <v>0</v>
      </c>
      <c r="AB273" s="75">
        <v>0</v>
      </c>
      <c r="AC273" s="75">
        <v>0</v>
      </c>
      <c r="AD273" s="76">
        <v>0</v>
      </c>
    </row>
    <row r="274" spans="3:30" x14ac:dyDescent="0.2">
      <c r="C274" s="69">
        <v>37742</v>
      </c>
      <c r="J274" s="198">
        <f>output.std!C300</f>
        <v>38534</v>
      </c>
      <c r="K274" s="74">
        <v>7</v>
      </c>
      <c r="L274" s="75">
        <v>8.5500000000000007</v>
      </c>
      <c r="M274" s="75">
        <v>0</v>
      </c>
      <c r="N274" s="75">
        <v>0.81</v>
      </c>
      <c r="O274" s="75">
        <v>3.19</v>
      </c>
      <c r="P274" s="75">
        <v>0.72</v>
      </c>
      <c r="Q274" s="75">
        <v>0</v>
      </c>
      <c r="R274" s="75">
        <v>118.2</v>
      </c>
      <c r="S274" s="75">
        <v>5.79</v>
      </c>
      <c r="T274" s="75">
        <v>77.88</v>
      </c>
      <c r="U274" s="75">
        <v>5.5</v>
      </c>
      <c r="V274" s="75">
        <v>0</v>
      </c>
      <c r="W274" s="75">
        <v>0</v>
      </c>
      <c r="X274" s="75">
        <v>0</v>
      </c>
      <c r="Y274" s="75">
        <v>0.01</v>
      </c>
      <c r="Z274" s="75">
        <v>0</v>
      </c>
      <c r="AA274" s="75">
        <v>0</v>
      </c>
      <c r="AB274" s="75">
        <v>0</v>
      </c>
      <c r="AC274" s="75">
        <v>0</v>
      </c>
      <c r="AD274" s="76">
        <v>0</v>
      </c>
    </row>
    <row r="275" spans="3:30" x14ac:dyDescent="0.2">
      <c r="C275" s="69">
        <v>37773</v>
      </c>
      <c r="J275" s="198">
        <f>output.std!C301</f>
        <v>38565</v>
      </c>
      <c r="K275" s="74">
        <v>8</v>
      </c>
      <c r="L275" s="75">
        <v>13.17</v>
      </c>
      <c r="M275" s="75">
        <v>0.01</v>
      </c>
      <c r="N275" s="75">
        <v>2.15</v>
      </c>
      <c r="O275" s="75">
        <v>1.0900000000000001</v>
      </c>
      <c r="P275" s="75">
        <v>3.48</v>
      </c>
      <c r="Q275" s="75">
        <v>0</v>
      </c>
      <c r="R275" s="75">
        <v>118.38</v>
      </c>
      <c r="S275" s="75">
        <v>7.09</v>
      </c>
      <c r="T275" s="75">
        <v>109.23</v>
      </c>
      <c r="U275" s="75">
        <v>4.3899999999999997</v>
      </c>
      <c r="V275" s="75">
        <v>0.03</v>
      </c>
      <c r="W275" s="75">
        <v>0</v>
      </c>
      <c r="X275" s="75">
        <v>0</v>
      </c>
      <c r="Y275" s="75">
        <v>0.06</v>
      </c>
      <c r="Z275" s="75">
        <v>0</v>
      </c>
      <c r="AA275" s="75">
        <v>0</v>
      </c>
      <c r="AB275" s="75">
        <v>0</v>
      </c>
      <c r="AC275" s="75">
        <v>0</v>
      </c>
      <c r="AD275" s="76">
        <v>0</v>
      </c>
    </row>
    <row r="276" spans="3:30" x14ac:dyDescent="0.2">
      <c r="C276" s="69">
        <v>37803</v>
      </c>
      <c r="J276" s="198">
        <f>output.std!C302</f>
        <v>38596</v>
      </c>
      <c r="K276" s="74">
        <v>9</v>
      </c>
      <c r="L276" s="75">
        <v>66.239999999999995</v>
      </c>
      <c r="M276" s="75">
        <v>11.79</v>
      </c>
      <c r="N276" s="75">
        <v>13.44</v>
      </c>
      <c r="O276" s="75">
        <v>1.86</v>
      </c>
      <c r="P276" s="75">
        <v>27.29</v>
      </c>
      <c r="Q276" s="75">
        <v>0</v>
      </c>
      <c r="R276" s="75">
        <v>118</v>
      </c>
      <c r="S276" s="75">
        <v>13.74</v>
      </c>
      <c r="T276" s="75">
        <v>91.07</v>
      </c>
      <c r="U276" s="75">
        <v>27.96</v>
      </c>
      <c r="V276" s="75">
        <v>116.93</v>
      </c>
      <c r="W276" s="75">
        <v>0</v>
      </c>
      <c r="X276" s="75">
        <v>0.04</v>
      </c>
      <c r="Y276" s="75">
        <v>0.56000000000000005</v>
      </c>
      <c r="Z276" s="75">
        <v>0</v>
      </c>
      <c r="AA276" s="75">
        <v>1.49</v>
      </c>
      <c r="AB276" s="75">
        <v>0</v>
      </c>
      <c r="AC276" s="75">
        <v>0.18</v>
      </c>
      <c r="AD276" s="76">
        <v>0</v>
      </c>
    </row>
    <row r="277" spans="3:30" x14ac:dyDescent="0.2">
      <c r="C277" s="69">
        <v>37834</v>
      </c>
      <c r="J277" s="198">
        <f>output.std!C303</f>
        <v>38626</v>
      </c>
      <c r="K277" s="74">
        <v>10</v>
      </c>
      <c r="L277" s="75">
        <v>60.77</v>
      </c>
      <c r="M277" s="75">
        <v>1.75</v>
      </c>
      <c r="N277" s="75">
        <v>10.47</v>
      </c>
      <c r="O277" s="75">
        <v>12.51</v>
      </c>
      <c r="P277" s="75">
        <v>18.21</v>
      </c>
      <c r="Q277" s="75">
        <v>0</v>
      </c>
      <c r="R277" s="75">
        <v>118.02</v>
      </c>
      <c r="S277" s="75">
        <v>29.41</v>
      </c>
      <c r="T277" s="75">
        <v>98.1</v>
      </c>
      <c r="U277" s="75">
        <v>25.61</v>
      </c>
      <c r="V277" s="75">
        <v>15.24</v>
      </c>
      <c r="W277" s="75">
        <v>0</v>
      </c>
      <c r="X277" s="75">
        <v>0.03</v>
      </c>
      <c r="Y277" s="75">
        <v>0.39</v>
      </c>
      <c r="Z277" s="75">
        <v>0.01</v>
      </c>
      <c r="AA277" s="75">
        <v>0.12</v>
      </c>
      <c r="AB277" s="75">
        <v>0</v>
      </c>
      <c r="AC277" s="75">
        <v>0.01</v>
      </c>
      <c r="AD277" s="76">
        <v>0</v>
      </c>
    </row>
    <row r="278" spans="3:30" x14ac:dyDescent="0.2">
      <c r="C278" s="69">
        <v>37865</v>
      </c>
      <c r="J278" s="198">
        <f>output.std!C304</f>
        <v>38657</v>
      </c>
      <c r="K278" s="74">
        <v>11</v>
      </c>
      <c r="L278" s="75">
        <v>43.75</v>
      </c>
      <c r="M278" s="75">
        <v>0.4</v>
      </c>
      <c r="N278" s="75">
        <v>9.3699999999999992</v>
      </c>
      <c r="O278" s="75">
        <v>15.41</v>
      </c>
      <c r="P278" s="75">
        <v>13.76</v>
      </c>
      <c r="Q278" s="75">
        <v>0</v>
      </c>
      <c r="R278" s="75">
        <v>118.58</v>
      </c>
      <c r="S278" s="75">
        <v>21</v>
      </c>
      <c r="T278" s="75">
        <v>114.32</v>
      </c>
      <c r="U278" s="75">
        <v>26.03</v>
      </c>
      <c r="V278" s="75">
        <v>2.85</v>
      </c>
      <c r="W278" s="75">
        <v>0</v>
      </c>
      <c r="X278" s="75">
        <v>0.02</v>
      </c>
      <c r="Y278" s="75">
        <v>0.3</v>
      </c>
      <c r="Z278" s="75">
        <v>0.02</v>
      </c>
      <c r="AA278" s="75">
        <v>0.02</v>
      </c>
      <c r="AB278" s="75">
        <v>0</v>
      </c>
      <c r="AC278" s="75">
        <v>0</v>
      </c>
      <c r="AD278" s="76">
        <v>0</v>
      </c>
    </row>
    <row r="279" spans="3:30" x14ac:dyDescent="0.2">
      <c r="C279" s="69">
        <v>37895</v>
      </c>
      <c r="J279" s="198">
        <f>output.std!C305</f>
        <v>38687</v>
      </c>
      <c r="K279" s="74">
        <v>12</v>
      </c>
      <c r="L279" s="75">
        <v>138.63999999999999</v>
      </c>
      <c r="M279" s="75">
        <v>13.13</v>
      </c>
      <c r="N279" s="75">
        <v>27.15</v>
      </c>
      <c r="O279" s="75">
        <v>19.64</v>
      </c>
      <c r="P279" s="75">
        <v>52.81</v>
      </c>
      <c r="Q279" s="75">
        <v>0</v>
      </c>
      <c r="R279" s="75">
        <v>117.95</v>
      </c>
      <c r="S279" s="75">
        <v>44.23</v>
      </c>
      <c r="T279" s="75">
        <v>106.12</v>
      </c>
      <c r="U279" s="75">
        <v>60.84</v>
      </c>
      <c r="V279" s="75">
        <v>105.61</v>
      </c>
      <c r="W279" s="75">
        <v>0</v>
      </c>
      <c r="X279" s="75">
        <v>0.06</v>
      </c>
      <c r="Y279" s="75">
        <v>1.1399999999999999</v>
      </c>
      <c r="Z279" s="75">
        <v>0.01</v>
      </c>
      <c r="AA279" s="75">
        <v>0.85</v>
      </c>
      <c r="AB279" s="75">
        <v>0</v>
      </c>
      <c r="AC279" s="75">
        <v>0.1</v>
      </c>
      <c r="AD279" s="76">
        <v>0</v>
      </c>
    </row>
    <row r="280" spans="3:30" x14ac:dyDescent="0.2">
      <c r="C280" s="69">
        <v>37926</v>
      </c>
      <c r="J280" s="198">
        <f>output.std!C306</f>
        <v>38718</v>
      </c>
      <c r="K280" s="74">
        <v>2</v>
      </c>
      <c r="L280" s="75">
        <v>179.6</v>
      </c>
      <c r="M280" s="75">
        <v>24.18</v>
      </c>
      <c r="N280" s="75">
        <v>37.159999999999997</v>
      </c>
      <c r="O280" s="75">
        <v>50.52</v>
      </c>
      <c r="P280" s="75">
        <v>73.239999999999995</v>
      </c>
      <c r="Q280" s="75">
        <v>0</v>
      </c>
      <c r="R280" s="75">
        <v>118.75</v>
      </c>
      <c r="S280" s="75">
        <v>42.77</v>
      </c>
      <c r="T280" s="75">
        <v>69.8</v>
      </c>
      <c r="U280" s="75">
        <v>113.46</v>
      </c>
      <c r="V280" s="75">
        <v>190.84</v>
      </c>
      <c r="W280" s="75">
        <v>0</v>
      </c>
      <c r="X280" s="75">
        <v>0.05</v>
      </c>
      <c r="Y280" s="75">
        <v>1.02</v>
      </c>
      <c r="Z280" s="75">
        <v>0</v>
      </c>
      <c r="AA280" s="75">
        <v>2.82</v>
      </c>
      <c r="AB280" s="75">
        <v>0</v>
      </c>
      <c r="AC280" s="75">
        <v>0.34</v>
      </c>
      <c r="AD280" s="76">
        <v>0</v>
      </c>
    </row>
    <row r="281" spans="3:30" x14ac:dyDescent="0.2">
      <c r="C281" s="69">
        <v>37956</v>
      </c>
      <c r="J281" s="198">
        <f>output.std!C307</f>
        <v>38749</v>
      </c>
      <c r="K281" s="74">
        <v>3</v>
      </c>
      <c r="L281" s="75">
        <v>117.08</v>
      </c>
      <c r="M281" s="75">
        <v>9.57</v>
      </c>
      <c r="N281" s="75">
        <v>29.05</v>
      </c>
      <c r="O281" s="75">
        <v>66.709999999999994</v>
      </c>
      <c r="P281" s="75">
        <v>49.8</v>
      </c>
      <c r="Q281" s="75">
        <v>0</v>
      </c>
      <c r="R281" s="75">
        <v>118.53</v>
      </c>
      <c r="S281" s="75">
        <v>32.200000000000003</v>
      </c>
      <c r="T281" s="75">
        <v>65.98</v>
      </c>
      <c r="U281" s="75">
        <v>107.57</v>
      </c>
      <c r="V281" s="75">
        <v>90.3</v>
      </c>
      <c r="W281" s="75">
        <v>0</v>
      </c>
      <c r="X281" s="75">
        <v>0.03</v>
      </c>
      <c r="Y281" s="75">
        <v>0.56999999999999995</v>
      </c>
      <c r="Z281" s="75">
        <v>0</v>
      </c>
      <c r="AA281" s="75">
        <v>0.52</v>
      </c>
      <c r="AB281" s="75">
        <v>0</v>
      </c>
      <c r="AC281" s="75">
        <v>0.06</v>
      </c>
      <c r="AD281" s="76">
        <v>0</v>
      </c>
    </row>
    <row r="282" spans="3:30" x14ac:dyDescent="0.2">
      <c r="C282" s="69">
        <v>37987</v>
      </c>
      <c r="J282" s="198">
        <f>output.std!C308</f>
        <v>38777</v>
      </c>
      <c r="K282" s="74">
        <v>4</v>
      </c>
      <c r="L282" s="75">
        <v>32.69</v>
      </c>
      <c r="M282" s="75">
        <v>0</v>
      </c>
      <c r="N282" s="75">
        <v>6.77</v>
      </c>
      <c r="O282" s="75">
        <v>53.44</v>
      </c>
      <c r="P282" s="75">
        <v>8.51</v>
      </c>
      <c r="Q282" s="75">
        <v>0</v>
      </c>
      <c r="R282" s="75">
        <v>118.7</v>
      </c>
      <c r="S282" s="75">
        <v>18.53</v>
      </c>
      <c r="T282" s="75">
        <v>73.989999999999995</v>
      </c>
      <c r="U282" s="75">
        <v>62.53</v>
      </c>
      <c r="V282" s="75">
        <v>0.02</v>
      </c>
      <c r="W282" s="75">
        <v>0</v>
      </c>
      <c r="X282" s="75">
        <v>0.01</v>
      </c>
      <c r="Y282" s="75">
        <v>0.1</v>
      </c>
      <c r="Z282" s="75">
        <v>0</v>
      </c>
      <c r="AA282" s="75">
        <v>0</v>
      </c>
      <c r="AB282" s="75">
        <v>0</v>
      </c>
      <c r="AC282" s="75">
        <v>0</v>
      </c>
      <c r="AD282" s="76">
        <v>0</v>
      </c>
    </row>
    <row r="283" spans="3:30" x14ac:dyDescent="0.2">
      <c r="C283" s="69">
        <v>38018</v>
      </c>
      <c r="J283" s="198">
        <f>output.std!C309</f>
        <v>38808</v>
      </c>
      <c r="K283" s="74">
        <v>5</v>
      </c>
      <c r="L283" s="75">
        <v>15.49</v>
      </c>
      <c r="M283" s="75">
        <v>0.51</v>
      </c>
      <c r="N283" s="75">
        <v>3.5</v>
      </c>
      <c r="O283" s="75">
        <v>30.95</v>
      </c>
      <c r="P283" s="75">
        <v>6.62</v>
      </c>
      <c r="Q283" s="75">
        <v>0</v>
      </c>
      <c r="R283" s="75">
        <v>118.37</v>
      </c>
      <c r="S283" s="75">
        <v>5.23</v>
      </c>
      <c r="T283" s="75">
        <v>87.81</v>
      </c>
      <c r="U283" s="75">
        <v>37.1</v>
      </c>
      <c r="V283" s="75">
        <v>4.12</v>
      </c>
      <c r="W283" s="75">
        <v>0</v>
      </c>
      <c r="X283" s="75">
        <v>0.01</v>
      </c>
      <c r="Y283" s="75">
        <v>0.09</v>
      </c>
      <c r="Z283" s="75">
        <v>0</v>
      </c>
      <c r="AA283" s="75">
        <v>0.02</v>
      </c>
      <c r="AB283" s="75">
        <v>0</v>
      </c>
      <c r="AC283" s="75">
        <v>0</v>
      </c>
      <c r="AD283" s="76">
        <v>0</v>
      </c>
    </row>
    <row r="284" spans="3:30" x14ac:dyDescent="0.2">
      <c r="C284" s="69">
        <v>38047</v>
      </c>
      <c r="J284" s="198">
        <f>output.std!C310</f>
        <v>38838</v>
      </c>
      <c r="K284" s="74">
        <v>6</v>
      </c>
      <c r="L284" s="75">
        <v>11.85</v>
      </c>
      <c r="M284" s="75">
        <v>0.92</v>
      </c>
      <c r="N284" s="75">
        <v>2.38</v>
      </c>
      <c r="O284" s="75">
        <v>8.82</v>
      </c>
      <c r="P284" s="75">
        <v>4.74</v>
      </c>
      <c r="Q284" s="75">
        <v>0</v>
      </c>
      <c r="R284" s="75">
        <v>119.02</v>
      </c>
      <c r="S284" s="75">
        <v>2.98</v>
      </c>
      <c r="T284" s="75">
        <v>85.6</v>
      </c>
      <c r="U284" s="75">
        <v>13.82</v>
      </c>
      <c r="V284" s="75">
        <v>8.02</v>
      </c>
      <c r="W284" s="75">
        <v>0</v>
      </c>
      <c r="X284" s="75">
        <v>0.01</v>
      </c>
      <c r="Y284" s="75">
        <v>0.08</v>
      </c>
      <c r="Z284" s="75">
        <v>0</v>
      </c>
      <c r="AA284" s="75">
        <v>0.04</v>
      </c>
      <c r="AB284" s="75">
        <v>0</v>
      </c>
      <c r="AC284" s="75">
        <v>0</v>
      </c>
      <c r="AD284" s="76">
        <v>0</v>
      </c>
    </row>
    <row r="285" spans="3:30" x14ac:dyDescent="0.2">
      <c r="C285" s="69">
        <v>38078</v>
      </c>
      <c r="J285" s="198">
        <f>output.std!C311</f>
        <v>38869</v>
      </c>
      <c r="K285" s="74">
        <v>7</v>
      </c>
      <c r="L285" s="75">
        <v>7.74</v>
      </c>
      <c r="M285" s="75">
        <v>0</v>
      </c>
      <c r="N285" s="75">
        <v>1.53</v>
      </c>
      <c r="O285" s="75">
        <v>4.9400000000000004</v>
      </c>
      <c r="P285" s="75">
        <v>2.08</v>
      </c>
      <c r="Q285" s="75">
        <v>0</v>
      </c>
      <c r="R285" s="75">
        <v>118.14</v>
      </c>
      <c r="S285" s="75">
        <v>5.15</v>
      </c>
      <c r="T285" s="75">
        <v>95.06</v>
      </c>
      <c r="U285" s="75">
        <v>7.88</v>
      </c>
      <c r="V285" s="75">
        <v>0</v>
      </c>
      <c r="W285" s="75">
        <v>0</v>
      </c>
      <c r="X285" s="75">
        <v>0</v>
      </c>
      <c r="Y285" s="75">
        <v>0.04</v>
      </c>
      <c r="Z285" s="75">
        <v>0</v>
      </c>
      <c r="AA285" s="75">
        <v>0</v>
      </c>
      <c r="AB285" s="75">
        <v>0</v>
      </c>
      <c r="AC285" s="75">
        <v>0</v>
      </c>
      <c r="AD285" s="76">
        <v>0</v>
      </c>
    </row>
    <row r="286" spans="3:30" x14ac:dyDescent="0.2">
      <c r="C286" s="69">
        <v>38108</v>
      </c>
      <c r="J286" s="198">
        <f>output.std!C312</f>
        <v>38899</v>
      </c>
      <c r="K286" s="74">
        <v>8</v>
      </c>
      <c r="L286" s="75">
        <v>20.95</v>
      </c>
      <c r="M286" s="75">
        <v>0.83</v>
      </c>
      <c r="N286" s="75">
        <v>4.83</v>
      </c>
      <c r="O286" s="75">
        <v>4.09</v>
      </c>
      <c r="P286" s="75">
        <v>8.69</v>
      </c>
      <c r="Q286" s="75">
        <v>0</v>
      </c>
      <c r="R286" s="75">
        <v>117.75</v>
      </c>
      <c r="S286" s="75">
        <v>7.03</v>
      </c>
      <c r="T286" s="75">
        <v>106.38</v>
      </c>
      <c r="U286" s="75">
        <v>10.88</v>
      </c>
      <c r="V286" s="75">
        <v>6.45</v>
      </c>
      <c r="W286" s="75">
        <v>0</v>
      </c>
      <c r="X286" s="75">
        <v>0.01</v>
      </c>
      <c r="Y286" s="75">
        <v>0.16</v>
      </c>
      <c r="Z286" s="75">
        <v>0</v>
      </c>
      <c r="AA286" s="75">
        <v>0.03</v>
      </c>
      <c r="AB286" s="75">
        <v>0</v>
      </c>
      <c r="AC286" s="75">
        <v>0</v>
      </c>
      <c r="AD286" s="76">
        <v>0</v>
      </c>
    </row>
    <row r="287" spans="3:30" x14ac:dyDescent="0.2">
      <c r="C287" s="69">
        <v>38139</v>
      </c>
      <c r="J287" s="198">
        <f>output.std!C313</f>
        <v>38930</v>
      </c>
      <c r="K287" s="74">
        <v>9</v>
      </c>
      <c r="L287" s="75">
        <v>29.62</v>
      </c>
      <c r="M287" s="75">
        <v>2.91</v>
      </c>
      <c r="N287" s="75">
        <v>5.67</v>
      </c>
      <c r="O287" s="75">
        <v>2.99</v>
      </c>
      <c r="P287" s="75">
        <v>11.75</v>
      </c>
      <c r="Q287" s="75">
        <v>0</v>
      </c>
      <c r="R287" s="75">
        <v>118.34</v>
      </c>
      <c r="S287" s="75">
        <v>7.92</v>
      </c>
      <c r="T287" s="75">
        <v>109.64</v>
      </c>
      <c r="U287" s="75">
        <v>12.46</v>
      </c>
      <c r="V287" s="75">
        <v>26.96</v>
      </c>
      <c r="W287" s="75">
        <v>0</v>
      </c>
      <c r="X287" s="75">
        <v>0.02</v>
      </c>
      <c r="Y287" s="75">
        <v>0.25</v>
      </c>
      <c r="Z287" s="75">
        <v>0</v>
      </c>
      <c r="AA287" s="75">
        <v>0.12</v>
      </c>
      <c r="AB287" s="75">
        <v>0</v>
      </c>
      <c r="AC287" s="75">
        <v>0.01</v>
      </c>
      <c r="AD287" s="76">
        <v>0</v>
      </c>
    </row>
    <row r="288" spans="3:30" x14ac:dyDescent="0.2">
      <c r="C288" s="69">
        <v>38169</v>
      </c>
      <c r="J288" s="198">
        <f>output.std!C314</f>
        <v>38961</v>
      </c>
      <c r="K288" s="74">
        <v>10</v>
      </c>
      <c r="L288" s="75">
        <v>49.22</v>
      </c>
      <c r="M288" s="75">
        <v>1.45</v>
      </c>
      <c r="N288" s="75">
        <v>9.3800000000000008</v>
      </c>
      <c r="O288" s="75">
        <v>7.84</v>
      </c>
      <c r="P288" s="75">
        <v>17.91</v>
      </c>
      <c r="Q288" s="75">
        <v>0</v>
      </c>
      <c r="R288" s="75">
        <v>117.59</v>
      </c>
      <c r="S288" s="75">
        <v>20.420000000000002</v>
      </c>
      <c r="T288" s="75">
        <v>100.38</v>
      </c>
      <c r="U288" s="75">
        <v>19.47</v>
      </c>
      <c r="V288" s="75">
        <v>11.1</v>
      </c>
      <c r="W288" s="75">
        <v>0</v>
      </c>
      <c r="X288" s="75">
        <v>0.03</v>
      </c>
      <c r="Y288" s="75">
        <v>0.39</v>
      </c>
      <c r="Z288" s="75">
        <v>0.03</v>
      </c>
      <c r="AA288" s="75">
        <v>0.05</v>
      </c>
      <c r="AB288" s="75">
        <v>0</v>
      </c>
      <c r="AC288" s="75">
        <v>0.01</v>
      </c>
      <c r="AD288" s="76">
        <v>0</v>
      </c>
    </row>
    <row r="289" spans="3:30" x14ac:dyDescent="0.2">
      <c r="C289" s="69">
        <v>38200</v>
      </c>
      <c r="J289" s="198">
        <f>output.std!C315</f>
        <v>38991</v>
      </c>
      <c r="K289" s="74">
        <v>11</v>
      </c>
      <c r="L289" s="75">
        <v>43.47</v>
      </c>
      <c r="M289" s="75">
        <v>0.12</v>
      </c>
      <c r="N289" s="75">
        <v>8.23</v>
      </c>
      <c r="O289" s="75">
        <v>11.73</v>
      </c>
      <c r="P289" s="75">
        <v>10.02</v>
      </c>
      <c r="Q289" s="75">
        <v>0</v>
      </c>
      <c r="R289" s="75">
        <v>118.39</v>
      </c>
      <c r="S289" s="75">
        <v>25.43</v>
      </c>
      <c r="T289" s="75">
        <v>87.38</v>
      </c>
      <c r="U289" s="75">
        <v>20.84</v>
      </c>
      <c r="V289" s="75">
        <v>0.77</v>
      </c>
      <c r="W289" s="75">
        <v>0</v>
      </c>
      <c r="X289" s="75">
        <v>0.02</v>
      </c>
      <c r="Y289" s="75">
        <v>0.23</v>
      </c>
      <c r="Z289" s="75">
        <v>0.1</v>
      </c>
      <c r="AA289" s="75">
        <v>0</v>
      </c>
      <c r="AB289" s="75">
        <v>0</v>
      </c>
      <c r="AC289" s="75">
        <v>0</v>
      </c>
      <c r="AD289" s="76">
        <v>0</v>
      </c>
    </row>
    <row r="290" spans="3:30" x14ac:dyDescent="0.2">
      <c r="C290" s="69">
        <v>38231</v>
      </c>
      <c r="J290" s="198">
        <f>output.std!C316</f>
        <v>39022</v>
      </c>
      <c r="K290" s="74">
        <v>12</v>
      </c>
      <c r="L290" s="75">
        <v>104.52</v>
      </c>
      <c r="M290" s="75">
        <v>3.43</v>
      </c>
      <c r="N290" s="75">
        <v>21.17</v>
      </c>
      <c r="O290" s="75">
        <v>16.14</v>
      </c>
      <c r="P290" s="75">
        <v>39.22</v>
      </c>
      <c r="Q290" s="75">
        <v>0</v>
      </c>
      <c r="R290" s="75">
        <v>117.91</v>
      </c>
      <c r="S290" s="75">
        <v>40.4</v>
      </c>
      <c r="T290" s="75">
        <v>94.58</v>
      </c>
      <c r="U290" s="75">
        <v>41.54</v>
      </c>
      <c r="V290" s="75">
        <v>28.14</v>
      </c>
      <c r="W290" s="75">
        <v>0</v>
      </c>
      <c r="X290" s="75">
        <v>0.05</v>
      </c>
      <c r="Y290" s="75">
        <v>0.9</v>
      </c>
      <c r="Z290" s="75">
        <v>0.02</v>
      </c>
      <c r="AA290" s="75">
        <v>0.12</v>
      </c>
      <c r="AB290" s="75">
        <v>0</v>
      </c>
      <c r="AC290" s="75">
        <v>0.01</v>
      </c>
      <c r="AD290" s="76">
        <v>0</v>
      </c>
    </row>
    <row r="291" spans="3:30" x14ac:dyDescent="0.2">
      <c r="C291" s="69">
        <v>38261</v>
      </c>
      <c r="J291" s="198">
        <f>output.std!C317</f>
        <v>39052</v>
      </c>
      <c r="K291" s="74">
        <v>2</v>
      </c>
      <c r="L291" s="75">
        <v>169.03</v>
      </c>
      <c r="M291" s="75">
        <v>24.65</v>
      </c>
      <c r="N291" s="75">
        <v>35.520000000000003</v>
      </c>
      <c r="O291" s="75">
        <v>38.54</v>
      </c>
      <c r="P291" s="75">
        <v>64.44</v>
      </c>
      <c r="Q291" s="75">
        <v>0</v>
      </c>
      <c r="R291" s="75">
        <v>118.46</v>
      </c>
      <c r="S291" s="75">
        <v>45.18</v>
      </c>
      <c r="T291" s="75">
        <v>73.25</v>
      </c>
      <c r="U291" s="75">
        <v>99.97</v>
      </c>
      <c r="V291" s="75">
        <v>194.16</v>
      </c>
      <c r="W291" s="75">
        <v>0</v>
      </c>
      <c r="X291" s="75">
        <v>0.06</v>
      </c>
      <c r="Y291" s="75">
        <v>1.1000000000000001</v>
      </c>
      <c r="Z291" s="75">
        <v>0</v>
      </c>
      <c r="AA291" s="75">
        <v>4.24</v>
      </c>
      <c r="AB291" s="75">
        <v>0</v>
      </c>
      <c r="AC291" s="75">
        <v>0.52</v>
      </c>
      <c r="AD291" s="76">
        <v>0</v>
      </c>
    </row>
    <row r="292" spans="3:30" x14ac:dyDescent="0.2">
      <c r="C292" s="69">
        <v>38292</v>
      </c>
      <c r="J292" s="198">
        <f>output.std!C318</f>
        <v>39083</v>
      </c>
      <c r="K292" s="74">
        <v>3</v>
      </c>
      <c r="L292" s="75">
        <v>100.44</v>
      </c>
      <c r="M292" s="75">
        <v>5.61</v>
      </c>
      <c r="N292" s="75">
        <v>22.21</v>
      </c>
      <c r="O292" s="75">
        <v>51.53</v>
      </c>
      <c r="P292" s="75">
        <v>40.520000000000003</v>
      </c>
      <c r="Q292" s="75">
        <v>0</v>
      </c>
      <c r="R292" s="75">
        <v>118.06</v>
      </c>
      <c r="S292" s="75">
        <v>33.28</v>
      </c>
      <c r="T292" s="75">
        <v>66.41</v>
      </c>
      <c r="U292" s="75">
        <v>81.11</v>
      </c>
      <c r="V292" s="75">
        <v>50.2</v>
      </c>
      <c r="W292" s="75">
        <v>0</v>
      </c>
      <c r="X292" s="75">
        <v>0.03</v>
      </c>
      <c r="Y292" s="75">
        <v>0.6</v>
      </c>
      <c r="Z292" s="75">
        <v>0</v>
      </c>
      <c r="AA292" s="75">
        <v>0.37</v>
      </c>
      <c r="AB292" s="75">
        <v>0</v>
      </c>
      <c r="AC292" s="75">
        <v>0.05</v>
      </c>
      <c r="AD292" s="76">
        <v>0</v>
      </c>
    </row>
    <row r="293" spans="3:30" x14ac:dyDescent="0.2">
      <c r="C293" s="69">
        <v>38322</v>
      </c>
      <c r="J293" s="198">
        <f>output.std!C319</f>
        <v>39114</v>
      </c>
      <c r="K293" s="74">
        <v>4</v>
      </c>
      <c r="L293" s="75">
        <v>68.27</v>
      </c>
      <c r="M293" s="75">
        <v>5.89</v>
      </c>
      <c r="N293" s="75">
        <v>16.66</v>
      </c>
      <c r="O293" s="75">
        <v>47.05</v>
      </c>
      <c r="P293" s="75">
        <v>30.3</v>
      </c>
      <c r="Q293" s="75">
        <v>0</v>
      </c>
      <c r="R293" s="75">
        <v>119.05</v>
      </c>
      <c r="S293" s="75">
        <v>15.4</v>
      </c>
      <c r="T293" s="75">
        <v>71.73</v>
      </c>
      <c r="U293" s="75">
        <v>71.510000000000005</v>
      </c>
      <c r="V293" s="75">
        <v>43.37</v>
      </c>
      <c r="W293" s="75">
        <v>0</v>
      </c>
      <c r="X293" s="75">
        <v>0.02</v>
      </c>
      <c r="Y293" s="75">
        <v>0.43</v>
      </c>
      <c r="Z293" s="75">
        <v>0</v>
      </c>
      <c r="AA293" s="75">
        <v>0.32</v>
      </c>
      <c r="AB293" s="75">
        <v>0</v>
      </c>
      <c r="AC293" s="75">
        <v>0.04</v>
      </c>
      <c r="AD293" s="76">
        <v>0</v>
      </c>
    </row>
    <row r="294" spans="3:30" x14ac:dyDescent="0.2">
      <c r="C294" s="69">
        <v>38353</v>
      </c>
      <c r="J294" s="198">
        <f>output.std!C320</f>
        <v>39142</v>
      </c>
      <c r="K294" s="74">
        <v>5</v>
      </c>
      <c r="L294" s="75">
        <v>26.73</v>
      </c>
      <c r="M294" s="75">
        <v>0.47</v>
      </c>
      <c r="N294" s="75">
        <v>6.29</v>
      </c>
      <c r="O294" s="75">
        <v>37.56</v>
      </c>
      <c r="P294" s="75">
        <v>11.89</v>
      </c>
      <c r="Q294" s="75">
        <v>0</v>
      </c>
      <c r="R294" s="75">
        <v>118.08</v>
      </c>
      <c r="S294" s="75">
        <v>9.08</v>
      </c>
      <c r="T294" s="75">
        <v>86.94</v>
      </c>
      <c r="U294" s="75">
        <v>46.27</v>
      </c>
      <c r="V294" s="75">
        <v>3.77</v>
      </c>
      <c r="W294" s="75">
        <v>0</v>
      </c>
      <c r="X294" s="75">
        <v>0.01</v>
      </c>
      <c r="Y294" s="75">
        <v>0.17</v>
      </c>
      <c r="Z294" s="75">
        <v>0</v>
      </c>
      <c r="AA294" s="75">
        <v>0.02</v>
      </c>
      <c r="AB294" s="75">
        <v>0</v>
      </c>
      <c r="AC294" s="75">
        <v>0</v>
      </c>
      <c r="AD294" s="76">
        <v>0</v>
      </c>
    </row>
    <row r="295" spans="3:30" x14ac:dyDescent="0.2">
      <c r="C295" s="69">
        <v>38384</v>
      </c>
      <c r="J295" s="198">
        <f>output.std!C321</f>
        <v>39173</v>
      </c>
      <c r="K295" s="74">
        <v>6</v>
      </c>
      <c r="L295" s="75">
        <v>4.8499999999999996</v>
      </c>
      <c r="M295" s="75">
        <v>0</v>
      </c>
      <c r="N295" s="75">
        <v>0.68</v>
      </c>
      <c r="O295" s="75">
        <v>14.76</v>
      </c>
      <c r="P295" s="75">
        <v>0.64</v>
      </c>
      <c r="Q295" s="75">
        <v>0</v>
      </c>
      <c r="R295" s="75">
        <v>118.14</v>
      </c>
      <c r="S295" s="75">
        <v>3.57</v>
      </c>
      <c r="T295" s="75">
        <v>91.21</v>
      </c>
      <c r="U295" s="75">
        <v>17.079999999999998</v>
      </c>
      <c r="V295" s="75">
        <v>0</v>
      </c>
      <c r="W295" s="75">
        <v>0</v>
      </c>
      <c r="X295" s="75">
        <v>0</v>
      </c>
      <c r="Y295" s="75">
        <v>0.01</v>
      </c>
      <c r="Z295" s="75">
        <v>0</v>
      </c>
      <c r="AA295" s="75">
        <v>0</v>
      </c>
      <c r="AB295" s="75">
        <v>0</v>
      </c>
      <c r="AC295" s="75">
        <v>0</v>
      </c>
      <c r="AD295" s="76">
        <v>0</v>
      </c>
    </row>
    <row r="296" spans="3:30" x14ac:dyDescent="0.2">
      <c r="C296" s="69">
        <v>38412</v>
      </c>
      <c r="J296" s="198">
        <f>output.std!C322</f>
        <v>39203</v>
      </c>
      <c r="K296" s="74">
        <v>7</v>
      </c>
      <c r="L296" s="75">
        <v>23.87</v>
      </c>
      <c r="M296" s="75">
        <v>2.04</v>
      </c>
      <c r="N296" s="75">
        <v>5.54</v>
      </c>
      <c r="O296" s="75">
        <v>4.16</v>
      </c>
      <c r="P296" s="75">
        <v>10.87</v>
      </c>
      <c r="Q296" s="75">
        <v>0</v>
      </c>
      <c r="R296" s="75">
        <v>118.27</v>
      </c>
      <c r="S296" s="75">
        <v>5.22</v>
      </c>
      <c r="T296" s="75">
        <v>90.57</v>
      </c>
      <c r="U296" s="75">
        <v>13.1</v>
      </c>
      <c r="V296" s="75">
        <v>15.54</v>
      </c>
      <c r="W296" s="75">
        <v>0</v>
      </c>
      <c r="X296" s="75">
        <v>0.01</v>
      </c>
      <c r="Y296" s="75">
        <v>0.2</v>
      </c>
      <c r="Z296" s="75">
        <v>0</v>
      </c>
      <c r="AA296" s="75">
        <v>0.1</v>
      </c>
      <c r="AB296" s="75">
        <v>0</v>
      </c>
      <c r="AC296" s="75">
        <v>0.01</v>
      </c>
      <c r="AD296" s="76">
        <v>0</v>
      </c>
    </row>
    <row r="297" spans="3:30" x14ac:dyDescent="0.2">
      <c r="C297" s="69">
        <v>38443</v>
      </c>
      <c r="J297" s="198">
        <f>output.std!C323</f>
        <v>39234</v>
      </c>
      <c r="K297" s="74">
        <v>8</v>
      </c>
      <c r="L297" s="75">
        <v>11.95</v>
      </c>
      <c r="M297" s="75">
        <v>0</v>
      </c>
      <c r="N297" s="75">
        <v>2</v>
      </c>
      <c r="O297" s="75">
        <v>6.68</v>
      </c>
      <c r="P297" s="75">
        <v>2.93</v>
      </c>
      <c r="Q297" s="75">
        <v>0</v>
      </c>
      <c r="R297" s="75">
        <v>117.54</v>
      </c>
      <c r="S297" s="75">
        <v>7.77</v>
      </c>
      <c r="T297" s="75">
        <v>111.86</v>
      </c>
      <c r="U297" s="75">
        <v>9.81</v>
      </c>
      <c r="V297" s="75">
        <v>0</v>
      </c>
      <c r="W297" s="75">
        <v>0</v>
      </c>
      <c r="X297" s="75">
        <v>0</v>
      </c>
      <c r="Y297" s="75">
        <v>0.06</v>
      </c>
      <c r="Z297" s="75">
        <v>0</v>
      </c>
      <c r="AA297" s="75">
        <v>0</v>
      </c>
      <c r="AB297" s="75">
        <v>0</v>
      </c>
      <c r="AC297" s="75">
        <v>0</v>
      </c>
      <c r="AD297" s="76">
        <v>0</v>
      </c>
    </row>
    <row r="298" spans="3:30" x14ac:dyDescent="0.2">
      <c r="C298" s="69">
        <v>38473</v>
      </c>
      <c r="J298" s="198">
        <f>output.std!C324</f>
        <v>39264</v>
      </c>
      <c r="K298" s="74">
        <v>9</v>
      </c>
      <c r="L298" s="75">
        <v>30.75</v>
      </c>
      <c r="M298" s="75">
        <v>3.31</v>
      </c>
      <c r="N298" s="75">
        <v>5.75</v>
      </c>
      <c r="O298" s="75">
        <v>3.13</v>
      </c>
      <c r="P298" s="75">
        <v>10.82</v>
      </c>
      <c r="Q298" s="75">
        <v>0</v>
      </c>
      <c r="R298" s="75">
        <v>118.83</v>
      </c>
      <c r="S298" s="75">
        <v>9.26</v>
      </c>
      <c r="T298" s="75">
        <v>94.63</v>
      </c>
      <c r="U298" s="75">
        <v>13.07</v>
      </c>
      <c r="V298" s="75">
        <v>33.14</v>
      </c>
      <c r="W298" s="75">
        <v>0</v>
      </c>
      <c r="X298" s="75">
        <v>0.02</v>
      </c>
      <c r="Y298" s="75">
        <v>0.23</v>
      </c>
      <c r="Z298" s="75">
        <v>0.01</v>
      </c>
      <c r="AA298" s="75">
        <v>0.17</v>
      </c>
      <c r="AB298" s="75">
        <v>0</v>
      </c>
      <c r="AC298" s="75">
        <v>0.02</v>
      </c>
      <c r="AD298" s="76">
        <v>0</v>
      </c>
    </row>
    <row r="299" spans="3:30" x14ac:dyDescent="0.2">
      <c r="C299" s="69">
        <v>38504</v>
      </c>
      <c r="J299" s="198">
        <f>output.std!C325</f>
        <v>39295</v>
      </c>
      <c r="K299" s="74">
        <v>10</v>
      </c>
      <c r="L299" s="75">
        <v>47.31</v>
      </c>
      <c r="M299" s="75">
        <v>0.28000000000000003</v>
      </c>
      <c r="N299" s="75">
        <v>9.19</v>
      </c>
      <c r="O299" s="75">
        <v>7.48</v>
      </c>
      <c r="P299" s="75">
        <v>15.17</v>
      </c>
      <c r="Q299" s="75">
        <v>0</v>
      </c>
      <c r="R299" s="75">
        <v>117.54</v>
      </c>
      <c r="S299" s="75">
        <v>24.04</v>
      </c>
      <c r="T299" s="75">
        <v>106.14</v>
      </c>
      <c r="U299" s="75">
        <v>17.75</v>
      </c>
      <c r="V299" s="75">
        <v>1.89</v>
      </c>
      <c r="W299" s="75">
        <v>0</v>
      </c>
      <c r="X299" s="75">
        <v>0.02</v>
      </c>
      <c r="Y299" s="75">
        <v>0.35</v>
      </c>
      <c r="Z299" s="75">
        <v>0.22</v>
      </c>
      <c r="AA299" s="75">
        <v>0.01</v>
      </c>
      <c r="AB299" s="75">
        <v>0</v>
      </c>
      <c r="AC299" s="75">
        <v>0</v>
      </c>
      <c r="AD299" s="76">
        <v>0</v>
      </c>
    </row>
    <row r="300" spans="3:30" x14ac:dyDescent="0.2">
      <c r="C300" s="69">
        <v>38534</v>
      </c>
      <c r="J300" s="198">
        <f>output.std!C326</f>
        <v>39326</v>
      </c>
      <c r="K300" s="74">
        <v>11</v>
      </c>
      <c r="L300" s="75">
        <v>102.81</v>
      </c>
      <c r="M300" s="75">
        <v>6.87</v>
      </c>
      <c r="N300" s="75">
        <v>19.64</v>
      </c>
      <c r="O300" s="75">
        <v>11.76</v>
      </c>
      <c r="P300" s="75">
        <v>39.450000000000003</v>
      </c>
      <c r="Q300" s="75">
        <v>0</v>
      </c>
      <c r="R300" s="75">
        <v>117.7</v>
      </c>
      <c r="S300" s="75">
        <v>34.590000000000003</v>
      </c>
      <c r="T300" s="75">
        <v>93.83</v>
      </c>
      <c r="U300" s="75">
        <v>39</v>
      </c>
      <c r="V300" s="75">
        <v>61.15</v>
      </c>
      <c r="W300" s="75">
        <v>0</v>
      </c>
      <c r="X300" s="75">
        <v>0.05</v>
      </c>
      <c r="Y300" s="75">
        <v>0.9</v>
      </c>
      <c r="Z300" s="75">
        <v>0.17</v>
      </c>
      <c r="AA300" s="75">
        <v>0.27</v>
      </c>
      <c r="AB300" s="75">
        <v>0</v>
      </c>
      <c r="AC300" s="75">
        <v>0.03</v>
      </c>
      <c r="AD300" s="76">
        <v>0</v>
      </c>
    </row>
    <row r="301" spans="3:30" x14ac:dyDescent="0.2">
      <c r="C301" s="69">
        <v>38565</v>
      </c>
      <c r="J301" s="198">
        <f>output.std!C327</f>
        <v>39356</v>
      </c>
      <c r="K301" s="74">
        <v>12</v>
      </c>
      <c r="L301" s="75">
        <v>111.09</v>
      </c>
      <c r="M301" s="75">
        <v>3.55</v>
      </c>
      <c r="N301" s="75">
        <v>24.19</v>
      </c>
      <c r="O301" s="75">
        <v>26.51</v>
      </c>
      <c r="P301" s="75">
        <v>38.15</v>
      </c>
      <c r="Q301" s="75">
        <v>0</v>
      </c>
      <c r="R301" s="75">
        <v>118.58</v>
      </c>
      <c r="S301" s="75">
        <v>46.2</v>
      </c>
      <c r="T301" s="75">
        <v>95.46</v>
      </c>
      <c r="U301" s="75">
        <v>55.21</v>
      </c>
      <c r="V301" s="75">
        <v>26.81</v>
      </c>
      <c r="W301" s="75">
        <v>0</v>
      </c>
      <c r="X301" s="75">
        <v>0.04</v>
      </c>
      <c r="Y301" s="75">
        <v>0.78</v>
      </c>
      <c r="Z301" s="75">
        <v>0.17</v>
      </c>
      <c r="AA301" s="75">
        <v>0.11</v>
      </c>
      <c r="AB301" s="75">
        <v>0</v>
      </c>
      <c r="AC301" s="75">
        <v>0.01</v>
      </c>
      <c r="AD301" s="76">
        <v>0</v>
      </c>
    </row>
    <row r="302" spans="3:30" x14ac:dyDescent="0.2">
      <c r="C302" s="69">
        <v>38596</v>
      </c>
      <c r="J302" s="198">
        <f>output.std!C328</f>
        <v>39387</v>
      </c>
      <c r="K302" s="74">
        <v>2</v>
      </c>
      <c r="L302" s="75">
        <v>140.47999999999999</v>
      </c>
      <c r="M302" s="75">
        <v>16.940000000000001</v>
      </c>
      <c r="N302" s="75">
        <v>28.45</v>
      </c>
      <c r="O302" s="75">
        <v>49.18</v>
      </c>
      <c r="P302" s="75">
        <v>58.11</v>
      </c>
      <c r="Q302" s="75">
        <v>0</v>
      </c>
      <c r="R302" s="75">
        <v>117.52</v>
      </c>
      <c r="S302" s="75">
        <v>35.03</v>
      </c>
      <c r="T302" s="75">
        <v>74.77</v>
      </c>
      <c r="U302" s="75">
        <v>96.16</v>
      </c>
      <c r="V302" s="75">
        <v>141.76</v>
      </c>
      <c r="W302" s="75">
        <v>0</v>
      </c>
      <c r="X302" s="75">
        <v>0.03</v>
      </c>
      <c r="Y302" s="75">
        <v>0.77</v>
      </c>
      <c r="Z302" s="75">
        <v>0.33</v>
      </c>
      <c r="AA302" s="75">
        <v>5.51</v>
      </c>
      <c r="AB302" s="75">
        <v>0</v>
      </c>
      <c r="AC302" s="75">
        <v>0.67</v>
      </c>
      <c r="AD302" s="76">
        <v>0</v>
      </c>
    </row>
    <row r="303" spans="3:30" x14ac:dyDescent="0.2">
      <c r="C303" s="69">
        <v>38626</v>
      </c>
      <c r="J303" s="198">
        <f>output.std!C329</f>
        <v>39417</v>
      </c>
      <c r="K303" s="74">
        <v>3</v>
      </c>
      <c r="L303" s="75">
        <v>136.38999999999999</v>
      </c>
      <c r="M303" s="75">
        <v>10.25</v>
      </c>
      <c r="N303" s="75">
        <v>31</v>
      </c>
      <c r="O303" s="75">
        <v>61.18</v>
      </c>
      <c r="P303" s="75">
        <v>58.83</v>
      </c>
      <c r="Q303" s="75">
        <v>0</v>
      </c>
      <c r="R303" s="75">
        <v>118.31</v>
      </c>
      <c r="S303" s="75">
        <v>36.049999999999997</v>
      </c>
      <c r="T303" s="75">
        <v>61.71</v>
      </c>
      <c r="U303" s="75">
        <v>104.59</v>
      </c>
      <c r="V303" s="75">
        <v>66.64</v>
      </c>
      <c r="W303" s="75">
        <v>0</v>
      </c>
      <c r="X303" s="75">
        <v>0.03</v>
      </c>
      <c r="Y303" s="75">
        <v>0.65</v>
      </c>
      <c r="Z303" s="75">
        <v>0.06</v>
      </c>
      <c r="AA303" s="75">
        <v>1.34</v>
      </c>
      <c r="AB303" s="75">
        <v>0</v>
      </c>
      <c r="AC303" s="75">
        <v>0.16</v>
      </c>
      <c r="AD303" s="76">
        <v>0</v>
      </c>
    </row>
    <row r="304" spans="3:30" x14ac:dyDescent="0.2">
      <c r="C304" s="69">
        <v>38657</v>
      </c>
      <c r="J304" s="198">
        <f>output.std!C330</f>
        <v>39448</v>
      </c>
      <c r="K304" s="74">
        <v>4</v>
      </c>
      <c r="L304" s="75">
        <v>46.36</v>
      </c>
      <c r="M304" s="75">
        <v>1.18</v>
      </c>
      <c r="N304" s="75">
        <v>11.86</v>
      </c>
      <c r="O304" s="75">
        <v>55.13</v>
      </c>
      <c r="P304" s="75">
        <v>16.739999999999998</v>
      </c>
      <c r="Q304" s="75">
        <v>0</v>
      </c>
      <c r="R304" s="75">
        <v>118.09</v>
      </c>
      <c r="S304" s="75">
        <v>19.43</v>
      </c>
      <c r="T304" s="75">
        <v>74.23</v>
      </c>
      <c r="U304" s="75">
        <v>70.47</v>
      </c>
      <c r="V304" s="75">
        <v>6.45</v>
      </c>
      <c r="W304" s="75">
        <v>0</v>
      </c>
      <c r="X304" s="75">
        <v>0.01</v>
      </c>
      <c r="Y304" s="75">
        <v>0.17</v>
      </c>
      <c r="Z304" s="75">
        <v>0.02</v>
      </c>
      <c r="AA304" s="75">
        <v>0.12</v>
      </c>
      <c r="AB304" s="75">
        <v>0</v>
      </c>
      <c r="AC304" s="75">
        <v>0.01</v>
      </c>
      <c r="AD304" s="76">
        <v>0</v>
      </c>
    </row>
    <row r="305" spans="3:30" x14ac:dyDescent="0.2">
      <c r="C305" s="69">
        <v>38687</v>
      </c>
      <c r="J305" s="198">
        <f>output.std!C331</f>
        <v>39479</v>
      </c>
      <c r="K305" s="74">
        <v>5</v>
      </c>
      <c r="L305" s="75">
        <v>14.4</v>
      </c>
      <c r="M305" s="75">
        <v>0.02</v>
      </c>
      <c r="N305" s="75">
        <v>2.82</v>
      </c>
      <c r="O305" s="75">
        <v>34.31</v>
      </c>
      <c r="P305" s="75">
        <v>4.18</v>
      </c>
      <c r="Q305" s="75">
        <v>0</v>
      </c>
      <c r="R305" s="75">
        <v>118.23</v>
      </c>
      <c r="S305" s="75">
        <v>7.55</v>
      </c>
      <c r="T305" s="75">
        <v>88.8</v>
      </c>
      <c r="U305" s="75">
        <v>39.340000000000003</v>
      </c>
      <c r="V305" s="75">
        <v>0.08</v>
      </c>
      <c r="W305" s="75">
        <v>0</v>
      </c>
      <c r="X305" s="75">
        <v>0</v>
      </c>
      <c r="Y305" s="75">
        <v>0.05</v>
      </c>
      <c r="Z305" s="75">
        <v>0</v>
      </c>
      <c r="AA305" s="75">
        <v>0</v>
      </c>
      <c r="AB305" s="75">
        <v>0</v>
      </c>
      <c r="AC305" s="75">
        <v>0</v>
      </c>
      <c r="AD305" s="76">
        <v>0</v>
      </c>
    </row>
    <row r="306" spans="3:30" x14ac:dyDescent="0.2">
      <c r="C306" s="69">
        <v>38718</v>
      </c>
      <c r="J306" s="198">
        <f>output.std!C332</f>
        <v>39508</v>
      </c>
      <c r="K306" s="74">
        <v>6</v>
      </c>
      <c r="L306" s="75">
        <v>3.46</v>
      </c>
      <c r="M306" s="75">
        <v>0</v>
      </c>
      <c r="N306" s="75">
        <v>0.46</v>
      </c>
      <c r="O306" s="75">
        <v>9.84</v>
      </c>
      <c r="P306" s="75">
        <v>0</v>
      </c>
      <c r="Q306" s="75">
        <v>0</v>
      </c>
      <c r="R306" s="75">
        <v>117.59</v>
      </c>
      <c r="S306" s="75">
        <v>3.9</v>
      </c>
      <c r="T306" s="75">
        <v>89.5</v>
      </c>
      <c r="U306" s="75">
        <v>12.05</v>
      </c>
      <c r="V306" s="75">
        <v>0</v>
      </c>
      <c r="W306" s="75">
        <v>0</v>
      </c>
      <c r="X306" s="75">
        <v>0</v>
      </c>
      <c r="Y306" s="75">
        <v>0</v>
      </c>
      <c r="Z306" s="75">
        <v>0.01</v>
      </c>
      <c r="AA306" s="75">
        <v>0</v>
      </c>
      <c r="AB306" s="75">
        <v>0</v>
      </c>
      <c r="AC306" s="75">
        <v>0</v>
      </c>
      <c r="AD306" s="76">
        <v>0</v>
      </c>
    </row>
    <row r="307" spans="3:30" x14ac:dyDescent="0.2">
      <c r="C307" s="69">
        <v>38749</v>
      </c>
      <c r="J307" s="198">
        <f>output.std!C333</f>
        <v>39539</v>
      </c>
      <c r="K307" s="74">
        <v>7</v>
      </c>
      <c r="L307" s="75">
        <v>2.36</v>
      </c>
      <c r="M307" s="75">
        <v>0</v>
      </c>
      <c r="N307" s="75">
        <v>0.18</v>
      </c>
      <c r="O307" s="75">
        <v>1.75</v>
      </c>
      <c r="P307" s="75">
        <v>0.04</v>
      </c>
      <c r="Q307" s="75">
        <v>0</v>
      </c>
      <c r="R307" s="75">
        <v>116.35</v>
      </c>
      <c r="S307" s="75">
        <v>3.38</v>
      </c>
      <c r="T307" s="75">
        <v>97.12</v>
      </c>
      <c r="U307" s="75">
        <v>3.35</v>
      </c>
      <c r="V307" s="75">
        <v>0</v>
      </c>
      <c r="W307" s="75">
        <v>0</v>
      </c>
      <c r="X307" s="75">
        <v>0</v>
      </c>
      <c r="Y307" s="75">
        <v>0</v>
      </c>
      <c r="Z307" s="75">
        <v>0</v>
      </c>
      <c r="AA307" s="75">
        <v>0</v>
      </c>
      <c r="AB307" s="75">
        <v>0</v>
      </c>
      <c r="AC307" s="75">
        <v>0</v>
      </c>
      <c r="AD307" s="76">
        <v>0</v>
      </c>
    </row>
    <row r="308" spans="3:30" x14ac:dyDescent="0.2">
      <c r="C308" s="69">
        <v>38777</v>
      </c>
      <c r="J308" s="198">
        <f>output.std!C334</f>
        <v>39569</v>
      </c>
      <c r="K308" s="74">
        <v>8</v>
      </c>
      <c r="L308" s="75">
        <v>11.07</v>
      </c>
      <c r="M308" s="75">
        <v>0.02</v>
      </c>
      <c r="N308" s="75">
        <v>0.85</v>
      </c>
      <c r="O308" s="75">
        <v>0.05</v>
      </c>
      <c r="P308" s="75">
        <v>1.22</v>
      </c>
      <c r="Q308" s="75">
        <v>0</v>
      </c>
      <c r="R308" s="75">
        <v>118.52</v>
      </c>
      <c r="S308" s="75">
        <v>6.26</v>
      </c>
      <c r="T308" s="75">
        <v>106.76</v>
      </c>
      <c r="U308" s="75">
        <v>2</v>
      </c>
      <c r="V308" s="75">
        <v>0.14000000000000001</v>
      </c>
      <c r="W308" s="75">
        <v>0</v>
      </c>
      <c r="X308" s="75">
        <v>0</v>
      </c>
      <c r="Y308" s="75">
        <v>0.02</v>
      </c>
      <c r="Z308" s="75">
        <v>0</v>
      </c>
      <c r="AA308" s="75">
        <v>0</v>
      </c>
      <c r="AB308" s="75">
        <v>0</v>
      </c>
      <c r="AC308" s="75">
        <v>0</v>
      </c>
      <c r="AD308" s="76">
        <v>0</v>
      </c>
    </row>
    <row r="309" spans="3:30" x14ac:dyDescent="0.2">
      <c r="C309" s="69">
        <v>38808</v>
      </c>
      <c r="J309" s="198">
        <f>output.std!C335</f>
        <v>39600</v>
      </c>
      <c r="K309" s="74">
        <v>9</v>
      </c>
      <c r="L309" s="75">
        <v>24.97</v>
      </c>
      <c r="M309" s="75">
        <v>0.33</v>
      </c>
      <c r="N309" s="75">
        <v>4.8</v>
      </c>
      <c r="O309" s="75">
        <v>1.22</v>
      </c>
      <c r="P309" s="75">
        <v>8.07</v>
      </c>
      <c r="Q309" s="75">
        <v>0</v>
      </c>
      <c r="R309" s="75">
        <v>117.94</v>
      </c>
      <c r="S309" s="75">
        <v>12.38</v>
      </c>
      <c r="T309" s="75">
        <v>98.77</v>
      </c>
      <c r="U309" s="75">
        <v>7.15</v>
      </c>
      <c r="V309" s="75">
        <v>2.39</v>
      </c>
      <c r="W309" s="75">
        <v>0</v>
      </c>
      <c r="X309" s="75">
        <v>0.01</v>
      </c>
      <c r="Y309" s="75">
        <v>0.16</v>
      </c>
      <c r="Z309" s="75">
        <v>0.04</v>
      </c>
      <c r="AA309" s="75">
        <v>0.03</v>
      </c>
      <c r="AB309" s="75">
        <v>0</v>
      </c>
      <c r="AC309" s="75">
        <v>0</v>
      </c>
      <c r="AD309" s="76">
        <v>0</v>
      </c>
    </row>
    <row r="310" spans="3:30" x14ac:dyDescent="0.2">
      <c r="C310" s="69">
        <v>38838</v>
      </c>
      <c r="J310" s="198">
        <f>output.std!C336</f>
        <v>39630</v>
      </c>
      <c r="K310" s="74">
        <v>10</v>
      </c>
      <c r="L310" s="75">
        <v>41.4</v>
      </c>
      <c r="M310" s="75">
        <v>0.22</v>
      </c>
      <c r="N310" s="75">
        <v>6.35</v>
      </c>
      <c r="O310" s="75">
        <v>4.0599999999999996</v>
      </c>
      <c r="P310" s="75">
        <v>10.7</v>
      </c>
      <c r="Q310" s="75">
        <v>0</v>
      </c>
      <c r="R310" s="75">
        <v>118.92</v>
      </c>
      <c r="S310" s="75">
        <v>22.63</v>
      </c>
      <c r="T310" s="75">
        <v>89.27</v>
      </c>
      <c r="U310" s="75">
        <v>11.32</v>
      </c>
      <c r="V310" s="75">
        <v>1.44</v>
      </c>
      <c r="W310" s="75">
        <v>0</v>
      </c>
      <c r="X310" s="75">
        <v>0.02</v>
      </c>
      <c r="Y310" s="75">
        <v>0.23</v>
      </c>
      <c r="Z310" s="75">
        <v>0.06</v>
      </c>
      <c r="AA310" s="75">
        <v>0.02</v>
      </c>
      <c r="AB310" s="75">
        <v>0</v>
      </c>
      <c r="AC310" s="75">
        <v>0</v>
      </c>
      <c r="AD310" s="76">
        <v>0</v>
      </c>
    </row>
    <row r="311" spans="3:30" x14ac:dyDescent="0.2">
      <c r="C311" s="69">
        <v>38869</v>
      </c>
      <c r="J311" s="198">
        <f>output.std!C337</f>
        <v>39661</v>
      </c>
      <c r="K311" s="74">
        <v>11</v>
      </c>
      <c r="L311" s="75">
        <v>33.119999999999997</v>
      </c>
      <c r="M311" s="75">
        <v>0</v>
      </c>
      <c r="N311" s="75">
        <v>5.2</v>
      </c>
      <c r="O311" s="75">
        <v>6.03</v>
      </c>
      <c r="P311" s="75">
        <v>6.09</v>
      </c>
      <c r="Q311" s="75">
        <v>0</v>
      </c>
      <c r="R311" s="75">
        <v>118.82</v>
      </c>
      <c r="S311" s="75">
        <v>22.42</v>
      </c>
      <c r="T311" s="75">
        <v>90.34</v>
      </c>
      <c r="U311" s="75">
        <v>11.83</v>
      </c>
      <c r="V311" s="75">
        <v>0.01</v>
      </c>
      <c r="W311" s="75">
        <v>0</v>
      </c>
      <c r="X311" s="75">
        <v>0.01</v>
      </c>
      <c r="Y311" s="75">
        <v>0.14000000000000001</v>
      </c>
      <c r="Z311" s="75">
        <v>0.02</v>
      </c>
      <c r="AA311" s="75">
        <v>0</v>
      </c>
      <c r="AB311" s="75">
        <v>0</v>
      </c>
      <c r="AC311" s="75">
        <v>0</v>
      </c>
      <c r="AD311" s="76">
        <v>0</v>
      </c>
    </row>
    <row r="312" spans="3:30" x14ac:dyDescent="0.2">
      <c r="C312" s="69">
        <v>38899</v>
      </c>
      <c r="J312" s="198">
        <f>output.std!C338</f>
        <v>39692</v>
      </c>
      <c r="K312" s="74">
        <v>12</v>
      </c>
      <c r="L312" s="75">
        <v>162.49</v>
      </c>
      <c r="M312" s="75">
        <v>18.5</v>
      </c>
      <c r="N312" s="75">
        <v>33.08</v>
      </c>
      <c r="O312" s="75">
        <v>14.41</v>
      </c>
      <c r="P312" s="75">
        <v>63.9</v>
      </c>
      <c r="Q312" s="75">
        <v>0</v>
      </c>
      <c r="R312" s="75">
        <v>118.23</v>
      </c>
      <c r="S312" s="75">
        <v>46.42</v>
      </c>
      <c r="T312" s="75">
        <v>74.13</v>
      </c>
      <c r="U312" s="75">
        <v>66.66</v>
      </c>
      <c r="V312" s="75">
        <v>171.02</v>
      </c>
      <c r="W312" s="75">
        <v>0</v>
      </c>
      <c r="X312" s="75">
        <v>0.09</v>
      </c>
      <c r="Y312" s="75">
        <v>1.48</v>
      </c>
      <c r="Z312" s="75">
        <v>0.01</v>
      </c>
      <c r="AA312" s="75">
        <v>1.67</v>
      </c>
      <c r="AB312" s="75">
        <v>0</v>
      </c>
      <c r="AC312" s="75">
        <v>0.2</v>
      </c>
      <c r="AD312" s="76">
        <v>0</v>
      </c>
    </row>
    <row r="313" spans="3:30" x14ac:dyDescent="0.2">
      <c r="C313" s="69">
        <v>38930</v>
      </c>
      <c r="J313" s="198">
        <f>output.std!C339</f>
        <v>39722</v>
      </c>
      <c r="K313" s="74">
        <v>2</v>
      </c>
      <c r="L313" s="75">
        <v>274.95999999999998</v>
      </c>
      <c r="M313" s="75">
        <v>63.79</v>
      </c>
      <c r="N313" s="75">
        <v>58.89</v>
      </c>
      <c r="O313" s="75">
        <v>61.58</v>
      </c>
      <c r="P313" s="75">
        <v>110.25</v>
      </c>
      <c r="Q313" s="75">
        <v>0</v>
      </c>
      <c r="R313" s="75">
        <v>118.18</v>
      </c>
      <c r="S313" s="75">
        <v>43.83</v>
      </c>
      <c r="T313" s="75">
        <v>74.39</v>
      </c>
      <c r="U313" s="75">
        <v>185.89</v>
      </c>
      <c r="V313" s="75">
        <v>530.02</v>
      </c>
      <c r="W313" s="75">
        <v>0</v>
      </c>
      <c r="X313" s="75">
        <v>7.0000000000000007E-2</v>
      </c>
      <c r="Y313" s="75">
        <v>1.38</v>
      </c>
      <c r="Z313" s="75">
        <v>0</v>
      </c>
      <c r="AA313" s="75">
        <v>3.6</v>
      </c>
      <c r="AB313" s="75">
        <v>0</v>
      </c>
      <c r="AC313" s="75">
        <v>0.44</v>
      </c>
      <c r="AD313" s="76">
        <v>0</v>
      </c>
    </row>
    <row r="314" spans="3:30" x14ac:dyDescent="0.2">
      <c r="C314" s="69">
        <v>38961</v>
      </c>
      <c r="J314" s="198">
        <f>output.std!C340</f>
        <v>39753</v>
      </c>
      <c r="K314" s="74">
        <v>3</v>
      </c>
      <c r="L314" s="75">
        <v>146.43</v>
      </c>
      <c r="M314" s="75">
        <v>18.670000000000002</v>
      </c>
      <c r="N314" s="75">
        <v>30.2</v>
      </c>
      <c r="O314" s="75">
        <v>82.73</v>
      </c>
      <c r="P314" s="75">
        <v>59.73</v>
      </c>
      <c r="Q314" s="75">
        <v>0</v>
      </c>
      <c r="R314" s="75">
        <v>118.01</v>
      </c>
      <c r="S314" s="75">
        <v>37.380000000000003</v>
      </c>
      <c r="T314" s="75">
        <v>64.19</v>
      </c>
      <c r="U314" s="75">
        <v>134.13</v>
      </c>
      <c r="V314" s="75">
        <v>194.63</v>
      </c>
      <c r="W314" s="75">
        <v>0</v>
      </c>
      <c r="X314" s="75">
        <v>0.03</v>
      </c>
      <c r="Y314" s="75">
        <v>0.59</v>
      </c>
      <c r="Z314" s="75">
        <v>0</v>
      </c>
      <c r="AA314" s="75">
        <v>0.31</v>
      </c>
      <c r="AB314" s="75">
        <v>0</v>
      </c>
      <c r="AC314" s="75">
        <v>0.04</v>
      </c>
      <c r="AD314" s="76">
        <v>0</v>
      </c>
    </row>
    <row r="315" spans="3:30" x14ac:dyDescent="0.2">
      <c r="C315" s="69">
        <v>38991</v>
      </c>
      <c r="J315" s="198">
        <f>output.std!C341</f>
        <v>39783</v>
      </c>
      <c r="K315" s="74">
        <v>4</v>
      </c>
      <c r="L315" s="75">
        <v>44.65</v>
      </c>
      <c r="M315" s="75">
        <v>2.02</v>
      </c>
      <c r="N315" s="75">
        <v>10.220000000000001</v>
      </c>
      <c r="O315" s="75">
        <v>67.88</v>
      </c>
      <c r="P315" s="75">
        <v>15</v>
      </c>
      <c r="Q315" s="75">
        <v>0</v>
      </c>
      <c r="R315" s="75">
        <v>118.7</v>
      </c>
      <c r="S315" s="75">
        <v>18.48</v>
      </c>
      <c r="T315" s="75">
        <v>62.7</v>
      </c>
      <c r="U315" s="75">
        <v>82.85</v>
      </c>
      <c r="V315" s="75">
        <v>19.95</v>
      </c>
      <c r="W315" s="75">
        <v>0</v>
      </c>
      <c r="X315" s="75">
        <v>0.01</v>
      </c>
      <c r="Y315" s="75">
        <v>0.14000000000000001</v>
      </c>
      <c r="Z315" s="75">
        <v>0</v>
      </c>
      <c r="AA315" s="75">
        <v>0.02</v>
      </c>
      <c r="AB315" s="75">
        <v>0</v>
      </c>
      <c r="AC315" s="75">
        <v>0</v>
      </c>
      <c r="AD315" s="76">
        <v>0</v>
      </c>
    </row>
    <row r="316" spans="3:30" x14ac:dyDescent="0.2">
      <c r="C316" s="69">
        <v>39022</v>
      </c>
      <c r="J316" s="198">
        <f>output.std!C342</f>
        <v>39814</v>
      </c>
      <c r="K316" s="74">
        <v>5</v>
      </c>
      <c r="L316" s="75">
        <v>5.09</v>
      </c>
      <c r="M316" s="75">
        <v>0</v>
      </c>
      <c r="N316" s="75">
        <v>0.9</v>
      </c>
      <c r="O316" s="75">
        <v>41.02</v>
      </c>
      <c r="P316" s="75">
        <v>0.42</v>
      </c>
      <c r="Q316" s="75">
        <v>0</v>
      </c>
      <c r="R316" s="75">
        <v>117.63</v>
      </c>
      <c r="S316" s="75">
        <v>5.25</v>
      </c>
      <c r="T316" s="75">
        <v>95.2</v>
      </c>
      <c r="U316" s="75">
        <v>44.49</v>
      </c>
      <c r="V316" s="75">
        <v>0</v>
      </c>
      <c r="W316" s="75">
        <v>0</v>
      </c>
      <c r="X316" s="75">
        <v>0</v>
      </c>
      <c r="Y316" s="75">
        <v>0</v>
      </c>
      <c r="Z316" s="75">
        <v>0</v>
      </c>
      <c r="AA316" s="75">
        <v>0</v>
      </c>
      <c r="AB316" s="75">
        <v>0</v>
      </c>
      <c r="AC316" s="75">
        <v>0</v>
      </c>
      <c r="AD316" s="76">
        <v>0</v>
      </c>
    </row>
    <row r="317" spans="3:30" x14ac:dyDescent="0.2">
      <c r="C317" s="69">
        <v>39052</v>
      </c>
      <c r="J317" s="198">
        <f>output.std!C343</f>
        <v>39845</v>
      </c>
      <c r="K317" s="74">
        <v>6</v>
      </c>
      <c r="L317" s="75">
        <v>1.53</v>
      </c>
      <c r="M317" s="75">
        <v>0</v>
      </c>
      <c r="N317" s="75">
        <v>7.0000000000000007E-2</v>
      </c>
      <c r="O317" s="75">
        <v>12.01</v>
      </c>
      <c r="P317" s="75">
        <v>0.01</v>
      </c>
      <c r="Q317" s="75">
        <v>0</v>
      </c>
      <c r="R317" s="75">
        <v>116.85</v>
      </c>
      <c r="S317" s="75">
        <v>2.23</v>
      </c>
      <c r="T317" s="75">
        <v>94.84</v>
      </c>
      <c r="U317" s="75">
        <v>14.1</v>
      </c>
      <c r="V317" s="75">
        <v>0</v>
      </c>
      <c r="W317" s="75">
        <v>0</v>
      </c>
      <c r="X317" s="75">
        <v>0</v>
      </c>
      <c r="Y317" s="75">
        <v>0</v>
      </c>
      <c r="Z317" s="75">
        <v>0</v>
      </c>
      <c r="AA317" s="75">
        <v>0</v>
      </c>
      <c r="AB317" s="75">
        <v>0</v>
      </c>
      <c r="AC317" s="75">
        <v>0</v>
      </c>
      <c r="AD317" s="76">
        <v>0</v>
      </c>
    </row>
    <row r="318" spans="3:30" x14ac:dyDescent="0.2">
      <c r="C318" s="69">
        <v>39083</v>
      </c>
      <c r="J318" s="198">
        <f>output.std!C344</f>
        <v>39873</v>
      </c>
      <c r="K318" s="74">
        <v>7</v>
      </c>
      <c r="L318" s="75">
        <v>16.89</v>
      </c>
      <c r="M318" s="75">
        <v>0.46</v>
      </c>
      <c r="N318" s="75">
        <v>3.76</v>
      </c>
      <c r="O318" s="75">
        <v>5.24</v>
      </c>
      <c r="P318" s="75">
        <v>6.99</v>
      </c>
      <c r="Q318" s="75">
        <v>0</v>
      </c>
      <c r="R318" s="75">
        <v>117.6</v>
      </c>
      <c r="S318" s="75">
        <v>4.93</v>
      </c>
      <c r="T318" s="75">
        <v>88.81</v>
      </c>
      <c r="U318" s="75">
        <v>11.1</v>
      </c>
      <c r="V318" s="75">
        <v>3.61</v>
      </c>
      <c r="W318" s="75">
        <v>0</v>
      </c>
      <c r="X318" s="75">
        <v>0.01</v>
      </c>
      <c r="Y318" s="75">
        <v>0.1</v>
      </c>
      <c r="Z318" s="75">
        <v>0</v>
      </c>
      <c r="AA318" s="75">
        <v>0.01</v>
      </c>
      <c r="AB318" s="75">
        <v>0</v>
      </c>
      <c r="AC318" s="75">
        <v>0</v>
      </c>
      <c r="AD318" s="76">
        <v>0</v>
      </c>
    </row>
    <row r="319" spans="3:30" x14ac:dyDescent="0.2">
      <c r="C319" s="69">
        <v>39114</v>
      </c>
      <c r="J319" s="198">
        <f>output.std!C345</f>
        <v>39904</v>
      </c>
      <c r="K319" s="74">
        <v>8</v>
      </c>
      <c r="L319" s="75">
        <v>12.03</v>
      </c>
      <c r="M319" s="75">
        <v>7.0000000000000007E-2</v>
      </c>
      <c r="N319" s="75">
        <v>1.93</v>
      </c>
      <c r="O319" s="75">
        <v>1.1599999999999999</v>
      </c>
      <c r="P319" s="75">
        <v>3.15</v>
      </c>
      <c r="Q319" s="75">
        <v>0</v>
      </c>
      <c r="R319" s="75">
        <v>118.57</v>
      </c>
      <c r="S319" s="75">
        <v>5.73</v>
      </c>
      <c r="T319" s="75">
        <v>102.7</v>
      </c>
      <c r="U319" s="75">
        <v>4.42</v>
      </c>
      <c r="V319" s="75">
        <v>0.44</v>
      </c>
      <c r="W319" s="75">
        <v>0</v>
      </c>
      <c r="X319" s="75">
        <v>0</v>
      </c>
      <c r="Y319" s="75">
        <v>0.06</v>
      </c>
      <c r="Z319" s="75">
        <v>0</v>
      </c>
      <c r="AA319" s="75">
        <v>0</v>
      </c>
      <c r="AB319" s="75">
        <v>0</v>
      </c>
      <c r="AC319" s="75">
        <v>0</v>
      </c>
      <c r="AD319" s="76">
        <v>0</v>
      </c>
    </row>
    <row r="320" spans="3:30" x14ac:dyDescent="0.2">
      <c r="C320" s="69">
        <v>39142</v>
      </c>
      <c r="J320" s="198">
        <f>output.std!C346</f>
        <v>39934</v>
      </c>
      <c r="K320" s="74">
        <v>9</v>
      </c>
      <c r="L320" s="75">
        <v>42.04</v>
      </c>
      <c r="M320" s="75">
        <v>1.24</v>
      </c>
      <c r="N320" s="75">
        <v>8.74</v>
      </c>
      <c r="O320" s="75">
        <v>3.88</v>
      </c>
      <c r="P320" s="75">
        <v>15.27</v>
      </c>
      <c r="Q320" s="75">
        <v>0</v>
      </c>
      <c r="R320" s="75">
        <v>118.73</v>
      </c>
      <c r="S320" s="75">
        <v>16.739999999999998</v>
      </c>
      <c r="T320" s="75">
        <v>81.91</v>
      </c>
      <c r="U320" s="75">
        <v>14.83</v>
      </c>
      <c r="V320" s="75">
        <v>10.9</v>
      </c>
      <c r="W320" s="75">
        <v>0</v>
      </c>
      <c r="X320" s="75">
        <v>0.02</v>
      </c>
      <c r="Y320" s="75">
        <v>0.28999999999999998</v>
      </c>
      <c r="Z320" s="75">
        <v>0</v>
      </c>
      <c r="AA320" s="75">
        <v>0.01</v>
      </c>
      <c r="AB320" s="75">
        <v>0</v>
      </c>
      <c r="AC320" s="75">
        <v>0</v>
      </c>
      <c r="AD320" s="76">
        <v>0</v>
      </c>
    </row>
    <row r="321" spans="3:30" x14ac:dyDescent="0.2">
      <c r="C321" s="69">
        <v>39173</v>
      </c>
      <c r="J321" s="198">
        <f>output.std!C347</f>
        <v>39965</v>
      </c>
      <c r="K321" s="74">
        <v>10</v>
      </c>
      <c r="L321" s="75">
        <v>53.59</v>
      </c>
      <c r="M321" s="75">
        <v>1.62</v>
      </c>
      <c r="N321" s="75">
        <v>8.68</v>
      </c>
      <c r="O321" s="75">
        <v>8.76</v>
      </c>
      <c r="P321" s="75">
        <v>17.53</v>
      </c>
      <c r="Q321" s="75">
        <v>0</v>
      </c>
      <c r="R321" s="75">
        <v>117.97</v>
      </c>
      <c r="S321" s="75">
        <v>24.89</v>
      </c>
      <c r="T321" s="75">
        <v>100.39</v>
      </c>
      <c r="U321" s="75">
        <v>19.940000000000001</v>
      </c>
      <c r="V321" s="75">
        <v>13.52</v>
      </c>
      <c r="W321" s="75">
        <v>0</v>
      </c>
      <c r="X321" s="75">
        <v>0.02</v>
      </c>
      <c r="Y321" s="75">
        <v>0.36</v>
      </c>
      <c r="Z321" s="75">
        <v>0.04</v>
      </c>
      <c r="AA321" s="75">
        <v>0.02</v>
      </c>
      <c r="AB321" s="75">
        <v>0</v>
      </c>
      <c r="AC321" s="75">
        <v>0</v>
      </c>
      <c r="AD321" s="76">
        <v>0</v>
      </c>
    </row>
    <row r="322" spans="3:30" x14ac:dyDescent="0.2">
      <c r="C322" s="69">
        <v>39203</v>
      </c>
      <c r="J322" s="198">
        <f>output.std!C348</f>
        <v>39995</v>
      </c>
      <c r="K322" s="74">
        <v>11</v>
      </c>
      <c r="L322" s="75">
        <v>72.95</v>
      </c>
      <c r="M322" s="75">
        <v>2.97</v>
      </c>
      <c r="N322" s="75">
        <v>15.54</v>
      </c>
      <c r="O322" s="75">
        <v>13.54</v>
      </c>
      <c r="P322" s="75">
        <v>24.8</v>
      </c>
      <c r="Q322" s="75">
        <v>0</v>
      </c>
      <c r="R322" s="75">
        <v>118.4</v>
      </c>
      <c r="S322" s="75">
        <v>30.62</v>
      </c>
      <c r="T322" s="75">
        <v>88.03</v>
      </c>
      <c r="U322" s="75">
        <v>32.869999999999997</v>
      </c>
      <c r="V322" s="75">
        <v>21.21</v>
      </c>
      <c r="W322" s="75">
        <v>0</v>
      </c>
      <c r="X322" s="75">
        <v>0.04</v>
      </c>
      <c r="Y322" s="75">
        <v>0.52</v>
      </c>
      <c r="Z322" s="75">
        <v>0.27</v>
      </c>
      <c r="AA322" s="75">
        <v>0.04</v>
      </c>
      <c r="AB322" s="75">
        <v>0</v>
      </c>
      <c r="AC322" s="75">
        <v>0</v>
      </c>
      <c r="AD322" s="76">
        <v>0</v>
      </c>
    </row>
    <row r="323" spans="3:30" x14ac:dyDescent="0.2">
      <c r="C323" s="69">
        <v>39234</v>
      </c>
      <c r="J323" s="198">
        <f>output.std!C349</f>
        <v>40026</v>
      </c>
      <c r="K323" s="74">
        <v>12</v>
      </c>
      <c r="L323" s="75">
        <v>140.94999999999999</v>
      </c>
      <c r="M323" s="75">
        <v>8.1199999999999992</v>
      </c>
      <c r="N323" s="75">
        <v>28.63</v>
      </c>
      <c r="O323" s="75">
        <v>23.19</v>
      </c>
      <c r="P323" s="75">
        <v>55.14</v>
      </c>
      <c r="Q323" s="75">
        <v>0</v>
      </c>
      <c r="R323" s="75">
        <v>117.94</v>
      </c>
      <c r="S323" s="75">
        <v>48.04</v>
      </c>
      <c r="T323" s="75">
        <v>76.989999999999995</v>
      </c>
      <c r="U323" s="75">
        <v>60.9</v>
      </c>
      <c r="V323" s="75">
        <v>62.4</v>
      </c>
      <c r="W323" s="75">
        <v>0</v>
      </c>
      <c r="X323" s="75">
        <v>0.06</v>
      </c>
      <c r="Y323" s="75">
        <v>1.0900000000000001</v>
      </c>
      <c r="Z323" s="75">
        <v>0.08</v>
      </c>
      <c r="AA323" s="75">
        <v>0.1</v>
      </c>
      <c r="AB323" s="75">
        <v>0</v>
      </c>
      <c r="AC323" s="75">
        <v>0.01</v>
      </c>
      <c r="AD323" s="76">
        <v>0</v>
      </c>
    </row>
    <row r="324" spans="3:30" x14ac:dyDescent="0.2">
      <c r="C324" s="69">
        <v>39264</v>
      </c>
      <c r="J324" s="198">
        <f>output.std!C350</f>
        <v>40057</v>
      </c>
      <c r="K324" s="74">
        <v>2</v>
      </c>
      <c r="L324" s="75">
        <v>232.38</v>
      </c>
      <c r="M324" s="75">
        <v>38.94</v>
      </c>
      <c r="N324" s="75">
        <v>49.42</v>
      </c>
      <c r="O324" s="75">
        <v>45.36</v>
      </c>
      <c r="P324" s="75">
        <v>94.21</v>
      </c>
      <c r="Q324" s="75">
        <v>0</v>
      </c>
      <c r="R324" s="75">
        <v>118.24</v>
      </c>
      <c r="S324" s="75">
        <v>49.51</v>
      </c>
      <c r="T324" s="75">
        <v>77.95</v>
      </c>
      <c r="U324" s="75">
        <v>135.19999999999999</v>
      </c>
      <c r="V324" s="75">
        <v>365.4</v>
      </c>
      <c r="W324" s="75">
        <v>0</v>
      </c>
      <c r="X324" s="75">
        <v>7.0000000000000007E-2</v>
      </c>
      <c r="Y324" s="75">
        <v>1.35</v>
      </c>
      <c r="Z324" s="75">
        <v>0</v>
      </c>
      <c r="AA324" s="75">
        <v>15.71</v>
      </c>
      <c r="AB324" s="75">
        <v>0</v>
      </c>
      <c r="AC324" s="75">
        <v>1.91</v>
      </c>
      <c r="AD324" s="76">
        <v>0</v>
      </c>
    </row>
    <row r="325" spans="3:30" x14ac:dyDescent="0.2">
      <c r="C325" s="69">
        <v>39295</v>
      </c>
      <c r="J325" s="198">
        <f>output.std!C351</f>
        <v>40087</v>
      </c>
      <c r="K325" s="74">
        <v>3</v>
      </c>
      <c r="L325" s="75">
        <v>158.29</v>
      </c>
      <c r="M325" s="75">
        <v>12</v>
      </c>
      <c r="N325" s="75">
        <v>38.159999999999997</v>
      </c>
      <c r="O325" s="75">
        <v>68.44</v>
      </c>
      <c r="P325" s="75">
        <v>73.510000000000005</v>
      </c>
      <c r="Q325" s="75">
        <v>0</v>
      </c>
      <c r="R325" s="75">
        <v>118.07</v>
      </c>
      <c r="S325" s="75">
        <v>35.799999999999997</v>
      </c>
      <c r="T325" s="75">
        <v>57.53</v>
      </c>
      <c r="U325" s="75">
        <v>120.8</v>
      </c>
      <c r="V325" s="75">
        <v>92.17</v>
      </c>
      <c r="W325" s="75">
        <v>0</v>
      </c>
      <c r="X325" s="75">
        <v>0.04</v>
      </c>
      <c r="Y325" s="75">
        <v>0.8</v>
      </c>
      <c r="Z325" s="75">
        <v>0</v>
      </c>
      <c r="AA325" s="75">
        <v>0.46</v>
      </c>
      <c r="AB325" s="75">
        <v>0</v>
      </c>
      <c r="AC325" s="75">
        <v>0.06</v>
      </c>
      <c r="AD325" s="76">
        <v>0</v>
      </c>
    </row>
    <row r="326" spans="3:30" x14ac:dyDescent="0.2">
      <c r="C326" s="69">
        <v>39326</v>
      </c>
      <c r="J326" s="198">
        <f>output.std!C352</f>
        <v>40118</v>
      </c>
      <c r="K326" s="74">
        <v>4</v>
      </c>
      <c r="L326" s="75">
        <v>100.34</v>
      </c>
      <c r="M326" s="75">
        <v>4.43</v>
      </c>
      <c r="N326" s="75">
        <v>23.62</v>
      </c>
      <c r="O326" s="75">
        <v>65.77</v>
      </c>
      <c r="P326" s="75">
        <v>44.14</v>
      </c>
      <c r="Q326" s="75">
        <v>0</v>
      </c>
      <c r="R326" s="75">
        <v>118.53</v>
      </c>
      <c r="S326" s="75">
        <v>28.69</v>
      </c>
      <c r="T326" s="75">
        <v>53.94</v>
      </c>
      <c r="U326" s="75">
        <v>96.31</v>
      </c>
      <c r="V326" s="75">
        <v>31.76</v>
      </c>
      <c r="W326" s="75">
        <v>0</v>
      </c>
      <c r="X326" s="75">
        <v>0.02</v>
      </c>
      <c r="Y326" s="75">
        <v>0.44</v>
      </c>
      <c r="Z326" s="75">
        <v>0</v>
      </c>
      <c r="AA326" s="75">
        <v>0.13</v>
      </c>
      <c r="AB326" s="75">
        <v>0</v>
      </c>
      <c r="AC326" s="75">
        <v>0.02</v>
      </c>
      <c r="AD326" s="76">
        <v>0</v>
      </c>
    </row>
    <row r="327" spans="3:30" x14ac:dyDescent="0.2">
      <c r="C327" s="69">
        <v>39356</v>
      </c>
      <c r="J327" s="198">
        <f>output.std!C353</f>
        <v>40148</v>
      </c>
      <c r="K327" s="74">
        <v>5</v>
      </c>
      <c r="L327" s="75">
        <v>15.5</v>
      </c>
      <c r="M327" s="75">
        <v>0.03</v>
      </c>
      <c r="N327" s="75">
        <v>2.2000000000000002</v>
      </c>
      <c r="O327" s="75">
        <v>48.54</v>
      </c>
      <c r="P327" s="75">
        <v>3.85</v>
      </c>
      <c r="Q327" s="75">
        <v>0</v>
      </c>
      <c r="R327" s="75">
        <v>118.6</v>
      </c>
      <c r="S327" s="75">
        <v>9.1199999999999992</v>
      </c>
      <c r="T327" s="75">
        <v>76.88</v>
      </c>
      <c r="U327" s="75">
        <v>53.3</v>
      </c>
      <c r="V327" s="75">
        <v>0.16</v>
      </c>
      <c r="W327" s="75">
        <v>0</v>
      </c>
      <c r="X327" s="75">
        <v>0</v>
      </c>
      <c r="Y327" s="75">
        <v>0.04</v>
      </c>
      <c r="Z327" s="75">
        <v>0</v>
      </c>
      <c r="AA327" s="75">
        <v>0</v>
      </c>
      <c r="AB327" s="75">
        <v>0</v>
      </c>
      <c r="AC327" s="75">
        <v>0</v>
      </c>
      <c r="AD327" s="76">
        <v>0</v>
      </c>
    </row>
    <row r="328" spans="3:30" x14ac:dyDescent="0.2">
      <c r="C328" s="69">
        <v>39387</v>
      </c>
      <c r="J328" s="198">
        <f>output.std!C354</f>
        <v>40179</v>
      </c>
      <c r="K328" s="74">
        <v>6</v>
      </c>
      <c r="L328" s="75">
        <v>14.51</v>
      </c>
      <c r="M328" s="75">
        <v>0.1</v>
      </c>
      <c r="N328" s="75">
        <v>3.46</v>
      </c>
      <c r="O328" s="75">
        <v>21.46</v>
      </c>
      <c r="P328" s="75">
        <v>5.67</v>
      </c>
      <c r="Q328" s="75">
        <v>0</v>
      </c>
      <c r="R328" s="75">
        <v>118.18</v>
      </c>
      <c r="S328" s="75">
        <v>6.07</v>
      </c>
      <c r="T328" s="75">
        <v>83.54</v>
      </c>
      <c r="U328" s="75">
        <v>27.11</v>
      </c>
      <c r="V328" s="75">
        <v>0.67</v>
      </c>
      <c r="W328" s="75">
        <v>0</v>
      </c>
      <c r="X328" s="75">
        <v>0.01</v>
      </c>
      <c r="Y328" s="75">
        <v>7.0000000000000007E-2</v>
      </c>
      <c r="Z328" s="75">
        <v>0</v>
      </c>
      <c r="AA328" s="75">
        <v>0</v>
      </c>
      <c r="AB328" s="75">
        <v>0</v>
      </c>
      <c r="AC328" s="75">
        <v>0</v>
      </c>
      <c r="AD328" s="76">
        <v>0</v>
      </c>
    </row>
    <row r="329" spans="3:30" x14ac:dyDescent="0.2">
      <c r="C329" s="69">
        <v>39417</v>
      </c>
      <c r="J329" s="198">
        <f>output.std!C355</f>
        <v>40210</v>
      </c>
      <c r="K329" s="74">
        <v>7</v>
      </c>
      <c r="L329" s="75">
        <v>8.25</v>
      </c>
      <c r="M329" s="75">
        <v>0</v>
      </c>
      <c r="N329" s="75">
        <v>1.2</v>
      </c>
      <c r="O329" s="75">
        <v>6.27</v>
      </c>
      <c r="P329" s="75">
        <v>2.09</v>
      </c>
      <c r="Q329" s="75">
        <v>0</v>
      </c>
      <c r="R329" s="75">
        <v>118.55</v>
      </c>
      <c r="S329" s="75">
        <v>4.41</v>
      </c>
      <c r="T329" s="75">
        <v>84</v>
      </c>
      <c r="U329" s="75">
        <v>9.2100000000000009</v>
      </c>
      <c r="V329" s="75">
        <v>0</v>
      </c>
      <c r="W329" s="75">
        <v>0</v>
      </c>
      <c r="X329" s="75">
        <v>0</v>
      </c>
      <c r="Y329" s="75">
        <v>0.03</v>
      </c>
      <c r="Z329" s="75">
        <v>0</v>
      </c>
      <c r="AA329" s="75">
        <v>0</v>
      </c>
      <c r="AB329" s="75">
        <v>0</v>
      </c>
      <c r="AC329" s="75">
        <v>0</v>
      </c>
      <c r="AD329" s="76">
        <v>0</v>
      </c>
    </row>
    <row r="330" spans="3:30" x14ac:dyDescent="0.2">
      <c r="C330" s="69">
        <v>39448</v>
      </c>
      <c r="J330" s="198">
        <f>output.std!C356</f>
        <v>40238</v>
      </c>
      <c r="K330" s="74">
        <v>8</v>
      </c>
      <c r="L330" s="75">
        <v>5.49</v>
      </c>
      <c r="M330" s="75">
        <v>0</v>
      </c>
      <c r="N330" s="75">
        <v>0.71</v>
      </c>
      <c r="O330" s="75">
        <v>1.34</v>
      </c>
      <c r="P330" s="75">
        <v>0.34</v>
      </c>
      <c r="Q330" s="75">
        <v>0</v>
      </c>
      <c r="R330" s="75">
        <v>118.45</v>
      </c>
      <c r="S330" s="75">
        <v>4.76</v>
      </c>
      <c r="T330" s="75">
        <v>111.88</v>
      </c>
      <c r="U330" s="75">
        <v>3.4</v>
      </c>
      <c r="V330" s="75">
        <v>0</v>
      </c>
      <c r="W330" s="75">
        <v>0</v>
      </c>
      <c r="X330" s="75">
        <v>0</v>
      </c>
      <c r="Y330" s="75">
        <v>0.01</v>
      </c>
      <c r="Z330" s="75">
        <v>0</v>
      </c>
      <c r="AA330" s="75">
        <v>0</v>
      </c>
      <c r="AB330" s="75">
        <v>0</v>
      </c>
      <c r="AC330" s="75">
        <v>0</v>
      </c>
      <c r="AD330" s="76">
        <v>0</v>
      </c>
    </row>
    <row r="331" spans="3:30" x14ac:dyDescent="0.2">
      <c r="C331" s="69">
        <v>39479</v>
      </c>
      <c r="J331" s="198">
        <f>output.std!C357</f>
        <v>40269</v>
      </c>
      <c r="K331" s="74">
        <v>9</v>
      </c>
      <c r="L331" s="75">
        <v>32.92</v>
      </c>
      <c r="M331" s="75">
        <v>0.96</v>
      </c>
      <c r="N331" s="75">
        <v>5.6</v>
      </c>
      <c r="O331" s="75">
        <v>1.3</v>
      </c>
      <c r="P331" s="75">
        <v>10.82</v>
      </c>
      <c r="Q331" s="75">
        <v>0</v>
      </c>
      <c r="R331" s="75">
        <v>117.89</v>
      </c>
      <c r="S331" s="75">
        <v>15.37</v>
      </c>
      <c r="T331" s="75">
        <v>94.76</v>
      </c>
      <c r="U331" s="75">
        <v>8.8699999999999992</v>
      </c>
      <c r="V331" s="75">
        <v>7.9</v>
      </c>
      <c r="W331" s="75">
        <v>0</v>
      </c>
      <c r="X331" s="75">
        <v>0.02</v>
      </c>
      <c r="Y331" s="75">
        <v>0.2</v>
      </c>
      <c r="Z331" s="75">
        <v>0.01</v>
      </c>
      <c r="AA331" s="75">
        <v>0.02</v>
      </c>
      <c r="AB331" s="75">
        <v>0</v>
      </c>
      <c r="AC331" s="75">
        <v>0</v>
      </c>
      <c r="AD331" s="76">
        <v>0</v>
      </c>
    </row>
    <row r="332" spans="3:30" x14ac:dyDescent="0.2">
      <c r="C332" s="69">
        <v>39508</v>
      </c>
      <c r="J332" s="198">
        <f>output.std!C358</f>
        <v>40299</v>
      </c>
      <c r="K332" s="74">
        <v>10</v>
      </c>
      <c r="L332" s="75">
        <v>52.63</v>
      </c>
      <c r="M332" s="75">
        <v>2.56</v>
      </c>
      <c r="N332" s="75">
        <v>11.38</v>
      </c>
      <c r="O332" s="75">
        <v>6.45</v>
      </c>
      <c r="P332" s="75">
        <v>19.45</v>
      </c>
      <c r="Q332" s="75">
        <v>0</v>
      </c>
      <c r="R332" s="75">
        <v>118.44</v>
      </c>
      <c r="S332" s="75">
        <v>19.28</v>
      </c>
      <c r="T332" s="75">
        <v>98.68</v>
      </c>
      <c r="U332" s="75">
        <v>21.26</v>
      </c>
      <c r="V332" s="75">
        <v>22.13</v>
      </c>
      <c r="W332" s="75">
        <v>0</v>
      </c>
      <c r="X332" s="75">
        <v>0.03</v>
      </c>
      <c r="Y332" s="75">
        <v>0.39</v>
      </c>
      <c r="Z332" s="75">
        <v>0.24</v>
      </c>
      <c r="AA332" s="75">
        <v>7.0000000000000007E-2</v>
      </c>
      <c r="AB332" s="75">
        <v>0</v>
      </c>
      <c r="AC332" s="75">
        <v>0.01</v>
      </c>
      <c r="AD332" s="76">
        <v>0</v>
      </c>
    </row>
    <row r="333" spans="3:30" x14ac:dyDescent="0.2">
      <c r="C333" s="69">
        <v>39539</v>
      </c>
      <c r="J333" s="198">
        <f>output.std!C359</f>
        <v>40330</v>
      </c>
      <c r="K333" s="74">
        <v>11</v>
      </c>
      <c r="L333" s="75">
        <v>60.63</v>
      </c>
      <c r="M333" s="75">
        <v>0.91</v>
      </c>
      <c r="N333" s="75">
        <v>11.2</v>
      </c>
      <c r="O333" s="75">
        <v>14.64</v>
      </c>
      <c r="P333" s="75">
        <v>17.34</v>
      </c>
      <c r="Q333" s="75">
        <v>0</v>
      </c>
      <c r="R333" s="75">
        <v>118.02</v>
      </c>
      <c r="S333" s="75">
        <v>31.62</v>
      </c>
      <c r="T333" s="75">
        <v>96.24</v>
      </c>
      <c r="U333" s="75">
        <v>27.6</v>
      </c>
      <c r="V333" s="75">
        <v>5.81</v>
      </c>
      <c r="W333" s="75">
        <v>0</v>
      </c>
      <c r="X333" s="75">
        <v>0.02</v>
      </c>
      <c r="Y333" s="75">
        <v>0.35</v>
      </c>
      <c r="Z333" s="75">
        <v>0.28000000000000003</v>
      </c>
      <c r="AA333" s="75">
        <v>0.02</v>
      </c>
      <c r="AB333" s="75">
        <v>0</v>
      </c>
      <c r="AC333" s="75">
        <v>0</v>
      </c>
      <c r="AD333" s="76">
        <v>0</v>
      </c>
    </row>
    <row r="334" spans="3:30" x14ac:dyDescent="0.2">
      <c r="C334" s="69">
        <v>39569</v>
      </c>
      <c r="J334" s="198">
        <f>output.std!C360</f>
        <v>40360</v>
      </c>
      <c r="K334" s="74">
        <v>12</v>
      </c>
      <c r="L334" s="75">
        <v>198.78</v>
      </c>
      <c r="M334" s="75">
        <v>20.86</v>
      </c>
      <c r="N334" s="75">
        <v>41.81</v>
      </c>
      <c r="O334" s="75">
        <v>24.55</v>
      </c>
      <c r="P334" s="75">
        <v>85.1</v>
      </c>
      <c r="Q334" s="75">
        <v>0</v>
      </c>
      <c r="R334" s="75">
        <v>117.65</v>
      </c>
      <c r="S334" s="75">
        <v>48.92</v>
      </c>
      <c r="T334" s="75">
        <v>70.59</v>
      </c>
      <c r="U334" s="75">
        <v>88.22</v>
      </c>
      <c r="V334" s="75">
        <v>178.34</v>
      </c>
      <c r="W334" s="75">
        <v>0</v>
      </c>
      <c r="X334" s="75">
        <v>0.08</v>
      </c>
      <c r="Y334" s="75">
        <v>1.57</v>
      </c>
      <c r="Z334" s="75">
        <v>0.01</v>
      </c>
      <c r="AA334" s="75">
        <v>0.5</v>
      </c>
      <c r="AB334" s="75">
        <v>0</v>
      </c>
      <c r="AC334" s="75">
        <v>0.06</v>
      </c>
      <c r="AD334" s="76">
        <v>0</v>
      </c>
    </row>
    <row r="335" spans="3:30" x14ac:dyDescent="0.2">
      <c r="C335" s="69">
        <v>39600</v>
      </c>
      <c r="J335" s="198">
        <f>output.std!C361</f>
        <v>40391</v>
      </c>
      <c r="K335" s="74">
        <v>2</v>
      </c>
      <c r="L335" s="75">
        <v>144.9</v>
      </c>
      <c r="M335" s="75">
        <v>6.14</v>
      </c>
      <c r="N335" s="75">
        <v>30.25</v>
      </c>
      <c r="O335" s="75">
        <v>46.52</v>
      </c>
      <c r="P335" s="75">
        <v>54.55</v>
      </c>
      <c r="Q335" s="75">
        <v>0</v>
      </c>
      <c r="R335" s="75">
        <v>118.11</v>
      </c>
      <c r="S335" s="75">
        <v>53.35</v>
      </c>
      <c r="T335" s="75">
        <v>72.66</v>
      </c>
      <c r="U335" s="75">
        <v>84.52</v>
      </c>
      <c r="V335" s="75">
        <v>48.34</v>
      </c>
      <c r="W335" s="75">
        <v>0</v>
      </c>
      <c r="X335" s="75">
        <v>0.04</v>
      </c>
      <c r="Y335" s="75">
        <v>0.73</v>
      </c>
      <c r="Z335" s="75">
        <v>0.01</v>
      </c>
      <c r="AA335" s="75">
        <v>3.76</v>
      </c>
      <c r="AB335" s="75">
        <v>0</v>
      </c>
      <c r="AC335" s="75">
        <v>0.46</v>
      </c>
      <c r="AD335" s="76">
        <v>0</v>
      </c>
    </row>
    <row r="336" spans="3:30" x14ac:dyDescent="0.2">
      <c r="C336" s="69">
        <v>39630</v>
      </c>
      <c r="J336" s="198">
        <f>output.std!C362</f>
        <v>40422</v>
      </c>
      <c r="K336" s="74">
        <v>3</v>
      </c>
      <c r="L336" s="75">
        <v>161.97999999999999</v>
      </c>
      <c r="M336" s="75">
        <v>8.49</v>
      </c>
      <c r="N336" s="75">
        <v>37.82</v>
      </c>
      <c r="O336" s="75">
        <v>57.11</v>
      </c>
      <c r="P336" s="75">
        <v>75.13</v>
      </c>
      <c r="Q336" s="75">
        <v>0</v>
      </c>
      <c r="R336" s="75">
        <v>117.97</v>
      </c>
      <c r="S336" s="75">
        <v>39.64</v>
      </c>
      <c r="T336" s="75">
        <v>62.69</v>
      </c>
      <c r="U336" s="75">
        <v>105.53</v>
      </c>
      <c r="V336" s="75">
        <v>56.42</v>
      </c>
      <c r="W336" s="75">
        <v>0</v>
      </c>
      <c r="X336" s="75">
        <v>0.05</v>
      </c>
      <c r="Y336" s="75">
        <v>0.87</v>
      </c>
      <c r="Z336" s="75">
        <v>0.01</v>
      </c>
      <c r="AA336" s="75">
        <v>2.96</v>
      </c>
      <c r="AB336" s="75">
        <v>0</v>
      </c>
      <c r="AC336" s="75">
        <v>0.36</v>
      </c>
      <c r="AD336" s="76">
        <v>0</v>
      </c>
    </row>
    <row r="337" spans="3:30" x14ac:dyDescent="0.2">
      <c r="C337" s="69">
        <v>39661</v>
      </c>
      <c r="J337" s="198">
        <f>output.std!C363</f>
        <v>40452</v>
      </c>
      <c r="K337" s="74">
        <v>4</v>
      </c>
      <c r="L337" s="75">
        <v>20.46</v>
      </c>
      <c r="M337" s="75">
        <v>0.11</v>
      </c>
      <c r="N337" s="75">
        <v>6.34</v>
      </c>
      <c r="O337" s="75">
        <v>54.27</v>
      </c>
      <c r="P337" s="75">
        <v>7.49</v>
      </c>
      <c r="Q337" s="75">
        <v>0</v>
      </c>
      <c r="R337" s="75">
        <v>116.82</v>
      </c>
      <c r="S337" s="75">
        <v>9.8800000000000008</v>
      </c>
      <c r="T337" s="75">
        <v>88.3</v>
      </c>
      <c r="U337" s="75">
        <v>63</v>
      </c>
      <c r="V337" s="75">
        <v>0.5</v>
      </c>
      <c r="W337" s="75">
        <v>0</v>
      </c>
      <c r="X337" s="75">
        <v>0.01</v>
      </c>
      <c r="Y337" s="75">
        <v>0.08</v>
      </c>
      <c r="Z337" s="75">
        <v>0</v>
      </c>
      <c r="AA337" s="75">
        <v>0.02</v>
      </c>
      <c r="AB337" s="75">
        <v>0</v>
      </c>
      <c r="AC337" s="75">
        <v>0</v>
      </c>
      <c r="AD337" s="76">
        <v>0</v>
      </c>
    </row>
    <row r="338" spans="3:30" x14ac:dyDescent="0.2">
      <c r="C338" s="69">
        <v>39692</v>
      </c>
      <c r="J338" s="198">
        <f>output.std!C364</f>
        <v>40483</v>
      </c>
      <c r="K338" s="74">
        <v>5</v>
      </c>
      <c r="L338" s="75">
        <v>32.409999999999997</v>
      </c>
      <c r="M338" s="75">
        <v>1.23</v>
      </c>
      <c r="N338" s="75">
        <v>6.14</v>
      </c>
      <c r="O338" s="75">
        <v>33.69</v>
      </c>
      <c r="P338" s="75">
        <v>10.91</v>
      </c>
      <c r="Q338" s="75">
        <v>0</v>
      </c>
      <c r="R338" s="75">
        <v>118.53</v>
      </c>
      <c r="S338" s="75">
        <v>12.4</v>
      </c>
      <c r="T338" s="75">
        <v>78.430000000000007</v>
      </c>
      <c r="U338" s="75">
        <v>43.2</v>
      </c>
      <c r="V338" s="75">
        <v>11.01</v>
      </c>
      <c r="W338" s="75">
        <v>0</v>
      </c>
      <c r="X338" s="75">
        <v>0.01</v>
      </c>
      <c r="Y338" s="75">
        <v>0.14000000000000001</v>
      </c>
      <c r="Z338" s="75">
        <v>0</v>
      </c>
      <c r="AA338" s="75">
        <v>0.36</v>
      </c>
      <c r="AB338" s="75">
        <v>0</v>
      </c>
      <c r="AC338" s="75">
        <v>0.04</v>
      </c>
      <c r="AD338" s="76">
        <v>0</v>
      </c>
    </row>
    <row r="339" spans="3:30" x14ac:dyDescent="0.2">
      <c r="C339" s="69">
        <v>39722</v>
      </c>
      <c r="J339" s="198">
        <f>output.std!C365</f>
        <v>40513</v>
      </c>
      <c r="K339" s="74">
        <v>6</v>
      </c>
      <c r="L339" s="75">
        <v>18.670000000000002</v>
      </c>
      <c r="M339" s="75">
        <v>0.05</v>
      </c>
      <c r="N339" s="75">
        <v>3.75</v>
      </c>
      <c r="O339" s="75">
        <v>14.21</v>
      </c>
      <c r="P339" s="75">
        <v>6.66</v>
      </c>
      <c r="Q339" s="75">
        <v>0</v>
      </c>
      <c r="R339" s="75">
        <v>118.61</v>
      </c>
      <c r="S339" s="75">
        <v>8.1</v>
      </c>
      <c r="T339" s="75">
        <v>70.58</v>
      </c>
      <c r="U339" s="75">
        <v>19.760000000000002</v>
      </c>
      <c r="V339" s="75">
        <v>0.27</v>
      </c>
      <c r="W339" s="75">
        <v>0</v>
      </c>
      <c r="X339" s="75">
        <v>0.01</v>
      </c>
      <c r="Y339" s="75">
        <v>0.1</v>
      </c>
      <c r="Z339" s="75">
        <v>0</v>
      </c>
      <c r="AA339" s="75">
        <v>0.01</v>
      </c>
      <c r="AB339" s="75">
        <v>0</v>
      </c>
      <c r="AC339" s="75">
        <v>0</v>
      </c>
      <c r="AD339" s="76">
        <v>0</v>
      </c>
    </row>
    <row r="340" spans="3:30" x14ac:dyDescent="0.2">
      <c r="C340" s="69">
        <v>39753</v>
      </c>
      <c r="J340" s="198">
        <f>output.std!C366</f>
        <v>40544</v>
      </c>
      <c r="K340" s="74">
        <v>7</v>
      </c>
      <c r="L340" s="75">
        <v>12.83</v>
      </c>
      <c r="M340" s="75">
        <v>0.13</v>
      </c>
      <c r="N340" s="75">
        <v>2.48</v>
      </c>
      <c r="O340" s="75">
        <v>7.3</v>
      </c>
      <c r="P340" s="75">
        <v>4.26</v>
      </c>
      <c r="Q340" s="75">
        <v>0</v>
      </c>
      <c r="R340" s="75">
        <v>118.6</v>
      </c>
      <c r="S340" s="75">
        <v>6.02</v>
      </c>
      <c r="T340" s="75">
        <v>88.11</v>
      </c>
      <c r="U340" s="75">
        <v>11.4</v>
      </c>
      <c r="V340" s="75">
        <v>0.92</v>
      </c>
      <c r="W340" s="75">
        <v>0</v>
      </c>
      <c r="X340" s="75">
        <v>0</v>
      </c>
      <c r="Y340" s="75">
        <v>7.0000000000000007E-2</v>
      </c>
      <c r="Z340" s="75">
        <v>0</v>
      </c>
      <c r="AA340" s="75">
        <v>0.05</v>
      </c>
      <c r="AB340" s="75">
        <v>0</v>
      </c>
      <c r="AC340" s="75">
        <v>0.01</v>
      </c>
      <c r="AD340" s="76">
        <v>0</v>
      </c>
    </row>
    <row r="341" spans="3:30" x14ac:dyDescent="0.2">
      <c r="C341" s="69">
        <v>39783</v>
      </c>
      <c r="J341" s="198">
        <f>output.std!C367</f>
        <v>40575</v>
      </c>
      <c r="K341" s="74">
        <v>8</v>
      </c>
      <c r="L341" s="75">
        <v>23.21</v>
      </c>
      <c r="M341" s="75">
        <v>0.28000000000000003</v>
      </c>
      <c r="N341" s="75">
        <v>4.1900000000000004</v>
      </c>
      <c r="O341" s="75">
        <v>2.2000000000000002</v>
      </c>
      <c r="P341" s="75">
        <v>8.02</v>
      </c>
      <c r="Q341" s="75">
        <v>0</v>
      </c>
      <c r="R341" s="75">
        <v>119.32</v>
      </c>
      <c r="S341" s="75">
        <v>9.6300000000000008</v>
      </c>
      <c r="T341" s="75">
        <v>95.6</v>
      </c>
      <c r="U341" s="75">
        <v>7.84</v>
      </c>
      <c r="V341" s="75">
        <v>1.92</v>
      </c>
      <c r="W341" s="75">
        <v>0</v>
      </c>
      <c r="X341" s="75">
        <v>0.01</v>
      </c>
      <c r="Y341" s="75">
        <v>0.15</v>
      </c>
      <c r="Z341" s="75">
        <v>0</v>
      </c>
      <c r="AA341" s="75">
        <v>0.06</v>
      </c>
      <c r="AB341" s="75">
        <v>0</v>
      </c>
      <c r="AC341" s="75">
        <v>0.01</v>
      </c>
      <c r="AD341" s="76">
        <v>0</v>
      </c>
    </row>
    <row r="342" spans="3:30" x14ac:dyDescent="0.2">
      <c r="C342" s="69">
        <v>39814</v>
      </c>
      <c r="J342" s="198">
        <f>output.std!C368</f>
        <v>40603</v>
      </c>
      <c r="K342" s="74">
        <v>9</v>
      </c>
      <c r="L342" s="75">
        <v>43.54</v>
      </c>
      <c r="M342" s="75">
        <v>16.579999999999998</v>
      </c>
      <c r="N342" s="75">
        <v>6.97</v>
      </c>
      <c r="O342" s="75">
        <v>5.23</v>
      </c>
      <c r="P342" s="75">
        <v>13.67</v>
      </c>
      <c r="Q342" s="75">
        <v>0</v>
      </c>
      <c r="R342" s="75">
        <v>117.72</v>
      </c>
      <c r="S342" s="75">
        <v>7.91</v>
      </c>
      <c r="T342" s="75">
        <v>108.38</v>
      </c>
      <c r="U342" s="75">
        <v>29.7</v>
      </c>
      <c r="V342" s="75">
        <v>202.64</v>
      </c>
      <c r="W342" s="75">
        <v>0</v>
      </c>
      <c r="X342" s="75">
        <v>0.02</v>
      </c>
      <c r="Y342" s="75">
        <v>0.28000000000000003</v>
      </c>
      <c r="Z342" s="75">
        <v>0.04</v>
      </c>
      <c r="AA342" s="75">
        <v>4.6100000000000003</v>
      </c>
      <c r="AB342" s="75">
        <v>0</v>
      </c>
      <c r="AC342" s="75">
        <v>0.56000000000000005</v>
      </c>
      <c r="AD342" s="76">
        <v>0</v>
      </c>
    </row>
    <row r="343" spans="3:30" x14ac:dyDescent="0.2">
      <c r="C343" s="69">
        <v>39845</v>
      </c>
      <c r="J343" s="198">
        <f>output.std!C369</f>
        <v>40634</v>
      </c>
      <c r="K343" s="74">
        <v>10</v>
      </c>
      <c r="L343" s="75">
        <v>70.69</v>
      </c>
      <c r="M343" s="75">
        <v>1.28</v>
      </c>
      <c r="N343" s="75">
        <v>13.75</v>
      </c>
      <c r="O343" s="75">
        <v>11.72</v>
      </c>
      <c r="P343" s="75">
        <v>23.72</v>
      </c>
      <c r="Q343" s="75">
        <v>0</v>
      </c>
      <c r="R343" s="75">
        <v>118.01</v>
      </c>
      <c r="S343" s="75">
        <v>31.27</v>
      </c>
      <c r="T343" s="75">
        <v>82.79</v>
      </c>
      <c r="U343" s="75">
        <v>27.64</v>
      </c>
      <c r="V343" s="75">
        <v>8.61</v>
      </c>
      <c r="W343" s="75">
        <v>0</v>
      </c>
      <c r="X343" s="75">
        <v>0.03</v>
      </c>
      <c r="Y343" s="75">
        <v>0.49</v>
      </c>
      <c r="Z343" s="75">
        <v>7.0000000000000007E-2</v>
      </c>
      <c r="AA343" s="75">
        <v>0.06</v>
      </c>
      <c r="AB343" s="75">
        <v>0</v>
      </c>
      <c r="AC343" s="75">
        <v>0.01</v>
      </c>
      <c r="AD343" s="76">
        <v>0</v>
      </c>
    </row>
    <row r="344" spans="3:30" x14ac:dyDescent="0.2">
      <c r="C344" s="69">
        <v>39873</v>
      </c>
      <c r="J344" s="198">
        <f>output.std!C370</f>
        <v>40664</v>
      </c>
      <c r="K344" s="74">
        <v>11</v>
      </c>
      <c r="L344" s="75">
        <v>54.91</v>
      </c>
      <c r="M344" s="75">
        <v>1.18</v>
      </c>
      <c r="N344" s="75">
        <v>10.57</v>
      </c>
      <c r="O344" s="75">
        <v>16.48</v>
      </c>
      <c r="P344" s="75">
        <v>16.920000000000002</v>
      </c>
      <c r="Q344" s="75">
        <v>0</v>
      </c>
      <c r="R344" s="75">
        <v>117.73</v>
      </c>
      <c r="S344" s="75">
        <v>26.6</v>
      </c>
      <c r="T344" s="75">
        <v>99.36</v>
      </c>
      <c r="U344" s="75">
        <v>29.1</v>
      </c>
      <c r="V344" s="75">
        <v>9.94</v>
      </c>
      <c r="W344" s="75">
        <v>0</v>
      </c>
      <c r="X344" s="75">
        <v>0.02</v>
      </c>
      <c r="Y344" s="75">
        <v>0.35</v>
      </c>
      <c r="Z344" s="75">
        <v>0.17</v>
      </c>
      <c r="AA344" s="75">
        <v>0.05</v>
      </c>
      <c r="AB344" s="75">
        <v>0</v>
      </c>
      <c r="AC344" s="75">
        <v>0.01</v>
      </c>
      <c r="AD344" s="76">
        <v>0</v>
      </c>
    </row>
    <row r="345" spans="3:30" x14ac:dyDescent="0.2">
      <c r="C345" s="69">
        <v>39904</v>
      </c>
      <c r="J345" s="198">
        <f>output.std!C371</f>
        <v>40695</v>
      </c>
      <c r="K345" s="74">
        <v>12</v>
      </c>
      <c r="L345" s="75">
        <v>172.15</v>
      </c>
      <c r="M345" s="75">
        <v>21.98</v>
      </c>
      <c r="N345" s="75">
        <v>33.08</v>
      </c>
      <c r="O345" s="75">
        <v>23.12</v>
      </c>
      <c r="P345" s="75">
        <v>63.55</v>
      </c>
      <c r="Q345" s="75">
        <v>0</v>
      </c>
      <c r="R345" s="75">
        <v>117.68</v>
      </c>
      <c r="S345" s="75">
        <v>51.74</v>
      </c>
      <c r="T345" s="75">
        <v>84</v>
      </c>
      <c r="U345" s="75">
        <v>79.17</v>
      </c>
      <c r="V345" s="75">
        <v>207.24</v>
      </c>
      <c r="W345" s="75">
        <v>0</v>
      </c>
      <c r="X345" s="75">
        <v>0.06</v>
      </c>
      <c r="Y345" s="75">
        <v>1.26</v>
      </c>
      <c r="Z345" s="75">
        <v>0.03</v>
      </c>
      <c r="AA345" s="75">
        <v>0.94</v>
      </c>
      <c r="AB345" s="75">
        <v>0</v>
      </c>
      <c r="AC345" s="75">
        <v>0.11</v>
      </c>
      <c r="AD345" s="76">
        <v>0</v>
      </c>
    </row>
    <row r="346" spans="3:30" x14ac:dyDescent="0.2">
      <c r="C346" s="69">
        <v>39934</v>
      </c>
      <c r="J346" s="198">
        <f>output.std!C372</f>
        <v>40725</v>
      </c>
      <c r="K346" s="74">
        <v>2</v>
      </c>
      <c r="L346" s="75">
        <v>139.08000000000001</v>
      </c>
      <c r="M346" s="75">
        <v>12.07</v>
      </c>
      <c r="N346" s="75">
        <v>27.46</v>
      </c>
      <c r="O346" s="75">
        <v>46.5</v>
      </c>
      <c r="P346" s="75">
        <v>50.35</v>
      </c>
      <c r="Q346" s="75">
        <v>0</v>
      </c>
      <c r="R346" s="75">
        <v>117.7</v>
      </c>
      <c r="S346" s="75">
        <v>48.63</v>
      </c>
      <c r="T346" s="75">
        <v>77.19</v>
      </c>
      <c r="U346" s="75">
        <v>87.62</v>
      </c>
      <c r="V346" s="75">
        <v>104.4</v>
      </c>
      <c r="W346" s="75">
        <v>0</v>
      </c>
      <c r="X346" s="75">
        <v>0.04</v>
      </c>
      <c r="Y346" s="75">
        <v>0.71</v>
      </c>
      <c r="Z346" s="75">
        <v>0.01</v>
      </c>
      <c r="AA346" s="75">
        <v>5.32</v>
      </c>
      <c r="AB346" s="75">
        <v>0</v>
      </c>
      <c r="AC346" s="75">
        <v>0.65</v>
      </c>
      <c r="AD346" s="76">
        <v>0</v>
      </c>
    </row>
    <row r="347" spans="3:30" x14ac:dyDescent="0.2">
      <c r="C347" s="69">
        <v>39965</v>
      </c>
      <c r="J347" s="198">
        <f>output.std!C373</f>
        <v>40756</v>
      </c>
      <c r="K347" s="74">
        <v>3</v>
      </c>
      <c r="L347" s="75">
        <v>158.15</v>
      </c>
      <c r="M347" s="75">
        <v>10.47</v>
      </c>
      <c r="N347" s="75">
        <v>37.729999999999997</v>
      </c>
      <c r="O347" s="75">
        <v>53.68</v>
      </c>
      <c r="P347" s="75">
        <v>70.86</v>
      </c>
      <c r="Q347" s="75">
        <v>0</v>
      </c>
      <c r="R347" s="75">
        <v>117.82</v>
      </c>
      <c r="S347" s="75">
        <v>40.24</v>
      </c>
      <c r="T347" s="75">
        <v>68.31</v>
      </c>
      <c r="U347" s="75">
        <v>103.9</v>
      </c>
      <c r="V347" s="75">
        <v>88.14</v>
      </c>
      <c r="W347" s="75">
        <v>0</v>
      </c>
      <c r="X347" s="75">
        <v>0.05</v>
      </c>
      <c r="Y347" s="75">
        <v>0.87</v>
      </c>
      <c r="Z347" s="75">
        <v>0</v>
      </c>
      <c r="AA347" s="75">
        <v>1.7</v>
      </c>
      <c r="AB347" s="75">
        <v>0</v>
      </c>
      <c r="AC347" s="75">
        <v>0.21</v>
      </c>
      <c r="AD347" s="76">
        <v>0</v>
      </c>
    </row>
    <row r="348" spans="3:30" x14ac:dyDescent="0.2">
      <c r="C348" s="69">
        <v>39995</v>
      </c>
      <c r="J348" s="198">
        <f>output.std!C374</f>
        <v>40787</v>
      </c>
      <c r="K348" s="74">
        <v>4</v>
      </c>
      <c r="L348" s="75">
        <v>48.06</v>
      </c>
      <c r="M348" s="75">
        <v>0.42</v>
      </c>
      <c r="N348" s="75">
        <v>9.33</v>
      </c>
      <c r="O348" s="75">
        <v>50.75</v>
      </c>
      <c r="P348" s="75">
        <v>17.16</v>
      </c>
      <c r="Q348" s="75">
        <v>0</v>
      </c>
      <c r="R348" s="75">
        <v>118.43</v>
      </c>
      <c r="S348" s="75">
        <v>20.11</v>
      </c>
      <c r="T348" s="75">
        <v>76.38</v>
      </c>
      <c r="U348" s="75">
        <v>62.66</v>
      </c>
      <c r="V348" s="75">
        <v>3</v>
      </c>
      <c r="W348" s="75">
        <v>0</v>
      </c>
      <c r="X348" s="75">
        <v>0.01</v>
      </c>
      <c r="Y348" s="75">
        <v>0.21</v>
      </c>
      <c r="Z348" s="75">
        <v>0</v>
      </c>
      <c r="AA348" s="75">
        <v>0.04</v>
      </c>
      <c r="AB348" s="75">
        <v>0</v>
      </c>
      <c r="AC348" s="75">
        <v>0</v>
      </c>
      <c r="AD348" s="76">
        <v>0</v>
      </c>
    </row>
    <row r="349" spans="3:30" x14ac:dyDescent="0.2">
      <c r="C349" s="69">
        <v>40026</v>
      </c>
      <c r="J349" s="198">
        <f>output.std!C375</f>
        <v>40817</v>
      </c>
      <c r="K349" s="74">
        <v>5</v>
      </c>
      <c r="L349" s="75">
        <v>24.54</v>
      </c>
      <c r="M349" s="75">
        <v>2.6</v>
      </c>
      <c r="N349" s="75">
        <v>5.8</v>
      </c>
      <c r="O349" s="75">
        <v>35.97</v>
      </c>
      <c r="P349" s="75">
        <v>8.74</v>
      </c>
      <c r="Q349" s="75">
        <v>0</v>
      </c>
      <c r="R349" s="75">
        <v>118.62</v>
      </c>
      <c r="S349" s="75">
        <v>8.32</v>
      </c>
      <c r="T349" s="75">
        <v>72.34</v>
      </c>
      <c r="U349" s="75">
        <v>46.48</v>
      </c>
      <c r="V349" s="75">
        <v>25.96</v>
      </c>
      <c r="W349" s="75">
        <v>0</v>
      </c>
      <c r="X349" s="75">
        <v>0.01</v>
      </c>
      <c r="Y349" s="75">
        <v>0.11</v>
      </c>
      <c r="Z349" s="75">
        <v>0</v>
      </c>
      <c r="AA349" s="75">
        <v>0.33</v>
      </c>
      <c r="AB349" s="75">
        <v>0</v>
      </c>
      <c r="AC349" s="75">
        <v>0.04</v>
      </c>
      <c r="AD349" s="76">
        <v>0</v>
      </c>
    </row>
    <row r="350" spans="3:30" x14ac:dyDescent="0.2">
      <c r="C350" s="69">
        <v>40057</v>
      </c>
      <c r="J350" s="198">
        <f>output.std!C376</f>
        <v>40848</v>
      </c>
      <c r="K350" s="74">
        <v>6</v>
      </c>
      <c r="L350" s="75">
        <v>14.36</v>
      </c>
      <c r="M350" s="75">
        <v>0.13</v>
      </c>
      <c r="N350" s="75">
        <v>2.5299999999999998</v>
      </c>
      <c r="O350" s="75">
        <v>11.95</v>
      </c>
      <c r="P350" s="75">
        <v>5.3</v>
      </c>
      <c r="Q350" s="75">
        <v>0</v>
      </c>
      <c r="R350" s="75">
        <v>118.59</v>
      </c>
      <c r="S350" s="75">
        <v>5.93</v>
      </c>
      <c r="T350" s="75">
        <v>81.59</v>
      </c>
      <c r="U350" s="75">
        <v>16.350000000000001</v>
      </c>
      <c r="V350" s="75">
        <v>0.94</v>
      </c>
      <c r="W350" s="75">
        <v>0</v>
      </c>
      <c r="X350" s="75">
        <v>0</v>
      </c>
      <c r="Y350" s="75">
        <v>0.08</v>
      </c>
      <c r="Z350" s="75">
        <v>0</v>
      </c>
      <c r="AA350" s="75">
        <v>0.01</v>
      </c>
      <c r="AB350" s="75">
        <v>0</v>
      </c>
      <c r="AC350" s="75">
        <v>0</v>
      </c>
      <c r="AD350" s="76">
        <v>0</v>
      </c>
    </row>
    <row r="351" spans="3:30" x14ac:dyDescent="0.2">
      <c r="C351" s="69">
        <v>40087</v>
      </c>
      <c r="J351" s="198">
        <f>output.std!C377</f>
        <v>40878</v>
      </c>
      <c r="K351" s="74">
        <v>7</v>
      </c>
      <c r="L351" s="75">
        <v>10.55</v>
      </c>
      <c r="M351" s="75">
        <v>0</v>
      </c>
      <c r="N351" s="75">
        <v>1.19</v>
      </c>
      <c r="O351" s="75">
        <v>5.24</v>
      </c>
      <c r="P351" s="75">
        <v>0.69</v>
      </c>
      <c r="Q351" s="75">
        <v>0</v>
      </c>
      <c r="R351" s="75">
        <v>118.39</v>
      </c>
      <c r="S351" s="75">
        <v>9.1999999999999993</v>
      </c>
      <c r="T351" s="75">
        <v>71.58</v>
      </c>
      <c r="U351" s="75">
        <v>7.87</v>
      </c>
      <c r="V351" s="75">
        <v>0</v>
      </c>
      <c r="W351" s="75">
        <v>0</v>
      </c>
      <c r="X351" s="75">
        <v>0</v>
      </c>
      <c r="Y351" s="75">
        <v>0.01</v>
      </c>
      <c r="Z351" s="75">
        <v>0</v>
      </c>
      <c r="AA351" s="75">
        <v>0</v>
      </c>
      <c r="AB351" s="75">
        <v>0</v>
      </c>
      <c r="AC351" s="75">
        <v>0</v>
      </c>
      <c r="AD351" s="76">
        <v>0</v>
      </c>
    </row>
    <row r="352" spans="3:30" x14ac:dyDescent="0.2">
      <c r="C352" s="69">
        <v>40118</v>
      </c>
      <c r="J352" s="198">
        <f>output.std!C378</f>
        <v>40909</v>
      </c>
      <c r="K352" s="74">
        <v>8</v>
      </c>
      <c r="L352" s="75">
        <v>17.96</v>
      </c>
      <c r="M352" s="75">
        <v>0.03</v>
      </c>
      <c r="N352" s="75">
        <v>2.73</v>
      </c>
      <c r="O352" s="75">
        <v>1.85</v>
      </c>
      <c r="P352" s="75">
        <v>5.67</v>
      </c>
      <c r="Q352" s="75">
        <v>0</v>
      </c>
      <c r="R352" s="75">
        <v>119.27</v>
      </c>
      <c r="S352" s="75">
        <v>8.08</v>
      </c>
      <c r="T352" s="75">
        <v>96.37</v>
      </c>
      <c r="U352" s="75">
        <v>5.74</v>
      </c>
      <c r="V352" s="75">
        <v>0.19</v>
      </c>
      <c r="W352" s="75">
        <v>0</v>
      </c>
      <c r="X352" s="75">
        <v>0.01</v>
      </c>
      <c r="Y352" s="75">
        <v>0.11</v>
      </c>
      <c r="Z352" s="75">
        <v>0</v>
      </c>
      <c r="AA352" s="75">
        <v>0</v>
      </c>
      <c r="AB352" s="75">
        <v>0</v>
      </c>
      <c r="AC352" s="75">
        <v>0</v>
      </c>
      <c r="AD352" s="76">
        <v>0</v>
      </c>
    </row>
    <row r="353" spans="3:30" x14ac:dyDescent="0.2">
      <c r="C353" s="69">
        <v>40148</v>
      </c>
      <c r="J353" s="198">
        <f>output.std!C379</f>
        <v>40940</v>
      </c>
      <c r="K353" s="74">
        <v>9</v>
      </c>
      <c r="L353" s="75">
        <v>90.17</v>
      </c>
      <c r="M353" s="75">
        <v>14.25</v>
      </c>
      <c r="N353" s="75">
        <v>15.78</v>
      </c>
      <c r="O353" s="75">
        <v>4.6399999999999997</v>
      </c>
      <c r="P353" s="75">
        <v>36.21</v>
      </c>
      <c r="Q353" s="75">
        <v>0</v>
      </c>
      <c r="R353" s="75">
        <v>119.51</v>
      </c>
      <c r="S353" s="75">
        <v>20.45</v>
      </c>
      <c r="T353" s="75">
        <v>90.16</v>
      </c>
      <c r="U353" s="75">
        <v>35.520000000000003</v>
      </c>
      <c r="V353" s="75">
        <v>122.97</v>
      </c>
      <c r="W353" s="75">
        <v>0</v>
      </c>
      <c r="X353" s="75">
        <v>0.04</v>
      </c>
      <c r="Y353" s="75">
        <v>0.73</v>
      </c>
      <c r="Z353" s="75">
        <v>0.01</v>
      </c>
      <c r="AA353" s="75">
        <v>1.47</v>
      </c>
      <c r="AB353" s="75">
        <v>0</v>
      </c>
      <c r="AC353" s="75">
        <v>0.18</v>
      </c>
      <c r="AD353" s="76">
        <v>0</v>
      </c>
    </row>
    <row r="354" spans="3:30" x14ac:dyDescent="0.2">
      <c r="C354" s="69">
        <v>40179</v>
      </c>
      <c r="J354" s="198">
        <f>output.std!C380</f>
        <v>40969</v>
      </c>
      <c r="K354" s="74">
        <v>10</v>
      </c>
      <c r="L354" s="75">
        <v>65.11</v>
      </c>
      <c r="M354" s="75">
        <v>3.43</v>
      </c>
      <c r="N354" s="75">
        <v>15.98</v>
      </c>
      <c r="O354" s="75">
        <v>18.21</v>
      </c>
      <c r="P354" s="75">
        <v>24.81</v>
      </c>
      <c r="Q354" s="75">
        <v>0</v>
      </c>
      <c r="R354" s="75">
        <v>118.99</v>
      </c>
      <c r="S354" s="75">
        <v>23.75</v>
      </c>
      <c r="T354" s="75">
        <v>99.71</v>
      </c>
      <c r="U354" s="75">
        <v>38.61</v>
      </c>
      <c r="V354" s="75">
        <v>29.77</v>
      </c>
      <c r="W354" s="75">
        <v>0</v>
      </c>
      <c r="X354" s="75">
        <v>0.04</v>
      </c>
      <c r="Y354" s="75">
        <v>0.49</v>
      </c>
      <c r="Z354" s="75">
        <v>0.15</v>
      </c>
      <c r="AA354" s="75">
        <v>0.2</v>
      </c>
      <c r="AB354" s="75">
        <v>0</v>
      </c>
      <c r="AC354" s="75">
        <v>0.02</v>
      </c>
      <c r="AD354" s="76">
        <v>0</v>
      </c>
    </row>
    <row r="355" spans="3:30" x14ac:dyDescent="0.2">
      <c r="C355" s="69">
        <v>40210</v>
      </c>
      <c r="J355" s="198">
        <f>output.std!C381</f>
        <v>41000</v>
      </c>
      <c r="K355" s="74">
        <v>11</v>
      </c>
      <c r="L355" s="75">
        <v>66.760000000000005</v>
      </c>
      <c r="M355" s="75">
        <v>1.72</v>
      </c>
      <c r="N355" s="75">
        <v>15.86</v>
      </c>
      <c r="O355" s="75">
        <v>25.02</v>
      </c>
      <c r="P355" s="75">
        <v>25.78</v>
      </c>
      <c r="Q355" s="75">
        <v>0</v>
      </c>
      <c r="R355" s="75">
        <v>116.99</v>
      </c>
      <c r="S355" s="75">
        <v>26.93</v>
      </c>
      <c r="T355" s="75">
        <v>108.18</v>
      </c>
      <c r="U355" s="75">
        <v>43.67</v>
      </c>
      <c r="V355" s="75">
        <v>7.02</v>
      </c>
      <c r="W355" s="75">
        <v>0</v>
      </c>
      <c r="X355" s="75">
        <v>0.03</v>
      </c>
      <c r="Y355" s="75">
        <v>0.49</v>
      </c>
      <c r="Z355" s="75">
        <v>0.38</v>
      </c>
      <c r="AA355" s="75">
        <v>0.08</v>
      </c>
      <c r="AB355" s="75">
        <v>0</v>
      </c>
      <c r="AC355" s="75">
        <v>0.01</v>
      </c>
      <c r="AD355" s="76">
        <v>0</v>
      </c>
    </row>
    <row r="356" spans="3:30" x14ac:dyDescent="0.2">
      <c r="C356" s="69">
        <v>40238</v>
      </c>
      <c r="J356" s="198">
        <f>output.std!C382</f>
        <v>41030</v>
      </c>
      <c r="K356" s="74">
        <v>12</v>
      </c>
      <c r="L356" s="75">
        <v>154.27000000000001</v>
      </c>
      <c r="M356" s="75">
        <v>6.88</v>
      </c>
      <c r="N356" s="75">
        <v>30.62</v>
      </c>
      <c r="O356" s="75">
        <v>29.58</v>
      </c>
      <c r="P356" s="75">
        <v>60.43</v>
      </c>
      <c r="Q356" s="75">
        <v>0</v>
      </c>
      <c r="R356" s="75">
        <v>118.37</v>
      </c>
      <c r="S356" s="75">
        <v>52.2</v>
      </c>
      <c r="T356" s="75">
        <v>85.18</v>
      </c>
      <c r="U356" s="75">
        <v>68.3</v>
      </c>
      <c r="V356" s="75">
        <v>49.69</v>
      </c>
      <c r="W356" s="75">
        <v>0</v>
      </c>
      <c r="X356" s="75">
        <v>0.04</v>
      </c>
      <c r="Y356" s="75">
        <v>0.99</v>
      </c>
      <c r="Z356" s="75">
        <v>0.3</v>
      </c>
      <c r="AA356" s="75">
        <v>0.28999999999999998</v>
      </c>
      <c r="AB356" s="75">
        <v>0</v>
      </c>
      <c r="AC356" s="75">
        <v>0.04</v>
      </c>
      <c r="AD356" s="76">
        <v>0</v>
      </c>
    </row>
    <row r="357" spans="3:30" x14ac:dyDescent="0.2">
      <c r="C357" s="69">
        <v>40269</v>
      </c>
      <c r="J357" s="198">
        <f>output.std!C383</f>
        <v>41061</v>
      </c>
      <c r="K357" s="74">
        <v>2</v>
      </c>
      <c r="L357" s="75">
        <v>144.69</v>
      </c>
      <c r="M357" s="75">
        <v>12.58</v>
      </c>
      <c r="N357" s="75">
        <v>33.950000000000003</v>
      </c>
      <c r="O357" s="75">
        <v>50.12</v>
      </c>
      <c r="P357" s="75">
        <v>57.98</v>
      </c>
      <c r="Q357" s="75">
        <v>0</v>
      </c>
      <c r="R357" s="75">
        <v>117.75</v>
      </c>
      <c r="S357" s="75">
        <v>43.37</v>
      </c>
      <c r="T357" s="75">
        <v>78.98</v>
      </c>
      <c r="U357" s="75">
        <v>98.44</v>
      </c>
      <c r="V357" s="75">
        <v>107.43</v>
      </c>
      <c r="W357" s="75">
        <v>0</v>
      </c>
      <c r="X357" s="75">
        <v>0.04</v>
      </c>
      <c r="Y357" s="75">
        <v>0.66</v>
      </c>
      <c r="Z357" s="75">
        <v>0.02</v>
      </c>
      <c r="AA357" s="75">
        <v>2.67</v>
      </c>
      <c r="AB357" s="75">
        <v>0</v>
      </c>
      <c r="AC357" s="75">
        <v>0.32</v>
      </c>
      <c r="AD357" s="76">
        <v>0</v>
      </c>
    </row>
    <row r="358" spans="3:30" x14ac:dyDescent="0.2">
      <c r="C358" s="69">
        <v>40299</v>
      </c>
      <c r="J358" s="198">
        <f>output.std!C384</f>
        <v>41091</v>
      </c>
      <c r="K358" s="74">
        <v>3</v>
      </c>
      <c r="L358" s="75">
        <v>159.49</v>
      </c>
      <c r="M358" s="75">
        <v>28.15</v>
      </c>
      <c r="N358" s="75">
        <v>33.51</v>
      </c>
      <c r="O358" s="75">
        <v>63.14</v>
      </c>
      <c r="P358" s="75">
        <v>63.21</v>
      </c>
      <c r="Q358" s="75">
        <v>0</v>
      </c>
      <c r="R358" s="75">
        <v>118.7</v>
      </c>
      <c r="S358" s="75">
        <v>34.5</v>
      </c>
      <c r="T358" s="75">
        <v>62.47</v>
      </c>
      <c r="U358" s="75">
        <v>127.14</v>
      </c>
      <c r="V358" s="75">
        <v>305.08999999999997</v>
      </c>
      <c r="W358" s="75">
        <v>0</v>
      </c>
      <c r="X358" s="75">
        <v>0.03</v>
      </c>
      <c r="Y358" s="75">
        <v>0.64</v>
      </c>
      <c r="Z358" s="75">
        <v>0.01</v>
      </c>
      <c r="AA358" s="75">
        <v>3.24</v>
      </c>
      <c r="AB358" s="75">
        <v>0</v>
      </c>
      <c r="AC358" s="75">
        <v>0.39</v>
      </c>
      <c r="AD358" s="76">
        <v>0</v>
      </c>
    </row>
    <row r="359" spans="3:30" x14ac:dyDescent="0.2">
      <c r="C359" s="69">
        <v>40330</v>
      </c>
      <c r="J359" s="198">
        <f>output.std!C385</f>
        <v>41122</v>
      </c>
      <c r="K359" s="74">
        <v>4</v>
      </c>
      <c r="L359" s="75">
        <v>61.78</v>
      </c>
      <c r="M359" s="75">
        <v>1.56</v>
      </c>
      <c r="N359" s="75">
        <v>13.39</v>
      </c>
      <c r="O359" s="75">
        <v>55.41</v>
      </c>
      <c r="P359" s="75">
        <v>24.18</v>
      </c>
      <c r="Q359" s="75">
        <v>0</v>
      </c>
      <c r="R359" s="75">
        <v>119.08</v>
      </c>
      <c r="S359" s="75">
        <v>22.67</v>
      </c>
      <c r="T359" s="75">
        <v>65.48</v>
      </c>
      <c r="U359" s="75">
        <v>72.790000000000006</v>
      </c>
      <c r="V359" s="75">
        <v>11.26</v>
      </c>
      <c r="W359" s="75">
        <v>0</v>
      </c>
      <c r="X359" s="75">
        <v>0.01</v>
      </c>
      <c r="Y359" s="75">
        <v>0.24</v>
      </c>
      <c r="Z359" s="75">
        <v>0</v>
      </c>
      <c r="AA359" s="75">
        <v>7.0000000000000007E-2</v>
      </c>
      <c r="AB359" s="75">
        <v>0</v>
      </c>
      <c r="AC359" s="75">
        <v>0.01</v>
      </c>
      <c r="AD359" s="76">
        <v>0</v>
      </c>
    </row>
    <row r="360" spans="3:30" x14ac:dyDescent="0.2">
      <c r="C360" s="69">
        <v>40360</v>
      </c>
      <c r="J360" s="198">
        <f>output.std!C386</f>
        <v>41153</v>
      </c>
      <c r="K360" s="74">
        <v>5</v>
      </c>
      <c r="L360" s="75">
        <v>43.79</v>
      </c>
      <c r="M360" s="75">
        <v>2.5</v>
      </c>
      <c r="N360" s="75">
        <v>7.71</v>
      </c>
      <c r="O360" s="75">
        <v>38.18</v>
      </c>
      <c r="P360" s="75">
        <v>17.45</v>
      </c>
      <c r="Q360" s="75">
        <v>0</v>
      </c>
      <c r="R360" s="75">
        <v>118.6</v>
      </c>
      <c r="S360" s="75">
        <v>15.09</v>
      </c>
      <c r="T360" s="75">
        <v>71.83</v>
      </c>
      <c r="U360" s="75">
        <v>50.72</v>
      </c>
      <c r="V360" s="75">
        <v>22.41</v>
      </c>
      <c r="W360" s="75">
        <v>0</v>
      </c>
      <c r="X360" s="75">
        <v>0.01</v>
      </c>
      <c r="Y360" s="75">
        <v>0.2</v>
      </c>
      <c r="Z360" s="75">
        <v>0</v>
      </c>
      <c r="AA360" s="75">
        <v>0.11</v>
      </c>
      <c r="AB360" s="75">
        <v>0</v>
      </c>
      <c r="AC360" s="75">
        <v>0.01</v>
      </c>
      <c r="AD360" s="76">
        <v>0</v>
      </c>
    </row>
    <row r="361" spans="3:30" x14ac:dyDescent="0.2">
      <c r="C361" s="69">
        <v>40391</v>
      </c>
      <c r="J361" s="198">
        <f>output.std!C387</f>
        <v>41183</v>
      </c>
      <c r="K361" s="74">
        <v>6</v>
      </c>
      <c r="L361" s="75">
        <v>8.48</v>
      </c>
      <c r="M361" s="75">
        <v>0.23</v>
      </c>
      <c r="N361" s="75">
        <v>3.56</v>
      </c>
      <c r="O361" s="75">
        <v>19.23</v>
      </c>
      <c r="P361" s="75">
        <v>3.67</v>
      </c>
      <c r="Q361" s="75">
        <v>0</v>
      </c>
      <c r="R361" s="75">
        <v>117.9</v>
      </c>
      <c r="S361" s="75">
        <v>3.44</v>
      </c>
      <c r="T361" s="75">
        <v>86.33</v>
      </c>
      <c r="U361" s="75">
        <v>24.96</v>
      </c>
      <c r="V361" s="75">
        <v>1.76</v>
      </c>
      <c r="W361" s="75">
        <v>0</v>
      </c>
      <c r="X361" s="75">
        <v>0.01</v>
      </c>
      <c r="Y361" s="75">
        <v>0.04</v>
      </c>
      <c r="Z361" s="75">
        <v>0</v>
      </c>
      <c r="AA361" s="75">
        <v>0.01</v>
      </c>
      <c r="AB361" s="75">
        <v>0</v>
      </c>
      <c r="AC361" s="75">
        <v>0</v>
      </c>
      <c r="AD361" s="76">
        <v>0</v>
      </c>
    </row>
    <row r="362" spans="3:30" x14ac:dyDescent="0.2">
      <c r="C362" s="69">
        <v>40422</v>
      </c>
      <c r="J362" s="198">
        <f>output.std!C388</f>
        <v>41214</v>
      </c>
      <c r="K362" s="74">
        <v>7</v>
      </c>
      <c r="L362" s="75">
        <v>19.28</v>
      </c>
      <c r="M362" s="75">
        <v>0.74</v>
      </c>
      <c r="N362" s="75">
        <v>3.53</v>
      </c>
      <c r="O362" s="75">
        <v>8.1199999999999992</v>
      </c>
      <c r="P362" s="75">
        <v>6.05</v>
      </c>
      <c r="Q362" s="75">
        <v>0</v>
      </c>
      <c r="R362" s="75">
        <v>118.66</v>
      </c>
      <c r="S362" s="75">
        <v>8.17</v>
      </c>
      <c r="T362" s="75">
        <v>84.34</v>
      </c>
      <c r="U362" s="75">
        <v>14.04</v>
      </c>
      <c r="V362" s="75">
        <v>6.19</v>
      </c>
      <c r="W362" s="75">
        <v>0</v>
      </c>
      <c r="X362" s="75">
        <v>0.01</v>
      </c>
      <c r="Y362" s="75">
        <v>0.08</v>
      </c>
      <c r="Z362" s="75">
        <v>0</v>
      </c>
      <c r="AA362" s="75">
        <v>0.03</v>
      </c>
      <c r="AB362" s="75">
        <v>0</v>
      </c>
      <c r="AC362" s="75">
        <v>0</v>
      </c>
      <c r="AD362" s="76">
        <v>0</v>
      </c>
    </row>
    <row r="363" spans="3:30" x14ac:dyDescent="0.2">
      <c r="C363" s="69">
        <v>40452</v>
      </c>
      <c r="J363" s="198">
        <f>output.std!C389</f>
        <v>41244</v>
      </c>
      <c r="K363" s="74">
        <v>8</v>
      </c>
      <c r="L363" s="75">
        <v>26.54</v>
      </c>
      <c r="M363" s="75">
        <v>0.25</v>
      </c>
      <c r="N363" s="75">
        <v>4.63</v>
      </c>
      <c r="O363" s="75">
        <v>4.03</v>
      </c>
      <c r="P363" s="75">
        <v>8.5299999999999994</v>
      </c>
      <c r="Q363" s="75">
        <v>0</v>
      </c>
      <c r="R363" s="75">
        <v>119.08</v>
      </c>
      <c r="S363" s="75">
        <v>12.31</v>
      </c>
      <c r="T363" s="75">
        <v>97.89</v>
      </c>
      <c r="U363" s="75">
        <v>10.220000000000001</v>
      </c>
      <c r="V363" s="75">
        <v>1.82</v>
      </c>
      <c r="W363" s="75">
        <v>0</v>
      </c>
      <c r="X363" s="75">
        <v>0.01</v>
      </c>
      <c r="Y363" s="75">
        <v>0.14000000000000001</v>
      </c>
      <c r="Z363" s="75">
        <v>0</v>
      </c>
      <c r="AA363" s="75">
        <v>0.01</v>
      </c>
      <c r="AB363" s="75">
        <v>0</v>
      </c>
      <c r="AC363" s="75">
        <v>0</v>
      </c>
      <c r="AD363" s="76">
        <v>0</v>
      </c>
    </row>
    <row r="364" spans="3:30" x14ac:dyDescent="0.2">
      <c r="C364" s="69">
        <v>40483</v>
      </c>
      <c r="J364" s="198">
        <f>output.std!C390</f>
        <v>41275</v>
      </c>
      <c r="K364" s="74">
        <v>9</v>
      </c>
      <c r="L364" s="75">
        <v>48.83</v>
      </c>
      <c r="M364" s="75">
        <v>3.39</v>
      </c>
      <c r="N364" s="75">
        <v>10.28</v>
      </c>
      <c r="O364" s="75">
        <v>7.72</v>
      </c>
      <c r="P364" s="75">
        <v>18.62</v>
      </c>
      <c r="Q364" s="75">
        <v>0</v>
      </c>
      <c r="R364" s="75">
        <v>117.82</v>
      </c>
      <c r="S364" s="75">
        <v>17.760000000000002</v>
      </c>
      <c r="T364" s="75">
        <v>94.92</v>
      </c>
      <c r="U364" s="75">
        <v>22.44</v>
      </c>
      <c r="V364" s="75">
        <v>32.44</v>
      </c>
      <c r="W364" s="75">
        <v>0</v>
      </c>
      <c r="X364" s="75">
        <v>0.02</v>
      </c>
      <c r="Y364" s="75">
        <v>0.34</v>
      </c>
      <c r="Z364" s="75">
        <v>0.08</v>
      </c>
      <c r="AA364" s="75">
        <v>0.15</v>
      </c>
      <c r="AB364" s="75">
        <v>0</v>
      </c>
      <c r="AC364" s="75">
        <v>0.02</v>
      </c>
      <c r="AD364" s="76">
        <v>0</v>
      </c>
    </row>
    <row r="365" spans="3:30" x14ac:dyDescent="0.2">
      <c r="C365" s="69">
        <v>40513</v>
      </c>
      <c r="J365" s="198">
        <f>output.std!C391</f>
        <v>41306</v>
      </c>
      <c r="K365" s="74">
        <v>10</v>
      </c>
      <c r="L365" s="75">
        <v>54.27</v>
      </c>
      <c r="M365" s="75">
        <v>8.35</v>
      </c>
      <c r="N365" s="75">
        <v>10.039999999999999</v>
      </c>
      <c r="O365" s="75">
        <v>13.31</v>
      </c>
      <c r="P365" s="75">
        <v>18.87</v>
      </c>
      <c r="Q365" s="75">
        <v>0</v>
      </c>
      <c r="R365" s="75">
        <v>118.22</v>
      </c>
      <c r="S365" s="75">
        <v>16.38</v>
      </c>
      <c r="T365" s="75">
        <v>108.41</v>
      </c>
      <c r="U365" s="75">
        <v>32.71</v>
      </c>
      <c r="V365" s="75">
        <v>82.77</v>
      </c>
      <c r="W365" s="75">
        <v>0</v>
      </c>
      <c r="X365" s="75">
        <v>0.02</v>
      </c>
      <c r="Y365" s="75">
        <v>0.36</v>
      </c>
      <c r="Z365" s="75">
        <v>0.61</v>
      </c>
      <c r="AA365" s="75">
        <v>0.32</v>
      </c>
      <c r="AB365" s="75">
        <v>0</v>
      </c>
      <c r="AC365" s="75">
        <v>0.04</v>
      </c>
      <c r="AD365" s="76">
        <v>0</v>
      </c>
    </row>
    <row r="366" spans="3:30" x14ac:dyDescent="0.2">
      <c r="C366" s="69">
        <v>40544</v>
      </c>
      <c r="J366" s="198">
        <f>output.std!C392</f>
        <v>41334</v>
      </c>
      <c r="K366" s="74">
        <v>11</v>
      </c>
      <c r="L366" s="75">
        <v>41.76</v>
      </c>
      <c r="M366" s="75">
        <v>0.95</v>
      </c>
      <c r="N366" s="75">
        <v>7.73</v>
      </c>
      <c r="O366" s="75">
        <v>14.48</v>
      </c>
      <c r="P366" s="75">
        <v>11.3</v>
      </c>
      <c r="Q366" s="75">
        <v>0</v>
      </c>
      <c r="R366" s="75">
        <v>117.56</v>
      </c>
      <c r="S366" s="75">
        <v>23.01</v>
      </c>
      <c r="T366" s="75">
        <v>105.97</v>
      </c>
      <c r="U366" s="75">
        <v>24.09</v>
      </c>
      <c r="V366" s="75">
        <v>7.65</v>
      </c>
      <c r="W366" s="75">
        <v>0</v>
      </c>
      <c r="X366" s="75">
        <v>0.01</v>
      </c>
      <c r="Y366" s="75">
        <v>0.21</v>
      </c>
      <c r="Z366" s="75">
        <v>1.47</v>
      </c>
      <c r="AA366" s="75">
        <v>0.02</v>
      </c>
      <c r="AB366" s="75">
        <v>0</v>
      </c>
      <c r="AC366" s="75">
        <v>0</v>
      </c>
      <c r="AD366" s="76">
        <v>0</v>
      </c>
    </row>
    <row r="367" spans="3:30" x14ac:dyDescent="0.2">
      <c r="C367" s="69">
        <v>40575</v>
      </c>
      <c r="J367" s="198">
        <f>output.std!C393</f>
        <v>41365</v>
      </c>
      <c r="K367" s="74">
        <v>12</v>
      </c>
      <c r="L367" s="75">
        <v>208.2</v>
      </c>
      <c r="M367" s="75">
        <v>36.03</v>
      </c>
      <c r="N367" s="75">
        <v>42.85</v>
      </c>
      <c r="O367" s="75">
        <v>24.74</v>
      </c>
      <c r="P367" s="75">
        <v>83.92</v>
      </c>
      <c r="Q367" s="75">
        <v>0</v>
      </c>
      <c r="R367" s="75">
        <v>118.35</v>
      </c>
      <c r="S367" s="75">
        <v>43.26</v>
      </c>
      <c r="T367" s="75">
        <v>91.27</v>
      </c>
      <c r="U367" s="75">
        <v>104.69</v>
      </c>
      <c r="V367" s="75">
        <v>212.17</v>
      </c>
      <c r="W367" s="75">
        <v>0</v>
      </c>
      <c r="X367" s="75">
        <v>0.04</v>
      </c>
      <c r="Y367" s="75">
        <v>0.89</v>
      </c>
      <c r="Z367" s="75">
        <v>0.38</v>
      </c>
      <c r="AA367" s="75">
        <v>0.75</v>
      </c>
      <c r="AB367" s="75">
        <v>0</v>
      </c>
      <c r="AC367" s="75">
        <v>0.09</v>
      </c>
      <c r="AD367" s="76">
        <v>0</v>
      </c>
    </row>
    <row r="368" spans="3:30" x14ac:dyDescent="0.2">
      <c r="C368" s="69">
        <v>40603</v>
      </c>
      <c r="J368" s="198">
        <f>output.std!C394</f>
        <v>41395</v>
      </c>
    </row>
    <row r="369" spans="3:10" x14ac:dyDescent="0.2">
      <c r="C369" s="69">
        <v>40634</v>
      </c>
      <c r="J369" s="198">
        <f>output.std!C395</f>
        <v>41426</v>
      </c>
    </row>
    <row r="370" spans="3:10" x14ac:dyDescent="0.2">
      <c r="C370" s="69">
        <v>40664</v>
      </c>
      <c r="J370" s="198">
        <f>output.std!C396</f>
        <v>41456</v>
      </c>
    </row>
    <row r="371" spans="3:10" x14ac:dyDescent="0.2">
      <c r="C371" s="69">
        <v>40695</v>
      </c>
      <c r="J371" s="198">
        <f>output.std!C397</f>
        <v>41487</v>
      </c>
    </row>
    <row r="372" spans="3:10" x14ac:dyDescent="0.2">
      <c r="C372" s="69">
        <v>40725</v>
      </c>
      <c r="J372" s="198">
        <f>output.std!C398</f>
        <v>41518</v>
      </c>
    </row>
    <row r="373" spans="3:10" x14ac:dyDescent="0.2">
      <c r="C373" s="69">
        <v>40756</v>
      </c>
      <c r="J373" s="198">
        <f>output.std!C399</f>
        <v>41548</v>
      </c>
    </row>
    <row r="374" spans="3:10" x14ac:dyDescent="0.2">
      <c r="C374" s="69">
        <v>40787</v>
      </c>
      <c r="J374" s="198">
        <f>output.std!C400</f>
        <v>41579</v>
      </c>
    </row>
    <row r="375" spans="3:10" x14ac:dyDescent="0.2">
      <c r="C375" s="69">
        <v>40817</v>
      </c>
      <c r="J375" s="198">
        <f>output.std!C401</f>
        <v>41609</v>
      </c>
    </row>
    <row r="376" spans="3:10" x14ac:dyDescent="0.2">
      <c r="C376" s="69">
        <v>40848</v>
      </c>
      <c r="J376" s="198">
        <f>output.std!C402</f>
        <v>41640</v>
      </c>
    </row>
    <row r="377" spans="3:10" x14ac:dyDescent="0.2">
      <c r="C377" s="69">
        <v>40878</v>
      </c>
      <c r="J377" s="198">
        <f>output.std!C403</f>
        <v>41671</v>
      </c>
    </row>
    <row r="378" spans="3:10" x14ac:dyDescent="0.2">
      <c r="C378" s="69">
        <v>40909</v>
      </c>
      <c r="J378" s="198">
        <f>output.std!C404</f>
        <v>41699</v>
      </c>
    </row>
    <row r="379" spans="3:10" x14ac:dyDescent="0.2">
      <c r="C379" s="69">
        <v>40940</v>
      </c>
      <c r="J379" s="198">
        <f>output.std!C405</f>
        <v>41730</v>
      </c>
    </row>
    <row r="380" spans="3:10" x14ac:dyDescent="0.2">
      <c r="C380" s="69">
        <v>40969</v>
      </c>
      <c r="J380" s="198">
        <f>output.std!C406</f>
        <v>41760</v>
      </c>
    </row>
    <row r="381" spans="3:10" x14ac:dyDescent="0.2">
      <c r="C381" s="69">
        <v>41000</v>
      </c>
      <c r="J381" s="198">
        <f>output.std!C407</f>
        <v>41791</v>
      </c>
    </row>
    <row r="382" spans="3:10" x14ac:dyDescent="0.2">
      <c r="C382" s="69">
        <v>41030</v>
      </c>
      <c r="J382" s="198">
        <f>output.std!C408</f>
        <v>41821</v>
      </c>
    </row>
    <row r="383" spans="3:10" x14ac:dyDescent="0.2">
      <c r="C383" s="69">
        <v>41061</v>
      </c>
      <c r="J383" s="198">
        <f>output.std!C409</f>
        <v>41852</v>
      </c>
    </row>
    <row r="384" spans="3:10" x14ac:dyDescent="0.2">
      <c r="C384" s="69">
        <v>41091</v>
      </c>
      <c r="J384" s="198">
        <f>output.std!C410</f>
        <v>41883</v>
      </c>
    </row>
    <row r="385" spans="3:10" x14ac:dyDescent="0.2">
      <c r="C385" s="69">
        <v>41122</v>
      </c>
      <c r="J385" s="198">
        <f>output.std!C411</f>
        <v>41913</v>
      </c>
    </row>
    <row r="386" spans="3:10" x14ac:dyDescent="0.2">
      <c r="C386" s="69">
        <v>41153</v>
      </c>
      <c r="J386" s="198">
        <f>output.std!C412</f>
        <v>41944</v>
      </c>
    </row>
    <row r="387" spans="3:10" x14ac:dyDescent="0.2">
      <c r="C387" s="69">
        <v>41183</v>
      </c>
      <c r="J387" s="198">
        <f>output.std!C413</f>
        <v>41974</v>
      </c>
    </row>
    <row r="388" spans="3:10" x14ac:dyDescent="0.2">
      <c r="C388" s="69">
        <v>41214</v>
      </c>
      <c r="J388" s="198">
        <f>output.std!C414</f>
        <v>42005</v>
      </c>
    </row>
    <row r="389" spans="3:10" x14ac:dyDescent="0.2">
      <c r="C389" s="69">
        <v>41244</v>
      </c>
      <c r="J389" s="198">
        <f>output.std!C415</f>
        <v>42036</v>
      </c>
    </row>
    <row r="390" spans="3:10" x14ac:dyDescent="0.2">
      <c r="C390" s="69">
        <v>41275</v>
      </c>
      <c r="J390" s="198">
        <f>output.std!C416</f>
        <v>42064</v>
      </c>
    </row>
    <row r="391" spans="3:10" x14ac:dyDescent="0.2">
      <c r="C391" s="69">
        <v>41306</v>
      </c>
      <c r="J391" s="198">
        <f>output.std!C417</f>
        <v>42095</v>
      </c>
    </row>
    <row r="392" spans="3:10" x14ac:dyDescent="0.2">
      <c r="C392" s="69">
        <v>41334</v>
      </c>
      <c r="J392" s="198">
        <f>output.std!C418</f>
        <v>42125</v>
      </c>
    </row>
    <row r="393" spans="3:10" x14ac:dyDescent="0.2">
      <c r="C393" s="69">
        <v>41365</v>
      </c>
      <c r="J393" s="198">
        <f>output.std!C419</f>
        <v>42156</v>
      </c>
    </row>
    <row r="394" spans="3:10" x14ac:dyDescent="0.2">
      <c r="C394" s="69">
        <v>41395</v>
      </c>
      <c r="J394" s="198">
        <f>output.std!C420</f>
        <v>42186</v>
      </c>
    </row>
    <row r="395" spans="3:10" x14ac:dyDescent="0.2">
      <c r="C395" s="69">
        <v>41426</v>
      </c>
      <c r="J395" s="198">
        <f>output.std!C421</f>
        <v>42217</v>
      </c>
    </row>
    <row r="396" spans="3:10" x14ac:dyDescent="0.2">
      <c r="C396" s="69">
        <v>41456</v>
      </c>
      <c r="J396" s="198">
        <f>output.std!C422</f>
        <v>42248</v>
      </c>
    </row>
    <row r="397" spans="3:10" x14ac:dyDescent="0.2">
      <c r="C397" s="69">
        <v>41487</v>
      </c>
      <c r="J397" s="198">
        <f>output.std!C423</f>
        <v>42278</v>
      </c>
    </row>
    <row r="398" spans="3:10" x14ac:dyDescent="0.2">
      <c r="C398" s="69">
        <v>41518</v>
      </c>
      <c r="J398" s="198">
        <f>output.std!C424</f>
        <v>42309</v>
      </c>
    </row>
    <row r="399" spans="3:10" x14ac:dyDescent="0.2">
      <c r="C399" s="69">
        <v>41548</v>
      </c>
      <c r="J399" s="198">
        <f>output.std!C425</f>
        <v>42339</v>
      </c>
    </row>
    <row r="400" spans="3:10" x14ac:dyDescent="0.2">
      <c r="C400" s="69">
        <v>41579</v>
      </c>
      <c r="J400" s="198"/>
    </row>
    <row r="401" spans="3:10" x14ac:dyDescent="0.2">
      <c r="C401" s="69">
        <v>41609</v>
      </c>
      <c r="J401" s="198"/>
    </row>
    <row r="402" spans="3:10" x14ac:dyDescent="0.2">
      <c r="C402" s="69">
        <v>41640</v>
      </c>
      <c r="J402" s="198"/>
    </row>
    <row r="403" spans="3:10" x14ac:dyDescent="0.2">
      <c r="C403" s="69">
        <v>41671</v>
      </c>
      <c r="J403" s="198"/>
    </row>
    <row r="404" spans="3:10" x14ac:dyDescent="0.2">
      <c r="C404" s="69">
        <v>41699</v>
      </c>
      <c r="J404" s="198"/>
    </row>
    <row r="405" spans="3:10" x14ac:dyDescent="0.2">
      <c r="C405" s="69">
        <v>41730</v>
      </c>
      <c r="J405" s="198"/>
    </row>
    <row r="406" spans="3:10" x14ac:dyDescent="0.2">
      <c r="C406" s="69">
        <v>41760</v>
      </c>
      <c r="J406" s="198"/>
    </row>
    <row r="407" spans="3:10" x14ac:dyDescent="0.2">
      <c r="C407" s="69">
        <v>41791</v>
      </c>
      <c r="J407" s="198"/>
    </row>
    <row r="408" spans="3:10" x14ac:dyDescent="0.2">
      <c r="C408" s="69">
        <v>41821</v>
      </c>
      <c r="J408" s="198"/>
    </row>
    <row r="409" spans="3:10" x14ac:dyDescent="0.2">
      <c r="C409" s="69">
        <v>41852</v>
      </c>
      <c r="J409" s="198"/>
    </row>
    <row r="410" spans="3:10" x14ac:dyDescent="0.2">
      <c r="C410" s="69">
        <v>41883</v>
      </c>
      <c r="J410" s="198"/>
    </row>
    <row r="411" spans="3:10" x14ac:dyDescent="0.2">
      <c r="C411" s="69">
        <v>41913</v>
      </c>
      <c r="J411" s="198"/>
    </row>
    <row r="412" spans="3:10" x14ac:dyDescent="0.2">
      <c r="C412" s="69">
        <v>41944</v>
      </c>
      <c r="J412" s="198"/>
    </row>
    <row r="413" spans="3:10" x14ac:dyDescent="0.2">
      <c r="C413" s="69">
        <v>41974</v>
      </c>
      <c r="J413" s="198"/>
    </row>
    <row r="414" spans="3:10" x14ac:dyDescent="0.2">
      <c r="C414" s="69">
        <v>42005</v>
      </c>
      <c r="J414" s="198"/>
    </row>
    <row r="415" spans="3:10" x14ac:dyDescent="0.2">
      <c r="C415" s="69">
        <v>42036</v>
      </c>
      <c r="J415" s="198"/>
    </row>
    <row r="416" spans="3:10" x14ac:dyDescent="0.2">
      <c r="C416" s="69">
        <v>42064</v>
      </c>
      <c r="J416" s="198"/>
    </row>
    <row r="417" spans="3:10" x14ac:dyDescent="0.2">
      <c r="C417" s="69">
        <v>42095</v>
      </c>
      <c r="J417" s="198"/>
    </row>
    <row r="418" spans="3:10" x14ac:dyDescent="0.2">
      <c r="C418" s="69">
        <v>42125</v>
      </c>
      <c r="J418" s="198"/>
    </row>
    <row r="419" spans="3:10" x14ac:dyDescent="0.2">
      <c r="C419" s="69">
        <v>42156</v>
      </c>
      <c r="J419" s="198"/>
    </row>
    <row r="420" spans="3:10" x14ac:dyDescent="0.2">
      <c r="C420" s="69">
        <v>42186</v>
      </c>
      <c r="J420" s="198"/>
    </row>
    <row r="421" spans="3:10" x14ac:dyDescent="0.2">
      <c r="C421" s="69">
        <v>42217</v>
      </c>
      <c r="J421" s="198"/>
    </row>
    <row r="422" spans="3:10" x14ac:dyDescent="0.2">
      <c r="C422" s="69">
        <v>42248</v>
      </c>
      <c r="J422" s="198"/>
    </row>
    <row r="423" spans="3:10" x14ac:dyDescent="0.2">
      <c r="C423" s="69">
        <v>42278</v>
      </c>
      <c r="J423" s="198"/>
    </row>
    <row r="424" spans="3:10" x14ac:dyDescent="0.2">
      <c r="C424" s="69">
        <v>42309</v>
      </c>
      <c r="J424" s="198"/>
    </row>
    <row r="425" spans="3:10" x14ac:dyDescent="0.2">
      <c r="C425" s="69">
        <v>42339</v>
      </c>
      <c r="J425" s="198"/>
    </row>
    <row r="426" spans="3:10" x14ac:dyDescent="0.2">
      <c r="J426" s="198"/>
    </row>
    <row r="427" spans="3:10" x14ac:dyDescent="0.2">
      <c r="J427" s="198"/>
    </row>
    <row r="428" spans="3:10" x14ac:dyDescent="0.2">
      <c r="J428" s="198"/>
    </row>
    <row r="429" spans="3:10" x14ac:dyDescent="0.2">
      <c r="J429" s="198"/>
    </row>
    <row r="430" spans="3:10" x14ac:dyDescent="0.2">
      <c r="J430" s="198"/>
    </row>
    <row r="431" spans="3:10" x14ac:dyDescent="0.2">
      <c r="J431" s="198"/>
    </row>
    <row r="432" spans="3:10" x14ac:dyDescent="0.2">
      <c r="J432" s="198"/>
    </row>
    <row r="433" spans="10:10" x14ac:dyDescent="0.2">
      <c r="J433" s="198"/>
    </row>
    <row r="434" spans="10:10" x14ac:dyDescent="0.2">
      <c r="J434" s="198"/>
    </row>
    <row r="435" spans="10:10" x14ac:dyDescent="0.2">
      <c r="J435" s="198"/>
    </row>
    <row r="436" spans="10:10" x14ac:dyDescent="0.2">
      <c r="J436" s="198"/>
    </row>
    <row r="437" spans="10:10" x14ac:dyDescent="0.2">
      <c r="J437" s="198"/>
    </row>
    <row r="438" spans="10:10" x14ac:dyDescent="0.2">
      <c r="J438" s="198"/>
    </row>
    <row r="439" spans="10:10" x14ac:dyDescent="0.2">
      <c r="J439" s="198"/>
    </row>
    <row r="440" spans="10:10" x14ac:dyDescent="0.2">
      <c r="J440" s="198"/>
    </row>
    <row r="441" spans="10:10" x14ac:dyDescent="0.2">
      <c r="J441" s="198"/>
    </row>
    <row r="442" spans="10:10" x14ac:dyDescent="0.2">
      <c r="J442" s="198"/>
    </row>
    <row r="443" spans="10:10" x14ac:dyDescent="0.2">
      <c r="J443" s="198"/>
    </row>
    <row r="444" spans="10:10" x14ac:dyDescent="0.2">
      <c r="J444" s="198"/>
    </row>
    <row r="445" spans="10:10" x14ac:dyDescent="0.2">
      <c r="J445" s="198"/>
    </row>
    <row r="446" spans="10:10" x14ac:dyDescent="0.2">
      <c r="J446" s="198"/>
    </row>
    <row r="447" spans="10:10" x14ac:dyDescent="0.2">
      <c r="J447" s="198"/>
    </row>
    <row r="448" spans="10:10" x14ac:dyDescent="0.2">
      <c r="J448" s="198"/>
    </row>
    <row r="449" spans="10:10" x14ac:dyDescent="0.2">
      <c r="J449" s="198"/>
    </row>
    <row r="450" spans="10:10" x14ac:dyDescent="0.2">
      <c r="J450" s="198"/>
    </row>
    <row r="451" spans="10:10" x14ac:dyDescent="0.2">
      <c r="J451" s="198"/>
    </row>
    <row r="452" spans="10:10" x14ac:dyDescent="0.2">
      <c r="J452" s="198"/>
    </row>
    <row r="453" spans="10:10" x14ac:dyDescent="0.2">
      <c r="J453" s="198"/>
    </row>
    <row r="454" spans="10:10" x14ac:dyDescent="0.2">
      <c r="J454" s="198"/>
    </row>
    <row r="455" spans="10:10" x14ac:dyDescent="0.2">
      <c r="J455" s="198"/>
    </row>
    <row r="456" spans="10:10" x14ac:dyDescent="0.2">
      <c r="J456" s="198"/>
    </row>
    <row r="457" spans="10:10" x14ac:dyDescent="0.2">
      <c r="J457" s="198"/>
    </row>
    <row r="458" spans="10:10" x14ac:dyDescent="0.2">
      <c r="J458" s="198"/>
    </row>
    <row r="459" spans="10:10" x14ac:dyDescent="0.2">
      <c r="J459" s="198"/>
    </row>
    <row r="460" spans="10:10" x14ac:dyDescent="0.2">
      <c r="J460" s="198"/>
    </row>
    <row r="461" spans="10:10" x14ac:dyDescent="0.2">
      <c r="J461" s="198"/>
    </row>
    <row r="462" spans="10:10" x14ac:dyDescent="0.2">
      <c r="J462" s="198"/>
    </row>
    <row r="463" spans="10:10" x14ac:dyDescent="0.2">
      <c r="J463" s="198"/>
    </row>
    <row r="464" spans="10:10" x14ac:dyDescent="0.2">
      <c r="J464" s="198"/>
    </row>
    <row r="465" spans="10:10" x14ac:dyDescent="0.2">
      <c r="J465" s="198"/>
    </row>
    <row r="466" spans="10:10" x14ac:dyDescent="0.2">
      <c r="J466" s="198"/>
    </row>
    <row r="467" spans="10:10" x14ac:dyDescent="0.2">
      <c r="J467" s="198"/>
    </row>
    <row r="468" spans="10:10" x14ac:dyDescent="0.2">
      <c r="J468" s="198"/>
    </row>
    <row r="469" spans="10:10" x14ac:dyDescent="0.2">
      <c r="J469" s="198"/>
    </row>
    <row r="470" spans="10:10" x14ac:dyDescent="0.2">
      <c r="J470" s="198"/>
    </row>
    <row r="471" spans="10:10" x14ac:dyDescent="0.2">
      <c r="J471" s="198"/>
    </row>
    <row r="472" spans="10:10" x14ac:dyDescent="0.2">
      <c r="J472" s="198"/>
    </row>
    <row r="473" spans="10:10" x14ac:dyDescent="0.2">
      <c r="J473" s="198"/>
    </row>
    <row r="474" spans="10:10" x14ac:dyDescent="0.2">
      <c r="J474" s="198"/>
    </row>
    <row r="475" spans="10:10" x14ac:dyDescent="0.2">
      <c r="J475" s="198"/>
    </row>
    <row r="476" spans="10:10" x14ac:dyDescent="0.2">
      <c r="J476" s="198"/>
    </row>
    <row r="477" spans="10:10" x14ac:dyDescent="0.2">
      <c r="J477" s="198"/>
    </row>
    <row r="478" spans="10:10" x14ac:dyDescent="0.2">
      <c r="J478" s="198"/>
    </row>
    <row r="479" spans="10:10" x14ac:dyDescent="0.2">
      <c r="J479" s="198"/>
    </row>
    <row r="480" spans="10:10" x14ac:dyDescent="0.2">
      <c r="J480" s="198"/>
    </row>
    <row r="481" spans="10:10" x14ac:dyDescent="0.2">
      <c r="J481" s="198"/>
    </row>
    <row r="482" spans="10:10" x14ac:dyDescent="0.2">
      <c r="J482" s="198"/>
    </row>
    <row r="483" spans="10:10" x14ac:dyDescent="0.2">
      <c r="J483" s="198"/>
    </row>
    <row r="484" spans="10:10" x14ac:dyDescent="0.2">
      <c r="J484" s="198"/>
    </row>
    <row r="485" spans="10:10" x14ac:dyDescent="0.2">
      <c r="J485" s="198"/>
    </row>
    <row r="486" spans="10:10" x14ac:dyDescent="0.2">
      <c r="J486" s="198"/>
    </row>
    <row r="487" spans="10:10" x14ac:dyDescent="0.2">
      <c r="J487" s="198"/>
    </row>
    <row r="488" spans="10:10" x14ac:dyDescent="0.2">
      <c r="J488" s="198"/>
    </row>
    <row r="489" spans="10:10" x14ac:dyDescent="0.2">
      <c r="J489" s="198"/>
    </row>
    <row r="490" spans="10:10" x14ac:dyDescent="0.2">
      <c r="J490" s="198"/>
    </row>
    <row r="491" spans="10:10" x14ac:dyDescent="0.2">
      <c r="J491" s="198"/>
    </row>
    <row r="492" spans="10:10" x14ac:dyDescent="0.2">
      <c r="J492" s="198"/>
    </row>
    <row r="493" spans="10:10" x14ac:dyDescent="0.2">
      <c r="J493" s="198"/>
    </row>
    <row r="494" spans="10:10" x14ac:dyDescent="0.2">
      <c r="J494" s="198"/>
    </row>
    <row r="495" spans="10:10" x14ac:dyDescent="0.2">
      <c r="J495" s="198"/>
    </row>
    <row r="496" spans="10:10" x14ac:dyDescent="0.2">
      <c r="J496" s="198"/>
    </row>
    <row r="497" spans="10:10" x14ac:dyDescent="0.2">
      <c r="J497" s="198"/>
    </row>
    <row r="498" spans="10:10" x14ac:dyDescent="0.2">
      <c r="J498" s="198"/>
    </row>
    <row r="499" spans="10:10" x14ac:dyDescent="0.2">
      <c r="J499" s="198"/>
    </row>
    <row r="500" spans="10:10" x14ac:dyDescent="0.2">
      <c r="J500" s="198"/>
    </row>
    <row r="501" spans="10:10" x14ac:dyDescent="0.2">
      <c r="J501" s="198"/>
    </row>
    <row r="502" spans="10:10" x14ac:dyDescent="0.2">
      <c r="J502" s="198"/>
    </row>
    <row r="503" spans="10:10" x14ac:dyDescent="0.2">
      <c r="J503" s="198"/>
    </row>
    <row r="504" spans="10:10" x14ac:dyDescent="0.2">
      <c r="J504" s="198"/>
    </row>
    <row r="505" spans="10:10" x14ac:dyDescent="0.2">
      <c r="J505" s="198"/>
    </row>
    <row r="506" spans="10:10" x14ac:dyDescent="0.2">
      <c r="J506" s="198"/>
    </row>
    <row r="507" spans="10:10" x14ac:dyDescent="0.2">
      <c r="J507" s="198"/>
    </row>
    <row r="508" spans="10:10" x14ac:dyDescent="0.2">
      <c r="J508" s="198"/>
    </row>
    <row r="509" spans="10:10" x14ac:dyDescent="0.2">
      <c r="J509" s="198"/>
    </row>
    <row r="510" spans="10:10" x14ac:dyDescent="0.2">
      <c r="J510" s="198"/>
    </row>
    <row r="511" spans="10:10" x14ac:dyDescent="0.2">
      <c r="J511" s="198"/>
    </row>
    <row r="512" spans="10:10" x14ac:dyDescent="0.2">
      <c r="J512" s="198"/>
    </row>
    <row r="513" spans="10:10" x14ac:dyDescent="0.2">
      <c r="J513" s="198"/>
    </row>
    <row r="514" spans="10:10" x14ac:dyDescent="0.2">
      <c r="J514" s="198"/>
    </row>
    <row r="515" spans="10:10" x14ac:dyDescent="0.2">
      <c r="J515" s="198"/>
    </row>
    <row r="516" spans="10:10" x14ac:dyDescent="0.2">
      <c r="J516" s="198"/>
    </row>
    <row r="517" spans="10:10" x14ac:dyDescent="0.2">
      <c r="J517" s="198"/>
    </row>
    <row r="518" spans="10:10" x14ac:dyDescent="0.2">
      <c r="J518" s="198"/>
    </row>
    <row r="519" spans="10:10" x14ac:dyDescent="0.2">
      <c r="J519" s="198"/>
    </row>
    <row r="520" spans="10:10" x14ac:dyDescent="0.2">
      <c r="J520" s="198"/>
    </row>
    <row r="521" spans="10:10" x14ac:dyDescent="0.2">
      <c r="J521" s="198"/>
    </row>
    <row r="522" spans="10:10" x14ac:dyDescent="0.2">
      <c r="J522" s="198"/>
    </row>
    <row r="523" spans="10:10" x14ac:dyDescent="0.2">
      <c r="J523" s="198"/>
    </row>
    <row r="524" spans="10:10" x14ac:dyDescent="0.2">
      <c r="J524" s="198"/>
    </row>
    <row r="525" spans="10:10" x14ac:dyDescent="0.2">
      <c r="J525" s="198"/>
    </row>
    <row r="526" spans="10:10" x14ac:dyDescent="0.2">
      <c r="J526" s="198"/>
    </row>
    <row r="527" spans="10:10" x14ac:dyDescent="0.2">
      <c r="J527" s="198"/>
    </row>
    <row r="528" spans="10:10" x14ac:dyDescent="0.2">
      <c r="J528" s="198"/>
    </row>
    <row r="529" spans="10:10" x14ac:dyDescent="0.2">
      <c r="J529" s="198"/>
    </row>
    <row r="530" spans="10:10" x14ac:dyDescent="0.2">
      <c r="J530" s="198"/>
    </row>
    <row r="531" spans="10:10" x14ac:dyDescent="0.2">
      <c r="J531" s="198"/>
    </row>
    <row r="532" spans="10:10" x14ac:dyDescent="0.2">
      <c r="J532" s="198"/>
    </row>
    <row r="533" spans="10:10" x14ac:dyDescent="0.2">
      <c r="J533" s="198"/>
    </row>
    <row r="534" spans="10:10" x14ac:dyDescent="0.2">
      <c r="J534" s="198"/>
    </row>
    <row r="535" spans="10:10" x14ac:dyDescent="0.2">
      <c r="J535" s="198"/>
    </row>
    <row r="536" spans="10:10" x14ac:dyDescent="0.2">
      <c r="J536" s="198"/>
    </row>
    <row r="537" spans="10:10" x14ac:dyDescent="0.2">
      <c r="J537" s="198"/>
    </row>
    <row r="538" spans="10:10" x14ac:dyDescent="0.2">
      <c r="J538" s="198"/>
    </row>
    <row r="539" spans="10:10" x14ac:dyDescent="0.2">
      <c r="J539" s="198"/>
    </row>
    <row r="540" spans="10:10" x14ac:dyDescent="0.2">
      <c r="J540" s="198"/>
    </row>
    <row r="541" spans="10:10" x14ac:dyDescent="0.2">
      <c r="J541" s="198"/>
    </row>
    <row r="542" spans="10:10" x14ac:dyDescent="0.2">
      <c r="J542" s="198"/>
    </row>
    <row r="543" spans="10:10" x14ac:dyDescent="0.2">
      <c r="J543" s="198"/>
    </row>
    <row r="544" spans="10:10" x14ac:dyDescent="0.2">
      <c r="J544" s="198"/>
    </row>
    <row r="545" spans="10:10" x14ac:dyDescent="0.2">
      <c r="J545" s="198"/>
    </row>
    <row r="546" spans="10:10" x14ac:dyDescent="0.2">
      <c r="J546" s="198"/>
    </row>
    <row r="547" spans="10:10" x14ac:dyDescent="0.2">
      <c r="J547" s="198"/>
    </row>
    <row r="548" spans="10:10" x14ac:dyDescent="0.2">
      <c r="J548" s="198"/>
    </row>
    <row r="549" spans="10:10" x14ac:dyDescent="0.2">
      <c r="J549" s="198"/>
    </row>
    <row r="550" spans="10:10" x14ac:dyDescent="0.2">
      <c r="J550" s="198"/>
    </row>
    <row r="551" spans="10:10" x14ac:dyDescent="0.2">
      <c r="J551" s="198"/>
    </row>
    <row r="552" spans="10:10" x14ac:dyDescent="0.2">
      <c r="J552" s="198"/>
    </row>
    <row r="553" spans="10:10" x14ac:dyDescent="0.2">
      <c r="J553" s="198"/>
    </row>
    <row r="554" spans="10:10" x14ac:dyDescent="0.2">
      <c r="J554" s="198"/>
    </row>
    <row r="555" spans="10:10" x14ac:dyDescent="0.2">
      <c r="J555" s="198"/>
    </row>
    <row r="556" spans="10:10" x14ac:dyDescent="0.2">
      <c r="J556" s="198"/>
    </row>
    <row r="557" spans="10:10" x14ac:dyDescent="0.2">
      <c r="J557" s="198"/>
    </row>
    <row r="558" spans="10:10" x14ac:dyDescent="0.2">
      <c r="J558" s="198"/>
    </row>
    <row r="559" spans="10:10" x14ac:dyDescent="0.2">
      <c r="J559" s="198"/>
    </row>
    <row r="560" spans="10:10" x14ac:dyDescent="0.2">
      <c r="J560" s="198"/>
    </row>
    <row r="561" spans="10:10" x14ac:dyDescent="0.2">
      <c r="J561" s="198"/>
    </row>
    <row r="562" spans="10:10" x14ac:dyDescent="0.2">
      <c r="J562" s="198"/>
    </row>
    <row r="563" spans="10:10" x14ac:dyDescent="0.2">
      <c r="J563" s="198"/>
    </row>
    <row r="564" spans="10:10" x14ac:dyDescent="0.2">
      <c r="J564" s="198"/>
    </row>
    <row r="565" spans="10:10" x14ac:dyDescent="0.2">
      <c r="J565" s="198"/>
    </row>
    <row r="566" spans="10:10" x14ac:dyDescent="0.2">
      <c r="J566" s="198"/>
    </row>
    <row r="567" spans="10:10" x14ac:dyDescent="0.2">
      <c r="J567" s="198"/>
    </row>
    <row r="568" spans="10:10" x14ac:dyDescent="0.2">
      <c r="J568" s="198"/>
    </row>
    <row r="569" spans="10:10" x14ac:dyDescent="0.2">
      <c r="J569" s="198"/>
    </row>
    <row r="570" spans="10:10" x14ac:dyDescent="0.2">
      <c r="J570" s="198"/>
    </row>
    <row r="571" spans="10:10" x14ac:dyDescent="0.2">
      <c r="J571" s="198"/>
    </row>
    <row r="572" spans="10:10" x14ac:dyDescent="0.2">
      <c r="J572" s="198"/>
    </row>
    <row r="573" spans="10:10" x14ac:dyDescent="0.2">
      <c r="J573" s="198"/>
    </row>
    <row r="574" spans="10:10" x14ac:dyDescent="0.2">
      <c r="J574" s="198"/>
    </row>
    <row r="575" spans="10:10" x14ac:dyDescent="0.2">
      <c r="J575" s="198"/>
    </row>
    <row r="576" spans="10:10" x14ac:dyDescent="0.2">
      <c r="J576" s="198"/>
    </row>
    <row r="577" spans="10:10" x14ac:dyDescent="0.2">
      <c r="J577" s="198"/>
    </row>
    <row r="578" spans="10:10" x14ac:dyDescent="0.2">
      <c r="J578" s="198"/>
    </row>
    <row r="579" spans="10:10" x14ac:dyDescent="0.2">
      <c r="J579" s="198"/>
    </row>
    <row r="580" spans="10:10" x14ac:dyDescent="0.2">
      <c r="J580" s="198"/>
    </row>
    <row r="581" spans="10:10" x14ac:dyDescent="0.2">
      <c r="J581" s="198"/>
    </row>
    <row r="582" spans="10:10" x14ac:dyDescent="0.2">
      <c r="J582" s="198"/>
    </row>
    <row r="583" spans="10:10" x14ac:dyDescent="0.2">
      <c r="J583" s="198"/>
    </row>
    <row r="584" spans="10:10" x14ac:dyDescent="0.2">
      <c r="J584" s="198"/>
    </row>
    <row r="585" spans="10:10" x14ac:dyDescent="0.2">
      <c r="J585" s="198"/>
    </row>
    <row r="586" spans="10:10" x14ac:dyDescent="0.2">
      <c r="J586" s="198"/>
    </row>
    <row r="587" spans="10:10" x14ac:dyDescent="0.2">
      <c r="J587" s="198"/>
    </row>
    <row r="588" spans="10:10" x14ac:dyDescent="0.2">
      <c r="J588" s="198"/>
    </row>
    <row r="589" spans="10:10" x14ac:dyDescent="0.2">
      <c r="J589" s="198"/>
    </row>
    <row r="590" spans="10:10" x14ac:dyDescent="0.2">
      <c r="J590" s="198"/>
    </row>
    <row r="591" spans="10:10" x14ac:dyDescent="0.2">
      <c r="J591" s="198"/>
    </row>
    <row r="592" spans="10:10" x14ac:dyDescent="0.2">
      <c r="J592" s="198"/>
    </row>
    <row r="593" spans="10:10" x14ac:dyDescent="0.2">
      <c r="J593" s="198"/>
    </row>
    <row r="594" spans="10:10" x14ac:dyDescent="0.2">
      <c r="J594" s="198"/>
    </row>
    <row r="595" spans="10:10" x14ac:dyDescent="0.2">
      <c r="J595" s="198"/>
    </row>
    <row r="596" spans="10:10" x14ac:dyDescent="0.2">
      <c r="J596" s="198"/>
    </row>
    <row r="597" spans="10:10" x14ac:dyDescent="0.2">
      <c r="J597" s="198"/>
    </row>
    <row r="598" spans="10:10" x14ac:dyDescent="0.2">
      <c r="J598" s="198"/>
    </row>
    <row r="599" spans="10:10" x14ac:dyDescent="0.2">
      <c r="J599" s="198"/>
    </row>
    <row r="600" spans="10:10" x14ac:dyDescent="0.2">
      <c r="J600" s="198"/>
    </row>
    <row r="601" spans="10:10" x14ac:dyDescent="0.2">
      <c r="J601" s="198"/>
    </row>
    <row r="602" spans="10:10" x14ac:dyDescent="0.2">
      <c r="J602" s="198"/>
    </row>
    <row r="603" spans="10:10" x14ac:dyDescent="0.2">
      <c r="J603" s="198"/>
    </row>
    <row r="604" spans="10:10" x14ac:dyDescent="0.2">
      <c r="J604" s="198"/>
    </row>
    <row r="605" spans="10:10" x14ac:dyDescent="0.2">
      <c r="J605" s="198"/>
    </row>
    <row r="606" spans="10:10" x14ac:dyDescent="0.2">
      <c r="J606" s="198"/>
    </row>
    <row r="607" spans="10:10" x14ac:dyDescent="0.2">
      <c r="J607" s="198"/>
    </row>
    <row r="608" spans="10:10" x14ac:dyDescent="0.2">
      <c r="J608" s="198"/>
    </row>
    <row r="609" spans="10:10" x14ac:dyDescent="0.2">
      <c r="J609" s="198"/>
    </row>
    <row r="610" spans="10:10" x14ac:dyDescent="0.2">
      <c r="J610" s="198"/>
    </row>
    <row r="611" spans="10:10" x14ac:dyDescent="0.2">
      <c r="J611" s="198"/>
    </row>
    <row r="612" spans="10:10" x14ac:dyDescent="0.2">
      <c r="J612" s="198"/>
    </row>
    <row r="613" spans="10:10" x14ac:dyDescent="0.2">
      <c r="J613" s="198"/>
    </row>
    <row r="614" spans="10:10" x14ac:dyDescent="0.2">
      <c r="J614" s="198"/>
    </row>
    <row r="615" spans="10:10" x14ac:dyDescent="0.2">
      <c r="J615" s="198"/>
    </row>
    <row r="616" spans="10:10" x14ac:dyDescent="0.2">
      <c r="J616" s="198"/>
    </row>
    <row r="617" spans="10:10" x14ac:dyDescent="0.2">
      <c r="J617" s="198"/>
    </row>
    <row r="618" spans="10:10" x14ac:dyDescent="0.2">
      <c r="J618" s="198"/>
    </row>
    <row r="619" spans="10:10" x14ac:dyDescent="0.2">
      <c r="J619" s="198"/>
    </row>
    <row r="620" spans="10:10" x14ac:dyDescent="0.2">
      <c r="J620" s="198"/>
    </row>
    <row r="621" spans="10:10" x14ac:dyDescent="0.2">
      <c r="J621" s="198"/>
    </row>
    <row r="622" spans="10:10" x14ac:dyDescent="0.2">
      <c r="J622" s="198"/>
    </row>
    <row r="623" spans="10:10" x14ac:dyDescent="0.2">
      <c r="J623" s="198"/>
    </row>
    <row r="624" spans="10:10" x14ac:dyDescent="0.2">
      <c r="J624" s="198"/>
    </row>
    <row r="625" spans="10:10" x14ac:dyDescent="0.2">
      <c r="J625" s="198"/>
    </row>
    <row r="626" spans="10:10" x14ac:dyDescent="0.2">
      <c r="J626" s="198"/>
    </row>
    <row r="627" spans="10:10" x14ac:dyDescent="0.2">
      <c r="J627" s="198"/>
    </row>
    <row r="628" spans="10:10" x14ac:dyDescent="0.2">
      <c r="J628" s="198"/>
    </row>
    <row r="629" spans="10:10" x14ac:dyDescent="0.2">
      <c r="J629" s="198"/>
    </row>
    <row r="630" spans="10:10" x14ac:dyDescent="0.2">
      <c r="J630" s="198"/>
    </row>
    <row r="631" spans="10:10" x14ac:dyDescent="0.2">
      <c r="J631" s="198"/>
    </row>
    <row r="632" spans="10:10" x14ac:dyDescent="0.2">
      <c r="J632" s="198"/>
    </row>
    <row r="633" spans="10:10" x14ac:dyDescent="0.2">
      <c r="J633" s="198"/>
    </row>
    <row r="634" spans="10:10" x14ac:dyDescent="0.2">
      <c r="J634" s="198"/>
    </row>
    <row r="635" spans="10:10" x14ac:dyDescent="0.2">
      <c r="J635" s="198"/>
    </row>
    <row r="636" spans="10:10" x14ac:dyDescent="0.2">
      <c r="J636" s="198"/>
    </row>
    <row r="637" spans="10:10" x14ac:dyDescent="0.2">
      <c r="J637" s="198"/>
    </row>
    <row r="638" spans="10:10" x14ac:dyDescent="0.2">
      <c r="J638" s="198"/>
    </row>
    <row r="639" spans="10:10" x14ac:dyDescent="0.2">
      <c r="J639" s="198"/>
    </row>
    <row r="640" spans="10:10" x14ac:dyDescent="0.2">
      <c r="J640" s="198"/>
    </row>
    <row r="641" spans="10:10" x14ac:dyDescent="0.2">
      <c r="J641" s="198"/>
    </row>
    <row r="642" spans="10:10" x14ac:dyDescent="0.2">
      <c r="J642" s="198"/>
    </row>
    <row r="643" spans="10:10" x14ac:dyDescent="0.2">
      <c r="J643" s="198"/>
    </row>
    <row r="644" spans="10:10" x14ac:dyDescent="0.2">
      <c r="J644" s="198"/>
    </row>
    <row r="645" spans="10:10" x14ac:dyDescent="0.2">
      <c r="J645" s="198"/>
    </row>
    <row r="646" spans="10:10" x14ac:dyDescent="0.2">
      <c r="J646" s="198"/>
    </row>
    <row r="647" spans="10:10" x14ac:dyDescent="0.2">
      <c r="J647" s="198"/>
    </row>
    <row r="648" spans="10:10" x14ac:dyDescent="0.2">
      <c r="J648" s="198"/>
    </row>
    <row r="649" spans="10:10" x14ac:dyDescent="0.2">
      <c r="J649" s="198"/>
    </row>
    <row r="650" spans="10:10" x14ac:dyDescent="0.2">
      <c r="J650" s="198"/>
    </row>
    <row r="651" spans="10:10" x14ac:dyDescent="0.2">
      <c r="J651" s="198"/>
    </row>
    <row r="652" spans="10:10" x14ac:dyDescent="0.2">
      <c r="J652" s="198"/>
    </row>
    <row r="653" spans="10:10" x14ac:dyDescent="0.2">
      <c r="J653" s="198"/>
    </row>
    <row r="654" spans="10:10" x14ac:dyDescent="0.2">
      <c r="J654" s="198"/>
    </row>
    <row r="655" spans="10:10" x14ac:dyDescent="0.2">
      <c r="J655" s="198"/>
    </row>
    <row r="656" spans="10:10" x14ac:dyDescent="0.2">
      <c r="J656" s="198"/>
    </row>
    <row r="657" spans="10:10" x14ac:dyDescent="0.2">
      <c r="J657" s="198"/>
    </row>
    <row r="658" spans="10:10" x14ac:dyDescent="0.2">
      <c r="J658" s="198"/>
    </row>
    <row r="659" spans="10:10" x14ac:dyDescent="0.2">
      <c r="J659" s="198"/>
    </row>
    <row r="660" spans="10:10" x14ac:dyDescent="0.2">
      <c r="J660" s="198"/>
    </row>
    <row r="661" spans="10:10" x14ac:dyDescent="0.2">
      <c r="J661" s="198"/>
    </row>
    <row r="662" spans="10:10" x14ac:dyDescent="0.2">
      <c r="J662" s="198"/>
    </row>
    <row r="663" spans="10:10" x14ac:dyDescent="0.2">
      <c r="J663" s="198"/>
    </row>
    <row r="664" spans="10:10" x14ac:dyDescent="0.2">
      <c r="J664" s="198"/>
    </row>
    <row r="665" spans="10:10" x14ac:dyDescent="0.2">
      <c r="J665" s="198"/>
    </row>
    <row r="666" spans="10:10" x14ac:dyDescent="0.2">
      <c r="J666" s="198"/>
    </row>
    <row r="667" spans="10:10" x14ac:dyDescent="0.2">
      <c r="J667" s="198"/>
    </row>
    <row r="668" spans="10:10" x14ac:dyDescent="0.2">
      <c r="J668" s="198"/>
    </row>
    <row r="669" spans="10:10" x14ac:dyDescent="0.2">
      <c r="J669" s="198"/>
    </row>
    <row r="670" spans="10:10" x14ac:dyDescent="0.2">
      <c r="J670" s="198"/>
    </row>
    <row r="671" spans="10:10" x14ac:dyDescent="0.2">
      <c r="J671" s="198"/>
    </row>
    <row r="672" spans="10:10" x14ac:dyDescent="0.2">
      <c r="J672" s="198"/>
    </row>
    <row r="673" spans="10:10" x14ac:dyDescent="0.2">
      <c r="J673" s="198"/>
    </row>
    <row r="674" spans="10:10" x14ac:dyDescent="0.2">
      <c r="J674" s="198"/>
    </row>
    <row r="675" spans="10:10" x14ac:dyDescent="0.2">
      <c r="J675" s="198"/>
    </row>
    <row r="676" spans="10:10" x14ac:dyDescent="0.2">
      <c r="J676" s="198"/>
    </row>
    <row r="677" spans="10:10" x14ac:dyDescent="0.2">
      <c r="J677" s="198"/>
    </row>
    <row r="678" spans="10:10" x14ac:dyDescent="0.2">
      <c r="J678" s="198"/>
    </row>
    <row r="679" spans="10:10" x14ac:dyDescent="0.2">
      <c r="J679" s="198"/>
    </row>
    <row r="680" spans="10:10" x14ac:dyDescent="0.2">
      <c r="J680" s="198"/>
    </row>
    <row r="681" spans="10:10" x14ac:dyDescent="0.2">
      <c r="J681" s="198"/>
    </row>
    <row r="682" spans="10:10" x14ac:dyDescent="0.2">
      <c r="J682" s="198"/>
    </row>
    <row r="683" spans="10:10" x14ac:dyDescent="0.2">
      <c r="J683" s="198"/>
    </row>
    <row r="684" spans="10:10" x14ac:dyDescent="0.2">
      <c r="J684" s="198"/>
    </row>
    <row r="685" spans="10:10" x14ac:dyDescent="0.2">
      <c r="J685" s="198"/>
    </row>
    <row r="686" spans="10:10" x14ac:dyDescent="0.2">
      <c r="J686" s="198"/>
    </row>
    <row r="687" spans="10:10" x14ac:dyDescent="0.2">
      <c r="J687" s="198"/>
    </row>
    <row r="688" spans="10:10" x14ac:dyDescent="0.2">
      <c r="J688" s="198"/>
    </row>
    <row r="689" spans="10:10" x14ac:dyDescent="0.2">
      <c r="J689" s="198"/>
    </row>
    <row r="690" spans="10:10" x14ac:dyDescent="0.2">
      <c r="J690" s="198"/>
    </row>
    <row r="691" spans="10:10" x14ac:dyDescent="0.2">
      <c r="J691" s="198"/>
    </row>
    <row r="692" spans="10:10" x14ac:dyDescent="0.2">
      <c r="J692" s="198"/>
    </row>
    <row r="693" spans="10:10" x14ac:dyDescent="0.2">
      <c r="J693" s="198"/>
    </row>
    <row r="694" spans="10:10" x14ac:dyDescent="0.2">
      <c r="J694" s="198"/>
    </row>
    <row r="695" spans="10:10" x14ac:dyDescent="0.2">
      <c r="J695" s="198"/>
    </row>
    <row r="696" spans="10:10" x14ac:dyDescent="0.2">
      <c r="J696" s="198"/>
    </row>
    <row r="697" spans="10:10" x14ac:dyDescent="0.2">
      <c r="J697" s="198"/>
    </row>
    <row r="698" spans="10:10" x14ac:dyDescent="0.2">
      <c r="J698" s="198"/>
    </row>
    <row r="699" spans="10:10" x14ac:dyDescent="0.2">
      <c r="J699" s="198"/>
    </row>
    <row r="700" spans="10:10" x14ac:dyDescent="0.2">
      <c r="J700" s="198"/>
    </row>
    <row r="701" spans="10:10" x14ac:dyDescent="0.2">
      <c r="J701" s="198"/>
    </row>
    <row r="702" spans="10:10" x14ac:dyDescent="0.2">
      <c r="J702" s="198"/>
    </row>
    <row r="703" spans="10:10" x14ac:dyDescent="0.2">
      <c r="J703" s="198"/>
    </row>
    <row r="704" spans="10:10" x14ac:dyDescent="0.2">
      <c r="J704" s="198"/>
    </row>
    <row r="705" spans="10:10" x14ac:dyDescent="0.2">
      <c r="J705" s="198"/>
    </row>
    <row r="706" spans="10:10" x14ac:dyDescent="0.2">
      <c r="J706" s="198"/>
    </row>
    <row r="707" spans="10:10" x14ac:dyDescent="0.2">
      <c r="J707" s="198"/>
    </row>
    <row r="708" spans="10:10" x14ac:dyDescent="0.2">
      <c r="J708" s="198"/>
    </row>
    <row r="709" spans="10:10" x14ac:dyDescent="0.2">
      <c r="J709" s="198"/>
    </row>
    <row r="710" spans="10:10" x14ac:dyDescent="0.2">
      <c r="J710" s="198"/>
    </row>
    <row r="711" spans="10:10" x14ac:dyDescent="0.2">
      <c r="J711" s="198"/>
    </row>
    <row r="712" spans="10:10" x14ac:dyDescent="0.2">
      <c r="J712" s="198"/>
    </row>
    <row r="713" spans="10:10" x14ac:dyDescent="0.2">
      <c r="J713" s="198"/>
    </row>
    <row r="714" spans="10:10" x14ac:dyDescent="0.2">
      <c r="J714" s="198"/>
    </row>
    <row r="715" spans="10:10" x14ac:dyDescent="0.2">
      <c r="J715" s="198"/>
    </row>
    <row r="716" spans="10:10" x14ac:dyDescent="0.2">
      <c r="J716" s="198"/>
    </row>
    <row r="717" spans="10:10" x14ac:dyDescent="0.2">
      <c r="J717" s="198"/>
    </row>
    <row r="718" spans="10:10" x14ac:dyDescent="0.2">
      <c r="J718" s="198"/>
    </row>
    <row r="719" spans="10:10" x14ac:dyDescent="0.2">
      <c r="J719" s="198"/>
    </row>
    <row r="720" spans="10:10" x14ac:dyDescent="0.2">
      <c r="J720" s="198"/>
    </row>
    <row r="721" spans="10:10" x14ac:dyDescent="0.2">
      <c r="J721" s="198"/>
    </row>
    <row r="722" spans="10:10" x14ac:dyDescent="0.2">
      <c r="J722" s="198"/>
    </row>
    <row r="723" spans="10:10" x14ac:dyDescent="0.2">
      <c r="J723" s="198"/>
    </row>
    <row r="724" spans="10:10" x14ac:dyDescent="0.2">
      <c r="J724" s="198"/>
    </row>
    <row r="725" spans="10:10" x14ac:dyDescent="0.2">
      <c r="J725" s="198"/>
    </row>
    <row r="726" spans="10:10" x14ac:dyDescent="0.2">
      <c r="J726" s="198"/>
    </row>
    <row r="727" spans="10:10" x14ac:dyDescent="0.2">
      <c r="J727" s="198"/>
    </row>
    <row r="728" spans="10:10" x14ac:dyDescent="0.2">
      <c r="J728" s="198"/>
    </row>
    <row r="729" spans="10:10" x14ac:dyDescent="0.2">
      <c r="J729" s="198"/>
    </row>
    <row r="730" spans="10:10" x14ac:dyDescent="0.2">
      <c r="J730" s="198"/>
    </row>
    <row r="731" spans="10:10" x14ac:dyDescent="0.2">
      <c r="J731" s="198"/>
    </row>
    <row r="732" spans="10:10" x14ac:dyDescent="0.2">
      <c r="J732" s="198"/>
    </row>
    <row r="733" spans="10:10" x14ac:dyDescent="0.2">
      <c r="J733" s="198"/>
    </row>
    <row r="734" spans="10:10" x14ac:dyDescent="0.2">
      <c r="J734" s="198"/>
    </row>
    <row r="735" spans="10:10" x14ac:dyDescent="0.2">
      <c r="J735" s="198"/>
    </row>
    <row r="736" spans="10:10" x14ac:dyDescent="0.2">
      <c r="J736" s="198"/>
    </row>
    <row r="737" spans="10:10" x14ac:dyDescent="0.2">
      <c r="J737" s="198"/>
    </row>
    <row r="738" spans="10:10" x14ac:dyDescent="0.2">
      <c r="J738" s="198"/>
    </row>
    <row r="739" spans="10:10" x14ac:dyDescent="0.2">
      <c r="J739" s="198"/>
    </row>
    <row r="740" spans="10:10" x14ac:dyDescent="0.2">
      <c r="J740" s="198"/>
    </row>
    <row r="741" spans="10:10" x14ac:dyDescent="0.2">
      <c r="J741" s="198"/>
    </row>
    <row r="742" spans="10:10" x14ac:dyDescent="0.2">
      <c r="J742" s="198"/>
    </row>
    <row r="743" spans="10:10" x14ac:dyDescent="0.2">
      <c r="J743" s="198"/>
    </row>
    <row r="744" spans="10:10" x14ac:dyDescent="0.2">
      <c r="J744" s="198"/>
    </row>
    <row r="745" spans="10:10" x14ac:dyDescent="0.2">
      <c r="J745" s="198"/>
    </row>
    <row r="746" spans="10:10" x14ac:dyDescent="0.2">
      <c r="J746" s="198"/>
    </row>
    <row r="747" spans="10:10" x14ac:dyDescent="0.2">
      <c r="J747" s="198"/>
    </row>
    <row r="748" spans="10:10" x14ac:dyDescent="0.2">
      <c r="J748" s="198"/>
    </row>
    <row r="749" spans="10:10" x14ac:dyDescent="0.2">
      <c r="J749" s="198"/>
    </row>
    <row r="750" spans="10:10" x14ac:dyDescent="0.2">
      <c r="J750" s="198"/>
    </row>
    <row r="751" spans="10:10" x14ac:dyDescent="0.2">
      <c r="J751" s="198"/>
    </row>
    <row r="752" spans="10:10" x14ac:dyDescent="0.2">
      <c r="J752" s="198"/>
    </row>
    <row r="753" spans="10:10" x14ac:dyDescent="0.2">
      <c r="J753" s="198"/>
    </row>
    <row r="754" spans="10:10" x14ac:dyDescent="0.2">
      <c r="J754" s="198"/>
    </row>
    <row r="755" spans="10:10" x14ac:dyDescent="0.2">
      <c r="J755" s="198"/>
    </row>
    <row r="756" spans="10:10" x14ac:dyDescent="0.2">
      <c r="J756" s="198"/>
    </row>
    <row r="757" spans="10:10" x14ac:dyDescent="0.2">
      <c r="J757" s="198"/>
    </row>
    <row r="758" spans="10:10" x14ac:dyDescent="0.2">
      <c r="J758" s="198"/>
    </row>
    <row r="759" spans="10:10" x14ac:dyDescent="0.2">
      <c r="J759" s="198"/>
    </row>
    <row r="760" spans="10:10" x14ac:dyDescent="0.2">
      <c r="J760" s="198"/>
    </row>
    <row r="761" spans="10:10" x14ac:dyDescent="0.2">
      <c r="J761" s="198"/>
    </row>
    <row r="762" spans="10:10" x14ac:dyDescent="0.2">
      <c r="J762" s="198"/>
    </row>
    <row r="763" spans="10:10" x14ac:dyDescent="0.2">
      <c r="J763" s="198"/>
    </row>
    <row r="764" spans="10:10" x14ac:dyDescent="0.2">
      <c r="J764" s="198"/>
    </row>
    <row r="765" spans="10:10" x14ac:dyDescent="0.2">
      <c r="J765" s="198"/>
    </row>
    <row r="766" spans="10:10" x14ac:dyDescent="0.2">
      <c r="J766" s="198"/>
    </row>
    <row r="767" spans="10:10" x14ac:dyDescent="0.2">
      <c r="J767" s="198"/>
    </row>
    <row r="768" spans="10:10" x14ac:dyDescent="0.2">
      <c r="J768" s="198"/>
    </row>
    <row r="769" spans="10:10" x14ac:dyDescent="0.2">
      <c r="J769" s="198"/>
    </row>
    <row r="770" spans="10:10" x14ac:dyDescent="0.2">
      <c r="J770" s="198"/>
    </row>
    <row r="771" spans="10:10" x14ac:dyDescent="0.2">
      <c r="J771" s="198"/>
    </row>
    <row r="772" spans="10:10" x14ac:dyDescent="0.2">
      <c r="J772" s="198"/>
    </row>
    <row r="773" spans="10:10" x14ac:dyDescent="0.2">
      <c r="J773" s="198"/>
    </row>
    <row r="774" spans="10:10" x14ac:dyDescent="0.2">
      <c r="J774" s="198"/>
    </row>
    <row r="775" spans="10:10" x14ac:dyDescent="0.2">
      <c r="J775" s="198"/>
    </row>
    <row r="776" spans="10:10" x14ac:dyDescent="0.2">
      <c r="J776" s="198"/>
    </row>
    <row r="777" spans="10:10" x14ac:dyDescent="0.2">
      <c r="J777" s="198"/>
    </row>
    <row r="778" spans="10:10" x14ac:dyDescent="0.2">
      <c r="J778" s="198"/>
    </row>
    <row r="779" spans="10:10" x14ac:dyDescent="0.2">
      <c r="J779" s="198"/>
    </row>
    <row r="780" spans="10:10" x14ac:dyDescent="0.2">
      <c r="J780" s="198"/>
    </row>
    <row r="781" spans="10:10" x14ac:dyDescent="0.2">
      <c r="J781" s="198"/>
    </row>
    <row r="782" spans="10:10" x14ac:dyDescent="0.2">
      <c r="J782" s="198"/>
    </row>
    <row r="783" spans="10:10" x14ac:dyDescent="0.2">
      <c r="J783" s="198"/>
    </row>
  </sheetData>
  <mergeCells count="12">
    <mergeCell ref="C15:H19"/>
    <mergeCell ref="C13:C14"/>
    <mergeCell ref="C20:C21"/>
    <mergeCell ref="C22:H26"/>
    <mergeCell ref="D9:H11"/>
    <mergeCell ref="J2:J3"/>
    <mergeCell ref="A9:A11"/>
    <mergeCell ref="K2:K3"/>
    <mergeCell ref="W3:AC3"/>
    <mergeCell ref="C4:H4"/>
    <mergeCell ref="C5:H6"/>
    <mergeCell ref="A4:A6"/>
  </mergeCells>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2</xdr:col>
                <xdr:colOff>19050</xdr:colOff>
                <xdr:row>7</xdr:row>
                <xdr:rowOff>123825</xdr:rowOff>
              </from>
              <to>
                <xdr:col>3</xdr:col>
                <xdr:colOff>47625</xdr:colOff>
                <xdr:row>11</xdr:row>
                <xdr:rowOff>0</xdr:rowOff>
              </to>
            </anchor>
          </controlPr>
        </control>
      </mc:Choice>
      <mc:Fallback>
        <control shapeId="3073"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B1:U45"/>
  <sheetViews>
    <sheetView workbookViewId="0"/>
  </sheetViews>
  <sheetFormatPr baseColWidth="10" defaultColWidth="9.140625" defaultRowHeight="14.25" x14ac:dyDescent="0.2"/>
  <cols>
    <col min="1" max="16384" width="9.140625" style="169"/>
  </cols>
  <sheetData>
    <row r="1" spans="2:21" ht="15" thickBot="1" x14ac:dyDescent="0.25"/>
    <row r="2" spans="2:21" ht="28.5" customHeight="1" thickBot="1" x14ac:dyDescent="0.25">
      <c r="B2" s="328" t="s">
        <v>169</v>
      </c>
      <c r="C2" s="329"/>
      <c r="D2" s="329"/>
      <c r="E2" s="329"/>
      <c r="F2" s="329"/>
      <c r="G2" s="329"/>
      <c r="H2" s="329"/>
      <c r="I2" s="329"/>
      <c r="J2" s="329"/>
      <c r="K2" s="329"/>
      <c r="L2" s="329"/>
      <c r="M2" s="329"/>
      <c r="N2" s="329"/>
      <c r="O2" s="329"/>
      <c r="P2" s="329"/>
      <c r="Q2" s="329"/>
      <c r="R2" s="329"/>
      <c r="S2" s="329"/>
      <c r="T2" s="329"/>
      <c r="U2" s="330"/>
    </row>
    <row r="3" spans="2:21" ht="31.5" customHeight="1" x14ac:dyDescent="0.25">
      <c r="B3" s="331" t="s">
        <v>140</v>
      </c>
      <c r="C3" s="332"/>
      <c r="D3" s="332"/>
      <c r="E3" s="332"/>
      <c r="F3" s="333"/>
      <c r="G3" s="331" t="s">
        <v>145</v>
      </c>
      <c r="H3" s="332"/>
      <c r="I3" s="332"/>
      <c r="J3" s="332"/>
      <c r="K3" s="333"/>
      <c r="L3" s="331" t="s">
        <v>158</v>
      </c>
      <c r="M3" s="332"/>
      <c r="N3" s="332"/>
      <c r="O3" s="332"/>
      <c r="P3" s="333"/>
      <c r="Q3" s="331" t="s">
        <v>163</v>
      </c>
      <c r="R3" s="332"/>
      <c r="S3" s="332"/>
      <c r="T3" s="332"/>
      <c r="U3" s="333"/>
    </row>
    <row r="4" spans="2:21" x14ac:dyDescent="0.2">
      <c r="B4" s="296" t="s">
        <v>141</v>
      </c>
      <c r="C4" s="297"/>
      <c r="D4" s="297"/>
      <c r="E4" s="297"/>
      <c r="F4" s="298"/>
      <c r="G4" s="296" t="s">
        <v>146</v>
      </c>
      <c r="H4" s="297"/>
      <c r="I4" s="297"/>
      <c r="J4" s="297"/>
      <c r="K4" s="298"/>
      <c r="L4" s="296" t="s">
        <v>157</v>
      </c>
      <c r="M4" s="297"/>
      <c r="N4" s="297"/>
      <c r="O4" s="297"/>
      <c r="P4" s="298"/>
      <c r="Q4" s="296" t="s">
        <v>164</v>
      </c>
      <c r="R4" s="297"/>
      <c r="S4" s="297"/>
      <c r="T4" s="297"/>
      <c r="U4" s="298"/>
    </row>
    <row r="5" spans="2:21" x14ac:dyDescent="0.2">
      <c r="B5" s="170"/>
      <c r="C5" s="171"/>
      <c r="D5" s="171"/>
      <c r="E5" s="171"/>
      <c r="F5" s="172"/>
      <c r="G5" s="170"/>
      <c r="H5" s="171"/>
      <c r="I5" s="171"/>
      <c r="J5" s="171"/>
      <c r="K5" s="172"/>
      <c r="L5" s="170"/>
      <c r="M5" s="171"/>
      <c r="N5" s="171"/>
      <c r="O5" s="171"/>
      <c r="P5" s="172"/>
      <c r="Q5" s="170"/>
      <c r="R5" s="171"/>
      <c r="S5" s="171"/>
      <c r="T5" s="171"/>
      <c r="U5" s="172"/>
    </row>
    <row r="6" spans="2:21" x14ac:dyDescent="0.2">
      <c r="B6" s="170"/>
      <c r="C6" s="171"/>
      <c r="D6" s="171"/>
      <c r="E6" s="171"/>
      <c r="F6" s="172"/>
      <c r="G6" s="170"/>
      <c r="H6" s="171"/>
      <c r="I6" s="171"/>
      <c r="J6" s="171"/>
      <c r="K6" s="172"/>
      <c r="L6" s="170"/>
      <c r="M6" s="171"/>
      <c r="N6" s="171"/>
      <c r="O6" s="171"/>
      <c r="P6" s="172"/>
      <c r="Q6" s="170"/>
      <c r="R6" s="171"/>
      <c r="S6" s="171"/>
      <c r="T6" s="171"/>
      <c r="U6" s="172"/>
    </row>
    <row r="7" spans="2:21" x14ac:dyDescent="0.2">
      <c r="B7" s="170"/>
      <c r="C7" s="171"/>
      <c r="D7" s="171"/>
      <c r="E7" s="171"/>
      <c r="F7" s="172"/>
      <c r="G7" s="170"/>
      <c r="H7" s="171"/>
      <c r="I7" s="171"/>
      <c r="J7" s="171"/>
      <c r="K7" s="172"/>
      <c r="L7" s="170"/>
      <c r="M7" s="171"/>
      <c r="N7" s="171"/>
      <c r="O7" s="171"/>
      <c r="P7" s="172"/>
      <c r="Q7" s="170"/>
      <c r="R7" s="171"/>
      <c r="S7" s="171"/>
      <c r="T7" s="171"/>
      <c r="U7" s="172"/>
    </row>
    <row r="8" spans="2:21" x14ac:dyDescent="0.2">
      <c r="B8" s="170"/>
      <c r="C8" s="171"/>
      <c r="D8" s="171"/>
      <c r="E8" s="171"/>
      <c r="F8" s="172"/>
      <c r="G8" s="170"/>
      <c r="H8" s="171"/>
      <c r="I8" s="171"/>
      <c r="J8" s="171"/>
      <c r="K8" s="172"/>
      <c r="L8" s="170"/>
      <c r="M8" s="171"/>
      <c r="N8" s="171"/>
      <c r="O8" s="171"/>
      <c r="P8" s="172"/>
      <c r="Q8" s="170"/>
      <c r="R8" s="171"/>
      <c r="S8" s="171"/>
      <c r="T8" s="171"/>
      <c r="U8" s="172"/>
    </row>
    <row r="9" spans="2:21" x14ac:dyDescent="0.2">
      <c r="B9" s="170"/>
      <c r="C9" s="171"/>
      <c r="D9" s="171"/>
      <c r="E9" s="171"/>
      <c r="F9" s="172"/>
      <c r="G9" s="170"/>
      <c r="H9" s="171"/>
      <c r="I9" s="171"/>
      <c r="J9" s="171"/>
      <c r="K9" s="172"/>
      <c r="L9" s="170"/>
      <c r="M9" s="171"/>
      <c r="N9" s="171"/>
      <c r="O9" s="171"/>
      <c r="P9" s="172"/>
      <c r="Q9" s="170"/>
      <c r="R9" s="171"/>
      <c r="S9" s="171"/>
      <c r="T9" s="171"/>
      <c r="U9" s="172"/>
    </row>
    <row r="10" spans="2:21" x14ac:dyDescent="0.2">
      <c r="B10" s="170"/>
      <c r="C10" s="171"/>
      <c r="D10" s="171"/>
      <c r="E10" s="171"/>
      <c r="F10" s="172"/>
      <c r="G10" s="170"/>
      <c r="H10" s="171"/>
      <c r="I10" s="171"/>
      <c r="J10" s="171"/>
      <c r="K10" s="172"/>
      <c r="L10" s="170"/>
      <c r="M10" s="171"/>
      <c r="N10" s="171"/>
      <c r="O10" s="171"/>
      <c r="P10" s="172"/>
      <c r="Q10" s="170"/>
      <c r="R10" s="171"/>
      <c r="S10" s="171"/>
      <c r="T10" s="171"/>
      <c r="U10" s="172"/>
    </row>
    <row r="11" spans="2:21" x14ac:dyDescent="0.2">
      <c r="B11" s="170"/>
      <c r="C11" s="171"/>
      <c r="D11" s="171"/>
      <c r="E11" s="171"/>
      <c r="F11" s="172"/>
      <c r="G11" s="170"/>
      <c r="H11" s="171"/>
      <c r="I11" s="171"/>
      <c r="J11" s="171"/>
      <c r="K11" s="172"/>
      <c r="L11" s="170"/>
      <c r="M11" s="171"/>
      <c r="N11" s="171"/>
      <c r="O11" s="171"/>
      <c r="P11" s="172"/>
      <c r="Q11" s="170"/>
      <c r="R11" s="171"/>
      <c r="S11" s="171"/>
      <c r="T11" s="171"/>
      <c r="U11" s="172"/>
    </row>
    <row r="12" spans="2:21" x14ac:dyDescent="0.2">
      <c r="B12" s="170"/>
      <c r="C12" s="171"/>
      <c r="D12" s="171"/>
      <c r="E12" s="171"/>
      <c r="F12" s="172"/>
      <c r="G12" s="170"/>
      <c r="H12" s="171"/>
      <c r="I12" s="171"/>
      <c r="J12" s="171"/>
      <c r="K12" s="172"/>
      <c r="L12" s="170"/>
      <c r="M12" s="171"/>
      <c r="N12" s="171"/>
      <c r="O12" s="171"/>
      <c r="P12" s="172"/>
      <c r="Q12" s="170"/>
      <c r="R12" s="171"/>
      <c r="S12" s="171"/>
      <c r="T12" s="171"/>
      <c r="U12" s="172"/>
    </row>
    <row r="13" spans="2:21" x14ac:dyDescent="0.2">
      <c r="B13" s="170"/>
      <c r="C13" s="171"/>
      <c r="D13" s="171"/>
      <c r="E13" s="171"/>
      <c r="F13" s="172"/>
      <c r="G13" s="170"/>
      <c r="H13" s="171"/>
      <c r="I13" s="171"/>
      <c r="J13" s="171"/>
      <c r="K13" s="172"/>
      <c r="L13" s="170"/>
      <c r="M13" s="171"/>
      <c r="N13" s="171"/>
      <c r="O13" s="171"/>
      <c r="P13" s="172"/>
      <c r="Q13" s="170"/>
      <c r="R13" s="171"/>
      <c r="S13" s="171"/>
      <c r="T13" s="171"/>
      <c r="U13" s="172"/>
    </row>
    <row r="14" spans="2:21" x14ac:dyDescent="0.2">
      <c r="B14" s="170"/>
      <c r="C14" s="171"/>
      <c r="D14" s="171"/>
      <c r="E14" s="171"/>
      <c r="F14" s="172"/>
      <c r="G14" s="170"/>
      <c r="H14" s="171"/>
      <c r="I14" s="171"/>
      <c r="J14" s="171"/>
      <c r="K14" s="172"/>
      <c r="L14" s="170"/>
      <c r="M14" s="171"/>
      <c r="N14" s="171"/>
      <c r="O14" s="171"/>
      <c r="P14" s="172"/>
      <c r="Q14" s="170"/>
      <c r="R14" s="171"/>
      <c r="S14" s="171"/>
      <c r="T14" s="171"/>
      <c r="U14" s="172"/>
    </row>
    <row r="15" spans="2:21" ht="15" customHeight="1" x14ac:dyDescent="0.25">
      <c r="B15" s="299" t="s">
        <v>142</v>
      </c>
      <c r="C15" s="286"/>
      <c r="D15" s="286"/>
      <c r="E15" s="286"/>
      <c r="F15" s="300"/>
      <c r="G15" s="299" t="s">
        <v>142</v>
      </c>
      <c r="H15" s="286"/>
      <c r="I15" s="286"/>
      <c r="J15" s="286"/>
      <c r="K15" s="300"/>
      <c r="L15" s="299" t="s">
        <v>142</v>
      </c>
      <c r="M15" s="286"/>
      <c r="N15" s="286"/>
      <c r="O15" s="286"/>
      <c r="P15" s="300"/>
      <c r="Q15" s="299" t="s">
        <v>142</v>
      </c>
      <c r="R15" s="286"/>
      <c r="S15" s="286"/>
      <c r="T15" s="286"/>
      <c r="U15" s="300"/>
    </row>
    <row r="16" spans="2:21" ht="14.25" customHeight="1" x14ac:dyDescent="0.2">
      <c r="B16" s="334" t="s">
        <v>185</v>
      </c>
      <c r="C16" s="335"/>
      <c r="D16" s="335"/>
      <c r="E16" s="335"/>
      <c r="F16" s="336"/>
      <c r="G16" s="307" t="s">
        <v>151</v>
      </c>
      <c r="H16" s="308"/>
      <c r="I16" s="308"/>
      <c r="J16" s="308"/>
      <c r="K16" s="309"/>
      <c r="L16" s="322" t="s">
        <v>159</v>
      </c>
      <c r="M16" s="323"/>
      <c r="N16" s="323"/>
      <c r="O16" s="323"/>
      <c r="P16" s="324"/>
      <c r="Q16" s="307" t="s">
        <v>166</v>
      </c>
      <c r="R16" s="308"/>
      <c r="S16" s="308"/>
      <c r="T16" s="308"/>
      <c r="U16" s="309"/>
    </row>
    <row r="17" spans="2:21" ht="14.25" customHeight="1" x14ac:dyDescent="0.2">
      <c r="B17" s="337"/>
      <c r="C17" s="338"/>
      <c r="D17" s="338"/>
      <c r="E17" s="338"/>
      <c r="F17" s="339"/>
      <c r="G17" s="307"/>
      <c r="H17" s="308"/>
      <c r="I17" s="308"/>
      <c r="J17" s="308"/>
      <c r="K17" s="309"/>
      <c r="L17" s="325"/>
      <c r="M17" s="326"/>
      <c r="N17" s="326"/>
      <c r="O17" s="326"/>
      <c r="P17" s="327"/>
      <c r="Q17" s="307"/>
      <c r="R17" s="308"/>
      <c r="S17" s="308"/>
      <c r="T17" s="308"/>
      <c r="U17" s="309"/>
    </row>
    <row r="18" spans="2:21" ht="14.25" customHeight="1" x14ac:dyDescent="0.2">
      <c r="B18" s="337"/>
      <c r="C18" s="338"/>
      <c r="D18" s="338"/>
      <c r="E18" s="338"/>
      <c r="F18" s="339"/>
      <c r="G18" s="307" t="s">
        <v>190</v>
      </c>
      <c r="H18" s="308"/>
      <c r="I18" s="308"/>
      <c r="J18" s="308"/>
      <c r="K18" s="309"/>
      <c r="L18" s="325"/>
      <c r="M18" s="326"/>
      <c r="N18" s="326"/>
      <c r="O18" s="326"/>
      <c r="P18" s="327"/>
      <c r="Q18" s="307" t="s">
        <v>165</v>
      </c>
      <c r="R18" s="308"/>
      <c r="S18" s="308"/>
      <c r="T18" s="308"/>
      <c r="U18" s="309"/>
    </row>
    <row r="19" spans="2:21" ht="14.25" customHeight="1" x14ac:dyDescent="0.2">
      <c r="B19" s="301"/>
      <c r="C19" s="302"/>
      <c r="D19" s="302"/>
      <c r="E19" s="302"/>
      <c r="F19" s="303"/>
      <c r="G19" s="307"/>
      <c r="H19" s="308"/>
      <c r="I19" s="308"/>
      <c r="J19" s="308"/>
      <c r="K19" s="309"/>
      <c r="L19" s="325"/>
      <c r="M19" s="326"/>
      <c r="N19" s="326"/>
      <c r="O19" s="326"/>
      <c r="P19" s="327"/>
      <c r="Q19" s="307"/>
      <c r="R19" s="308"/>
      <c r="S19" s="308"/>
      <c r="T19" s="308"/>
      <c r="U19" s="309"/>
    </row>
    <row r="20" spans="2:21" ht="14.25" customHeight="1" x14ac:dyDescent="0.2">
      <c r="B20" s="313" t="s">
        <v>148</v>
      </c>
      <c r="C20" s="314"/>
      <c r="D20" s="314"/>
      <c r="E20" s="314"/>
      <c r="F20" s="315"/>
      <c r="G20" s="307" t="s">
        <v>191</v>
      </c>
      <c r="H20" s="308"/>
      <c r="I20" s="308"/>
      <c r="J20" s="308"/>
      <c r="K20" s="309"/>
      <c r="L20" s="185"/>
      <c r="M20" s="186"/>
      <c r="N20" s="186"/>
      <c r="O20" s="186"/>
      <c r="P20" s="187"/>
      <c r="Q20" s="185"/>
      <c r="R20" s="186"/>
      <c r="S20" s="186"/>
      <c r="T20" s="186"/>
      <c r="U20" s="187"/>
    </row>
    <row r="21" spans="2:21" x14ac:dyDescent="0.2">
      <c r="B21" s="313"/>
      <c r="C21" s="314"/>
      <c r="D21" s="314"/>
      <c r="E21" s="314"/>
      <c r="F21" s="315"/>
      <c r="G21" s="307"/>
      <c r="H21" s="308"/>
      <c r="I21" s="308"/>
      <c r="J21" s="308"/>
      <c r="K21" s="309"/>
      <c r="L21" s="188"/>
      <c r="M21" s="189"/>
      <c r="N21" s="189"/>
      <c r="O21" s="189"/>
      <c r="P21" s="190"/>
      <c r="Q21" s="188"/>
      <c r="R21" s="189"/>
      <c r="S21" s="189"/>
      <c r="T21" s="189"/>
      <c r="U21" s="190"/>
    </row>
    <row r="22" spans="2:21" x14ac:dyDescent="0.2">
      <c r="B22" s="310"/>
      <c r="C22" s="311"/>
      <c r="D22" s="311"/>
      <c r="E22" s="311"/>
      <c r="F22" s="312"/>
      <c r="G22" s="310"/>
      <c r="H22" s="311"/>
      <c r="I22" s="311"/>
      <c r="J22" s="311"/>
      <c r="K22" s="312"/>
      <c r="L22" s="310"/>
      <c r="M22" s="311"/>
      <c r="N22" s="311"/>
      <c r="O22" s="311"/>
      <c r="P22" s="312"/>
      <c r="Q22" s="310"/>
      <c r="R22" s="311"/>
      <c r="S22" s="311"/>
      <c r="T22" s="311"/>
      <c r="U22" s="312"/>
    </row>
    <row r="23" spans="2:21" x14ac:dyDescent="0.2">
      <c r="B23" s="176"/>
      <c r="C23" s="177"/>
      <c r="D23" s="177"/>
      <c r="E23" s="177"/>
      <c r="F23" s="178"/>
      <c r="G23" s="176"/>
      <c r="H23" s="177"/>
      <c r="I23" s="177"/>
      <c r="J23" s="177"/>
      <c r="K23" s="178"/>
      <c r="L23" s="176"/>
      <c r="M23" s="177"/>
      <c r="N23" s="177"/>
      <c r="O23" s="177"/>
      <c r="P23" s="178"/>
      <c r="Q23" s="176"/>
      <c r="R23" s="177"/>
      <c r="S23" s="177"/>
      <c r="T23" s="177"/>
      <c r="U23" s="178"/>
    </row>
    <row r="24" spans="2:21" ht="15" x14ac:dyDescent="0.25">
      <c r="B24" s="299" t="s">
        <v>149</v>
      </c>
      <c r="C24" s="286"/>
      <c r="D24" s="286"/>
      <c r="E24" s="286"/>
      <c r="F24" s="300"/>
      <c r="G24" s="299" t="s">
        <v>152</v>
      </c>
      <c r="H24" s="286"/>
      <c r="I24" s="286"/>
      <c r="J24" s="286"/>
      <c r="K24" s="300"/>
      <c r="L24" s="299" t="s">
        <v>160</v>
      </c>
      <c r="M24" s="286"/>
      <c r="N24" s="286"/>
      <c r="O24" s="286"/>
      <c r="P24" s="300"/>
      <c r="Q24" s="299" t="s">
        <v>167</v>
      </c>
      <c r="R24" s="286"/>
      <c r="S24" s="286"/>
      <c r="T24" s="286"/>
      <c r="U24" s="300"/>
    </row>
    <row r="25" spans="2:21" x14ac:dyDescent="0.2">
      <c r="B25" s="313" t="s">
        <v>143</v>
      </c>
      <c r="C25" s="314"/>
      <c r="D25" s="314"/>
      <c r="E25" s="314"/>
      <c r="F25" s="315"/>
      <c r="G25" s="313" t="s">
        <v>193</v>
      </c>
      <c r="H25" s="314"/>
      <c r="I25" s="314"/>
      <c r="J25" s="314"/>
      <c r="K25" s="315"/>
      <c r="L25" s="307" t="s">
        <v>189</v>
      </c>
      <c r="M25" s="308"/>
      <c r="N25" s="308"/>
      <c r="O25" s="308"/>
      <c r="P25" s="309"/>
      <c r="Q25" s="307" t="s">
        <v>168</v>
      </c>
      <c r="R25" s="308"/>
      <c r="S25" s="308"/>
      <c r="T25" s="308"/>
      <c r="U25" s="309"/>
    </row>
    <row r="26" spans="2:21" x14ac:dyDescent="0.2">
      <c r="B26" s="313"/>
      <c r="C26" s="314"/>
      <c r="D26" s="314"/>
      <c r="E26" s="314"/>
      <c r="F26" s="315"/>
      <c r="G26" s="313"/>
      <c r="H26" s="314"/>
      <c r="I26" s="314"/>
      <c r="J26" s="314"/>
      <c r="K26" s="315"/>
      <c r="L26" s="307"/>
      <c r="M26" s="308"/>
      <c r="N26" s="308"/>
      <c r="O26" s="308"/>
      <c r="P26" s="309"/>
      <c r="Q26" s="307"/>
      <c r="R26" s="308"/>
      <c r="S26" s="308"/>
      <c r="T26" s="308"/>
      <c r="U26" s="309"/>
    </row>
    <row r="27" spans="2:21" ht="14.25" customHeight="1" x14ac:dyDescent="0.2">
      <c r="B27" s="180"/>
      <c r="C27" s="179"/>
      <c r="D27" s="179"/>
      <c r="E27" s="179"/>
      <c r="F27" s="181"/>
      <c r="G27" s="170"/>
      <c r="H27" s="171"/>
      <c r="I27" s="171"/>
      <c r="J27" s="171"/>
      <c r="K27" s="172"/>
      <c r="L27" s="307" t="s">
        <v>161</v>
      </c>
      <c r="M27" s="308"/>
      <c r="N27" s="308"/>
      <c r="O27" s="308"/>
      <c r="P27" s="309"/>
      <c r="Q27" s="307" t="s">
        <v>187</v>
      </c>
      <c r="R27" s="308"/>
      <c r="S27" s="308"/>
      <c r="T27" s="308"/>
      <c r="U27" s="309"/>
    </row>
    <row r="28" spans="2:21" ht="15" customHeight="1" x14ac:dyDescent="0.25">
      <c r="B28" s="299" t="s">
        <v>150</v>
      </c>
      <c r="C28" s="286"/>
      <c r="D28" s="286"/>
      <c r="E28" s="286"/>
      <c r="F28" s="300"/>
      <c r="G28" s="299" t="s">
        <v>153</v>
      </c>
      <c r="H28" s="286"/>
      <c r="I28" s="286"/>
      <c r="J28" s="286"/>
      <c r="K28" s="300"/>
      <c r="L28" s="307"/>
      <c r="M28" s="308"/>
      <c r="N28" s="308"/>
      <c r="O28" s="308"/>
      <c r="P28" s="309"/>
      <c r="Q28" s="307"/>
      <c r="R28" s="308"/>
      <c r="S28" s="308"/>
      <c r="T28" s="308"/>
      <c r="U28" s="309"/>
    </row>
    <row r="29" spans="2:21" x14ac:dyDescent="0.2">
      <c r="B29" s="313" t="s">
        <v>144</v>
      </c>
      <c r="C29" s="314"/>
      <c r="D29" s="314"/>
      <c r="E29" s="314"/>
      <c r="F29" s="315"/>
      <c r="G29" s="307" t="s">
        <v>154</v>
      </c>
      <c r="H29" s="308"/>
      <c r="I29" s="308"/>
      <c r="J29" s="308"/>
      <c r="K29" s="309"/>
      <c r="L29" s="307" t="s">
        <v>162</v>
      </c>
      <c r="M29" s="308"/>
      <c r="N29" s="308"/>
      <c r="O29" s="308"/>
      <c r="P29" s="309"/>
      <c r="Q29" s="307" t="s">
        <v>188</v>
      </c>
      <c r="R29" s="308"/>
      <c r="S29" s="308"/>
      <c r="T29" s="308"/>
      <c r="U29" s="309"/>
    </row>
    <row r="30" spans="2:21" x14ac:dyDescent="0.2">
      <c r="B30" s="313"/>
      <c r="C30" s="314"/>
      <c r="D30" s="314"/>
      <c r="E30" s="314"/>
      <c r="F30" s="315"/>
      <c r="G30" s="307"/>
      <c r="H30" s="308"/>
      <c r="I30" s="308"/>
      <c r="J30" s="308"/>
      <c r="K30" s="309"/>
      <c r="L30" s="307"/>
      <c r="M30" s="308"/>
      <c r="N30" s="308"/>
      <c r="O30" s="308"/>
      <c r="P30" s="309"/>
      <c r="Q30" s="307"/>
      <c r="R30" s="308"/>
      <c r="S30" s="308"/>
      <c r="T30" s="308"/>
      <c r="U30" s="309"/>
    </row>
    <row r="31" spans="2:21" x14ac:dyDescent="0.2">
      <c r="B31" s="313"/>
      <c r="C31" s="314"/>
      <c r="D31" s="314"/>
      <c r="E31" s="314"/>
      <c r="F31" s="315"/>
      <c r="G31" s="307" t="s">
        <v>155</v>
      </c>
      <c r="H31" s="308"/>
      <c r="I31" s="308"/>
      <c r="J31" s="308"/>
      <c r="K31" s="309"/>
      <c r="L31" s="313"/>
      <c r="M31" s="314"/>
      <c r="N31" s="314"/>
      <c r="O31" s="314"/>
      <c r="P31" s="315"/>
      <c r="Q31" s="313"/>
      <c r="R31" s="314"/>
      <c r="S31" s="314"/>
      <c r="T31" s="314"/>
      <c r="U31" s="315"/>
    </row>
    <row r="32" spans="2:21" x14ac:dyDescent="0.2">
      <c r="B32" s="316"/>
      <c r="C32" s="317"/>
      <c r="D32" s="317"/>
      <c r="E32" s="317"/>
      <c r="F32" s="318"/>
      <c r="G32" s="307"/>
      <c r="H32" s="308"/>
      <c r="I32" s="308"/>
      <c r="J32" s="308"/>
      <c r="K32" s="309"/>
      <c r="L32" s="316"/>
      <c r="M32" s="317"/>
      <c r="N32" s="317"/>
      <c r="O32" s="317"/>
      <c r="P32" s="318"/>
      <c r="Q32" s="316"/>
      <c r="R32" s="317"/>
      <c r="S32" s="317"/>
      <c r="T32" s="317"/>
      <c r="U32" s="318"/>
    </row>
    <row r="33" spans="2:21" ht="14.25" customHeight="1" x14ac:dyDescent="0.2">
      <c r="B33" s="170"/>
      <c r="C33" s="171"/>
      <c r="D33" s="171"/>
      <c r="E33" s="171"/>
      <c r="F33" s="172"/>
      <c r="G33" s="307" t="s">
        <v>156</v>
      </c>
      <c r="H33" s="308"/>
      <c r="I33" s="308"/>
      <c r="J33" s="308"/>
      <c r="K33" s="309"/>
      <c r="L33" s="307" t="s">
        <v>186</v>
      </c>
      <c r="M33" s="308"/>
      <c r="N33" s="308"/>
      <c r="O33" s="308"/>
      <c r="P33" s="309"/>
      <c r="Q33" s="307" t="s">
        <v>186</v>
      </c>
      <c r="R33" s="308"/>
      <c r="S33" s="308"/>
      <c r="T33" s="308"/>
      <c r="U33" s="309"/>
    </row>
    <row r="34" spans="2:21" x14ac:dyDescent="0.2">
      <c r="B34" s="170"/>
      <c r="C34" s="171"/>
      <c r="D34" s="171"/>
      <c r="E34" s="171"/>
      <c r="F34" s="172"/>
      <c r="G34" s="307"/>
      <c r="H34" s="308"/>
      <c r="I34" s="308"/>
      <c r="J34" s="308"/>
      <c r="K34" s="309"/>
      <c r="L34" s="307"/>
      <c r="M34" s="308"/>
      <c r="N34" s="308"/>
      <c r="O34" s="308"/>
      <c r="P34" s="309"/>
      <c r="Q34" s="307"/>
      <c r="R34" s="308"/>
      <c r="S34" s="308"/>
      <c r="T34" s="308"/>
      <c r="U34" s="309"/>
    </row>
    <row r="35" spans="2:21" x14ac:dyDescent="0.2">
      <c r="B35" s="170"/>
      <c r="C35" s="171"/>
      <c r="D35" s="171"/>
      <c r="E35" s="171"/>
      <c r="F35" s="172"/>
      <c r="G35" s="182"/>
      <c r="H35" s="183"/>
      <c r="I35" s="183"/>
      <c r="J35" s="183"/>
      <c r="K35" s="184"/>
      <c r="L35" s="170"/>
      <c r="M35" s="171"/>
      <c r="N35" s="171"/>
      <c r="O35" s="171"/>
      <c r="P35" s="172"/>
      <c r="Q35" s="170"/>
      <c r="R35" s="171"/>
      <c r="S35" s="171"/>
      <c r="T35" s="171"/>
      <c r="U35" s="172"/>
    </row>
    <row r="36" spans="2:21" ht="15" x14ac:dyDescent="0.25">
      <c r="B36" s="170"/>
      <c r="C36" s="171"/>
      <c r="D36" s="171"/>
      <c r="E36" s="171"/>
      <c r="F36" s="172"/>
      <c r="G36" s="299" t="s">
        <v>192</v>
      </c>
      <c r="H36" s="286"/>
      <c r="I36" s="286"/>
      <c r="J36" s="286"/>
      <c r="K36" s="300"/>
      <c r="L36" s="170"/>
      <c r="M36" s="171"/>
      <c r="N36" s="171"/>
      <c r="O36" s="171"/>
      <c r="P36" s="172"/>
      <c r="Q36" s="170"/>
      <c r="R36" s="171"/>
      <c r="S36" s="171"/>
      <c r="T36" s="171"/>
      <c r="U36" s="172"/>
    </row>
    <row r="37" spans="2:21" x14ac:dyDescent="0.2">
      <c r="B37" s="170"/>
      <c r="C37" s="171"/>
      <c r="D37" s="171"/>
      <c r="E37" s="171"/>
      <c r="F37" s="172"/>
      <c r="G37" s="316" t="s">
        <v>147</v>
      </c>
      <c r="H37" s="317"/>
      <c r="I37" s="317"/>
      <c r="J37" s="317"/>
      <c r="K37" s="318"/>
      <c r="L37" s="170"/>
      <c r="M37" s="171"/>
      <c r="N37" s="171"/>
      <c r="O37" s="171"/>
      <c r="P37" s="172"/>
      <c r="Q37" s="170"/>
      <c r="R37" s="171"/>
      <c r="S37" s="171"/>
      <c r="T37" s="171"/>
      <c r="U37" s="172"/>
    </row>
    <row r="38" spans="2:21" x14ac:dyDescent="0.2">
      <c r="B38" s="170"/>
      <c r="C38" s="171"/>
      <c r="D38" s="171"/>
      <c r="E38" s="171"/>
      <c r="F38" s="172"/>
      <c r="G38" s="319"/>
      <c r="H38" s="320"/>
      <c r="I38" s="320"/>
      <c r="J38" s="320"/>
      <c r="K38" s="321"/>
      <c r="L38" s="170"/>
      <c r="M38" s="171"/>
      <c r="N38" s="171"/>
      <c r="O38" s="171"/>
      <c r="P38" s="172"/>
      <c r="Q38" s="170"/>
      <c r="R38" s="171"/>
      <c r="S38" s="171"/>
      <c r="T38" s="171"/>
      <c r="U38" s="172"/>
    </row>
    <row r="39" spans="2:21" ht="14.25" customHeight="1" x14ac:dyDescent="0.2">
      <c r="B39" s="170"/>
      <c r="C39" s="171"/>
      <c r="D39" s="171"/>
      <c r="E39" s="171"/>
      <c r="F39" s="172"/>
      <c r="G39" s="319"/>
      <c r="H39" s="320"/>
      <c r="I39" s="320"/>
      <c r="J39" s="320"/>
      <c r="K39" s="321"/>
      <c r="L39" s="170"/>
      <c r="M39" s="171"/>
      <c r="N39" s="171"/>
      <c r="O39" s="171"/>
      <c r="P39" s="172"/>
      <c r="Q39" s="170"/>
      <c r="R39" s="171"/>
      <c r="S39" s="171"/>
      <c r="T39" s="171"/>
      <c r="U39" s="172"/>
    </row>
    <row r="40" spans="2:21" x14ac:dyDescent="0.2">
      <c r="B40" s="170"/>
      <c r="C40" s="171"/>
      <c r="D40" s="171"/>
      <c r="E40" s="171"/>
      <c r="F40" s="172"/>
      <c r="G40" s="319"/>
      <c r="H40" s="320"/>
      <c r="I40" s="320"/>
      <c r="J40" s="320"/>
      <c r="K40" s="321"/>
      <c r="L40" s="170"/>
      <c r="M40" s="171"/>
      <c r="N40" s="171"/>
      <c r="O40" s="171"/>
      <c r="P40" s="172"/>
      <c r="Q40" s="170"/>
      <c r="R40" s="171"/>
      <c r="S40" s="171"/>
      <c r="T40" s="171"/>
      <c r="U40" s="172"/>
    </row>
    <row r="41" spans="2:21" x14ac:dyDescent="0.2">
      <c r="B41" s="170"/>
      <c r="C41" s="171"/>
      <c r="D41" s="171"/>
      <c r="E41" s="171"/>
      <c r="F41" s="172"/>
      <c r="G41" s="180"/>
      <c r="H41" s="179"/>
      <c r="I41" s="179"/>
      <c r="J41" s="179"/>
      <c r="K41" s="181"/>
      <c r="L41" s="170"/>
      <c r="M41" s="171"/>
      <c r="N41" s="171"/>
      <c r="O41" s="171"/>
      <c r="P41" s="172"/>
      <c r="Q41" s="170"/>
      <c r="R41" s="171"/>
      <c r="S41" s="171"/>
      <c r="T41" s="171"/>
      <c r="U41" s="172"/>
    </row>
    <row r="42" spans="2:21" x14ac:dyDescent="0.2">
      <c r="B42" s="170"/>
      <c r="C42" s="171"/>
      <c r="D42" s="171"/>
      <c r="E42" s="171"/>
      <c r="F42" s="172"/>
      <c r="G42" s="307" t="s">
        <v>186</v>
      </c>
      <c r="H42" s="308"/>
      <c r="I42" s="308"/>
      <c r="J42" s="308"/>
      <c r="K42" s="309"/>
      <c r="L42" s="170"/>
      <c r="M42" s="171"/>
      <c r="N42" s="171"/>
      <c r="O42" s="171"/>
      <c r="P42" s="172"/>
      <c r="Q42" s="170"/>
      <c r="R42" s="171"/>
      <c r="S42" s="171"/>
      <c r="T42" s="171"/>
      <c r="U42" s="172"/>
    </row>
    <row r="43" spans="2:21" x14ac:dyDescent="0.2">
      <c r="B43" s="170"/>
      <c r="C43" s="171"/>
      <c r="D43" s="171"/>
      <c r="E43" s="171"/>
      <c r="F43" s="172"/>
      <c r="G43" s="307"/>
      <c r="H43" s="308"/>
      <c r="I43" s="308"/>
      <c r="J43" s="308"/>
      <c r="K43" s="309"/>
      <c r="L43" s="170"/>
      <c r="M43" s="171"/>
      <c r="N43" s="171"/>
      <c r="O43" s="171"/>
      <c r="P43" s="172"/>
      <c r="Q43" s="170"/>
      <c r="R43" s="171"/>
      <c r="S43" s="171"/>
      <c r="T43" s="171"/>
      <c r="U43" s="172"/>
    </row>
    <row r="44" spans="2:21" x14ac:dyDescent="0.2">
      <c r="B44" s="170"/>
      <c r="C44" s="171"/>
      <c r="D44" s="171"/>
      <c r="E44" s="171"/>
      <c r="F44" s="172"/>
      <c r="G44" s="301"/>
      <c r="H44" s="302"/>
      <c r="I44" s="302"/>
      <c r="J44" s="302"/>
      <c r="K44" s="303"/>
      <c r="L44" s="170"/>
      <c r="M44" s="171"/>
      <c r="N44" s="171"/>
      <c r="O44" s="171"/>
      <c r="P44" s="172"/>
      <c r="Q44" s="170"/>
      <c r="R44" s="171"/>
      <c r="S44" s="171"/>
      <c r="T44" s="171"/>
      <c r="U44" s="172"/>
    </row>
    <row r="45" spans="2:21" ht="15" thickBot="1" x14ac:dyDescent="0.25">
      <c r="B45" s="173"/>
      <c r="C45" s="174"/>
      <c r="D45" s="174"/>
      <c r="E45" s="174"/>
      <c r="F45" s="175"/>
      <c r="G45" s="304"/>
      <c r="H45" s="305"/>
      <c r="I45" s="305"/>
      <c r="J45" s="305"/>
      <c r="K45" s="306"/>
      <c r="L45" s="173"/>
      <c r="M45" s="174"/>
      <c r="N45" s="174"/>
      <c r="O45" s="174"/>
      <c r="P45" s="175"/>
      <c r="Q45" s="173"/>
      <c r="R45" s="174"/>
      <c r="S45" s="174"/>
      <c r="T45" s="174"/>
      <c r="U45" s="175"/>
    </row>
  </sheetData>
  <mergeCells count="52">
    <mergeCell ref="G42:K43"/>
    <mergeCell ref="Q25:U26"/>
    <mergeCell ref="Q27:U28"/>
    <mergeCell ref="Q29:U30"/>
    <mergeCell ref="Q31:U32"/>
    <mergeCell ref="G29:K30"/>
    <mergeCell ref="G31:K32"/>
    <mergeCell ref="G33:K34"/>
    <mergeCell ref="B2:U2"/>
    <mergeCell ref="Q16:U17"/>
    <mergeCell ref="Q18:U19"/>
    <mergeCell ref="Q3:U3"/>
    <mergeCell ref="Q4:U4"/>
    <mergeCell ref="Q15:U15"/>
    <mergeCell ref="L3:P3"/>
    <mergeCell ref="L4:P4"/>
    <mergeCell ref="L15:P15"/>
    <mergeCell ref="B16:F19"/>
    <mergeCell ref="G3:K3"/>
    <mergeCell ref="G4:K4"/>
    <mergeCell ref="G15:K15"/>
    <mergeCell ref="G16:K17"/>
    <mergeCell ref="G18:K19"/>
    <mergeCell ref="B3:F3"/>
    <mergeCell ref="L16:P19"/>
    <mergeCell ref="L24:P24"/>
    <mergeCell ref="L25:P26"/>
    <mergeCell ref="L27:P28"/>
    <mergeCell ref="L29:P30"/>
    <mergeCell ref="L22:P22"/>
    <mergeCell ref="B25:F26"/>
    <mergeCell ref="Q22:U22"/>
    <mergeCell ref="Q24:U24"/>
    <mergeCell ref="L33:P34"/>
    <mergeCell ref="L31:P32"/>
    <mergeCell ref="Q33:U34"/>
    <mergeCell ref="B4:F4"/>
    <mergeCell ref="B15:F15"/>
    <mergeCell ref="G44:K45"/>
    <mergeCell ref="G36:K36"/>
    <mergeCell ref="G20:K21"/>
    <mergeCell ref="G22:K22"/>
    <mergeCell ref="B22:F22"/>
    <mergeCell ref="B24:F24"/>
    <mergeCell ref="B20:F21"/>
    <mergeCell ref="B28:F28"/>
    <mergeCell ref="G28:K28"/>
    <mergeCell ref="G24:K24"/>
    <mergeCell ref="G25:K26"/>
    <mergeCell ref="G37:K40"/>
    <mergeCell ref="B29:F30"/>
    <mergeCell ref="B31:F32"/>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1:P33"/>
  <sheetViews>
    <sheetView workbookViewId="0"/>
  </sheetViews>
  <sheetFormatPr baseColWidth="10" defaultColWidth="9.140625" defaultRowHeight="15" x14ac:dyDescent="0.25"/>
  <cols>
    <col min="1" max="1" width="9.140625" style="191"/>
    <col min="2" max="16" width="9.140625" style="169"/>
    <col min="17" max="16384" width="9.140625" style="191"/>
  </cols>
  <sheetData>
    <row r="1" spans="2:16" ht="15.75" thickBot="1" x14ac:dyDescent="0.3"/>
    <row r="2" spans="2:16" ht="29.25" customHeight="1" thickBot="1" x14ac:dyDescent="0.3">
      <c r="B2" s="328" t="s">
        <v>170</v>
      </c>
      <c r="C2" s="329"/>
      <c r="D2" s="329"/>
      <c r="E2" s="329"/>
      <c r="F2" s="329"/>
      <c r="G2" s="329"/>
      <c r="H2" s="329"/>
      <c r="I2" s="329"/>
      <c r="J2" s="329"/>
      <c r="K2" s="329"/>
      <c r="L2" s="329"/>
      <c r="M2" s="329"/>
      <c r="N2" s="329"/>
      <c r="O2" s="329"/>
      <c r="P2" s="330"/>
    </row>
    <row r="3" spans="2:16" ht="26.25" customHeight="1" x14ac:dyDescent="0.25">
      <c r="B3" s="331" t="s">
        <v>171</v>
      </c>
      <c r="C3" s="332"/>
      <c r="D3" s="332"/>
      <c r="E3" s="332"/>
      <c r="F3" s="333"/>
      <c r="G3" s="331" t="s">
        <v>172</v>
      </c>
      <c r="H3" s="332"/>
      <c r="I3" s="332"/>
      <c r="J3" s="332"/>
      <c r="K3" s="333"/>
      <c r="L3" s="331" t="s">
        <v>173</v>
      </c>
      <c r="M3" s="332"/>
      <c r="N3" s="332"/>
      <c r="O3" s="332"/>
      <c r="P3" s="333"/>
    </row>
    <row r="4" spans="2:16" ht="15" customHeight="1" x14ac:dyDescent="0.25">
      <c r="B4" s="296" t="s">
        <v>175</v>
      </c>
      <c r="C4" s="297"/>
      <c r="D4" s="297"/>
      <c r="E4" s="297"/>
      <c r="F4" s="298"/>
      <c r="G4" s="296" t="s">
        <v>174</v>
      </c>
      <c r="H4" s="297"/>
      <c r="I4" s="297"/>
      <c r="J4" s="297"/>
      <c r="K4" s="298"/>
      <c r="L4" s="296" t="s">
        <v>176</v>
      </c>
      <c r="M4" s="297"/>
      <c r="N4" s="297"/>
      <c r="O4" s="297"/>
      <c r="P4" s="298"/>
    </row>
    <row r="5" spans="2:16" x14ac:dyDescent="0.25">
      <c r="B5" s="170"/>
      <c r="C5" s="171"/>
      <c r="D5" s="171"/>
      <c r="E5" s="171"/>
      <c r="F5" s="172"/>
      <c r="G5" s="170"/>
      <c r="H5" s="171"/>
      <c r="I5" s="171"/>
      <c r="J5" s="171"/>
      <c r="K5" s="172"/>
      <c r="L5" s="170"/>
      <c r="M5" s="171"/>
      <c r="N5" s="171"/>
      <c r="O5" s="171"/>
      <c r="P5" s="172"/>
    </row>
    <row r="6" spans="2:16" x14ac:dyDescent="0.25">
      <c r="B6" s="170"/>
      <c r="C6" s="171"/>
      <c r="D6" s="171"/>
      <c r="E6" s="171"/>
      <c r="F6" s="172"/>
      <c r="G6" s="170"/>
      <c r="H6" s="171"/>
      <c r="I6" s="171"/>
      <c r="J6" s="171"/>
      <c r="K6" s="172"/>
      <c r="L6" s="170"/>
      <c r="M6" s="171"/>
      <c r="N6" s="171"/>
      <c r="O6" s="171"/>
      <c r="P6" s="172"/>
    </row>
    <row r="7" spans="2:16" x14ac:dyDescent="0.25">
      <c r="B7" s="170"/>
      <c r="C7" s="171"/>
      <c r="D7" s="171"/>
      <c r="E7" s="171"/>
      <c r="F7" s="172"/>
      <c r="G7" s="170"/>
      <c r="H7" s="171"/>
      <c r="I7" s="171"/>
      <c r="J7" s="171"/>
      <c r="K7" s="172"/>
      <c r="L7" s="170"/>
      <c r="M7" s="171"/>
      <c r="N7" s="171"/>
      <c r="O7" s="171"/>
      <c r="P7" s="172"/>
    </row>
    <row r="8" spans="2:16" x14ac:dyDescent="0.25">
      <c r="B8" s="170"/>
      <c r="C8" s="171"/>
      <c r="D8" s="171"/>
      <c r="E8" s="171"/>
      <c r="F8" s="172"/>
      <c r="G8" s="170"/>
      <c r="H8" s="171"/>
      <c r="I8" s="171"/>
      <c r="J8" s="171"/>
      <c r="K8" s="172"/>
      <c r="L8" s="170"/>
      <c r="M8" s="171"/>
      <c r="N8" s="171"/>
      <c r="O8" s="171"/>
      <c r="P8" s="172"/>
    </row>
    <row r="9" spans="2:16" x14ac:dyDescent="0.25">
      <c r="B9" s="170"/>
      <c r="C9" s="171"/>
      <c r="D9" s="171"/>
      <c r="E9" s="171"/>
      <c r="F9" s="172"/>
      <c r="G9" s="170"/>
      <c r="H9" s="171"/>
      <c r="I9" s="171"/>
      <c r="J9" s="171"/>
      <c r="K9" s="172"/>
      <c r="L9" s="170"/>
      <c r="M9" s="171"/>
      <c r="N9" s="171"/>
      <c r="O9" s="171"/>
      <c r="P9" s="172"/>
    </row>
    <row r="10" spans="2:16" x14ac:dyDescent="0.25">
      <c r="B10" s="170"/>
      <c r="C10" s="171"/>
      <c r="D10" s="171"/>
      <c r="E10" s="171"/>
      <c r="F10" s="172"/>
      <c r="G10" s="170"/>
      <c r="H10" s="171"/>
      <c r="I10" s="171"/>
      <c r="J10" s="171"/>
      <c r="K10" s="172"/>
      <c r="L10" s="170"/>
      <c r="M10" s="171"/>
      <c r="N10" s="171"/>
      <c r="O10" s="171"/>
      <c r="P10" s="172"/>
    </row>
    <row r="11" spans="2:16" x14ac:dyDescent="0.25">
      <c r="B11" s="170"/>
      <c r="C11" s="171"/>
      <c r="D11" s="171"/>
      <c r="E11" s="171"/>
      <c r="F11" s="172"/>
      <c r="G11" s="170"/>
      <c r="H11" s="171"/>
      <c r="I11" s="171"/>
      <c r="J11" s="171"/>
      <c r="K11" s="172"/>
      <c r="L11" s="170"/>
      <c r="M11" s="171"/>
      <c r="N11" s="171"/>
      <c r="O11" s="171"/>
      <c r="P11" s="172"/>
    </row>
    <row r="12" spans="2:16" x14ac:dyDescent="0.25">
      <c r="B12" s="170"/>
      <c r="C12" s="171"/>
      <c r="D12" s="171"/>
      <c r="E12" s="171"/>
      <c r="F12" s="172"/>
      <c r="G12" s="170"/>
      <c r="H12" s="171"/>
      <c r="I12" s="171"/>
      <c r="J12" s="171"/>
      <c r="K12" s="172"/>
      <c r="L12" s="170"/>
      <c r="M12" s="171"/>
      <c r="N12" s="171"/>
      <c r="O12" s="171"/>
      <c r="P12" s="172"/>
    </row>
    <row r="13" spans="2:16" x14ac:dyDescent="0.25">
      <c r="B13" s="170"/>
      <c r="C13" s="171"/>
      <c r="D13" s="171"/>
      <c r="E13" s="171"/>
      <c r="F13" s="172"/>
      <c r="G13" s="170"/>
      <c r="H13" s="171"/>
      <c r="I13" s="171"/>
      <c r="J13" s="171"/>
      <c r="K13" s="172"/>
      <c r="L13" s="170"/>
      <c r="M13" s="171"/>
      <c r="N13" s="171"/>
      <c r="O13" s="171"/>
      <c r="P13" s="172"/>
    </row>
    <row r="14" spans="2:16" x14ac:dyDescent="0.25">
      <c r="B14" s="170"/>
      <c r="C14" s="171"/>
      <c r="D14" s="171"/>
      <c r="E14" s="171"/>
      <c r="F14" s="172"/>
      <c r="G14" s="170"/>
      <c r="H14" s="171"/>
      <c r="I14" s="171"/>
      <c r="J14" s="171"/>
      <c r="K14" s="172"/>
      <c r="L14" s="170"/>
      <c r="M14" s="171"/>
      <c r="N14" s="171"/>
      <c r="O14" s="171"/>
      <c r="P14" s="172"/>
    </row>
    <row r="15" spans="2:16" ht="15" customHeight="1" x14ac:dyDescent="0.25">
      <c r="B15" s="299" t="s">
        <v>201</v>
      </c>
      <c r="C15" s="286"/>
      <c r="D15" s="286"/>
      <c r="E15" s="286"/>
      <c r="F15" s="300"/>
      <c r="G15" s="299" t="s">
        <v>204</v>
      </c>
      <c r="H15" s="286"/>
      <c r="I15" s="286"/>
      <c r="J15" s="286"/>
      <c r="K15" s="300"/>
      <c r="L15" s="299" t="s">
        <v>205</v>
      </c>
      <c r="M15" s="286"/>
      <c r="N15" s="286"/>
      <c r="O15" s="286"/>
      <c r="P15" s="300"/>
    </row>
    <row r="16" spans="2:16" ht="15" customHeight="1" x14ac:dyDescent="0.25">
      <c r="B16" s="340" t="s">
        <v>194</v>
      </c>
      <c r="C16" s="341"/>
      <c r="D16" s="341"/>
      <c r="E16" s="341"/>
      <c r="F16" s="342"/>
      <c r="G16" s="340" t="s">
        <v>195</v>
      </c>
      <c r="H16" s="341"/>
      <c r="I16" s="341"/>
      <c r="J16" s="341"/>
      <c r="K16" s="342"/>
      <c r="L16" s="340" t="s">
        <v>198</v>
      </c>
      <c r="M16" s="341"/>
      <c r="N16" s="341"/>
      <c r="O16" s="341"/>
      <c r="P16" s="342"/>
    </row>
    <row r="17" spans="2:16" x14ac:dyDescent="0.25">
      <c r="B17" s="343"/>
      <c r="C17" s="344"/>
      <c r="D17" s="344"/>
      <c r="E17" s="344"/>
      <c r="F17" s="345"/>
      <c r="G17" s="343"/>
      <c r="H17" s="344"/>
      <c r="I17" s="344"/>
      <c r="J17" s="344"/>
      <c r="K17" s="345"/>
      <c r="L17" s="343"/>
      <c r="M17" s="344"/>
      <c r="N17" s="344"/>
      <c r="O17" s="344"/>
      <c r="P17" s="345"/>
    </row>
    <row r="18" spans="2:16" ht="15" customHeight="1" x14ac:dyDescent="0.25">
      <c r="B18" s="346" t="s">
        <v>199</v>
      </c>
      <c r="C18" s="347"/>
      <c r="D18" s="347"/>
      <c r="E18" s="347"/>
      <c r="F18" s="348"/>
      <c r="G18" s="346" t="s">
        <v>196</v>
      </c>
      <c r="H18" s="347"/>
      <c r="I18" s="347"/>
      <c r="J18" s="347"/>
      <c r="K18" s="348"/>
      <c r="L18" s="337" t="s">
        <v>207</v>
      </c>
      <c r="M18" s="347"/>
      <c r="N18" s="347"/>
      <c r="O18" s="347"/>
      <c r="P18" s="348"/>
    </row>
    <row r="19" spans="2:16" x14ac:dyDescent="0.25">
      <c r="B19" s="346"/>
      <c r="C19" s="347"/>
      <c r="D19" s="347"/>
      <c r="E19" s="347"/>
      <c r="F19" s="348"/>
      <c r="G19" s="346"/>
      <c r="H19" s="347"/>
      <c r="I19" s="347"/>
      <c r="J19" s="347"/>
      <c r="K19" s="348"/>
      <c r="L19" s="346"/>
      <c r="M19" s="347"/>
      <c r="N19" s="347"/>
      <c r="O19" s="347"/>
      <c r="P19" s="348"/>
    </row>
    <row r="20" spans="2:16" x14ac:dyDescent="0.25">
      <c r="B20" s="346"/>
      <c r="C20" s="347"/>
      <c r="D20" s="347"/>
      <c r="E20" s="347"/>
      <c r="F20" s="348"/>
      <c r="G20" s="346"/>
      <c r="H20" s="347"/>
      <c r="I20" s="347"/>
      <c r="J20" s="347"/>
      <c r="K20" s="348"/>
      <c r="L20" s="346"/>
      <c r="M20" s="347"/>
      <c r="N20" s="347"/>
      <c r="O20" s="347"/>
      <c r="P20" s="348"/>
    </row>
    <row r="21" spans="2:16" x14ac:dyDescent="0.25">
      <c r="B21" s="349"/>
      <c r="C21" s="350"/>
      <c r="D21" s="350"/>
      <c r="E21" s="350"/>
      <c r="F21" s="351"/>
      <c r="G21" s="349"/>
      <c r="H21" s="350"/>
      <c r="I21" s="350"/>
      <c r="J21" s="350"/>
      <c r="K21" s="351"/>
      <c r="L21" s="349"/>
      <c r="M21" s="350"/>
      <c r="N21" s="350"/>
      <c r="O21" s="350"/>
      <c r="P21" s="351"/>
    </row>
    <row r="22" spans="2:16" x14ac:dyDescent="0.25">
      <c r="B22" s="310"/>
      <c r="C22" s="311"/>
      <c r="D22" s="311"/>
      <c r="E22" s="311"/>
      <c r="F22" s="312"/>
      <c r="G22" s="310"/>
      <c r="H22" s="311"/>
      <c r="I22" s="311"/>
      <c r="J22" s="311"/>
      <c r="K22" s="312"/>
      <c r="L22" s="310"/>
      <c r="M22" s="311"/>
      <c r="N22" s="311"/>
      <c r="O22" s="311"/>
      <c r="P22" s="312"/>
    </row>
    <row r="23" spans="2:16" x14ac:dyDescent="0.25">
      <c r="B23" s="176"/>
      <c r="C23" s="177"/>
      <c r="D23" s="177"/>
      <c r="E23" s="177"/>
      <c r="F23" s="178"/>
      <c r="G23" s="176"/>
      <c r="H23" s="177"/>
      <c r="I23" s="177"/>
      <c r="J23" s="177"/>
      <c r="K23" s="178"/>
      <c r="L23" s="176"/>
      <c r="M23" s="177"/>
      <c r="N23" s="177"/>
      <c r="O23" s="177"/>
      <c r="P23" s="178"/>
    </row>
    <row r="24" spans="2:16" ht="15" customHeight="1" x14ac:dyDescent="0.25">
      <c r="B24" s="299" t="s">
        <v>202</v>
      </c>
      <c r="C24" s="286"/>
      <c r="D24" s="286"/>
      <c r="E24" s="286"/>
      <c r="F24" s="300"/>
      <c r="G24" s="299" t="s">
        <v>203</v>
      </c>
      <c r="H24" s="286"/>
      <c r="I24" s="286"/>
      <c r="J24" s="286"/>
      <c r="K24" s="300"/>
      <c r="L24" s="299" t="s">
        <v>206</v>
      </c>
      <c r="M24" s="286"/>
      <c r="N24" s="286"/>
      <c r="O24" s="286"/>
      <c r="P24" s="300"/>
    </row>
    <row r="25" spans="2:16" ht="15" customHeight="1" x14ac:dyDescent="0.25">
      <c r="B25" s="340" t="s">
        <v>195</v>
      </c>
      <c r="C25" s="341"/>
      <c r="D25" s="341"/>
      <c r="E25" s="341"/>
      <c r="F25" s="342"/>
      <c r="G25" s="340" t="s">
        <v>194</v>
      </c>
      <c r="H25" s="341"/>
      <c r="I25" s="341"/>
      <c r="J25" s="341"/>
      <c r="K25" s="342"/>
      <c r="L25" s="340" t="s">
        <v>200</v>
      </c>
      <c r="M25" s="341"/>
      <c r="N25" s="341"/>
      <c r="O25" s="341"/>
      <c r="P25" s="342"/>
    </row>
    <row r="26" spans="2:16" x14ac:dyDescent="0.25">
      <c r="B26" s="343"/>
      <c r="C26" s="344"/>
      <c r="D26" s="344"/>
      <c r="E26" s="344"/>
      <c r="F26" s="345"/>
      <c r="G26" s="343"/>
      <c r="H26" s="344"/>
      <c r="I26" s="344"/>
      <c r="J26" s="344"/>
      <c r="K26" s="345"/>
      <c r="L26" s="343"/>
      <c r="M26" s="344"/>
      <c r="N26" s="344"/>
      <c r="O26" s="344"/>
      <c r="P26" s="345"/>
    </row>
    <row r="27" spans="2:16" ht="15" customHeight="1" x14ac:dyDescent="0.25">
      <c r="B27" s="352" t="s">
        <v>197</v>
      </c>
      <c r="C27" s="353"/>
      <c r="D27" s="353"/>
      <c r="E27" s="353"/>
      <c r="F27" s="354"/>
      <c r="G27" s="352" t="s">
        <v>208</v>
      </c>
      <c r="H27" s="353"/>
      <c r="I27" s="353"/>
      <c r="J27" s="353"/>
      <c r="K27" s="354"/>
      <c r="L27" s="337" t="s">
        <v>209</v>
      </c>
      <c r="M27" s="347"/>
      <c r="N27" s="347"/>
      <c r="O27" s="347"/>
      <c r="P27" s="348"/>
    </row>
    <row r="28" spans="2:16" x14ac:dyDescent="0.25">
      <c r="B28" s="352"/>
      <c r="C28" s="353"/>
      <c r="D28" s="353"/>
      <c r="E28" s="353"/>
      <c r="F28" s="354"/>
      <c r="G28" s="352"/>
      <c r="H28" s="353"/>
      <c r="I28" s="353"/>
      <c r="J28" s="353"/>
      <c r="K28" s="354"/>
      <c r="L28" s="346"/>
      <c r="M28" s="347"/>
      <c r="N28" s="347"/>
      <c r="O28" s="347"/>
      <c r="P28" s="348"/>
    </row>
    <row r="29" spans="2:16" x14ac:dyDescent="0.25">
      <c r="B29" s="352"/>
      <c r="C29" s="353"/>
      <c r="D29" s="353"/>
      <c r="E29" s="353"/>
      <c r="F29" s="354"/>
      <c r="G29" s="352"/>
      <c r="H29" s="353"/>
      <c r="I29" s="353"/>
      <c r="J29" s="353"/>
      <c r="K29" s="354"/>
      <c r="L29" s="346"/>
      <c r="M29" s="347"/>
      <c r="N29" s="347"/>
      <c r="O29" s="347"/>
      <c r="P29" s="348"/>
    </row>
    <row r="30" spans="2:16" x14ac:dyDescent="0.25">
      <c r="B30" s="352"/>
      <c r="C30" s="353"/>
      <c r="D30" s="353"/>
      <c r="E30" s="353"/>
      <c r="F30" s="354"/>
      <c r="G30" s="352"/>
      <c r="H30" s="353"/>
      <c r="I30" s="353"/>
      <c r="J30" s="353"/>
      <c r="K30" s="354"/>
      <c r="L30" s="346"/>
      <c r="M30" s="347"/>
      <c r="N30" s="347"/>
      <c r="O30" s="347"/>
      <c r="P30" s="348"/>
    </row>
    <row r="31" spans="2:16" x14ac:dyDescent="0.25">
      <c r="B31" s="352"/>
      <c r="C31" s="353"/>
      <c r="D31" s="353"/>
      <c r="E31" s="353"/>
      <c r="F31" s="354"/>
      <c r="G31" s="352"/>
      <c r="H31" s="353"/>
      <c r="I31" s="353"/>
      <c r="J31" s="353"/>
      <c r="K31" s="354"/>
      <c r="L31" s="346"/>
      <c r="M31" s="347"/>
      <c r="N31" s="347"/>
      <c r="O31" s="347"/>
      <c r="P31" s="348"/>
    </row>
    <row r="32" spans="2:16" x14ac:dyDescent="0.25">
      <c r="B32" s="355"/>
      <c r="C32" s="356"/>
      <c r="D32" s="356"/>
      <c r="E32" s="356"/>
      <c r="F32" s="357"/>
      <c r="G32" s="355"/>
      <c r="H32" s="356"/>
      <c r="I32" s="356"/>
      <c r="J32" s="356"/>
      <c r="K32" s="357"/>
      <c r="L32" s="349"/>
      <c r="M32" s="350"/>
      <c r="N32" s="350"/>
      <c r="O32" s="350"/>
      <c r="P32" s="351"/>
    </row>
    <row r="33" spans="2:16" ht="15.75" thickBot="1" x14ac:dyDescent="0.3">
      <c r="B33" s="173"/>
      <c r="C33" s="174"/>
      <c r="D33" s="174"/>
      <c r="E33" s="174"/>
      <c r="F33" s="175"/>
      <c r="G33" s="304"/>
      <c r="H33" s="305"/>
      <c r="I33" s="305"/>
      <c r="J33" s="305"/>
      <c r="K33" s="306"/>
      <c r="L33" s="173"/>
      <c r="M33" s="174"/>
      <c r="N33" s="174"/>
      <c r="O33" s="174"/>
      <c r="P33" s="175"/>
    </row>
  </sheetData>
  <mergeCells count="29">
    <mergeCell ref="B27:F32"/>
    <mergeCell ref="G27:K32"/>
    <mergeCell ref="L27:P32"/>
    <mergeCell ref="G33:K33"/>
    <mergeCell ref="B24:F24"/>
    <mergeCell ref="G24:K24"/>
    <mergeCell ref="L24:P24"/>
    <mergeCell ref="B25:F26"/>
    <mergeCell ref="G25:K26"/>
    <mergeCell ref="L25:P26"/>
    <mergeCell ref="B18:F21"/>
    <mergeCell ref="G18:K21"/>
    <mergeCell ref="L16:P17"/>
    <mergeCell ref="L18:P21"/>
    <mergeCell ref="B22:F22"/>
    <mergeCell ref="G22:K22"/>
    <mergeCell ref="L22:P22"/>
    <mergeCell ref="B15:F15"/>
    <mergeCell ref="G15:K15"/>
    <mergeCell ref="L15:P15"/>
    <mergeCell ref="G16:K17"/>
    <mergeCell ref="B16:F17"/>
    <mergeCell ref="B2:P2"/>
    <mergeCell ref="B3:F3"/>
    <mergeCell ref="G3:K3"/>
    <mergeCell ref="L3:P3"/>
    <mergeCell ref="B4:F4"/>
    <mergeCell ref="G4:K4"/>
    <mergeCell ref="L4:P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1:AE41"/>
  <sheetViews>
    <sheetView tabSelected="1" workbookViewId="0"/>
  </sheetViews>
  <sheetFormatPr baseColWidth="10" defaultColWidth="9.140625" defaultRowHeight="15" x14ac:dyDescent="0.25"/>
  <cols>
    <col min="1" max="1" width="9.140625" style="191"/>
    <col min="2" max="31" width="9.140625" style="169"/>
    <col min="32" max="16384" width="9.140625" style="191"/>
  </cols>
  <sheetData>
    <row r="1" spans="2:31" ht="15.75" thickBot="1" x14ac:dyDescent="0.3"/>
    <row r="2" spans="2:31" ht="27.75" customHeight="1" thickBot="1" x14ac:dyDescent="0.3">
      <c r="B2" s="328" t="s">
        <v>210</v>
      </c>
      <c r="C2" s="329"/>
      <c r="D2" s="329"/>
      <c r="E2" s="329"/>
      <c r="F2" s="329"/>
      <c r="G2" s="329"/>
      <c r="H2" s="329"/>
      <c r="I2" s="329"/>
      <c r="J2" s="329"/>
      <c r="K2" s="329"/>
      <c r="L2" s="329"/>
      <c r="M2" s="329"/>
      <c r="N2" s="329"/>
      <c r="O2" s="329"/>
      <c r="P2" s="330"/>
    </row>
    <row r="3" spans="2:31" ht="22.5" customHeight="1" x14ac:dyDescent="0.25">
      <c r="B3" s="331" t="s">
        <v>177</v>
      </c>
      <c r="C3" s="332"/>
      <c r="D3" s="332"/>
      <c r="E3" s="332"/>
      <c r="F3" s="333"/>
      <c r="G3" s="331" t="s">
        <v>178</v>
      </c>
      <c r="H3" s="332"/>
      <c r="I3" s="332"/>
      <c r="J3" s="332"/>
      <c r="K3" s="333"/>
      <c r="L3" s="331" t="s">
        <v>179</v>
      </c>
      <c r="M3" s="332"/>
      <c r="N3" s="332"/>
      <c r="O3" s="332"/>
      <c r="P3" s="333"/>
    </row>
    <row r="4" spans="2:31" x14ac:dyDescent="0.25">
      <c r="B4" s="170"/>
      <c r="C4" s="171"/>
      <c r="D4" s="171"/>
      <c r="E4" s="171"/>
      <c r="F4" s="172"/>
      <c r="G4" s="170"/>
      <c r="H4" s="171"/>
      <c r="I4" s="171"/>
      <c r="J4" s="171"/>
      <c r="K4" s="172"/>
      <c r="L4" s="170"/>
      <c r="M4" s="171"/>
      <c r="N4" s="171"/>
      <c r="O4" s="171"/>
      <c r="P4" s="172"/>
      <c r="Q4" s="191"/>
      <c r="R4" s="191"/>
      <c r="S4" s="191"/>
      <c r="T4" s="191"/>
      <c r="U4" s="191"/>
      <c r="V4" s="191"/>
      <c r="W4" s="191"/>
      <c r="X4" s="191"/>
      <c r="Y4" s="191"/>
      <c r="Z4" s="191"/>
      <c r="AA4" s="191"/>
      <c r="AB4" s="191"/>
      <c r="AC4" s="191"/>
      <c r="AD4" s="191"/>
      <c r="AE4" s="191"/>
    </row>
    <row r="5" spans="2:31" x14ac:dyDescent="0.25">
      <c r="B5" s="170"/>
      <c r="C5" s="171"/>
      <c r="D5" s="171"/>
      <c r="E5" s="171"/>
      <c r="F5" s="172"/>
      <c r="G5" s="170"/>
      <c r="H5" s="171"/>
      <c r="I5" s="171"/>
      <c r="J5" s="171"/>
      <c r="K5" s="172"/>
      <c r="L5" s="170"/>
      <c r="M5" s="171"/>
      <c r="N5" s="171"/>
      <c r="O5" s="171"/>
      <c r="P5" s="172"/>
      <c r="Q5" s="191"/>
      <c r="R5" s="191"/>
      <c r="S5" s="191"/>
      <c r="T5" s="191"/>
      <c r="U5" s="191"/>
      <c r="V5" s="191"/>
      <c r="W5" s="191"/>
      <c r="X5" s="191"/>
      <c r="Y5" s="191"/>
      <c r="Z5" s="191"/>
      <c r="AA5" s="191"/>
      <c r="AB5" s="191"/>
      <c r="AC5" s="191"/>
      <c r="AD5" s="191"/>
      <c r="AE5" s="191"/>
    </row>
    <row r="6" spans="2:31" x14ac:dyDescent="0.25">
      <c r="B6" s="170"/>
      <c r="C6" s="171"/>
      <c r="D6" s="171"/>
      <c r="E6" s="171"/>
      <c r="F6" s="172"/>
      <c r="G6" s="170"/>
      <c r="H6" s="171"/>
      <c r="I6" s="171"/>
      <c r="J6" s="171"/>
      <c r="K6" s="172"/>
      <c r="L6" s="170"/>
      <c r="M6" s="171"/>
      <c r="N6" s="171"/>
      <c r="O6" s="171"/>
      <c r="P6" s="172"/>
      <c r="Q6" s="191"/>
      <c r="R6" s="191"/>
      <c r="S6" s="191"/>
      <c r="T6" s="191"/>
      <c r="U6" s="191"/>
      <c r="V6" s="191"/>
      <c r="W6" s="191"/>
      <c r="X6" s="191"/>
      <c r="Y6" s="191"/>
      <c r="Z6" s="191"/>
      <c r="AA6" s="191"/>
      <c r="AB6" s="191"/>
      <c r="AC6" s="191"/>
      <c r="AD6" s="191"/>
      <c r="AE6" s="191"/>
    </row>
    <row r="7" spans="2:31" x14ac:dyDescent="0.25">
      <c r="B7" s="170"/>
      <c r="C7" s="171"/>
      <c r="D7" s="171"/>
      <c r="E7" s="171"/>
      <c r="F7" s="172"/>
      <c r="G7" s="170"/>
      <c r="H7" s="171"/>
      <c r="I7" s="171"/>
      <c r="J7" s="171"/>
      <c r="K7" s="172"/>
      <c r="L7" s="170"/>
      <c r="M7" s="171"/>
      <c r="N7" s="171"/>
      <c r="O7" s="171"/>
      <c r="P7" s="172"/>
      <c r="Q7" s="191"/>
      <c r="R7" s="191"/>
      <c r="S7" s="191"/>
      <c r="T7" s="191"/>
      <c r="U7" s="191"/>
      <c r="V7" s="191"/>
      <c r="W7" s="191"/>
      <c r="X7" s="191"/>
      <c r="Y7" s="191"/>
      <c r="Z7" s="191"/>
      <c r="AA7" s="191"/>
      <c r="AB7" s="191"/>
      <c r="AC7" s="191"/>
      <c r="AD7" s="191"/>
      <c r="AE7" s="191"/>
    </row>
    <row r="8" spans="2:31" x14ac:dyDescent="0.25">
      <c r="B8" s="170"/>
      <c r="C8" s="171"/>
      <c r="D8" s="171"/>
      <c r="E8" s="171"/>
      <c r="F8" s="172"/>
      <c r="G8" s="170"/>
      <c r="H8" s="171"/>
      <c r="I8" s="171"/>
      <c r="J8" s="171"/>
      <c r="K8" s="172"/>
      <c r="L8" s="170"/>
      <c r="M8" s="171"/>
      <c r="N8" s="171"/>
      <c r="O8" s="171"/>
      <c r="P8" s="172"/>
      <c r="Q8" s="191"/>
      <c r="R8" s="191"/>
      <c r="S8" s="191"/>
      <c r="T8" s="191"/>
      <c r="U8" s="191"/>
      <c r="V8" s="191"/>
      <c r="W8" s="191"/>
      <c r="X8" s="191"/>
      <c r="Y8" s="191"/>
      <c r="Z8" s="191"/>
      <c r="AA8" s="191"/>
      <c r="AB8" s="191"/>
      <c r="AC8" s="191"/>
      <c r="AD8" s="191"/>
      <c r="AE8" s="191"/>
    </row>
    <row r="9" spans="2:31" x14ac:dyDescent="0.25">
      <c r="B9" s="170"/>
      <c r="C9" s="171"/>
      <c r="D9" s="171"/>
      <c r="E9" s="171"/>
      <c r="F9" s="172"/>
      <c r="G9" s="170"/>
      <c r="H9" s="171"/>
      <c r="I9" s="171"/>
      <c r="J9" s="171"/>
      <c r="K9" s="172"/>
      <c r="L9" s="170"/>
      <c r="M9" s="171"/>
      <c r="N9" s="171"/>
      <c r="O9" s="171"/>
      <c r="P9" s="172"/>
      <c r="Q9" s="191"/>
      <c r="R9" s="191"/>
      <c r="S9" s="191"/>
      <c r="T9" s="191"/>
      <c r="U9" s="191"/>
      <c r="V9" s="191"/>
      <c r="W9" s="191"/>
      <c r="X9" s="191"/>
      <c r="Y9" s="191"/>
      <c r="Z9" s="191"/>
      <c r="AA9" s="191"/>
      <c r="AB9" s="191"/>
      <c r="AC9" s="191"/>
      <c r="AD9" s="191"/>
      <c r="AE9" s="191"/>
    </row>
    <row r="10" spans="2:31" ht="15" customHeight="1" x14ac:dyDescent="0.25">
      <c r="B10" s="170"/>
      <c r="C10" s="171"/>
      <c r="D10" s="171"/>
      <c r="E10" s="171"/>
      <c r="F10" s="172"/>
      <c r="G10" s="170"/>
      <c r="H10" s="171"/>
      <c r="I10" s="171"/>
      <c r="J10" s="171"/>
      <c r="K10" s="172"/>
      <c r="L10" s="170"/>
      <c r="M10" s="171"/>
      <c r="N10" s="171"/>
      <c r="O10" s="171"/>
      <c r="P10" s="172"/>
      <c r="Q10" s="191"/>
      <c r="R10" s="191"/>
      <c r="S10" s="191"/>
      <c r="T10" s="191"/>
      <c r="U10" s="191"/>
      <c r="V10" s="191"/>
      <c r="W10" s="191"/>
      <c r="X10" s="191"/>
      <c r="Y10" s="191"/>
      <c r="Z10" s="191"/>
      <c r="AA10" s="191"/>
      <c r="AB10" s="191"/>
      <c r="AC10" s="191"/>
      <c r="AD10" s="191"/>
      <c r="AE10" s="191"/>
    </row>
    <row r="11" spans="2:31" x14ac:dyDescent="0.25">
      <c r="B11" s="170"/>
      <c r="C11" s="171"/>
      <c r="D11" s="171"/>
      <c r="E11" s="171"/>
      <c r="F11" s="172"/>
      <c r="G11" s="170"/>
      <c r="H11" s="171"/>
      <c r="I11" s="171"/>
      <c r="J11" s="171"/>
      <c r="K11" s="172"/>
      <c r="L11" s="170"/>
      <c r="M11" s="171"/>
      <c r="N11" s="171"/>
      <c r="O11" s="171"/>
      <c r="P11" s="172"/>
      <c r="Q11" s="191"/>
      <c r="R11" s="191"/>
      <c r="S11" s="191"/>
      <c r="T11" s="191"/>
      <c r="U11" s="191"/>
      <c r="V11" s="191"/>
      <c r="W11" s="191"/>
      <c r="X11" s="191"/>
      <c r="Y11" s="191"/>
      <c r="Z11" s="191"/>
      <c r="AA11" s="191"/>
      <c r="AB11" s="191"/>
      <c r="AC11" s="191"/>
      <c r="AD11" s="191"/>
      <c r="AE11" s="191"/>
    </row>
    <row r="12" spans="2:31" ht="15" customHeight="1" thickBot="1" x14ac:dyDescent="0.3">
      <c r="B12" s="170"/>
      <c r="C12" s="171"/>
      <c r="D12" s="171"/>
      <c r="E12" s="171"/>
      <c r="F12" s="172"/>
      <c r="G12" s="170"/>
      <c r="H12" s="171"/>
      <c r="I12" s="171"/>
      <c r="J12" s="171"/>
      <c r="K12" s="172"/>
      <c r="L12" s="170"/>
      <c r="M12" s="171"/>
      <c r="N12" s="171"/>
      <c r="O12" s="171"/>
      <c r="P12" s="172"/>
      <c r="Q12" s="191"/>
      <c r="R12" s="191"/>
      <c r="S12" s="191"/>
      <c r="T12" s="191"/>
      <c r="U12" s="191"/>
      <c r="V12" s="191"/>
      <c r="W12" s="191"/>
      <c r="X12" s="191"/>
      <c r="Y12" s="191"/>
      <c r="Z12" s="191"/>
      <c r="AA12" s="191"/>
      <c r="AB12" s="191"/>
      <c r="AC12" s="191"/>
      <c r="AD12" s="191"/>
      <c r="AE12" s="191"/>
    </row>
    <row r="13" spans="2:31" ht="23.25" customHeight="1" x14ac:dyDescent="0.25">
      <c r="B13" s="170"/>
      <c r="C13" s="171"/>
      <c r="D13" s="171"/>
      <c r="E13" s="171"/>
      <c r="F13" s="172"/>
      <c r="G13" s="170"/>
      <c r="H13" s="171"/>
      <c r="I13" s="171"/>
      <c r="J13" s="171"/>
      <c r="K13" s="172"/>
      <c r="L13" s="331" t="s">
        <v>181</v>
      </c>
      <c r="M13" s="332"/>
      <c r="N13" s="332"/>
      <c r="O13" s="332"/>
      <c r="P13" s="333"/>
      <c r="Q13" s="191"/>
      <c r="R13" s="191"/>
      <c r="S13" s="191"/>
      <c r="T13" s="191"/>
      <c r="U13" s="191"/>
      <c r="V13" s="191"/>
      <c r="W13" s="191"/>
      <c r="X13" s="191"/>
      <c r="Y13" s="191"/>
      <c r="Z13" s="191"/>
      <c r="AA13" s="191"/>
      <c r="AB13" s="191"/>
      <c r="AC13" s="191"/>
      <c r="AD13" s="191"/>
      <c r="AE13" s="191"/>
    </row>
    <row r="14" spans="2:31" x14ac:dyDescent="0.25">
      <c r="B14" s="170"/>
      <c r="C14" s="171"/>
      <c r="D14" s="171"/>
      <c r="E14" s="171"/>
      <c r="F14" s="172"/>
      <c r="G14" s="170"/>
      <c r="H14" s="171"/>
      <c r="I14" s="171"/>
      <c r="J14" s="171"/>
      <c r="K14" s="172"/>
      <c r="L14" s="170"/>
      <c r="M14" s="171"/>
      <c r="N14" s="171"/>
      <c r="O14" s="171"/>
      <c r="P14" s="172"/>
      <c r="Q14" s="191"/>
      <c r="R14" s="191"/>
      <c r="S14" s="191"/>
      <c r="T14" s="191"/>
      <c r="U14" s="191"/>
      <c r="V14" s="191"/>
      <c r="W14" s="191"/>
      <c r="X14" s="191"/>
      <c r="Y14" s="191"/>
      <c r="Z14" s="191"/>
      <c r="AA14" s="191"/>
      <c r="AB14" s="191"/>
      <c r="AC14" s="191"/>
      <c r="AD14" s="191"/>
      <c r="AE14" s="191"/>
    </row>
    <row r="15" spans="2:31" ht="15.75" thickBot="1" x14ac:dyDescent="0.3">
      <c r="B15" s="173"/>
      <c r="C15" s="174"/>
      <c r="D15" s="174"/>
      <c r="E15" s="174"/>
      <c r="F15" s="175"/>
      <c r="G15" s="358"/>
      <c r="H15" s="359"/>
      <c r="I15" s="359"/>
      <c r="J15" s="359"/>
      <c r="K15" s="360"/>
      <c r="L15" s="170"/>
      <c r="M15" s="171"/>
      <c r="N15" s="171"/>
      <c r="O15" s="171"/>
      <c r="P15" s="172"/>
      <c r="Q15" s="191"/>
      <c r="R15" s="191"/>
      <c r="S15" s="191"/>
      <c r="T15" s="191"/>
      <c r="U15" s="191"/>
      <c r="V15" s="191"/>
      <c r="W15" s="191"/>
      <c r="X15" s="191"/>
      <c r="Y15" s="191"/>
      <c r="Z15" s="191"/>
      <c r="AA15" s="191"/>
      <c r="AB15" s="191"/>
      <c r="AC15" s="191"/>
      <c r="AD15" s="191"/>
      <c r="AE15" s="191"/>
    </row>
    <row r="16" spans="2:31" ht="30" customHeight="1" x14ac:dyDescent="0.25">
      <c r="B16" s="331" t="s">
        <v>180</v>
      </c>
      <c r="C16" s="332"/>
      <c r="D16" s="332"/>
      <c r="E16" s="332"/>
      <c r="F16" s="333"/>
      <c r="G16" s="331" t="s">
        <v>64</v>
      </c>
      <c r="H16" s="332"/>
      <c r="I16" s="332"/>
      <c r="J16" s="332"/>
      <c r="K16" s="333"/>
      <c r="L16" s="170"/>
      <c r="M16" s="171"/>
      <c r="N16" s="171"/>
      <c r="O16" s="171"/>
      <c r="P16" s="172"/>
      <c r="R16" s="191"/>
      <c r="S16" s="191"/>
      <c r="T16" s="191"/>
      <c r="U16" s="191"/>
      <c r="V16" s="191"/>
    </row>
    <row r="17" spans="2:23" x14ac:dyDescent="0.25">
      <c r="B17" s="170"/>
      <c r="C17" s="171"/>
      <c r="D17" s="171"/>
      <c r="E17" s="171"/>
      <c r="F17" s="172"/>
      <c r="G17" s="170"/>
      <c r="H17" s="171"/>
      <c r="I17" s="171"/>
      <c r="J17" s="171"/>
      <c r="K17" s="172"/>
      <c r="L17" s="170"/>
      <c r="M17" s="171"/>
      <c r="N17" s="171"/>
      <c r="O17" s="171"/>
      <c r="P17" s="172"/>
      <c r="R17" s="191"/>
      <c r="S17" s="191"/>
      <c r="T17" s="191"/>
      <c r="U17" s="191"/>
      <c r="V17" s="191"/>
    </row>
    <row r="18" spans="2:23" x14ac:dyDescent="0.25">
      <c r="B18" s="170"/>
      <c r="C18" s="171"/>
      <c r="D18" s="171"/>
      <c r="E18" s="171"/>
      <c r="F18" s="172"/>
      <c r="G18" s="170"/>
      <c r="H18" s="171"/>
      <c r="I18" s="171"/>
      <c r="J18" s="171"/>
      <c r="K18" s="172"/>
      <c r="L18" s="170"/>
      <c r="M18" s="171"/>
      <c r="N18" s="171"/>
      <c r="O18" s="171"/>
      <c r="P18" s="172"/>
      <c r="R18" s="191"/>
      <c r="S18" s="191"/>
      <c r="T18" s="191"/>
      <c r="U18" s="191"/>
      <c r="V18" s="191"/>
    </row>
    <row r="19" spans="2:23" ht="15.75" thickBot="1" x14ac:dyDescent="0.3">
      <c r="B19" s="170"/>
      <c r="C19" s="171"/>
      <c r="D19" s="171"/>
      <c r="E19" s="171"/>
      <c r="F19" s="172"/>
      <c r="G19" s="170"/>
      <c r="H19" s="171"/>
      <c r="I19" s="171"/>
      <c r="J19" s="171"/>
      <c r="K19" s="172"/>
      <c r="L19" s="170"/>
      <c r="M19" s="171"/>
      <c r="N19" s="171"/>
      <c r="O19" s="171"/>
      <c r="P19" s="172"/>
      <c r="R19" s="191"/>
      <c r="S19" s="191"/>
      <c r="T19" s="191"/>
      <c r="U19" s="191"/>
      <c r="V19" s="191"/>
    </row>
    <row r="20" spans="2:23" x14ac:dyDescent="0.25">
      <c r="B20" s="170"/>
      <c r="C20" s="171"/>
      <c r="D20" s="171"/>
      <c r="E20" s="171"/>
      <c r="F20" s="172"/>
      <c r="G20" s="170"/>
      <c r="H20" s="171"/>
      <c r="I20" s="171"/>
      <c r="J20" s="171"/>
      <c r="K20" s="172"/>
      <c r="L20" s="331"/>
      <c r="M20" s="332"/>
      <c r="N20" s="332"/>
      <c r="O20" s="332"/>
      <c r="P20" s="333"/>
      <c r="R20" s="191"/>
      <c r="S20" s="191"/>
      <c r="T20" s="191"/>
      <c r="U20" s="191"/>
      <c r="V20" s="191"/>
    </row>
    <row r="21" spans="2:23" x14ac:dyDescent="0.25">
      <c r="B21" s="170"/>
      <c r="C21" s="171"/>
      <c r="D21" s="171"/>
      <c r="E21" s="171"/>
      <c r="F21" s="172"/>
      <c r="G21" s="170"/>
      <c r="H21" s="171"/>
      <c r="I21" s="171"/>
      <c r="J21" s="171"/>
      <c r="K21" s="172"/>
      <c r="L21" s="361" t="s">
        <v>184</v>
      </c>
      <c r="M21" s="362"/>
      <c r="N21" s="362"/>
      <c r="O21" s="362"/>
      <c r="P21" s="363"/>
      <c r="R21" s="191"/>
      <c r="S21" s="191"/>
      <c r="T21" s="191"/>
      <c r="U21" s="191"/>
      <c r="V21" s="191"/>
    </row>
    <row r="22" spans="2:23" x14ac:dyDescent="0.25">
      <c r="B22" s="170"/>
      <c r="C22" s="171"/>
      <c r="D22" s="171"/>
      <c r="E22" s="171"/>
      <c r="F22" s="172"/>
      <c r="G22" s="170"/>
      <c r="H22" s="171"/>
      <c r="I22" s="171"/>
      <c r="J22" s="171"/>
      <c r="K22" s="172"/>
      <c r="L22" s="170"/>
      <c r="M22" s="171"/>
      <c r="N22" s="171"/>
      <c r="O22" s="171"/>
      <c r="P22" s="172"/>
      <c r="R22" s="191"/>
      <c r="S22" s="191"/>
      <c r="T22" s="191"/>
      <c r="U22" s="191"/>
      <c r="V22" s="191"/>
    </row>
    <row r="23" spans="2:23" x14ac:dyDescent="0.25">
      <c r="B23" s="170"/>
      <c r="C23" s="171"/>
      <c r="D23" s="171"/>
      <c r="E23" s="171"/>
      <c r="F23" s="172"/>
      <c r="G23" s="170"/>
      <c r="H23" s="171"/>
      <c r="I23" s="171"/>
      <c r="J23" s="171"/>
      <c r="K23" s="172"/>
      <c r="L23" s="170"/>
      <c r="M23" s="171"/>
      <c r="N23" s="171"/>
      <c r="O23" s="171"/>
      <c r="P23" s="172"/>
      <c r="R23" s="191"/>
      <c r="S23" s="191"/>
      <c r="T23" s="191"/>
      <c r="U23" s="191"/>
      <c r="V23" s="191"/>
    </row>
    <row r="24" spans="2:23" x14ac:dyDescent="0.25">
      <c r="B24" s="170"/>
      <c r="C24" s="171"/>
      <c r="D24" s="171"/>
      <c r="E24" s="171"/>
      <c r="F24" s="172"/>
      <c r="G24" s="170"/>
      <c r="H24" s="171"/>
      <c r="I24" s="171"/>
      <c r="J24" s="171"/>
      <c r="K24" s="172"/>
      <c r="L24" s="170"/>
      <c r="M24" s="171"/>
      <c r="N24" s="171"/>
      <c r="O24" s="171"/>
      <c r="P24" s="172"/>
      <c r="R24" s="191"/>
      <c r="S24" s="191"/>
      <c r="T24" s="191"/>
      <c r="U24" s="191"/>
      <c r="V24" s="191"/>
    </row>
    <row r="25" spans="2:23" x14ac:dyDescent="0.25">
      <c r="B25" s="170"/>
      <c r="C25" s="171"/>
      <c r="D25" s="171"/>
      <c r="E25" s="171"/>
      <c r="F25" s="172"/>
      <c r="G25" s="170"/>
      <c r="H25" s="171"/>
      <c r="I25" s="171"/>
      <c r="J25" s="171"/>
      <c r="K25" s="172"/>
      <c r="L25" s="170"/>
      <c r="M25" s="171"/>
      <c r="N25" s="171"/>
      <c r="O25" s="171"/>
      <c r="P25" s="172"/>
      <c r="R25" s="191"/>
      <c r="S25" s="191"/>
      <c r="T25" s="191"/>
      <c r="U25" s="191"/>
      <c r="V25" s="191"/>
    </row>
    <row r="26" spans="2:23" x14ac:dyDescent="0.25">
      <c r="B26" s="170"/>
      <c r="C26" s="171"/>
      <c r="D26" s="171"/>
      <c r="E26" s="171"/>
      <c r="F26" s="172"/>
      <c r="G26" s="170"/>
      <c r="H26" s="171"/>
      <c r="I26" s="171"/>
      <c r="J26" s="171"/>
      <c r="K26" s="172"/>
      <c r="L26" s="170"/>
      <c r="M26" s="171"/>
      <c r="N26" s="171"/>
      <c r="O26" s="171"/>
      <c r="P26" s="172"/>
      <c r="R26" s="191"/>
      <c r="S26" s="191"/>
      <c r="T26" s="191"/>
      <c r="U26" s="191"/>
      <c r="V26" s="191"/>
    </row>
    <row r="27" spans="2:23" x14ac:dyDescent="0.25">
      <c r="B27" s="170"/>
      <c r="C27" s="171"/>
      <c r="D27" s="171"/>
      <c r="E27" s="171"/>
      <c r="F27" s="172"/>
      <c r="G27" s="170"/>
      <c r="H27" s="171"/>
      <c r="I27" s="171"/>
      <c r="J27" s="171"/>
      <c r="K27" s="172"/>
      <c r="L27" s="170"/>
      <c r="M27" s="171"/>
      <c r="N27" s="171"/>
      <c r="O27" s="171"/>
      <c r="P27" s="172"/>
      <c r="R27" s="191"/>
      <c r="S27" s="191"/>
      <c r="T27" s="191"/>
      <c r="U27" s="191"/>
      <c r="V27" s="191"/>
    </row>
    <row r="28" spans="2:23" ht="15.75" thickBot="1" x14ac:dyDescent="0.3">
      <c r="B28" s="173"/>
      <c r="C28" s="174"/>
      <c r="D28" s="174"/>
      <c r="E28" s="174"/>
      <c r="F28" s="175"/>
      <c r="G28" s="173"/>
      <c r="H28" s="174"/>
      <c r="I28" s="174"/>
      <c r="J28" s="174"/>
      <c r="K28" s="175"/>
      <c r="L28" s="170"/>
      <c r="M28" s="171"/>
      <c r="N28" s="171"/>
      <c r="O28" s="171"/>
      <c r="P28" s="172"/>
    </row>
    <row r="29" spans="2:23" ht="30" customHeight="1" x14ac:dyDescent="0.25">
      <c r="B29" s="331" t="s">
        <v>182</v>
      </c>
      <c r="C29" s="332"/>
      <c r="D29" s="332"/>
      <c r="E29" s="332"/>
      <c r="F29" s="333"/>
      <c r="G29" s="331" t="s">
        <v>183</v>
      </c>
      <c r="H29" s="332"/>
      <c r="I29" s="332"/>
      <c r="J29" s="332"/>
      <c r="K29" s="333"/>
      <c r="L29" s="170"/>
      <c r="M29" s="171"/>
      <c r="N29" s="171"/>
      <c r="O29" s="171"/>
      <c r="P29" s="172"/>
    </row>
    <row r="30" spans="2:23" x14ac:dyDescent="0.25">
      <c r="B30" s="170"/>
      <c r="C30" s="171"/>
      <c r="D30" s="171"/>
      <c r="E30" s="171"/>
      <c r="F30" s="172"/>
      <c r="G30" s="170"/>
      <c r="H30" s="171"/>
      <c r="I30" s="171"/>
      <c r="J30" s="171"/>
      <c r="K30" s="172"/>
      <c r="L30" s="170"/>
      <c r="M30" s="171"/>
      <c r="N30" s="171"/>
      <c r="O30" s="171"/>
      <c r="P30" s="172"/>
      <c r="S30" s="191"/>
      <c r="T30" s="191"/>
      <c r="U30" s="191"/>
      <c r="V30" s="191"/>
      <c r="W30" s="191"/>
    </row>
    <row r="31" spans="2:23" x14ac:dyDescent="0.25">
      <c r="B31" s="170"/>
      <c r="C31" s="171"/>
      <c r="D31" s="171"/>
      <c r="E31" s="171"/>
      <c r="F31" s="172"/>
      <c r="G31" s="170"/>
      <c r="H31" s="171"/>
      <c r="I31" s="171"/>
      <c r="J31" s="171"/>
      <c r="K31" s="172"/>
      <c r="L31" s="170"/>
      <c r="M31" s="171"/>
      <c r="N31" s="171"/>
      <c r="O31" s="171"/>
      <c r="P31" s="172"/>
      <c r="S31" s="191"/>
      <c r="T31" s="191"/>
      <c r="U31" s="191"/>
      <c r="V31" s="191"/>
      <c r="W31" s="191"/>
    </row>
    <row r="32" spans="2:23" x14ac:dyDescent="0.25">
      <c r="B32" s="170"/>
      <c r="C32" s="171"/>
      <c r="D32" s="171"/>
      <c r="E32" s="171"/>
      <c r="F32" s="172"/>
      <c r="G32" s="170"/>
      <c r="H32" s="171"/>
      <c r="I32" s="171"/>
      <c r="J32" s="171"/>
      <c r="K32" s="172"/>
      <c r="L32" s="170"/>
      <c r="M32" s="171"/>
      <c r="N32" s="171"/>
      <c r="O32" s="171"/>
      <c r="P32" s="172"/>
      <c r="S32" s="191"/>
      <c r="T32" s="191"/>
      <c r="U32" s="191"/>
      <c r="V32" s="191"/>
      <c r="W32" s="191"/>
    </row>
    <row r="33" spans="2:23" x14ac:dyDescent="0.25">
      <c r="B33" s="170"/>
      <c r="C33" s="171"/>
      <c r="D33" s="171"/>
      <c r="E33" s="171"/>
      <c r="F33" s="172"/>
      <c r="G33" s="170"/>
      <c r="H33" s="171"/>
      <c r="I33" s="171"/>
      <c r="J33" s="171"/>
      <c r="K33" s="172"/>
      <c r="L33" s="170"/>
      <c r="M33" s="171"/>
      <c r="N33" s="171"/>
      <c r="O33" s="171"/>
      <c r="P33" s="172"/>
      <c r="S33" s="191"/>
      <c r="T33" s="191"/>
      <c r="U33" s="191"/>
      <c r="V33" s="191"/>
      <c r="W33" s="191"/>
    </row>
    <row r="34" spans="2:23" x14ac:dyDescent="0.25">
      <c r="B34" s="170"/>
      <c r="C34" s="171"/>
      <c r="D34" s="171"/>
      <c r="E34" s="171"/>
      <c r="F34" s="172"/>
      <c r="G34" s="170"/>
      <c r="H34" s="171"/>
      <c r="I34" s="171"/>
      <c r="J34" s="171"/>
      <c r="K34" s="172"/>
      <c r="L34" s="170"/>
      <c r="M34" s="171"/>
      <c r="N34" s="171"/>
      <c r="O34" s="171"/>
      <c r="P34" s="172"/>
      <c r="S34" s="191"/>
      <c r="T34" s="191"/>
      <c r="U34" s="191"/>
      <c r="V34" s="191"/>
      <c r="W34" s="191"/>
    </row>
    <row r="35" spans="2:23" x14ac:dyDescent="0.25">
      <c r="B35" s="170"/>
      <c r="C35" s="171"/>
      <c r="D35" s="171"/>
      <c r="E35" s="171"/>
      <c r="F35" s="172"/>
      <c r="G35" s="170"/>
      <c r="H35" s="171"/>
      <c r="I35" s="171"/>
      <c r="J35" s="171"/>
      <c r="K35" s="172"/>
      <c r="L35" s="170"/>
      <c r="M35" s="171"/>
      <c r="N35" s="171"/>
      <c r="O35" s="171"/>
      <c r="P35" s="172"/>
      <c r="S35" s="191"/>
      <c r="T35" s="191"/>
      <c r="U35" s="191"/>
      <c r="V35" s="191"/>
      <c r="W35" s="191"/>
    </row>
    <row r="36" spans="2:23" x14ac:dyDescent="0.25">
      <c r="B36" s="170"/>
      <c r="C36" s="171"/>
      <c r="D36" s="171"/>
      <c r="E36" s="171"/>
      <c r="F36" s="172"/>
      <c r="G36" s="170"/>
      <c r="H36" s="171"/>
      <c r="I36" s="171"/>
      <c r="J36" s="171"/>
      <c r="K36" s="172"/>
      <c r="L36" s="170"/>
      <c r="M36" s="171"/>
      <c r="N36" s="171"/>
      <c r="O36" s="171"/>
      <c r="P36" s="172"/>
      <c r="S36" s="191"/>
      <c r="T36" s="191"/>
      <c r="U36" s="191"/>
      <c r="V36" s="191"/>
      <c r="W36" s="191"/>
    </row>
    <row r="37" spans="2:23" x14ac:dyDescent="0.25">
      <c r="B37" s="170"/>
      <c r="C37" s="171"/>
      <c r="D37" s="171"/>
      <c r="E37" s="171"/>
      <c r="F37" s="172"/>
      <c r="G37" s="170"/>
      <c r="H37" s="171"/>
      <c r="I37" s="171"/>
      <c r="J37" s="171"/>
      <c r="K37" s="172"/>
      <c r="L37" s="170"/>
      <c r="M37" s="171"/>
      <c r="N37" s="171"/>
      <c r="O37" s="171"/>
      <c r="P37" s="172"/>
      <c r="S37" s="191"/>
      <c r="T37" s="191"/>
      <c r="U37" s="191"/>
      <c r="V37" s="191"/>
      <c r="W37" s="191"/>
    </row>
    <row r="38" spans="2:23" x14ac:dyDescent="0.25">
      <c r="B38" s="170"/>
      <c r="C38" s="171"/>
      <c r="D38" s="171"/>
      <c r="E38" s="171"/>
      <c r="F38" s="172"/>
      <c r="G38" s="170"/>
      <c r="H38" s="171"/>
      <c r="I38" s="171"/>
      <c r="J38" s="171"/>
      <c r="K38" s="172"/>
      <c r="L38" s="170"/>
      <c r="M38" s="171"/>
      <c r="N38" s="171"/>
      <c r="O38" s="171"/>
      <c r="P38" s="172"/>
      <c r="S38" s="191"/>
      <c r="T38" s="191"/>
      <c r="U38" s="191"/>
      <c r="V38" s="191"/>
      <c r="W38" s="191"/>
    </row>
    <row r="39" spans="2:23" x14ac:dyDescent="0.25">
      <c r="B39" s="170"/>
      <c r="C39" s="171"/>
      <c r="D39" s="171"/>
      <c r="E39" s="171"/>
      <c r="F39" s="172"/>
      <c r="G39" s="170"/>
      <c r="H39" s="171"/>
      <c r="I39" s="171"/>
      <c r="J39" s="171"/>
      <c r="K39" s="172"/>
      <c r="L39" s="170"/>
      <c r="M39" s="171"/>
      <c r="N39" s="171"/>
      <c r="O39" s="171"/>
      <c r="P39" s="172"/>
      <c r="S39" s="191"/>
      <c r="T39" s="191"/>
      <c r="U39" s="191"/>
      <c r="V39" s="191"/>
      <c r="W39" s="191"/>
    </row>
    <row r="40" spans="2:23" x14ac:dyDescent="0.25">
      <c r="B40" s="170"/>
      <c r="C40" s="171"/>
      <c r="D40" s="171"/>
      <c r="E40" s="171"/>
      <c r="F40" s="172"/>
      <c r="G40" s="170"/>
      <c r="H40" s="171"/>
      <c r="I40" s="171"/>
      <c r="J40" s="171"/>
      <c r="K40" s="172"/>
      <c r="L40" s="170"/>
      <c r="M40" s="171"/>
      <c r="N40" s="171"/>
      <c r="O40" s="171"/>
      <c r="P40" s="172"/>
    </row>
    <row r="41" spans="2:23" ht="15.75" thickBot="1" x14ac:dyDescent="0.3">
      <c r="B41" s="173"/>
      <c r="C41" s="174"/>
      <c r="D41" s="174"/>
      <c r="E41" s="174"/>
      <c r="F41" s="175"/>
      <c r="G41" s="358"/>
      <c r="H41" s="359"/>
      <c r="I41" s="359"/>
      <c r="J41" s="359"/>
      <c r="K41" s="360"/>
      <c r="L41" s="173"/>
      <c r="M41" s="174"/>
      <c r="N41" s="174"/>
      <c r="O41" s="174"/>
      <c r="P41" s="175"/>
    </row>
  </sheetData>
  <mergeCells count="13">
    <mergeCell ref="G41:K41"/>
    <mergeCell ref="L13:P13"/>
    <mergeCell ref="G16:K16"/>
    <mergeCell ref="L20:P20"/>
    <mergeCell ref="L21:P21"/>
    <mergeCell ref="B16:F16"/>
    <mergeCell ref="B29:F29"/>
    <mergeCell ref="G29:K29"/>
    <mergeCell ref="G15:K15"/>
    <mergeCell ref="B2:P2"/>
    <mergeCell ref="B3:F3"/>
    <mergeCell ref="G3:K3"/>
    <mergeCell ref="L3:P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C2:D16"/>
  <sheetViews>
    <sheetView workbookViewId="0">
      <selection activeCell="D3" sqref="D3"/>
    </sheetView>
  </sheetViews>
  <sheetFormatPr baseColWidth="10" defaultColWidth="9.140625" defaultRowHeight="15" x14ac:dyDescent="0.25"/>
  <cols>
    <col min="2" max="2" width="19.5703125" bestFit="1" customWidth="1"/>
    <col min="3" max="3" width="17.5703125" bestFit="1" customWidth="1"/>
    <col min="4" max="4" width="19.42578125" bestFit="1" customWidth="1"/>
    <col min="5" max="5" width="14.42578125" bestFit="1" customWidth="1"/>
    <col min="6" max="9" width="5" bestFit="1" customWidth="1"/>
    <col min="10" max="10" width="4" bestFit="1" customWidth="1"/>
    <col min="11" max="18" width="5" bestFit="1" customWidth="1"/>
    <col min="19" max="19" width="4" bestFit="1" customWidth="1"/>
    <col min="20" max="37" width="5" bestFit="1" customWidth="1"/>
    <col min="38" max="38" width="4" bestFit="1" customWidth="1"/>
    <col min="39" max="53" width="5" bestFit="1" customWidth="1"/>
    <col min="54" max="54" width="4" bestFit="1" customWidth="1"/>
    <col min="55" max="73" width="5" bestFit="1" customWidth="1"/>
    <col min="74" max="74" width="4" bestFit="1" customWidth="1"/>
    <col min="75" max="80" width="5" bestFit="1" customWidth="1"/>
    <col min="81" max="81" width="4" bestFit="1" customWidth="1"/>
    <col min="82" max="85" width="5" bestFit="1" customWidth="1"/>
    <col min="86" max="86" width="4" bestFit="1" customWidth="1"/>
    <col min="87" max="90" width="5" bestFit="1" customWidth="1"/>
    <col min="91" max="91" width="4" bestFit="1" customWidth="1"/>
    <col min="92" max="97" width="5" bestFit="1" customWidth="1"/>
    <col min="98" max="98" width="4" bestFit="1" customWidth="1"/>
    <col min="99" max="105" width="5" bestFit="1" customWidth="1"/>
    <col min="106" max="106" width="4" bestFit="1" customWidth="1"/>
    <col min="107" max="115" width="5" bestFit="1" customWidth="1"/>
    <col min="116" max="116" width="2" bestFit="1" customWidth="1"/>
    <col min="117" max="125" width="5" bestFit="1" customWidth="1"/>
    <col min="126" max="126" width="4" bestFit="1" customWidth="1"/>
    <col min="127" max="129" width="5" bestFit="1" customWidth="1"/>
    <col min="130" max="130" width="4" bestFit="1" customWidth="1"/>
    <col min="131" max="144" width="5" bestFit="1" customWidth="1"/>
    <col min="145" max="145" width="4" bestFit="1" customWidth="1"/>
    <col min="146" max="149" width="5" bestFit="1" customWidth="1"/>
    <col min="150" max="150" width="4" bestFit="1" customWidth="1"/>
    <col min="151" max="177" width="5" bestFit="1" customWidth="1"/>
    <col min="178" max="179" width="4" bestFit="1" customWidth="1"/>
    <col min="180" max="181" width="5" bestFit="1" customWidth="1"/>
    <col min="182" max="182" width="4" bestFit="1" customWidth="1"/>
    <col min="183" max="185" width="5" bestFit="1" customWidth="1"/>
    <col min="186" max="186" width="2" bestFit="1" customWidth="1"/>
    <col min="187" max="190" width="5" bestFit="1" customWidth="1"/>
    <col min="191" max="191" width="4" bestFit="1" customWidth="1"/>
    <col min="192" max="194" width="5" bestFit="1" customWidth="1"/>
    <col min="195" max="195" width="4" bestFit="1" customWidth="1"/>
    <col min="196" max="202" width="5" bestFit="1" customWidth="1"/>
    <col min="203" max="203" width="4" bestFit="1" customWidth="1"/>
    <col min="204" max="206" width="5" bestFit="1" customWidth="1"/>
    <col min="207" max="207" width="4" bestFit="1" customWidth="1"/>
    <col min="208" max="212" width="5" bestFit="1" customWidth="1"/>
    <col min="213" max="213" width="4" bestFit="1" customWidth="1"/>
    <col min="214" max="251" width="5" bestFit="1" customWidth="1"/>
    <col min="252" max="252" width="4" bestFit="1" customWidth="1"/>
    <col min="253" max="255" width="5" bestFit="1" customWidth="1"/>
    <col min="256" max="256" width="4" bestFit="1" customWidth="1"/>
    <col min="257" max="264" width="5" bestFit="1" customWidth="1"/>
    <col min="265" max="265" width="4" bestFit="1" customWidth="1"/>
    <col min="266" max="273" width="5" bestFit="1" customWidth="1"/>
    <col min="274" max="274" width="4" bestFit="1" customWidth="1"/>
    <col min="275" max="284" width="5" bestFit="1" customWidth="1"/>
    <col min="285" max="285" width="4" bestFit="1" customWidth="1"/>
    <col min="286" max="293" width="5" bestFit="1" customWidth="1"/>
    <col min="294" max="294" width="4" bestFit="1" customWidth="1"/>
    <col min="295" max="310" width="5" bestFit="1" customWidth="1"/>
    <col min="311" max="311" width="4" bestFit="1" customWidth="1"/>
    <col min="312" max="320" width="5" bestFit="1" customWidth="1"/>
    <col min="321" max="321" width="4" bestFit="1" customWidth="1"/>
    <col min="322" max="341" width="5" bestFit="1" customWidth="1"/>
    <col min="342" max="348" width="6" bestFit="1" customWidth="1"/>
    <col min="349" max="349" width="5" bestFit="1" customWidth="1"/>
    <col min="350" max="351" width="6" bestFit="1" customWidth="1"/>
    <col min="352" max="352" width="5" bestFit="1" customWidth="1"/>
    <col min="353" max="366" width="6" bestFit="1" customWidth="1"/>
    <col min="367" max="368" width="5" bestFit="1" customWidth="1"/>
    <col min="369" max="369" width="6" bestFit="1" customWidth="1"/>
    <col min="370" max="370" width="5" bestFit="1" customWidth="1"/>
    <col min="371" max="375" width="6" bestFit="1" customWidth="1"/>
    <col min="376" max="376" width="5" bestFit="1" customWidth="1"/>
    <col min="377" max="392" width="6" bestFit="1" customWidth="1"/>
    <col min="393" max="393" width="5" bestFit="1" customWidth="1"/>
    <col min="394" max="401" width="6" bestFit="1" customWidth="1"/>
    <col min="402" max="403" width="5" bestFit="1" customWidth="1"/>
    <col min="404" max="412" width="6" bestFit="1" customWidth="1"/>
    <col min="413" max="413" width="5.85546875" bestFit="1" customWidth="1"/>
    <col min="414" max="414" width="7.28515625" bestFit="1" customWidth="1"/>
    <col min="415" max="415" width="11.28515625" bestFit="1" customWidth="1"/>
  </cols>
  <sheetData>
    <row r="2" spans="3:4" x14ac:dyDescent="0.25">
      <c r="C2" s="162" t="s">
        <v>250</v>
      </c>
      <c r="D2" t="s">
        <v>138</v>
      </c>
    </row>
    <row r="3" spans="3:4" x14ac:dyDescent="0.25">
      <c r="C3" s="167" t="s">
        <v>126</v>
      </c>
      <c r="D3" s="364">
        <v>-0.24881111111111112</v>
      </c>
    </row>
    <row r="4" spans="3:4" x14ac:dyDescent="0.25">
      <c r="C4" s="167" t="s">
        <v>127</v>
      </c>
      <c r="D4" s="364">
        <v>-0.62783333333333324</v>
      </c>
    </row>
    <row r="5" spans="3:4" x14ac:dyDescent="0.25">
      <c r="C5" s="167" t="s">
        <v>128</v>
      </c>
      <c r="D5" s="364">
        <v>-0.29863333333333331</v>
      </c>
    </row>
    <row r="6" spans="3:4" x14ac:dyDescent="0.25">
      <c r="C6" s="167" t="s">
        <v>129</v>
      </c>
      <c r="D6" s="364">
        <v>0.10565555555555556</v>
      </c>
    </row>
    <row r="7" spans="3:4" x14ac:dyDescent="0.25">
      <c r="C7" s="167" t="s">
        <v>130</v>
      </c>
      <c r="D7" s="364">
        <v>0.23748749999999999</v>
      </c>
    </row>
    <row r="8" spans="3:4" x14ac:dyDescent="0.25">
      <c r="C8" s="167" t="s">
        <v>131</v>
      </c>
      <c r="D8" s="364">
        <v>1.6541249999999993E-2</v>
      </c>
    </row>
    <row r="9" spans="3:4" x14ac:dyDescent="0.25">
      <c r="C9" s="167" t="s">
        <v>132</v>
      </c>
      <c r="D9" s="364">
        <v>-2.1881249999999998E-2</v>
      </c>
    </row>
    <row r="10" spans="3:4" x14ac:dyDescent="0.25">
      <c r="C10" s="167" t="s">
        <v>133</v>
      </c>
      <c r="D10" s="364">
        <v>-6.6066666666666678E-3</v>
      </c>
    </row>
    <row r="11" spans="3:4" x14ac:dyDescent="0.25">
      <c r="C11" s="167" t="s">
        <v>134</v>
      </c>
      <c r="D11" s="364">
        <v>0.15566666666666668</v>
      </c>
    </row>
    <row r="12" spans="3:4" x14ac:dyDescent="0.25">
      <c r="C12" s="167" t="s">
        <v>135</v>
      </c>
      <c r="D12" s="364">
        <v>0.15894444444444444</v>
      </c>
    </row>
    <row r="13" spans="3:4" x14ac:dyDescent="0.25">
      <c r="C13" s="167" t="s">
        <v>136</v>
      </c>
      <c r="D13" s="364">
        <v>-3.9311111111111095E-2</v>
      </c>
    </row>
    <row r="14" spans="3:4" x14ac:dyDescent="0.25">
      <c r="C14" s="167" t="s">
        <v>137</v>
      </c>
      <c r="D14" s="364">
        <v>-0.12919999999999998</v>
      </c>
    </row>
    <row r="15" spans="3:4" x14ac:dyDescent="0.25">
      <c r="C15" s="167" t="s">
        <v>251</v>
      </c>
      <c r="D15" s="364"/>
    </row>
    <row r="16" spans="3:4" x14ac:dyDescent="0.25">
      <c r="C16" s="166" t="s">
        <v>252</v>
      </c>
      <c r="D16" s="364">
        <v>-6.203790476190478E-2</v>
      </c>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AJ47"/>
  <sheetViews>
    <sheetView workbookViewId="0">
      <selection activeCell="D39" sqref="D39:P47"/>
    </sheetView>
  </sheetViews>
  <sheetFormatPr baseColWidth="10" defaultColWidth="9.140625" defaultRowHeight="15" x14ac:dyDescent="0.25"/>
  <cols>
    <col min="2" max="2" width="19.140625" bestFit="1" customWidth="1"/>
    <col min="3" max="3" width="22.42578125" bestFit="1" customWidth="1"/>
    <col min="4" max="4" width="12" bestFit="1" customWidth="1"/>
    <col min="5" max="5" width="8" bestFit="1" customWidth="1"/>
    <col min="6" max="6" width="9" bestFit="1" customWidth="1"/>
    <col min="7" max="9" width="12" bestFit="1" customWidth="1"/>
    <col min="10" max="10" width="8" bestFit="1" customWidth="1"/>
    <col min="11" max="13" width="12" bestFit="1" customWidth="1"/>
    <col min="14" max="14" width="9" bestFit="1" customWidth="1"/>
    <col min="15" max="15" width="8" bestFit="1" customWidth="1"/>
    <col min="16" max="16" width="9" bestFit="1" customWidth="1"/>
    <col min="17" max="18" width="5" customWidth="1"/>
    <col min="19" max="19" width="11" bestFit="1" customWidth="1"/>
    <col min="20" max="21" width="9" bestFit="1" customWidth="1"/>
    <col min="22" max="23" width="12" bestFit="1" customWidth="1"/>
    <col min="24" max="24" width="8" bestFit="1" customWidth="1"/>
    <col min="25" max="35" width="12" bestFit="1" customWidth="1"/>
    <col min="36" max="36" width="9" bestFit="1" customWidth="1"/>
  </cols>
  <sheetData>
    <row r="2" spans="2:36" x14ac:dyDescent="0.25">
      <c r="C2" s="162" t="s">
        <v>256</v>
      </c>
    </row>
    <row r="3" spans="2:36" x14ac:dyDescent="0.25">
      <c r="B3" s="162" t="s">
        <v>63</v>
      </c>
      <c r="C3" t="s">
        <v>229</v>
      </c>
      <c r="D3" t="s">
        <v>230</v>
      </c>
      <c r="E3" t="s">
        <v>231</v>
      </c>
      <c r="F3" t="s">
        <v>232</v>
      </c>
      <c r="G3" t="s">
        <v>233</v>
      </c>
      <c r="H3" t="s">
        <v>234</v>
      </c>
      <c r="I3" t="s">
        <v>235</v>
      </c>
      <c r="J3" t="s">
        <v>236</v>
      </c>
      <c r="K3" t="s">
        <v>237</v>
      </c>
      <c r="L3" t="s">
        <v>238</v>
      </c>
      <c r="M3" t="s">
        <v>239</v>
      </c>
      <c r="N3" t="s">
        <v>240</v>
      </c>
      <c r="O3" t="s">
        <v>241</v>
      </c>
      <c r="P3" t="s">
        <v>242</v>
      </c>
      <c r="Q3" t="s">
        <v>243</v>
      </c>
      <c r="R3" t="s">
        <v>244</v>
      </c>
      <c r="S3" t="s">
        <v>251</v>
      </c>
      <c r="T3" t="s">
        <v>257</v>
      </c>
      <c r="U3" t="s">
        <v>258</v>
      </c>
      <c r="V3" t="s">
        <v>259</v>
      </c>
      <c r="W3" t="s">
        <v>260</v>
      </c>
      <c r="X3" t="s">
        <v>261</v>
      </c>
      <c r="Y3" t="s">
        <v>262</v>
      </c>
      <c r="Z3" t="s">
        <v>263</v>
      </c>
      <c r="AA3" t="s">
        <v>264</v>
      </c>
      <c r="AB3" t="s">
        <v>265</v>
      </c>
      <c r="AC3" t="s">
        <v>266</v>
      </c>
      <c r="AD3" t="s">
        <v>267</v>
      </c>
      <c r="AE3" t="s">
        <v>268</v>
      </c>
      <c r="AF3" t="s">
        <v>269</v>
      </c>
      <c r="AG3" t="s">
        <v>270</v>
      </c>
      <c r="AH3" t="s">
        <v>271</v>
      </c>
      <c r="AI3" t="s">
        <v>272</v>
      </c>
      <c r="AJ3" t="s">
        <v>273</v>
      </c>
    </row>
    <row r="4" spans="2:36" x14ac:dyDescent="0.25">
      <c r="B4" s="163" t="s">
        <v>115</v>
      </c>
      <c r="C4" s="364">
        <v>713.09</v>
      </c>
      <c r="D4" s="364">
        <v>838.34</v>
      </c>
      <c r="E4" s="364">
        <v>713.7600000000001</v>
      </c>
      <c r="F4" s="364">
        <v>739.34000000000015</v>
      </c>
      <c r="G4" s="364">
        <v>791.71</v>
      </c>
      <c r="H4" s="364">
        <v>839.43999999999994</v>
      </c>
      <c r="I4" s="364">
        <v>781.26</v>
      </c>
      <c r="J4" s="364">
        <v>804.93999999999994</v>
      </c>
      <c r="K4" s="364">
        <v>805.67</v>
      </c>
      <c r="L4" s="364">
        <v>851.58</v>
      </c>
      <c r="M4" s="364">
        <v>751.63</v>
      </c>
      <c r="N4" s="364">
        <v>772.06999999999982</v>
      </c>
      <c r="O4" s="364">
        <v>858.31999999999994</v>
      </c>
      <c r="P4" s="364">
        <v>353.05999999999995</v>
      </c>
      <c r="Q4" s="364"/>
      <c r="R4" s="364"/>
      <c r="S4" s="364">
        <v>0</v>
      </c>
      <c r="T4" s="364">
        <v>647.20999999999992</v>
      </c>
      <c r="U4" s="364">
        <v>960.66999999999985</v>
      </c>
      <c r="V4" s="364">
        <v>963.25999999999988</v>
      </c>
      <c r="W4" s="364">
        <v>613.81000000000006</v>
      </c>
      <c r="X4" s="364">
        <v>678.23</v>
      </c>
      <c r="Y4" s="364">
        <v>701.63000000000011</v>
      </c>
      <c r="Z4" s="364">
        <v>600.83000000000004</v>
      </c>
      <c r="AA4" s="364">
        <v>923.51</v>
      </c>
      <c r="AB4" s="364">
        <v>625.90999999999985</v>
      </c>
      <c r="AC4" s="364">
        <v>902.70999999999981</v>
      </c>
      <c r="AD4" s="364">
        <v>799.52</v>
      </c>
      <c r="AE4" s="364">
        <v>694.74999999999989</v>
      </c>
      <c r="AF4" s="364">
        <v>820.80000000000007</v>
      </c>
      <c r="AG4" s="364">
        <v>841.87</v>
      </c>
      <c r="AH4" s="364">
        <v>737.25</v>
      </c>
      <c r="AI4" s="364">
        <v>803.76</v>
      </c>
      <c r="AJ4" s="364">
        <v>809.03000000000009</v>
      </c>
    </row>
    <row r="5" spans="2:36" x14ac:dyDescent="0.25">
      <c r="B5" s="163" t="s">
        <v>116</v>
      </c>
      <c r="C5" s="364">
        <v>33.79</v>
      </c>
      <c r="D5" s="364">
        <v>58.47</v>
      </c>
      <c r="E5" s="364">
        <v>70</v>
      </c>
      <c r="F5" s="364">
        <v>60.219999999999992</v>
      </c>
      <c r="G5" s="364">
        <v>60</v>
      </c>
      <c r="H5" s="364">
        <v>57.51</v>
      </c>
      <c r="I5" s="364">
        <v>68.569999999999993</v>
      </c>
      <c r="J5" s="364">
        <v>55.210000000000008</v>
      </c>
      <c r="K5" s="364">
        <v>104.75</v>
      </c>
      <c r="L5" s="364">
        <v>69.88</v>
      </c>
      <c r="M5" s="364">
        <v>41.41</v>
      </c>
      <c r="N5" s="364">
        <v>67.11999999999999</v>
      </c>
      <c r="O5" s="364">
        <v>72.319999999999993</v>
      </c>
      <c r="P5" s="364">
        <v>48.72</v>
      </c>
      <c r="Q5" s="364"/>
      <c r="R5" s="364"/>
      <c r="S5" s="364">
        <v>0</v>
      </c>
      <c r="T5" s="364">
        <v>49.410000000000004</v>
      </c>
      <c r="U5" s="364">
        <v>86.66</v>
      </c>
      <c r="V5" s="364">
        <v>100.45</v>
      </c>
      <c r="W5" s="364">
        <v>72.209999999999994</v>
      </c>
      <c r="X5" s="364">
        <v>104.06</v>
      </c>
      <c r="Y5" s="364">
        <v>49.660000000000004</v>
      </c>
      <c r="Z5" s="364">
        <v>56.730000000000004</v>
      </c>
      <c r="AA5" s="364">
        <v>132.48999999999998</v>
      </c>
      <c r="AB5" s="364">
        <v>63.48</v>
      </c>
      <c r="AC5" s="364">
        <v>80.639999999999986</v>
      </c>
      <c r="AD5" s="364">
        <v>51.78</v>
      </c>
      <c r="AE5" s="364">
        <v>50.08</v>
      </c>
      <c r="AF5" s="364">
        <v>78.529999999999987</v>
      </c>
      <c r="AG5" s="364">
        <v>108.58999999999999</v>
      </c>
      <c r="AH5" s="364">
        <v>41.89</v>
      </c>
      <c r="AI5" s="364">
        <v>75</v>
      </c>
      <c r="AJ5" s="364">
        <v>73.489999999999995</v>
      </c>
    </row>
    <row r="6" spans="2:36" x14ac:dyDescent="0.25">
      <c r="B6" s="163" t="s">
        <v>117</v>
      </c>
      <c r="C6" s="364">
        <v>146.81000000000003</v>
      </c>
      <c r="D6" s="364">
        <v>178.88000000000002</v>
      </c>
      <c r="E6" s="364">
        <v>143.48999999999998</v>
      </c>
      <c r="F6" s="364">
        <v>155.12</v>
      </c>
      <c r="G6" s="364">
        <v>164.03000000000003</v>
      </c>
      <c r="H6" s="364">
        <v>173.70000000000002</v>
      </c>
      <c r="I6" s="364">
        <v>165.19</v>
      </c>
      <c r="J6" s="364">
        <v>171.6</v>
      </c>
      <c r="K6" s="364">
        <v>164.91</v>
      </c>
      <c r="L6" s="364">
        <v>181.64999999999998</v>
      </c>
      <c r="M6" s="364">
        <v>159.66</v>
      </c>
      <c r="N6" s="364">
        <v>155.08000000000001</v>
      </c>
      <c r="O6" s="364">
        <v>181.25</v>
      </c>
      <c r="P6" s="364">
        <v>70.900000000000006</v>
      </c>
      <c r="Q6" s="364"/>
      <c r="R6" s="364"/>
      <c r="S6" s="364">
        <v>0</v>
      </c>
      <c r="T6" s="364">
        <v>132.60000000000002</v>
      </c>
      <c r="U6" s="364">
        <v>206.75</v>
      </c>
      <c r="V6" s="364">
        <v>206.37</v>
      </c>
      <c r="W6" s="364">
        <v>127.21</v>
      </c>
      <c r="X6" s="364">
        <v>134.22999999999999</v>
      </c>
      <c r="Y6" s="364">
        <v>150.09</v>
      </c>
      <c r="Z6" s="364">
        <v>121.22</v>
      </c>
      <c r="AA6" s="364">
        <v>193.33</v>
      </c>
      <c r="AB6" s="364">
        <v>128.35</v>
      </c>
      <c r="AC6" s="364">
        <v>193.34</v>
      </c>
      <c r="AD6" s="364">
        <v>173.14000000000004</v>
      </c>
      <c r="AE6" s="364">
        <v>144.67999999999998</v>
      </c>
      <c r="AF6" s="364">
        <v>173.11999999999998</v>
      </c>
      <c r="AG6" s="364">
        <v>170.94</v>
      </c>
      <c r="AH6" s="364">
        <v>153.76</v>
      </c>
      <c r="AI6" s="364">
        <v>170.88</v>
      </c>
      <c r="AJ6" s="364">
        <v>172.04999999999995</v>
      </c>
    </row>
    <row r="7" spans="2:36" x14ac:dyDescent="0.25">
      <c r="B7" s="163" t="s">
        <v>118</v>
      </c>
      <c r="C7" s="364">
        <v>236.98000000000005</v>
      </c>
      <c r="D7" s="364">
        <v>296.44</v>
      </c>
      <c r="E7" s="364">
        <v>224.64000000000001</v>
      </c>
      <c r="F7" s="364">
        <v>231.47000000000003</v>
      </c>
      <c r="G7" s="364">
        <v>292.06000000000006</v>
      </c>
      <c r="H7" s="364">
        <v>280.3</v>
      </c>
      <c r="I7" s="364">
        <v>296.70999999999998</v>
      </c>
      <c r="J7" s="364">
        <v>320.97999999999996</v>
      </c>
      <c r="K7" s="364">
        <v>338.99</v>
      </c>
      <c r="L7" s="364">
        <v>336.91</v>
      </c>
      <c r="M7" s="364">
        <v>281.81</v>
      </c>
      <c r="N7" s="364">
        <v>270.14000000000004</v>
      </c>
      <c r="O7" s="364">
        <v>317.52999999999997</v>
      </c>
      <c r="P7" s="364">
        <v>60.25</v>
      </c>
      <c r="Q7" s="364"/>
      <c r="R7" s="364"/>
      <c r="S7" s="364">
        <v>0</v>
      </c>
      <c r="T7" s="364">
        <v>235.85</v>
      </c>
      <c r="U7" s="364">
        <v>345.15000000000003</v>
      </c>
      <c r="V7" s="364">
        <v>326.95</v>
      </c>
      <c r="W7" s="364">
        <v>322.35000000000002</v>
      </c>
      <c r="X7" s="364">
        <v>243.19000000000003</v>
      </c>
      <c r="Y7" s="364">
        <v>292.78999999999996</v>
      </c>
      <c r="Z7" s="364">
        <v>222.09</v>
      </c>
      <c r="AA7" s="364">
        <v>340.39</v>
      </c>
      <c r="AB7" s="364">
        <v>200.12</v>
      </c>
      <c r="AC7" s="364">
        <v>348.19000000000005</v>
      </c>
      <c r="AD7" s="364">
        <v>302.82999999999993</v>
      </c>
      <c r="AE7" s="364">
        <v>238.59000000000003</v>
      </c>
      <c r="AF7" s="364">
        <v>298.45999999999998</v>
      </c>
      <c r="AG7" s="364">
        <v>310.61000000000007</v>
      </c>
      <c r="AH7" s="364">
        <v>271.2</v>
      </c>
      <c r="AI7" s="364">
        <v>341.84000000000003</v>
      </c>
      <c r="AJ7" s="364">
        <v>345.79999999999995</v>
      </c>
    </row>
    <row r="8" spans="2:36" x14ac:dyDescent="0.25">
      <c r="B8" s="163" t="s">
        <v>119</v>
      </c>
      <c r="C8" s="364">
        <v>257.64999999999998</v>
      </c>
      <c r="D8" s="364">
        <v>334.91</v>
      </c>
      <c r="E8" s="364">
        <v>268.69</v>
      </c>
      <c r="F8" s="364">
        <v>284.90000000000003</v>
      </c>
      <c r="G8" s="364">
        <v>306.10999999999996</v>
      </c>
      <c r="H8" s="364">
        <v>321.7</v>
      </c>
      <c r="I8" s="364">
        <v>297.02</v>
      </c>
      <c r="J8" s="364">
        <v>317.68</v>
      </c>
      <c r="K8" s="364">
        <v>295.92</v>
      </c>
      <c r="L8" s="364">
        <v>339.02</v>
      </c>
      <c r="M8" s="364">
        <v>295.55000000000007</v>
      </c>
      <c r="N8" s="364">
        <v>283.24</v>
      </c>
      <c r="O8" s="364">
        <v>333.96999999999997</v>
      </c>
      <c r="P8" s="364">
        <v>132.71</v>
      </c>
      <c r="Q8" s="364"/>
      <c r="R8" s="364"/>
      <c r="S8" s="364">
        <v>0</v>
      </c>
      <c r="T8" s="364">
        <v>240.68</v>
      </c>
      <c r="U8" s="364">
        <v>388.72999999999996</v>
      </c>
      <c r="V8" s="364">
        <v>394.24</v>
      </c>
      <c r="W8" s="364">
        <v>229.06</v>
      </c>
      <c r="X8" s="364">
        <v>250.44000000000003</v>
      </c>
      <c r="Y8" s="364">
        <v>282.92999999999995</v>
      </c>
      <c r="Z8" s="364">
        <v>221.7</v>
      </c>
      <c r="AA8" s="364">
        <v>365.46999999999997</v>
      </c>
      <c r="AB8" s="364">
        <v>238.24</v>
      </c>
      <c r="AC8" s="364">
        <v>362.88999999999993</v>
      </c>
      <c r="AD8" s="364">
        <v>313.37000000000006</v>
      </c>
      <c r="AE8" s="364">
        <v>270.26999999999992</v>
      </c>
      <c r="AF8" s="364">
        <v>317.2</v>
      </c>
      <c r="AG8" s="364">
        <v>318.22000000000003</v>
      </c>
      <c r="AH8" s="364">
        <v>274</v>
      </c>
      <c r="AI8" s="364">
        <v>315.49</v>
      </c>
      <c r="AJ8" s="364">
        <v>323.68</v>
      </c>
    </row>
    <row r="9" spans="2:36" x14ac:dyDescent="0.25">
      <c r="B9" s="163" t="s">
        <v>123</v>
      </c>
      <c r="C9" s="364">
        <v>118.31083333333333</v>
      </c>
      <c r="D9" s="364">
        <v>118.27416666666669</v>
      </c>
      <c r="E9" s="364">
        <v>118.19000000000001</v>
      </c>
      <c r="F9" s="364">
        <v>118.2375</v>
      </c>
      <c r="G9" s="364">
        <v>118.26333333333334</v>
      </c>
      <c r="H9" s="364">
        <v>117.99083333333334</v>
      </c>
      <c r="I9" s="364">
        <v>118.32916666666669</v>
      </c>
      <c r="J9" s="364">
        <v>118.13499999999999</v>
      </c>
      <c r="K9" s="364">
        <v>118.13166666666667</v>
      </c>
      <c r="L9" s="364">
        <v>118.09416666666665</v>
      </c>
      <c r="M9" s="364">
        <v>118.10166666666665</v>
      </c>
      <c r="N9" s="364">
        <v>118.21750000000002</v>
      </c>
      <c r="O9" s="364">
        <v>118.575</v>
      </c>
      <c r="P9" s="364">
        <v>117.98750000000001</v>
      </c>
      <c r="Q9" s="364"/>
      <c r="R9" s="364"/>
      <c r="S9" s="364" t="e">
        <v>#DIV/0!</v>
      </c>
      <c r="T9" s="364">
        <v>118.07749999999999</v>
      </c>
      <c r="U9" s="364">
        <v>118.2675</v>
      </c>
      <c r="V9" s="364">
        <v>118.35666666666667</v>
      </c>
      <c r="W9" s="364">
        <v>118.03833333333334</v>
      </c>
      <c r="X9" s="364">
        <v>118.19999999999999</v>
      </c>
      <c r="Y9" s="364">
        <v>118.10583333333334</v>
      </c>
      <c r="Z9" s="364">
        <v>118.58833333333335</v>
      </c>
      <c r="AA9" s="364">
        <v>118.04416666666664</v>
      </c>
      <c r="AB9" s="364">
        <v>118.32166666666666</v>
      </c>
      <c r="AC9" s="364">
        <v>118.31583333333333</v>
      </c>
      <c r="AD9" s="364">
        <v>118.13333333333333</v>
      </c>
      <c r="AE9" s="364">
        <v>118.09333333333335</v>
      </c>
      <c r="AF9" s="364">
        <v>117.95666666666666</v>
      </c>
      <c r="AG9" s="364">
        <v>118.35583333333334</v>
      </c>
      <c r="AH9" s="364">
        <v>117.56916666666665</v>
      </c>
      <c r="AI9" s="364">
        <v>118.11583333333333</v>
      </c>
      <c r="AJ9" s="364">
        <v>118.46750000000002</v>
      </c>
    </row>
    <row r="10" spans="2:36" x14ac:dyDescent="0.25">
      <c r="B10" s="163" t="s">
        <v>120</v>
      </c>
      <c r="C10" s="364">
        <v>277.09000000000003</v>
      </c>
      <c r="D10" s="364">
        <v>265.65000000000003</v>
      </c>
      <c r="E10" s="364">
        <v>229.86</v>
      </c>
      <c r="F10" s="364">
        <v>239.72000000000006</v>
      </c>
      <c r="G10" s="364">
        <v>259.72000000000003</v>
      </c>
      <c r="H10" s="364">
        <v>284.69</v>
      </c>
      <c r="I10" s="364">
        <v>253.24000000000004</v>
      </c>
      <c r="J10" s="364">
        <v>259.49</v>
      </c>
      <c r="K10" s="364">
        <v>244.05999999999997</v>
      </c>
      <c r="L10" s="364">
        <v>261.55</v>
      </c>
      <c r="M10" s="364">
        <v>253.8</v>
      </c>
      <c r="N10" s="364">
        <v>265.60000000000002</v>
      </c>
      <c r="O10" s="364">
        <v>270.96000000000004</v>
      </c>
      <c r="P10" s="364">
        <v>100.41</v>
      </c>
      <c r="Q10" s="364"/>
      <c r="R10" s="364"/>
      <c r="S10" s="364">
        <v>0</v>
      </c>
      <c r="T10" s="364">
        <v>225.42000000000002</v>
      </c>
      <c r="U10" s="364">
        <v>277.45</v>
      </c>
      <c r="V10" s="364">
        <v>261.14</v>
      </c>
      <c r="W10" s="364">
        <v>189.35</v>
      </c>
      <c r="X10" s="364">
        <v>189.68</v>
      </c>
      <c r="Y10" s="364">
        <v>218.20000000000002</v>
      </c>
      <c r="Z10" s="364">
        <v>199.27999999999997</v>
      </c>
      <c r="AA10" s="364">
        <v>234.82999999999996</v>
      </c>
      <c r="AB10" s="364">
        <v>194.17000000000002</v>
      </c>
      <c r="AC10" s="364">
        <v>266.7</v>
      </c>
      <c r="AD10" s="364">
        <v>264.74</v>
      </c>
      <c r="AE10" s="364">
        <v>228.66</v>
      </c>
      <c r="AF10" s="364">
        <v>254.70999999999995</v>
      </c>
      <c r="AG10" s="364">
        <v>243.32</v>
      </c>
      <c r="AH10" s="364">
        <v>269.05999999999995</v>
      </c>
      <c r="AI10" s="364">
        <v>245.21</v>
      </c>
      <c r="AJ10" s="364">
        <v>237.55</v>
      </c>
    </row>
    <row r="11" spans="2:36" x14ac:dyDescent="0.25">
      <c r="B11" s="163" t="s">
        <v>121</v>
      </c>
      <c r="C11" s="364">
        <v>994.27</v>
      </c>
      <c r="D11" s="364">
        <v>978.88</v>
      </c>
      <c r="E11" s="364">
        <v>1071.1300000000001</v>
      </c>
      <c r="F11" s="364">
        <v>1052.6500000000001</v>
      </c>
      <c r="G11" s="364">
        <v>1023.44</v>
      </c>
      <c r="H11" s="364">
        <v>1071.8800000000001</v>
      </c>
      <c r="I11" s="364">
        <v>1049.8499999999999</v>
      </c>
      <c r="J11" s="364">
        <v>1045.26</v>
      </c>
      <c r="K11" s="364">
        <v>1010.2</v>
      </c>
      <c r="L11" s="364">
        <v>995.17</v>
      </c>
      <c r="M11" s="364">
        <v>1012.35</v>
      </c>
      <c r="N11" s="364">
        <v>1005.6300000000001</v>
      </c>
      <c r="O11" s="364">
        <v>1026.9200000000003</v>
      </c>
      <c r="P11" s="364">
        <v>400.56999999999994</v>
      </c>
      <c r="Q11" s="364"/>
      <c r="R11" s="364"/>
      <c r="S11" s="364">
        <v>0</v>
      </c>
      <c r="T11" s="364">
        <v>1119.01</v>
      </c>
      <c r="U11" s="364">
        <v>1031.9900000000002</v>
      </c>
      <c r="V11" s="364">
        <v>986.25000000000011</v>
      </c>
      <c r="W11" s="364">
        <v>1108.1199999999999</v>
      </c>
      <c r="X11" s="364">
        <v>1092.8300000000002</v>
      </c>
      <c r="Y11" s="364">
        <v>1062.8</v>
      </c>
      <c r="Z11" s="364">
        <v>1062.6400000000001</v>
      </c>
      <c r="AA11" s="364">
        <v>1031.94</v>
      </c>
      <c r="AB11" s="364">
        <v>1148.7900000000002</v>
      </c>
      <c r="AC11" s="364">
        <v>997.9799999999999</v>
      </c>
      <c r="AD11" s="364">
        <v>1039.93</v>
      </c>
      <c r="AE11" s="364">
        <v>1103.2599999999998</v>
      </c>
      <c r="AF11" s="364">
        <v>1025.51</v>
      </c>
      <c r="AG11" s="364">
        <v>1007.8700000000001</v>
      </c>
      <c r="AH11" s="364">
        <v>1059.76</v>
      </c>
      <c r="AI11" s="364">
        <v>1022.9900000000001</v>
      </c>
      <c r="AJ11" s="364">
        <v>993.98</v>
      </c>
    </row>
    <row r="12" spans="2:36" x14ac:dyDescent="0.25">
      <c r="B12" s="163" t="s">
        <v>122</v>
      </c>
      <c r="C12" s="364">
        <v>433.94</v>
      </c>
      <c r="D12" s="364">
        <v>551.49000000000012</v>
      </c>
      <c r="E12" s="364">
        <v>452.11</v>
      </c>
      <c r="F12" s="364">
        <v>461.01</v>
      </c>
      <c r="G12" s="364">
        <v>533.06000000000006</v>
      </c>
      <c r="H12" s="364">
        <v>528.19000000000005</v>
      </c>
      <c r="I12" s="364">
        <v>547.52</v>
      </c>
      <c r="J12" s="364">
        <v>564.66000000000008</v>
      </c>
      <c r="K12" s="364">
        <v>627.04</v>
      </c>
      <c r="L12" s="364">
        <v>608.26</v>
      </c>
      <c r="M12" s="364">
        <v>501.68</v>
      </c>
      <c r="N12" s="364">
        <v>509.73</v>
      </c>
      <c r="O12" s="364">
        <v>590.15</v>
      </c>
      <c r="P12" s="364">
        <v>183.93</v>
      </c>
      <c r="Q12" s="364"/>
      <c r="R12" s="364"/>
      <c r="S12" s="364">
        <v>0</v>
      </c>
      <c r="T12" s="364">
        <v>433.19000000000005</v>
      </c>
      <c r="U12" s="364">
        <v>656.75</v>
      </c>
      <c r="V12" s="364">
        <v>650.94999999999993</v>
      </c>
      <c r="W12" s="364">
        <v>541.41999999999996</v>
      </c>
      <c r="X12" s="364">
        <v>495.53</v>
      </c>
      <c r="Y12" s="364">
        <v>509.68000000000006</v>
      </c>
      <c r="Z12" s="364">
        <v>415.36</v>
      </c>
      <c r="AA12" s="364">
        <v>686</v>
      </c>
      <c r="AB12" s="364">
        <v>404.98999999999995</v>
      </c>
      <c r="AC12" s="364">
        <v>641.19000000000005</v>
      </c>
      <c r="AD12" s="364">
        <v>546.77</v>
      </c>
      <c r="AE12" s="364">
        <v>447.55999999999995</v>
      </c>
      <c r="AF12" s="364">
        <v>566.25</v>
      </c>
      <c r="AG12" s="364">
        <v>606.95000000000005</v>
      </c>
      <c r="AH12" s="364">
        <v>482.61999999999989</v>
      </c>
      <c r="AI12" s="364">
        <v>606.66</v>
      </c>
      <c r="AJ12" s="364">
        <v>611.72</v>
      </c>
    </row>
    <row r="15" spans="2:36" x14ac:dyDescent="0.25">
      <c r="B15" s="168">
        <f>SUMPRODUCT(C15:CA15,C39:CA39)/'flow data'!$W$7</f>
        <v>35.612207552962843</v>
      </c>
      <c r="D15">
        <v>838.34</v>
      </c>
      <c r="E15">
        <v>713.7600000000001</v>
      </c>
      <c r="F15">
        <v>739.34000000000015</v>
      </c>
      <c r="G15">
        <v>791.71</v>
      </c>
      <c r="H15">
        <v>839.43999999999994</v>
      </c>
      <c r="I15">
        <v>781.26</v>
      </c>
      <c r="J15">
        <v>804.93999999999994</v>
      </c>
      <c r="K15">
        <v>805.67</v>
      </c>
      <c r="L15">
        <v>851.58</v>
      </c>
      <c r="M15">
        <v>751.63</v>
      </c>
      <c r="N15">
        <v>772.06999999999982</v>
      </c>
      <c r="O15">
        <v>858.31999999999994</v>
      </c>
      <c r="P15">
        <v>353.05999999999995</v>
      </c>
    </row>
    <row r="16" spans="2:36" x14ac:dyDescent="0.25">
      <c r="B16" s="168">
        <f>SUMPRODUCT(C16:CA16,C40:CA40)/'flow data'!$W$7</f>
        <v>2.9537611298741173</v>
      </c>
      <c r="D16">
        <v>58.47</v>
      </c>
      <c r="E16">
        <v>70</v>
      </c>
      <c r="F16">
        <v>60.219999999999992</v>
      </c>
      <c r="G16">
        <v>60</v>
      </c>
      <c r="H16">
        <v>57.51</v>
      </c>
      <c r="I16">
        <v>68.569999999999993</v>
      </c>
      <c r="J16">
        <v>55.210000000000008</v>
      </c>
      <c r="K16">
        <v>104.75</v>
      </c>
      <c r="L16">
        <v>69.88</v>
      </c>
      <c r="M16">
        <v>41.41</v>
      </c>
      <c r="N16">
        <v>67.11999999999999</v>
      </c>
      <c r="O16">
        <v>72.319999999999993</v>
      </c>
      <c r="P16">
        <v>48.72</v>
      </c>
    </row>
    <row r="17" spans="2:36" x14ac:dyDescent="0.25">
      <c r="B17" s="168">
        <f>SUMPRODUCT(C17:CA17,C41:CA41)/'flow data'!$W$7</f>
        <v>7.4357752533005836</v>
      </c>
      <c r="D17">
        <v>178.88000000000002</v>
      </c>
      <c r="E17">
        <v>143.48999999999998</v>
      </c>
      <c r="F17">
        <v>155.12</v>
      </c>
      <c r="G17">
        <v>164.03000000000003</v>
      </c>
      <c r="H17">
        <v>173.70000000000002</v>
      </c>
      <c r="I17">
        <v>165.19</v>
      </c>
      <c r="J17">
        <v>171.6</v>
      </c>
      <c r="K17">
        <v>164.91</v>
      </c>
      <c r="L17">
        <v>181.64999999999998</v>
      </c>
      <c r="M17">
        <v>159.66</v>
      </c>
      <c r="N17">
        <v>155.08000000000001</v>
      </c>
      <c r="O17">
        <v>181.25</v>
      </c>
      <c r="P17">
        <v>70.900000000000006</v>
      </c>
    </row>
    <row r="18" spans="2:36" x14ac:dyDescent="0.25">
      <c r="B18" s="168">
        <f>SUMPRODUCT(C18:CA18,C42:CA42)/'flow data'!$W$7</f>
        <v>12.925010746085356</v>
      </c>
      <c r="D18">
        <v>296.44</v>
      </c>
      <c r="E18">
        <v>224.64000000000001</v>
      </c>
      <c r="F18">
        <v>231.47000000000003</v>
      </c>
      <c r="G18">
        <v>292.06000000000006</v>
      </c>
      <c r="H18">
        <v>280.3</v>
      </c>
      <c r="I18">
        <v>296.70999999999998</v>
      </c>
      <c r="J18">
        <v>320.97999999999996</v>
      </c>
      <c r="K18">
        <v>338.99</v>
      </c>
      <c r="L18">
        <v>336.91</v>
      </c>
      <c r="M18">
        <v>281.81</v>
      </c>
      <c r="N18">
        <v>270.14000000000004</v>
      </c>
      <c r="O18">
        <v>317.52999999999997</v>
      </c>
      <c r="P18">
        <v>60.25</v>
      </c>
    </row>
    <row r="19" spans="2:36" x14ac:dyDescent="0.25">
      <c r="B19" s="168">
        <f>SUMPRODUCT(C19:CA19,C43:CA43)/'flow data'!$W$7</f>
        <v>13.716720908811787</v>
      </c>
      <c r="D19">
        <v>334.91</v>
      </c>
      <c r="E19">
        <v>268.69</v>
      </c>
      <c r="F19">
        <v>284.90000000000003</v>
      </c>
      <c r="G19">
        <v>306.10999999999996</v>
      </c>
      <c r="H19">
        <v>321.7</v>
      </c>
      <c r="I19">
        <v>297.02</v>
      </c>
      <c r="J19">
        <v>317.68</v>
      </c>
      <c r="K19">
        <v>295.92</v>
      </c>
      <c r="L19">
        <v>339.02</v>
      </c>
      <c r="M19">
        <v>295.55000000000007</v>
      </c>
      <c r="N19">
        <v>283.24</v>
      </c>
      <c r="O19">
        <v>333.96999999999997</v>
      </c>
      <c r="P19">
        <v>132.71</v>
      </c>
    </row>
    <row r="20" spans="2:36" x14ac:dyDescent="0.25">
      <c r="B20" s="168">
        <f>SUMPRODUCT(C20:CA20,C44:CA44)/'flow data'!$W$7</f>
        <v>5.3713325145839734</v>
      </c>
      <c r="D20">
        <v>118.27416666666669</v>
      </c>
      <c r="E20">
        <v>118.19000000000001</v>
      </c>
      <c r="F20">
        <v>118.2375</v>
      </c>
      <c r="G20">
        <v>118.26333333333334</v>
      </c>
      <c r="H20">
        <v>117.99083333333334</v>
      </c>
      <c r="I20">
        <v>118.32916666666669</v>
      </c>
      <c r="J20">
        <v>118.13499999999999</v>
      </c>
      <c r="K20">
        <v>118.13166666666667</v>
      </c>
      <c r="L20">
        <v>118.09416666666665</v>
      </c>
      <c r="M20">
        <v>118.10166666666665</v>
      </c>
      <c r="N20">
        <v>118.21750000000002</v>
      </c>
      <c r="O20">
        <v>118.575</v>
      </c>
      <c r="P20">
        <v>117.98750000000001</v>
      </c>
    </row>
    <row r="21" spans="2:36" x14ac:dyDescent="0.25">
      <c r="B21" s="168">
        <f>SUMPRODUCT(C21:CA21,C45:CA45)/'flow data'!$W$7</f>
        <v>11.501909732883021</v>
      </c>
      <c r="D21">
        <v>265.65000000000003</v>
      </c>
      <c r="E21">
        <v>229.86</v>
      </c>
      <c r="F21">
        <v>239.72000000000006</v>
      </c>
      <c r="G21">
        <v>259.72000000000003</v>
      </c>
      <c r="H21">
        <v>284.69</v>
      </c>
      <c r="I21">
        <v>253.24000000000004</v>
      </c>
      <c r="J21">
        <v>259.49</v>
      </c>
      <c r="K21">
        <v>244.05999999999997</v>
      </c>
      <c r="L21">
        <v>261.55</v>
      </c>
      <c r="M21">
        <v>253.8</v>
      </c>
      <c r="N21">
        <v>265.60000000000002</v>
      </c>
      <c r="O21">
        <v>270.96000000000004</v>
      </c>
      <c r="P21">
        <v>100.41</v>
      </c>
    </row>
    <row r="22" spans="2:36" x14ac:dyDescent="0.25">
      <c r="B22" s="168">
        <f>SUMPRODUCT(C22:CA22,C46:CA46)/'flow data'!$W$7</f>
        <v>45.969481117592878</v>
      </c>
      <c r="D22">
        <v>978.88</v>
      </c>
      <c r="E22">
        <v>1071.1300000000001</v>
      </c>
      <c r="F22">
        <v>1052.6500000000001</v>
      </c>
      <c r="G22">
        <v>1023.44</v>
      </c>
      <c r="H22">
        <v>1071.8800000000001</v>
      </c>
      <c r="I22">
        <v>1049.8499999999999</v>
      </c>
      <c r="J22">
        <v>1045.26</v>
      </c>
      <c r="K22">
        <v>1010.2</v>
      </c>
      <c r="L22">
        <v>995.17</v>
      </c>
      <c r="M22">
        <v>1012.35</v>
      </c>
      <c r="N22">
        <v>1005.6300000000001</v>
      </c>
      <c r="O22">
        <v>1026.9200000000003</v>
      </c>
      <c r="P22">
        <v>400.56999999999994</v>
      </c>
    </row>
    <row r="23" spans="2:36" x14ac:dyDescent="0.25">
      <c r="B23" s="168">
        <f>SUMPRODUCT(C23:CA23,C47:CA47)/'flow data'!$W$7</f>
        <v>24.081829904820385</v>
      </c>
      <c r="D23">
        <v>551.49000000000012</v>
      </c>
      <c r="E23">
        <v>452.11</v>
      </c>
      <c r="F23">
        <v>461.01</v>
      </c>
      <c r="G23">
        <v>533.06000000000006</v>
      </c>
      <c r="H23">
        <v>528.19000000000005</v>
      </c>
      <c r="I23">
        <v>547.52</v>
      </c>
      <c r="J23">
        <v>564.66000000000008</v>
      </c>
      <c r="K23">
        <v>627.04</v>
      </c>
      <c r="L23">
        <v>608.26</v>
      </c>
      <c r="M23">
        <v>501.68</v>
      </c>
      <c r="N23">
        <v>509.73</v>
      </c>
      <c r="O23">
        <v>590.15</v>
      </c>
      <c r="P23">
        <v>183.93</v>
      </c>
    </row>
    <row r="26" spans="2:36" x14ac:dyDescent="0.25">
      <c r="C26" s="162" t="s">
        <v>256</v>
      </c>
    </row>
    <row r="27" spans="2:36" x14ac:dyDescent="0.25">
      <c r="B27" s="162" t="s">
        <v>63</v>
      </c>
      <c r="C27" t="s">
        <v>229</v>
      </c>
      <c r="D27" t="s">
        <v>230</v>
      </c>
      <c r="E27" t="s">
        <v>231</v>
      </c>
      <c r="F27" t="s">
        <v>232</v>
      </c>
      <c r="G27" t="s">
        <v>233</v>
      </c>
      <c r="H27" t="s">
        <v>234</v>
      </c>
      <c r="I27" t="s">
        <v>235</v>
      </c>
      <c r="J27" t="s">
        <v>236</v>
      </c>
      <c r="K27" t="s">
        <v>237</v>
      </c>
      <c r="L27" t="s">
        <v>238</v>
      </c>
      <c r="M27" t="s">
        <v>239</v>
      </c>
      <c r="N27" t="s">
        <v>240</v>
      </c>
      <c r="O27" t="s">
        <v>241</v>
      </c>
      <c r="P27" t="s">
        <v>242</v>
      </c>
      <c r="Q27" t="s">
        <v>243</v>
      </c>
      <c r="R27" t="s">
        <v>244</v>
      </c>
      <c r="S27" t="s">
        <v>251</v>
      </c>
      <c r="T27" t="s">
        <v>257</v>
      </c>
      <c r="U27" t="s">
        <v>258</v>
      </c>
      <c r="V27" t="s">
        <v>259</v>
      </c>
      <c r="W27" t="s">
        <v>260</v>
      </c>
      <c r="X27" t="s">
        <v>261</v>
      </c>
      <c r="Y27" t="s">
        <v>262</v>
      </c>
      <c r="Z27" t="s">
        <v>263</v>
      </c>
      <c r="AA27" t="s">
        <v>264</v>
      </c>
      <c r="AB27" t="s">
        <v>265</v>
      </c>
      <c r="AC27" t="s">
        <v>266</v>
      </c>
      <c r="AD27" t="s">
        <v>267</v>
      </c>
      <c r="AE27" t="s">
        <v>268</v>
      </c>
      <c r="AF27" t="s">
        <v>269</v>
      </c>
      <c r="AG27" t="s">
        <v>270</v>
      </c>
      <c r="AH27" t="s">
        <v>271</v>
      </c>
      <c r="AI27" t="s">
        <v>272</v>
      </c>
      <c r="AJ27" t="s">
        <v>273</v>
      </c>
    </row>
    <row r="28" spans="2:36" x14ac:dyDescent="0.25">
      <c r="B28" s="163" t="s">
        <v>220</v>
      </c>
      <c r="C28" s="364">
        <v>12</v>
      </c>
      <c r="D28" s="364">
        <v>12</v>
      </c>
      <c r="E28" s="364">
        <v>12</v>
      </c>
      <c r="F28" s="364">
        <v>12</v>
      </c>
      <c r="G28" s="364">
        <v>12</v>
      </c>
      <c r="H28" s="364">
        <v>12</v>
      </c>
      <c r="I28" s="364">
        <v>12</v>
      </c>
      <c r="J28" s="364">
        <v>12</v>
      </c>
      <c r="K28" s="364">
        <v>12</v>
      </c>
      <c r="L28" s="364">
        <v>12</v>
      </c>
      <c r="M28" s="364">
        <v>12</v>
      </c>
      <c r="N28" s="364">
        <v>12</v>
      </c>
      <c r="O28" s="364">
        <v>12</v>
      </c>
      <c r="P28" s="364">
        <v>4</v>
      </c>
      <c r="Q28" s="364"/>
      <c r="R28" s="364"/>
      <c r="S28" s="364">
        <v>1</v>
      </c>
      <c r="T28" s="364">
        <v>12</v>
      </c>
      <c r="U28" s="364">
        <v>12</v>
      </c>
      <c r="V28" s="364">
        <v>12</v>
      </c>
      <c r="W28" s="364">
        <v>12</v>
      </c>
      <c r="X28" s="364">
        <v>12</v>
      </c>
      <c r="Y28" s="364">
        <v>12</v>
      </c>
      <c r="Z28" s="364">
        <v>12</v>
      </c>
      <c r="AA28" s="364">
        <v>12</v>
      </c>
      <c r="AB28" s="364">
        <v>12</v>
      </c>
      <c r="AC28" s="364">
        <v>12</v>
      </c>
      <c r="AD28" s="364">
        <v>12</v>
      </c>
      <c r="AE28" s="364">
        <v>12</v>
      </c>
      <c r="AF28" s="364">
        <v>12</v>
      </c>
      <c r="AG28" s="364">
        <v>12</v>
      </c>
      <c r="AH28" s="364">
        <v>12</v>
      </c>
      <c r="AI28" s="364">
        <v>12</v>
      </c>
      <c r="AJ28" s="364">
        <v>12</v>
      </c>
    </row>
    <row r="29" spans="2:36" x14ac:dyDescent="0.25">
      <c r="B29" s="163" t="s">
        <v>221</v>
      </c>
      <c r="C29" s="364">
        <v>12</v>
      </c>
      <c r="D29" s="364">
        <v>12</v>
      </c>
      <c r="E29" s="364">
        <v>12</v>
      </c>
      <c r="F29" s="364">
        <v>12</v>
      </c>
      <c r="G29" s="364">
        <v>12</v>
      </c>
      <c r="H29" s="364">
        <v>12</v>
      </c>
      <c r="I29" s="364">
        <v>12</v>
      </c>
      <c r="J29" s="364">
        <v>12</v>
      </c>
      <c r="K29" s="364">
        <v>12</v>
      </c>
      <c r="L29" s="364">
        <v>12</v>
      </c>
      <c r="M29" s="364">
        <v>12</v>
      </c>
      <c r="N29" s="364">
        <v>12</v>
      </c>
      <c r="O29" s="364">
        <v>12</v>
      </c>
      <c r="P29" s="364">
        <v>4</v>
      </c>
      <c r="Q29" s="364"/>
      <c r="R29" s="364"/>
      <c r="S29" s="364">
        <v>1</v>
      </c>
      <c r="T29" s="364">
        <v>12</v>
      </c>
      <c r="U29" s="364">
        <v>12</v>
      </c>
      <c r="V29" s="364">
        <v>12</v>
      </c>
      <c r="W29" s="364">
        <v>12</v>
      </c>
      <c r="X29" s="364">
        <v>12</v>
      </c>
      <c r="Y29" s="364">
        <v>12</v>
      </c>
      <c r="Z29" s="364">
        <v>12</v>
      </c>
      <c r="AA29" s="364">
        <v>12</v>
      </c>
      <c r="AB29" s="364">
        <v>12</v>
      </c>
      <c r="AC29" s="364">
        <v>12</v>
      </c>
      <c r="AD29" s="364">
        <v>12</v>
      </c>
      <c r="AE29" s="364">
        <v>12</v>
      </c>
      <c r="AF29" s="364">
        <v>12</v>
      </c>
      <c r="AG29" s="364">
        <v>12</v>
      </c>
      <c r="AH29" s="364">
        <v>12</v>
      </c>
      <c r="AI29" s="364">
        <v>12</v>
      </c>
      <c r="AJ29" s="364">
        <v>12</v>
      </c>
    </row>
    <row r="30" spans="2:36" x14ac:dyDescent="0.25">
      <c r="B30" s="163" t="s">
        <v>222</v>
      </c>
      <c r="C30" s="364">
        <v>12</v>
      </c>
      <c r="D30" s="364">
        <v>12</v>
      </c>
      <c r="E30" s="364">
        <v>12</v>
      </c>
      <c r="F30" s="364">
        <v>12</v>
      </c>
      <c r="G30" s="364">
        <v>12</v>
      </c>
      <c r="H30" s="364">
        <v>12</v>
      </c>
      <c r="I30" s="364">
        <v>12</v>
      </c>
      <c r="J30" s="364">
        <v>12</v>
      </c>
      <c r="K30" s="364">
        <v>12</v>
      </c>
      <c r="L30" s="364">
        <v>12</v>
      </c>
      <c r="M30" s="364">
        <v>12</v>
      </c>
      <c r="N30" s="364">
        <v>12</v>
      </c>
      <c r="O30" s="364">
        <v>12</v>
      </c>
      <c r="P30" s="364">
        <v>4</v>
      </c>
      <c r="Q30" s="364"/>
      <c r="R30" s="364"/>
      <c r="S30" s="364">
        <v>1</v>
      </c>
      <c r="T30" s="364">
        <v>12</v>
      </c>
      <c r="U30" s="364">
        <v>12</v>
      </c>
      <c r="V30" s="364">
        <v>12</v>
      </c>
      <c r="W30" s="364">
        <v>12</v>
      </c>
      <c r="X30" s="364">
        <v>12</v>
      </c>
      <c r="Y30" s="364">
        <v>12</v>
      </c>
      <c r="Z30" s="364">
        <v>12</v>
      </c>
      <c r="AA30" s="364">
        <v>12</v>
      </c>
      <c r="AB30" s="364">
        <v>12</v>
      </c>
      <c r="AC30" s="364">
        <v>12</v>
      </c>
      <c r="AD30" s="364">
        <v>12</v>
      </c>
      <c r="AE30" s="364">
        <v>12</v>
      </c>
      <c r="AF30" s="364">
        <v>12</v>
      </c>
      <c r="AG30" s="364">
        <v>12</v>
      </c>
      <c r="AH30" s="364">
        <v>12</v>
      </c>
      <c r="AI30" s="364">
        <v>12</v>
      </c>
      <c r="AJ30" s="364">
        <v>12</v>
      </c>
    </row>
    <row r="31" spans="2:36" x14ac:dyDescent="0.25">
      <c r="B31" s="163" t="s">
        <v>223</v>
      </c>
      <c r="C31" s="364">
        <v>12</v>
      </c>
      <c r="D31" s="364">
        <v>12</v>
      </c>
      <c r="E31" s="364">
        <v>12</v>
      </c>
      <c r="F31" s="364">
        <v>12</v>
      </c>
      <c r="G31" s="364">
        <v>12</v>
      </c>
      <c r="H31" s="364">
        <v>12</v>
      </c>
      <c r="I31" s="364">
        <v>12</v>
      </c>
      <c r="J31" s="364">
        <v>12</v>
      </c>
      <c r="K31" s="364">
        <v>12</v>
      </c>
      <c r="L31" s="364">
        <v>12</v>
      </c>
      <c r="M31" s="364">
        <v>12</v>
      </c>
      <c r="N31" s="364">
        <v>12</v>
      </c>
      <c r="O31" s="364">
        <v>12</v>
      </c>
      <c r="P31" s="364">
        <v>4</v>
      </c>
      <c r="Q31" s="364"/>
      <c r="R31" s="364"/>
      <c r="S31" s="364">
        <v>1</v>
      </c>
      <c r="T31" s="364">
        <v>12</v>
      </c>
      <c r="U31" s="364">
        <v>12</v>
      </c>
      <c r="V31" s="364">
        <v>12</v>
      </c>
      <c r="W31" s="364">
        <v>12</v>
      </c>
      <c r="X31" s="364">
        <v>12</v>
      </c>
      <c r="Y31" s="364">
        <v>12</v>
      </c>
      <c r="Z31" s="364">
        <v>12</v>
      </c>
      <c r="AA31" s="364">
        <v>12</v>
      </c>
      <c r="AB31" s="364">
        <v>12</v>
      </c>
      <c r="AC31" s="364">
        <v>12</v>
      </c>
      <c r="AD31" s="364">
        <v>12</v>
      </c>
      <c r="AE31" s="364">
        <v>12</v>
      </c>
      <c r="AF31" s="364">
        <v>12</v>
      </c>
      <c r="AG31" s="364">
        <v>12</v>
      </c>
      <c r="AH31" s="364">
        <v>12</v>
      </c>
      <c r="AI31" s="364">
        <v>12</v>
      </c>
      <c r="AJ31" s="364">
        <v>12</v>
      </c>
    </row>
    <row r="32" spans="2:36" x14ac:dyDescent="0.25">
      <c r="B32" s="163" t="s">
        <v>224</v>
      </c>
      <c r="C32" s="364">
        <v>12</v>
      </c>
      <c r="D32" s="364">
        <v>12</v>
      </c>
      <c r="E32" s="364">
        <v>12</v>
      </c>
      <c r="F32" s="364">
        <v>12</v>
      </c>
      <c r="G32" s="364">
        <v>12</v>
      </c>
      <c r="H32" s="364">
        <v>12</v>
      </c>
      <c r="I32" s="364">
        <v>12</v>
      </c>
      <c r="J32" s="364">
        <v>12</v>
      </c>
      <c r="K32" s="364">
        <v>12</v>
      </c>
      <c r="L32" s="364">
        <v>12</v>
      </c>
      <c r="M32" s="364">
        <v>12</v>
      </c>
      <c r="N32" s="364">
        <v>12</v>
      </c>
      <c r="O32" s="364">
        <v>12</v>
      </c>
      <c r="P32" s="364">
        <v>4</v>
      </c>
      <c r="Q32" s="364"/>
      <c r="R32" s="364"/>
      <c r="S32" s="364">
        <v>1</v>
      </c>
      <c r="T32" s="364">
        <v>12</v>
      </c>
      <c r="U32" s="364">
        <v>12</v>
      </c>
      <c r="V32" s="364">
        <v>12</v>
      </c>
      <c r="W32" s="364">
        <v>12</v>
      </c>
      <c r="X32" s="364">
        <v>12</v>
      </c>
      <c r="Y32" s="364">
        <v>12</v>
      </c>
      <c r="Z32" s="364">
        <v>12</v>
      </c>
      <c r="AA32" s="364">
        <v>12</v>
      </c>
      <c r="AB32" s="364">
        <v>12</v>
      </c>
      <c r="AC32" s="364">
        <v>12</v>
      </c>
      <c r="AD32" s="364">
        <v>12</v>
      </c>
      <c r="AE32" s="364">
        <v>12</v>
      </c>
      <c r="AF32" s="364">
        <v>12</v>
      </c>
      <c r="AG32" s="364">
        <v>12</v>
      </c>
      <c r="AH32" s="364">
        <v>12</v>
      </c>
      <c r="AI32" s="364">
        <v>12</v>
      </c>
      <c r="AJ32" s="364">
        <v>12</v>
      </c>
    </row>
    <row r="33" spans="2:36" x14ac:dyDescent="0.25">
      <c r="B33" s="163" t="s">
        <v>225</v>
      </c>
      <c r="C33" s="364">
        <v>12</v>
      </c>
      <c r="D33" s="364">
        <v>12</v>
      </c>
      <c r="E33" s="364">
        <v>12</v>
      </c>
      <c r="F33" s="364">
        <v>12</v>
      </c>
      <c r="G33" s="364">
        <v>12</v>
      </c>
      <c r="H33" s="364">
        <v>12</v>
      </c>
      <c r="I33" s="364">
        <v>12</v>
      </c>
      <c r="J33" s="364">
        <v>12</v>
      </c>
      <c r="K33" s="364">
        <v>12</v>
      </c>
      <c r="L33" s="364">
        <v>12</v>
      </c>
      <c r="M33" s="364">
        <v>12</v>
      </c>
      <c r="N33" s="364">
        <v>12</v>
      </c>
      <c r="O33" s="364">
        <v>12</v>
      </c>
      <c r="P33" s="364">
        <v>4</v>
      </c>
      <c r="Q33" s="364"/>
      <c r="R33" s="364"/>
      <c r="S33" s="364">
        <v>1</v>
      </c>
      <c r="T33" s="364">
        <v>12</v>
      </c>
      <c r="U33" s="364">
        <v>12</v>
      </c>
      <c r="V33" s="364">
        <v>12</v>
      </c>
      <c r="W33" s="364">
        <v>12</v>
      </c>
      <c r="X33" s="364">
        <v>12</v>
      </c>
      <c r="Y33" s="364">
        <v>12</v>
      </c>
      <c r="Z33" s="364">
        <v>12</v>
      </c>
      <c r="AA33" s="364">
        <v>12</v>
      </c>
      <c r="AB33" s="364">
        <v>12</v>
      </c>
      <c r="AC33" s="364">
        <v>12</v>
      </c>
      <c r="AD33" s="364">
        <v>12</v>
      </c>
      <c r="AE33" s="364">
        <v>12</v>
      </c>
      <c r="AF33" s="364">
        <v>12</v>
      </c>
      <c r="AG33" s="364">
        <v>12</v>
      </c>
      <c r="AH33" s="364">
        <v>12</v>
      </c>
      <c r="AI33" s="364">
        <v>12</v>
      </c>
      <c r="AJ33" s="364">
        <v>12</v>
      </c>
    </row>
    <row r="34" spans="2:36" x14ac:dyDescent="0.25">
      <c r="B34" s="163" t="s">
        <v>226</v>
      </c>
      <c r="C34" s="364">
        <v>12</v>
      </c>
      <c r="D34" s="364">
        <v>12</v>
      </c>
      <c r="E34" s="364">
        <v>12</v>
      </c>
      <c r="F34" s="364">
        <v>12</v>
      </c>
      <c r="G34" s="364">
        <v>12</v>
      </c>
      <c r="H34" s="364">
        <v>12</v>
      </c>
      <c r="I34" s="364">
        <v>12</v>
      </c>
      <c r="J34" s="364">
        <v>12</v>
      </c>
      <c r="K34" s="364">
        <v>12</v>
      </c>
      <c r="L34" s="364">
        <v>12</v>
      </c>
      <c r="M34" s="364">
        <v>12</v>
      </c>
      <c r="N34" s="364">
        <v>12</v>
      </c>
      <c r="O34" s="364">
        <v>12</v>
      </c>
      <c r="P34" s="364">
        <v>4</v>
      </c>
      <c r="Q34" s="364"/>
      <c r="R34" s="364"/>
      <c r="S34" s="364">
        <v>1</v>
      </c>
      <c r="T34" s="364">
        <v>12</v>
      </c>
      <c r="U34" s="364">
        <v>12</v>
      </c>
      <c r="V34" s="364">
        <v>12</v>
      </c>
      <c r="W34" s="364">
        <v>12</v>
      </c>
      <c r="X34" s="364">
        <v>12</v>
      </c>
      <c r="Y34" s="364">
        <v>12</v>
      </c>
      <c r="Z34" s="364">
        <v>12</v>
      </c>
      <c r="AA34" s="364">
        <v>12</v>
      </c>
      <c r="AB34" s="364">
        <v>12</v>
      </c>
      <c r="AC34" s="364">
        <v>12</v>
      </c>
      <c r="AD34" s="364">
        <v>12</v>
      </c>
      <c r="AE34" s="364">
        <v>12</v>
      </c>
      <c r="AF34" s="364">
        <v>12</v>
      </c>
      <c r="AG34" s="364">
        <v>12</v>
      </c>
      <c r="AH34" s="364">
        <v>12</v>
      </c>
      <c r="AI34" s="364">
        <v>12</v>
      </c>
      <c r="AJ34" s="364">
        <v>12</v>
      </c>
    </row>
    <row r="35" spans="2:36" x14ac:dyDescent="0.25">
      <c r="B35" s="163" t="s">
        <v>227</v>
      </c>
      <c r="C35" s="364">
        <v>12</v>
      </c>
      <c r="D35" s="364">
        <v>12</v>
      </c>
      <c r="E35" s="364">
        <v>12</v>
      </c>
      <c r="F35" s="364">
        <v>12</v>
      </c>
      <c r="G35" s="364">
        <v>12</v>
      </c>
      <c r="H35" s="364">
        <v>12</v>
      </c>
      <c r="I35" s="364">
        <v>12</v>
      </c>
      <c r="J35" s="364">
        <v>12</v>
      </c>
      <c r="K35" s="364">
        <v>12</v>
      </c>
      <c r="L35" s="364">
        <v>12</v>
      </c>
      <c r="M35" s="364">
        <v>12</v>
      </c>
      <c r="N35" s="364">
        <v>12</v>
      </c>
      <c r="O35" s="364">
        <v>12</v>
      </c>
      <c r="P35" s="364">
        <v>4</v>
      </c>
      <c r="Q35" s="364"/>
      <c r="R35" s="364"/>
      <c r="S35" s="364">
        <v>1</v>
      </c>
      <c r="T35" s="364">
        <v>12</v>
      </c>
      <c r="U35" s="364">
        <v>12</v>
      </c>
      <c r="V35" s="364">
        <v>12</v>
      </c>
      <c r="W35" s="364">
        <v>12</v>
      </c>
      <c r="X35" s="364">
        <v>12</v>
      </c>
      <c r="Y35" s="364">
        <v>12</v>
      </c>
      <c r="Z35" s="364">
        <v>12</v>
      </c>
      <c r="AA35" s="364">
        <v>12</v>
      </c>
      <c r="AB35" s="364">
        <v>12</v>
      </c>
      <c r="AC35" s="364">
        <v>12</v>
      </c>
      <c r="AD35" s="364">
        <v>12</v>
      </c>
      <c r="AE35" s="364">
        <v>12</v>
      </c>
      <c r="AF35" s="364">
        <v>12</v>
      </c>
      <c r="AG35" s="364">
        <v>12</v>
      </c>
      <c r="AH35" s="364">
        <v>12</v>
      </c>
      <c r="AI35" s="364">
        <v>12</v>
      </c>
      <c r="AJ35" s="364">
        <v>12</v>
      </c>
    </row>
    <row r="36" spans="2:36" x14ac:dyDescent="0.25">
      <c r="B36" s="163" t="s">
        <v>228</v>
      </c>
      <c r="C36" s="364">
        <v>12</v>
      </c>
      <c r="D36" s="364">
        <v>12</v>
      </c>
      <c r="E36" s="364">
        <v>12</v>
      </c>
      <c r="F36" s="364">
        <v>12</v>
      </c>
      <c r="G36" s="364">
        <v>12</v>
      </c>
      <c r="H36" s="364">
        <v>12</v>
      </c>
      <c r="I36" s="364">
        <v>12</v>
      </c>
      <c r="J36" s="364">
        <v>12</v>
      </c>
      <c r="K36" s="364">
        <v>12</v>
      </c>
      <c r="L36" s="364">
        <v>12</v>
      </c>
      <c r="M36" s="364">
        <v>12</v>
      </c>
      <c r="N36" s="364">
        <v>12</v>
      </c>
      <c r="O36" s="364">
        <v>12</v>
      </c>
      <c r="P36" s="364">
        <v>4</v>
      </c>
      <c r="Q36" s="364"/>
      <c r="R36" s="364"/>
      <c r="S36" s="364">
        <v>1</v>
      </c>
      <c r="T36" s="364">
        <v>12</v>
      </c>
      <c r="U36" s="364">
        <v>12</v>
      </c>
      <c r="V36" s="364">
        <v>12</v>
      </c>
      <c r="W36" s="364">
        <v>12</v>
      </c>
      <c r="X36" s="364">
        <v>12</v>
      </c>
      <c r="Y36" s="364">
        <v>12</v>
      </c>
      <c r="Z36" s="364">
        <v>12</v>
      </c>
      <c r="AA36" s="364">
        <v>12</v>
      </c>
      <c r="AB36" s="364">
        <v>12</v>
      </c>
      <c r="AC36" s="364">
        <v>12</v>
      </c>
      <c r="AD36" s="364">
        <v>12</v>
      </c>
      <c r="AE36" s="364">
        <v>12</v>
      </c>
      <c r="AF36" s="364">
        <v>12</v>
      </c>
      <c r="AG36" s="364">
        <v>12</v>
      </c>
      <c r="AH36" s="364">
        <v>12</v>
      </c>
      <c r="AI36" s="364">
        <v>12</v>
      </c>
      <c r="AJ36" s="364">
        <v>12</v>
      </c>
    </row>
    <row r="39" spans="2:36" x14ac:dyDescent="0.25">
      <c r="D39">
        <v>12</v>
      </c>
      <c r="E39">
        <v>12</v>
      </c>
      <c r="F39">
        <v>12</v>
      </c>
      <c r="G39">
        <v>12</v>
      </c>
      <c r="H39">
        <v>12</v>
      </c>
      <c r="I39">
        <v>12</v>
      </c>
      <c r="J39">
        <v>12</v>
      </c>
      <c r="K39">
        <v>12</v>
      </c>
      <c r="L39">
        <v>12</v>
      </c>
      <c r="M39">
        <v>12</v>
      </c>
      <c r="N39">
        <v>12</v>
      </c>
      <c r="O39">
        <v>12</v>
      </c>
      <c r="P39">
        <v>4</v>
      </c>
    </row>
    <row r="40" spans="2:36" x14ac:dyDescent="0.25">
      <c r="D40">
        <v>12</v>
      </c>
      <c r="E40">
        <v>12</v>
      </c>
      <c r="F40">
        <v>12</v>
      </c>
      <c r="G40">
        <v>12</v>
      </c>
      <c r="H40">
        <v>12</v>
      </c>
      <c r="I40">
        <v>12</v>
      </c>
      <c r="J40">
        <v>12</v>
      </c>
      <c r="K40">
        <v>12</v>
      </c>
      <c r="L40">
        <v>12</v>
      </c>
      <c r="M40">
        <v>12</v>
      </c>
      <c r="N40">
        <v>12</v>
      </c>
      <c r="O40">
        <v>12</v>
      </c>
      <c r="P40">
        <v>4</v>
      </c>
    </row>
    <row r="41" spans="2:36" x14ac:dyDescent="0.25">
      <c r="D41">
        <v>12</v>
      </c>
      <c r="E41">
        <v>12</v>
      </c>
      <c r="F41">
        <v>12</v>
      </c>
      <c r="G41">
        <v>12</v>
      </c>
      <c r="H41">
        <v>12</v>
      </c>
      <c r="I41">
        <v>12</v>
      </c>
      <c r="J41">
        <v>12</v>
      </c>
      <c r="K41">
        <v>12</v>
      </c>
      <c r="L41">
        <v>12</v>
      </c>
      <c r="M41">
        <v>12</v>
      </c>
      <c r="N41">
        <v>12</v>
      </c>
      <c r="O41">
        <v>12</v>
      </c>
      <c r="P41">
        <v>4</v>
      </c>
    </row>
    <row r="42" spans="2:36" x14ac:dyDescent="0.25">
      <c r="D42">
        <v>12</v>
      </c>
      <c r="E42">
        <v>12</v>
      </c>
      <c r="F42">
        <v>12</v>
      </c>
      <c r="G42">
        <v>12</v>
      </c>
      <c r="H42">
        <v>12</v>
      </c>
      <c r="I42">
        <v>12</v>
      </c>
      <c r="J42">
        <v>12</v>
      </c>
      <c r="K42">
        <v>12</v>
      </c>
      <c r="L42">
        <v>12</v>
      </c>
      <c r="M42">
        <v>12</v>
      </c>
      <c r="N42">
        <v>12</v>
      </c>
      <c r="O42">
        <v>12</v>
      </c>
      <c r="P42">
        <v>4</v>
      </c>
    </row>
    <row r="43" spans="2:36" x14ac:dyDescent="0.25">
      <c r="D43">
        <v>12</v>
      </c>
      <c r="E43">
        <v>12</v>
      </c>
      <c r="F43">
        <v>12</v>
      </c>
      <c r="G43">
        <v>12</v>
      </c>
      <c r="H43">
        <v>12</v>
      </c>
      <c r="I43">
        <v>12</v>
      </c>
      <c r="J43">
        <v>12</v>
      </c>
      <c r="K43">
        <v>12</v>
      </c>
      <c r="L43">
        <v>12</v>
      </c>
      <c r="M43">
        <v>12</v>
      </c>
      <c r="N43">
        <v>12</v>
      </c>
      <c r="O43">
        <v>12</v>
      </c>
      <c r="P43">
        <v>4</v>
      </c>
    </row>
    <row r="44" spans="2:36" x14ac:dyDescent="0.25">
      <c r="D44">
        <v>12</v>
      </c>
      <c r="E44">
        <v>12</v>
      </c>
      <c r="F44">
        <v>12</v>
      </c>
      <c r="G44">
        <v>12</v>
      </c>
      <c r="H44">
        <v>12</v>
      </c>
      <c r="I44">
        <v>12</v>
      </c>
      <c r="J44">
        <v>12</v>
      </c>
      <c r="K44">
        <v>12</v>
      </c>
      <c r="L44">
        <v>12</v>
      </c>
      <c r="M44">
        <v>12</v>
      </c>
      <c r="N44">
        <v>12</v>
      </c>
      <c r="O44">
        <v>12</v>
      </c>
      <c r="P44">
        <v>4</v>
      </c>
    </row>
    <row r="45" spans="2:36" x14ac:dyDescent="0.25">
      <c r="D45">
        <v>12</v>
      </c>
      <c r="E45">
        <v>12</v>
      </c>
      <c r="F45">
        <v>12</v>
      </c>
      <c r="G45">
        <v>12</v>
      </c>
      <c r="H45">
        <v>12</v>
      </c>
      <c r="I45">
        <v>12</v>
      </c>
      <c r="J45">
        <v>12</v>
      </c>
      <c r="K45">
        <v>12</v>
      </c>
      <c r="L45">
        <v>12</v>
      </c>
      <c r="M45">
        <v>12</v>
      </c>
      <c r="N45">
        <v>12</v>
      </c>
      <c r="O45">
        <v>12</v>
      </c>
      <c r="P45">
        <v>4</v>
      </c>
    </row>
    <row r="46" spans="2:36" x14ac:dyDescent="0.25">
      <c r="D46">
        <v>12</v>
      </c>
      <c r="E46">
        <v>12</v>
      </c>
      <c r="F46">
        <v>12</v>
      </c>
      <c r="G46">
        <v>12</v>
      </c>
      <c r="H46">
        <v>12</v>
      </c>
      <c r="I46">
        <v>12</v>
      </c>
      <c r="J46">
        <v>12</v>
      </c>
      <c r="K46">
        <v>12</v>
      </c>
      <c r="L46">
        <v>12</v>
      </c>
      <c r="M46">
        <v>12</v>
      </c>
      <c r="N46">
        <v>12</v>
      </c>
      <c r="O46">
        <v>12</v>
      </c>
      <c r="P46">
        <v>4</v>
      </c>
    </row>
    <row r="47" spans="2:36" x14ac:dyDescent="0.25">
      <c r="D47">
        <v>12</v>
      </c>
      <c r="E47">
        <v>12</v>
      </c>
      <c r="F47">
        <v>12</v>
      </c>
      <c r="G47">
        <v>12</v>
      </c>
      <c r="H47">
        <v>12</v>
      </c>
      <c r="I47">
        <v>12</v>
      </c>
      <c r="J47">
        <v>12</v>
      </c>
      <c r="K47">
        <v>12</v>
      </c>
      <c r="L47">
        <v>12</v>
      </c>
      <c r="M47">
        <v>12</v>
      </c>
      <c r="N47">
        <v>12</v>
      </c>
      <c r="O47">
        <v>12</v>
      </c>
      <c r="P47">
        <v>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Calculator</vt:lpstr>
      <vt:lpstr>flow data</vt:lpstr>
      <vt:lpstr>output.std</vt:lpstr>
      <vt:lpstr>Tips - Hydrograph</vt:lpstr>
      <vt:lpstr>Tips - Statistics</vt:lpstr>
      <vt:lpstr>Tips - SWAT Parameters</vt:lpstr>
      <vt:lpstr>pivtab</vt:lpstr>
      <vt:lpstr>pivtab2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Manish</dc:creator>
  <cp:lastModifiedBy>NEL MORENO</cp:lastModifiedBy>
  <cp:lastPrinted>2016-03-07T04:13:31Z</cp:lastPrinted>
  <dcterms:created xsi:type="dcterms:W3CDTF">2016-01-25T02:15:16Z</dcterms:created>
  <dcterms:modified xsi:type="dcterms:W3CDTF">2024-11-10T19:47:37Z</dcterms:modified>
</cp:coreProperties>
</file>