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odriguez\Google Drive\master control\Robotica autonoma\tema2\"/>
    </mc:Choice>
  </mc:AlternateContent>
  <xr:revisionPtr revIDLastSave="0" documentId="13_ncr:1_{33A1BA78-3B80-434E-B606-F12E814CB584}" xr6:coauthVersionLast="46" xr6:coauthVersionMax="46" xr10:uidLastSave="{00000000-0000-0000-0000-000000000000}"/>
  <bookViews>
    <workbookView xWindow="-108" yWindow="-108" windowWidth="23256" windowHeight="12576" xr2:uid="{15D87AEF-06E5-4B2F-A9F6-216ED8E3FFC7}"/>
  </bookViews>
  <sheets>
    <sheet name="DirectExcelSolu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R27" i="1" s="1"/>
  <c r="M25" i="1"/>
  <c r="N25" i="1" s="1"/>
  <c r="L25" i="1"/>
  <c r="K25" i="1"/>
  <c r="F33" i="1" l="1"/>
  <c r="H33" i="1" s="1"/>
  <c r="Q37" i="1"/>
  <c r="Q31" i="1"/>
  <c r="Q33" i="1"/>
  <c r="R32" i="1"/>
  <c r="Q38" i="1"/>
  <c r="Q32" i="1"/>
  <c r="R37" i="1"/>
  <c r="R31" i="1"/>
  <c r="R36" i="1"/>
  <c r="R30" i="1"/>
  <c r="R33" i="1"/>
  <c r="Q36" i="1"/>
  <c r="Q30" i="1"/>
  <c r="R29" i="1"/>
  <c r="Q27" i="1"/>
  <c r="R38" i="1"/>
  <c r="R35" i="1"/>
  <c r="R34" i="1"/>
  <c r="R28" i="1"/>
  <c r="E29" i="1"/>
  <c r="G29" i="1" s="1"/>
  <c r="R39" i="1"/>
  <c r="Q39" i="1"/>
  <c r="E26" i="1"/>
  <c r="Q26" i="1"/>
  <c r="R26" i="1"/>
  <c r="Q35" i="1"/>
  <c r="Q29" i="1"/>
  <c r="R40" i="1"/>
  <c r="Q40" i="1"/>
  <c r="Q34" i="1"/>
  <c r="Q28" i="1"/>
  <c r="E27" i="1"/>
  <c r="G27" i="1" s="1"/>
  <c r="F28" i="1"/>
  <c r="H28" i="1" s="1"/>
  <c r="F37" i="1"/>
  <c r="H37" i="1" s="1"/>
  <c r="E37" i="1"/>
  <c r="G37" i="1" s="1"/>
  <c r="F26" i="1"/>
  <c r="H26" i="1" s="1"/>
  <c r="F36" i="1"/>
  <c r="H36" i="1" s="1"/>
  <c r="E31" i="1"/>
  <c r="G31" i="1" s="1"/>
  <c r="E34" i="1"/>
  <c r="G34" i="1" s="1"/>
  <c r="E28" i="1"/>
  <c r="G28" i="1" s="1"/>
  <c r="F32" i="1"/>
  <c r="H32" i="1" s="1"/>
  <c r="E32" i="1"/>
  <c r="G32" i="1" s="1"/>
  <c r="F40" i="1"/>
  <c r="H40" i="1" s="1"/>
  <c r="E36" i="1"/>
  <c r="G36" i="1" s="1"/>
  <c r="F30" i="1"/>
  <c r="H30" i="1" s="1"/>
  <c r="F27" i="1"/>
  <c r="H27" i="1" s="1"/>
  <c r="E40" i="1"/>
  <c r="G40" i="1" s="1"/>
  <c r="F35" i="1"/>
  <c r="H35" i="1" s="1"/>
  <c r="E30" i="1"/>
  <c r="G30" i="1" s="1"/>
  <c r="F39" i="1"/>
  <c r="H39" i="1" s="1"/>
  <c r="E35" i="1"/>
  <c r="G35" i="1" s="1"/>
  <c r="F38" i="1"/>
  <c r="H38" i="1" s="1"/>
  <c r="E38" i="1"/>
  <c r="G38" i="1" s="1"/>
  <c r="E33" i="1"/>
  <c r="G33" i="1" s="1"/>
  <c r="F31" i="1"/>
  <c r="H31" i="1" s="1"/>
  <c r="E39" i="1"/>
  <c r="G39" i="1" s="1"/>
  <c r="F29" i="1"/>
  <c r="F34" i="1"/>
  <c r="H34" i="1" s="1"/>
  <c r="J26" i="1" l="1"/>
  <c r="M26" i="1" s="1"/>
  <c r="G26" i="1"/>
  <c r="J29" i="1"/>
  <c r="H29" i="1"/>
  <c r="I26" i="1"/>
  <c r="I33" i="1"/>
  <c r="S33" i="1" s="1"/>
  <c r="J33" i="1"/>
  <c r="J38" i="1"/>
  <c r="I38" i="1"/>
  <c r="S38" i="1" s="1"/>
  <c r="I32" i="1"/>
  <c r="S32" i="1" s="1"/>
  <c r="J32" i="1"/>
  <c r="J34" i="1"/>
  <c r="I34" i="1"/>
  <c r="S34" i="1" s="1"/>
  <c r="J30" i="1"/>
  <c r="I30" i="1"/>
  <c r="S30" i="1" s="1"/>
  <c r="I29" i="1"/>
  <c r="S29" i="1" s="1"/>
  <c r="I36" i="1"/>
  <c r="S36" i="1" s="1"/>
  <c r="J36" i="1"/>
  <c r="J27" i="1"/>
  <c r="I27" i="1"/>
  <c r="S27" i="1" s="1"/>
  <c r="J28" i="1"/>
  <c r="I28" i="1"/>
  <c r="S28" i="1" s="1"/>
  <c r="I31" i="1"/>
  <c r="S31" i="1" s="1"/>
  <c r="J31" i="1"/>
  <c r="I37" i="1"/>
  <c r="S37" i="1" s="1"/>
  <c r="J37" i="1"/>
  <c r="J39" i="1"/>
  <c r="I39" i="1"/>
  <c r="S39" i="1" s="1"/>
  <c r="I35" i="1"/>
  <c r="S35" i="1" s="1"/>
  <c r="J35" i="1"/>
  <c r="J40" i="1"/>
  <c r="I40" i="1"/>
  <c r="S40" i="1" s="1"/>
  <c r="M27" i="1" l="1"/>
  <c r="N27" i="1" s="1"/>
  <c r="L26" i="1"/>
  <c r="K26" i="1"/>
  <c r="K27" i="1" s="1"/>
  <c r="N26" i="1"/>
  <c r="S26" i="1"/>
  <c r="M28" i="1" l="1"/>
  <c r="M29" i="1" s="1"/>
  <c r="L27" i="1"/>
  <c r="L28" i="1" s="1"/>
  <c r="K28" i="1"/>
  <c r="O28" i="1" s="1"/>
  <c r="O27" i="1"/>
  <c r="O26" i="1"/>
  <c r="P26" i="1"/>
  <c r="N28" i="1" l="1"/>
  <c r="P27" i="1"/>
  <c r="L29" i="1"/>
  <c r="K29" i="1"/>
  <c r="O29" i="1" s="1"/>
  <c r="P28" i="1"/>
  <c r="M30" i="1"/>
  <c r="N29" i="1"/>
  <c r="L30" i="1" l="1"/>
  <c r="K30" i="1"/>
  <c r="O30" i="1" s="1"/>
  <c r="P29" i="1"/>
  <c r="M31" i="1"/>
  <c r="N30" i="1"/>
  <c r="L31" i="1" l="1"/>
  <c r="K31" i="1"/>
  <c r="O31" i="1" s="1"/>
  <c r="P30" i="1"/>
  <c r="M32" i="1"/>
  <c r="N31" i="1"/>
  <c r="L32" i="1" l="1"/>
  <c r="K32" i="1"/>
  <c r="O32" i="1" s="1"/>
  <c r="P31" i="1"/>
  <c r="M33" i="1"/>
  <c r="N32" i="1"/>
  <c r="L33" i="1" l="1"/>
  <c r="K33" i="1"/>
  <c r="O33" i="1" s="1"/>
  <c r="P32" i="1"/>
  <c r="M34" i="1"/>
  <c r="N33" i="1"/>
  <c r="L34" i="1" l="1"/>
  <c r="K34" i="1"/>
  <c r="O34" i="1" s="1"/>
  <c r="P33" i="1"/>
  <c r="M35" i="1"/>
  <c r="N34" i="1"/>
  <c r="L35" i="1" l="1"/>
  <c r="K35" i="1"/>
  <c r="O35" i="1" s="1"/>
  <c r="P34" i="1"/>
  <c r="M36" i="1"/>
  <c r="L36" i="1" s="1"/>
  <c r="N35" i="1"/>
  <c r="K36" i="1" l="1"/>
  <c r="O36" i="1" s="1"/>
  <c r="P35" i="1"/>
  <c r="M37" i="1"/>
  <c r="L37" i="1" s="1"/>
  <c r="N36" i="1"/>
  <c r="K37" i="1" l="1"/>
  <c r="O37" i="1" s="1"/>
  <c r="P36" i="1"/>
  <c r="M38" i="1"/>
  <c r="L38" i="1" s="1"/>
  <c r="N37" i="1"/>
  <c r="K38" i="1" l="1"/>
  <c r="O38" i="1" s="1"/>
  <c r="P37" i="1"/>
  <c r="M39" i="1"/>
  <c r="L39" i="1" s="1"/>
  <c r="N38" i="1"/>
  <c r="K39" i="1" l="1"/>
  <c r="O39" i="1" s="1"/>
  <c r="P38" i="1"/>
  <c r="M40" i="1"/>
  <c r="N40" i="1" s="1"/>
  <c r="N39" i="1"/>
  <c r="K40" i="1" l="1"/>
  <c r="O40" i="1" s="1"/>
  <c r="L40" i="1"/>
  <c r="P40" i="1" s="1"/>
  <c r="P39" i="1"/>
</calcChain>
</file>

<file path=xl/sharedStrings.xml><?xml version="1.0" encoding="utf-8"?>
<sst xmlns="http://schemas.openxmlformats.org/spreadsheetml/2006/main" count="68" uniqueCount="49">
  <si>
    <t>NR</t>
  </si>
  <si>
    <t>Pulsos rueda derecha</t>
  </si>
  <si>
    <t>Pulsos rueda izquierda</t>
  </si>
  <si>
    <t>NL</t>
  </si>
  <si>
    <t>NC</t>
  </si>
  <si>
    <t>Pulsos/vuelta rueda</t>
  </si>
  <si>
    <t>OUTPUTS</t>
  </si>
  <si>
    <t>PARAMETROS</t>
  </si>
  <si>
    <t>L</t>
  </si>
  <si>
    <t>Distancia entre ejes</t>
  </si>
  <si>
    <t>X</t>
  </si>
  <si>
    <t>Y</t>
  </si>
  <si>
    <t>Y0</t>
  </si>
  <si>
    <t>X0</t>
  </si>
  <si>
    <t>INPUTS</t>
  </si>
  <si>
    <t>R</t>
  </si>
  <si>
    <t>Radio ruedas</t>
  </si>
  <si>
    <t>DR</t>
  </si>
  <si>
    <t>DL</t>
  </si>
  <si>
    <t>cm</t>
  </si>
  <si>
    <t>pulsos /vuelta</t>
  </si>
  <si>
    <t>rad</t>
  </si>
  <si>
    <t>Abreviaturas</t>
  </si>
  <si>
    <t>veje</t>
  </si>
  <si>
    <t>T(s)</t>
  </si>
  <si>
    <t>Ax</t>
  </si>
  <si>
    <t>Ay</t>
  </si>
  <si>
    <t>VL</t>
  </si>
  <si>
    <t>VR</t>
  </si>
  <si>
    <t>VrotR</t>
  </si>
  <si>
    <t>VrotL</t>
  </si>
  <si>
    <t>Velocidad angular rueda derecha</t>
  </si>
  <si>
    <t>Velocidad angular rueda izquierda</t>
  </si>
  <si>
    <t>O(rad)</t>
  </si>
  <si>
    <t>O(deg)</t>
  </si>
  <si>
    <t>O(t)</t>
  </si>
  <si>
    <t>D(t)</t>
  </si>
  <si>
    <t>Distancia desplazamiento instantanea</t>
  </si>
  <si>
    <t>O0</t>
  </si>
  <si>
    <t>X inicial</t>
  </si>
  <si>
    <t>Y inicial</t>
  </si>
  <si>
    <t>X actual</t>
  </si>
  <si>
    <t>Y actual</t>
  </si>
  <si>
    <t>Incremento angular rueda derecha</t>
  </si>
  <si>
    <t>Incremento angular rueda izquierda</t>
  </si>
  <si>
    <t>Angulo giro instantaneo</t>
  </si>
  <si>
    <t>Orientación inicial</t>
  </si>
  <si>
    <t>Odometría 2d a través de Post procesado de señales provenientes de los enconder incrementales de las ruedas de un robot diferencial de dos ruedas.</t>
  </si>
  <si>
    <t>Autor: Jonatan Rodriguez   jonataro@ucm.es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</si>
</sst>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ck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3" borderId="1" xfId="0" applyNumberFormat="1" applyFill="1" applyBorder="1"/>
    <xf numFmtId="2" fontId="0" fillId="2" borderId="6" xfId="0" applyNumberFormat="1" applyFill="1" applyBorder="1"/>
    <xf numFmtId="2" fontId="0" fillId="3" borderId="6" xfId="0" applyNumberFormat="1" applyFill="1" applyBorder="1"/>
    <xf numFmtId="2" fontId="0" fillId="4" borderId="6" xfId="0" applyNumberFormat="1" applyFill="1" applyBorder="1"/>
    <xf numFmtId="2" fontId="0" fillId="0" borderId="6" xfId="0" applyNumberFormat="1" applyBorder="1"/>
    <xf numFmtId="2" fontId="1" fillId="0" borderId="6" xfId="0" applyNumberFormat="1" applyFont="1" applyBorder="1"/>
    <xf numFmtId="2" fontId="0" fillId="2" borderId="1" xfId="0" applyNumberFormat="1" applyFill="1" applyBorder="1"/>
    <xf numFmtId="2" fontId="0" fillId="0" borderId="1" xfId="0" applyNumberFormat="1" applyBorder="1"/>
    <xf numFmtId="2" fontId="1" fillId="0" borderId="1" xfId="0" applyNumberFormat="1" applyFont="1" applyBorder="1"/>
    <xf numFmtId="164" fontId="0" fillId="0" borderId="12" xfId="0" applyNumberFormat="1" applyBorder="1"/>
    <xf numFmtId="0" fontId="0" fillId="4" borderId="13" xfId="0" applyNumberFormat="1" applyFill="1" applyBorder="1"/>
    <xf numFmtId="164" fontId="0" fillId="0" borderId="14" xfId="0" applyNumberFormat="1" applyBorder="1"/>
    <xf numFmtId="0" fontId="0" fillId="3" borderId="15" xfId="0" applyNumberFormat="1" applyFill="1" applyBorder="1"/>
    <xf numFmtId="0" fontId="0" fillId="4" borderId="16" xfId="0" applyNumberFormat="1" applyFill="1" applyBorder="1"/>
    <xf numFmtId="2" fontId="0" fillId="3" borderId="18" xfId="0" applyNumberFormat="1" applyFill="1" applyBorder="1"/>
    <xf numFmtId="2" fontId="0" fillId="3" borderId="12" xfId="0" applyNumberFormat="1" applyFill="1" applyBorder="1"/>
    <xf numFmtId="0" fontId="1" fillId="5" borderId="10" xfId="0" applyFont="1" applyFill="1" applyBorder="1"/>
    <xf numFmtId="0" fontId="1" fillId="5" borderId="5" xfId="0" applyFont="1" applyFill="1" applyBorder="1"/>
    <xf numFmtId="0" fontId="1" fillId="5" borderId="11" xfId="0" applyFont="1" applyFill="1" applyBorder="1"/>
    <xf numFmtId="2" fontId="1" fillId="5" borderId="17" xfId="0" applyNumberFormat="1" applyFont="1" applyFill="1" applyBorder="1"/>
    <xf numFmtId="2" fontId="1" fillId="5" borderId="2" xfId="0" applyNumberFormat="1" applyFont="1" applyFill="1" applyBorder="1"/>
    <xf numFmtId="2" fontId="1" fillId="5" borderId="19" xfId="0" applyNumberFormat="1" applyFont="1" applyFill="1" applyBorder="1"/>
    <xf numFmtId="2" fontId="0" fillId="0" borderId="20" xfId="0" applyNumberFormat="1" applyBorder="1"/>
    <xf numFmtId="2" fontId="0" fillId="0" borderId="13" xfId="0" applyNumberFormat="1" applyBorder="1"/>
    <xf numFmtId="2" fontId="0" fillId="3" borderId="14" xfId="0" applyNumberFormat="1" applyFill="1" applyBorder="1"/>
    <xf numFmtId="2" fontId="0" fillId="2" borderId="15" xfId="0" applyNumberFormat="1" applyFill="1" applyBorder="1"/>
    <xf numFmtId="2" fontId="0" fillId="3" borderId="15" xfId="0" applyNumberFormat="1" applyFill="1" applyBorder="1"/>
    <xf numFmtId="2" fontId="0" fillId="4" borderId="15" xfId="0" applyNumberFormat="1" applyFill="1" applyBorder="1"/>
    <xf numFmtId="2" fontId="0" fillId="0" borderId="15" xfId="0" applyNumberFormat="1" applyBorder="1"/>
    <xf numFmtId="2" fontId="1" fillId="0" borderId="15" xfId="0" applyNumberFormat="1" applyFont="1" applyBorder="1"/>
    <xf numFmtId="2" fontId="0" fillId="0" borderId="16" xfId="0" applyNumberFormat="1" applyBorder="1"/>
    <xf numFmtId="2" fontId="1" fillId="0" borderId="23" xfId="0" applyNumberFormat="1" applyFont="1" applyBorder="1"/>
    <xf numFmtId="0" fontId="1" fillId="0" borderId="21" xfId="0" applyFont="1" applyBorder="1"/>
    <xf numFmtId="164" fontId="1" fillId="0" borderId="22" xfId="0" applyNumberFormat="1" applyFont="1" applyBorder="1"/>
    <xf numFmtId="0" fontId="1" fillId="3" borderId="23" xfId="0" applyNumberFormat="1" applyFont="1" applyFill="1" applyBorder="1"/>
    <xf numFmtId="0" fontId="1" fillId="4" borderId="24" xfId="0" applyNumberFormat="1" applyFont="1" applyFill="1" applyBorder="1"/>
    <xf numFmtId="2" fontId="1" fillId="3" borderId="22" xfId="0" applyNumberFormat="1" applyFont="1" applyFill="1" applyBorder="1"/>
    <xf numFmtId="2" fontId="1" fillId="2" borderId="23" xfId="0" applyNumberFormat="1" applyFont="1" applyFill="1" applyBorder="1"/>
    <xf numFmtId="2" fontId="1" fillId="3" borderId="23" xfId="0" applyNumberFormat="1" applyFont="1" applyFill="1" applyBorder="1"/>
    <xf numFmtId="2" fontId="1" fillId="4" borderId="23" xfId="0" applyNumberFormat="1" applyFont="1" applyFill="1" applyBorder="1"/>
    <xf numFmtId="2" fontId="1" fillId="0" borderId="25" xfId="0" applyNumberFormat="1" applyFont="1" applyBorder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1" fillId="5" borderId="9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33710552208755"/>
          <c:y val="2.3279408712424531E-2"/>
          <c:w val="0.91228379333461684"/>
          <c:h val="0.844429196541629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DirectExcelSolution!$K$26:$K$40</c:f>
              <c:numCache>
                <c:formatCode>0.00</c:formatCode>
                <c:ptCount val="15"/>
                <c:pt idx="0">
                  <c:v>3.9375</c:v>
                </c:pt>
                <c:pt idx="1">
                  <c:v>5.0625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6.1010801759648592</c:v>
                </c:pt>
                <c:pt idx="8">
                  <c:v>6.1010801759648592</c:v>
                </c:pt>
                <c:pt idx="9">
                  <c:v>6.1010801759648592</c:v>
                </c:pt>
                <c:pt idx="10">
                  <c:v>6.2839773528549792</c:v>
                </c:pt>
                <c:pt idx="11">
                  <c:v>6.700655027619681</c:v>
                </c:pt>
                <c:pt idx="12">
                  <c:v>7.3242572368465897</c:v>
                </c:pt>
                <c:pt idx="13">
                  <c:v>7.8439394738841886</c:v>
                </c:pt>
                <c:pt idx="14">
                  <c:v>7.8439394738841886</c:v>
                </c:pt>
              </c:numCache>
            </c:numRef>
          </c:xVal>
          <c:yVal>
            <c:numRef>
              <c:f>DirectExcelSolution!$L$26:$L$40</c:f>
              <c:numCache>
                <c:formatCode>0.00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6.0262842493807032</c:v>
                </c:pt>
                <c:pt idx="8">
                  <c:v>7.0575342493807032</c:v>
                </c:pt>
                <c:pt idx="9">
                  <c:v>7.9950342493807032</c:v>
                </c:pt>
                <c:pt idx="10">
                  <c:v>8.9145204497587311</c:v>
                </c:pt>
                <c:pt idx="11">
                  <c:v>9.5381226589856407</c:v>
                </c:pt>
                <c:pt idx="12">
                  <c:v>9.9548003337503417</c:v>
                </c:pt>
                <c:pt idx="13">
                  <c:v>10.170059764455704</c:v>
                </c:pt>
                <c:pt idx="14">
                  <c:v>10.170059764455704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00-4D04-8C13-4C9FDFE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74088"/>
        <c:axId val="575272120"/>
      </c:scatterChart>
      <c:valAx>
        <c:axId val="57527408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5272120"/>
        <c:crosses val="autoZero"/>
        <c:crossBetween val="midCat"/>
      </c:valAx>
      <c:valAx>
        <c:axId val="57527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527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130397349102"/>
          <c:y val="6.9925396126607503E-2"/>
          <c:w val="0.73424472724880496"/>
          <c:h val="0.91537315555339038"/>
        </c:manualLayout>
      </c:layout>
      <c:scatterChart>
        <c:scatterStyle val="smoothMarker"/>
        <c:varyColors val="0"/>
        <c:ser>
          <c:idx val="1"/>
          <c:order val="0"/>
          <c:tx>
            <c:v>VR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DirectExcelSolution!$B$25:$B$40</c:f>
              <c:numCache>
                <c:formatCode>0.0000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</c:numCache>
            </c:numRef>
          </c:xVal>
          <c:yVal>
            <c:numRef>
              <c:f>DirectExcelSolution!$Q$25:$Q$40</c:f>
              <c:numCache>
                <c:formatCode>0.00</c:formatCode>
                <c:ptCount val="16"/>
                <c:pt idx="0">
                  <c:v>0</c:v>
                </c:pt>
                <c:pt idx="1">
                  <c:v>9.375</c:v>
                </c:pt>
                <c:pt idx="2">
                  <c:v>1.875</c:v>
                </c:pt>
                <c:pt idx="3">
                  <c:v>-1.8750000000000004</c:v>
                </c:pt>
                <c:pt idx="4">
                  <c:v>-9.3749999999999964</c:v>
                </c:pt>
                <c:pt idx="5">
                  <c:v>7.5000000000000018</c:v>
                </c:pt>
                <c:pt idx="6">
                  <c:v>0</c:v>
                </c:pt>
                <c:pt idx="7">
                  <c:v>-7.5000000000000018</c:v>
                </c:pt>
                <c:pt idx="8">
                  <c:v>9.3749999999999911</c:v>
                </c:pt>
                <c:pt idx="9">
                  <c:v>1.8750000000000004</c:v>
                </c:pt>
                <c:pt idx="10">
                  <c:v>-1.8750000000000004</c:v>
                </c:pt>
                <c:pt idx="11">
                  <c:v>-1.8749999999999984</c:v>
                </c:pt>
                <c:pt idx="12">
                  <c:v>-3.7500000000000049</c:v>
                </c:pt>
                <c:pt idx="13">
                  <c:v>0</c:v>
                </c:pt>
                <c:pt idx="14">
                  <c:v>0</c:v>
                </c:pt>
                <c:pt idx="15">
                  <c:v>-3.7499999999999969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B3-4338-9E38-F2EFF6C0FF39}"/>
            </c:ext>
          </c:extLst>
        </c:ser>
        <c:ser>
          <c:idx val="0"/>
          <c:order val="1"/>
          <c:tx>
            <c:v>VL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DirectExcelSolution!$B$25:$B$40</c:f>
              <c:numCache>
                <c:formatCode>0.0000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</c:numCache>
            </c:numRef>
          </c:xVal>
          <c:yVal>
            <c:numRef>
              <c:f>DirectExcelSolution!$R$25:$R$40</c:f>
              <c:numCache>
                <c:formatCode>0.00</c:formatCode>
                <c:ptCount val="16"/>
                <c:pt idx="0">
                  <c:v>0</c:v>
                </c:pt>
                <c:pt idx="1">
                  <c:v>9.375</c:v>
                </c:pt>
                <c:pt idx="2">
                  <c:v>1.875</c:v>
                </c:pt>
                <c:pt idx="3">
                  <c:v>-1.8750000000000004</c:v>
                </c:pt>
                <c:pt idx="4">
                  <c:v>-9.3749999999999964</c:v>
                </c:pt>
                <c:pt idx="5">
                  <c:v>-7.5000000000000018</c:v>
                </c:pt>
                <c:pt idx="6">
                  <c:v>0</c:v>
                </c:pt>
                <c:pt idx="7">
                  <c:v>7.5000000000000018</c:v>
                </c:pt>
                <c:pt idx="8">
                  <c:v>11.249999999999989</c:v>
                </c:pt>
                <c:pt idx="9">
                  <c:v>-1.8750000000000004</c:v>
                </c:pt>
                <c:pt idx="10">
                  <c:v>0</c:v>
                </c:pt>
                <c:pt idx="11">
                  <c:v>1.8749999999999984</c:v>
                </c:pt>
                <c:pt idx="12">
                  <c:v>0</c:v>
                </c:pt>
                <c:pt idx="13">
                  <c:v>0</c:v>
                </c:pt>
                <c:pt idx="14">
                  <c:v>-3.7500000000000049</c:v>
                </c:pt>
                <c:pt idx="15">
                  <c:v>-7.4999999999999938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B3-4338-9E38-F2EFF6C0FF39}"/>
            </c:ext>
          </c:extLst>
        </c:ser>
        <c:ser>
          <c:idx val="2"/>
          <c:order val="2"/>
          <c:tx>
            <c:v>V_EJE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DirectExcelSolution!$B$25:$B$40</c:f>
              <c:numCache>
                <c:formatCode>0.0000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</c:numCache>
            </c:numRef>
          </c:xVal>
          <c:yVal>
            <c:numRef>
              <c:f>DirectExcelSolution!$S$25:$S$40</c:f>
              <c:numCache>
                <c:formatCode>0.00</c:formatCode>
                <c:ptCount val="16"/>
                <c:pt idx="0">
                  <c:v>0</c:v>
                </c:pt>
                <c:pt idx="1">
                  <c:v>9.375</c:v>
                </c:pt>
                <c:pt idx="2">
                  <c:v>11.25</c:v>
                </c:pt>
                <c:pt idx="3">
                  <c:v>9.3750000000000018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10.312499999999991</c:v>
                </c:pt>
                <c:pt idx="9">
                  <c:v>10.312500000000002</c:v>
                </c:pt>
                <c:pt idx="10">
                  <c:v>9.3750000000000018</c:v>
                </c:pt>
                <c:pt idx="11">
                  <c:v>9.3749999999999911</c:v>
                </c:pt>
                <c:pt idx="12">
                  <c:v>7.5000000000000098</c:v>
                </c:pt>
                <c:pt idx="13">
                  <c:v>7.4999999999999938</c:v>
                </c:pt>
                <c:pt idx="14">
                  <c:v>5.6250000000000071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B3-4338-9E38-F2EFF6C0F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42760"/>
        <c:axId val="431544072"/>
      </c:scatterChart>
      <c:valAx>
        <c:axId val="43154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1544072"/>
        <c:crosses val="autoZero"/>
        <c:crossBetween val="midCat"/>
      </c:valAx>
      <c:valAx>
        <c:axId val="43154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</a:t>
                </a:r>
                <a:r>
                  <a:rPr lang="es-ES" baseline="0"/>
                  <a:t>  cm/s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1.7693086252402325E-3"/>
              <c:y val="0.43245765758998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1542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304800</xdr:colOff>
      <xdr:row>2</xdr:row>
      <xdr:rowOff>65315</xdr:rowOff>
    </xdr:from>
    <xdr:to>
      <xdr:col>24</xdr:col>
      <xdr:colOff>283029</xdr:colOff>
      <xdr:row>13</xdr:row>
      <xdr:rowOff>141515</xdr:rowOff>
    </xdr:to>
    <xdr:graphicFrame macro="">
      <xdr:nvGraphicFramePr>
        <xdr:cNvPr id="2" name="Gráfico 1" descr="TGTGT">
          <a:extLst>
            <a:ext uri="{FF2B5EF4-FFF2-40B4-BE49-F238E27FC236}">
              <a16:creationId xmlns:a16="http://schemas.microsoft.com/office/drawing/2014/main" id="{7F461B23-53A6-45D7-B60F-6A35B9A97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403412</xdr:colOff>
      <xdr:row>15</xdr:row>
      <xdr:rowOff>89648</xdr:rowOff>
    </xdr:from>
    <xdr:to>
      <xdr:col>29</xdr:col>
      <xdr:colOff>106937</xdr:colOff>
      <xdr:row>36</xdr:row>
      <xdr:rowOff>165498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715DBB-BBAB-4FD9-80F6-C5C1558C1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1E46-E1FA-488E-A2EC-8A71F8496ABA}">
  <dimension ref="A1:S40"/>
  <sheetViews>
    <sheetView tabSelected="1" zoomScale="85" zoomScaleNormal="85" workbookViewId="0">
      <selection activeCell="I8" sqref="I8"/>
    </sheetView>
  </sheetViews>
  <sheetFormatPr baseColWidth="10" defaultRowHeight="14.4" x14ac:dyDescent="0.3"/>
  <cols>
    <col min="1" max="1" width="4.109375" customWidth="1"/>
    <col min="2" max="2" width="6.77734375" customWidth="1"/>
    <col min="3" max="3" width="4" customWidth="1"/>
    <col min="4" max="4" width="4.77734375" customWidth="1"/>
    <col min="5" max="5" width="4.5546875" bestFit="1" customWidth="1"/>
    <col min="6" max="6" width="5.21875" bestFit="1" customWidth="1"/>
    <col min="7" max="7" width="5.6640625" bestFit="1" customWidth="1"/>
    <col min="8" max="8" width="5.5546875" bestFit="1" customWidth="1"/>
    <col min="9" max="9" width="4.5546875" bestFit="1" customWidth="1"/>
    <col min="10" max="10" width="5" customWidth="1"/>
    <col min="11" max="11" width="4.5546875" bestFit="1" customWidth="1"/>
    <col min="12" max="12" width="5.5546875" customWidth="1"/>
    <col min="13" max="13" width="6.6640625" customWidth="1"/>
    <col min="14" max="14" width="6.88671875" customWidth="1"/>
    <col min="15" max="16" width="4.5546875" bestFit="1" customWidth="1"/>
    <col min="17" max="17" width="5.21875" bestFit="1" customWidth="1"/>
    <col min="18" max="19" width="5.5546875" bestFit="1" customWidth="1"/>
    <col min="20" max="20" width="2" bestFit="1" customWidth="1"/>
    <col min="21" max="21" width="12.5546875" bestFit="1" customWidth="1"/>
  </cols>
  <sheetData>
    <row r="1" spans="1:14" ht="18" x14ac:dyDescent="0.3">
      <c r="A1" s="54" t="s">
        <v>47</v>
      </c>
    </row>
    <row r="2" spans="1:14" x14ac:dyDescent="0.3">
      <c r="A2" t="s">
        <v>48</v>
      </c>
    </row>
    <row r="3" spans="1:14" x14ac:dyDescent="0.3">
      <c r="B3" s="1" t="s">
        <v>22</v>
      </c>
      <c r="C3" s="1"/>
      <c r="L3" s="1" t="s">
        <v>7</v>
      </c>
    </row>
    <row r="4" spans="1:14" x14ac:dyDescent="0.3">
      <c r="B4" t="s">
        <v>4</v>
      </c>
      <c r="C4" t="s">
        <v>5</v>
      </c>
      <c r="L4" t="s">
        <v>4</v>
      </c>
      <c r="M4">
        <v>32</v>
      </c>
      <c r="N4" t="s">
        <v>20</v>
      </c>
    </row>
    <row r="5" spans="1:14" x14ac:dyDescent="0.3">
      <c r="B5" t="s">
        <v>8</v>
      </c>
      <c r="C5" t="s">
        <v>9</v>
      </c>
      <c r="L5" t="s">
        <v>8</v>
      </c>
      <c r="M5">
        <f>6/PI()</f>
        <v>1.909859317102744</v>
      </c>
      <c r="N5" t="s">
        <v>19</v>
      </c>
    </row>
    <row r="6" spans="1:14" x14ac:dyDescent="0.3">
      <c r="B6" t="s">
        <v>15</v>
      </c>
      <c r="C6" t="s">
        <v>16</v>
      </c>
      <c r="L6" t="s">
        <v>15</v>
      </c>
      <c r="M6">
        <f>3/PI()</f>
        <v>0.95492965855137202</v>
      </c>
      <c r="N6" t="s">
        <v>19</v>
      </c>
    </row>
    <row r="7" spans="1:14" x14ac:dyDescent="0.3">
      <c r="B7" t="s">
        <v>13</v>
      </c>
      <c r="C7" t="s">
        <v>39</v>
      </c>
      <c r="L7" t="s">
        <v>13</v>
      </c>
      <c r="M7">
        <v>3</v>
      </c>
      <c r="N7" t="s">
        <v>19</v>
      </c>
    </row>
    <row r="8" spans="1:14" x14ac:dyDescent="0.3">
      <c r="B8" t="s">
        <v>12</v>
      </c>
      <c r="C8" t="s">
        <v>40</v>
      </c>
      <c r="L8" t="s">
        <v>12</v>
      </c>
      <c r="M8">
        <v>5</v>
      </c>
      <c r="N8" t="s">
        <v>19</v>
      </c>
    </row>
    <row r="9" spans="1:14" x14ac:dyDescent="0.3">
      <c r="B9" t="s">
        <v>38</v>
      </c>
      <c r="C9" t="s">
        <v>46</v>
      </c>
      <c r="L9" t="s">
        <v>38</v>
      </c>
      <c r="M9">
        <v>0</v>
      </c>
      <c r="N9" t="s">
        <v>21</v>
      </c>
    </row>
    <row r="11" spans="1:14" x14ac:dyDescent="0.3">
      <c r="B11" t="s">
        <v>0</v>
      </c>
      <c r="C11" t="s">
        <v>1</v>
      </c>
    </row>
    <row r="12" spans="1:14" x14ac:dyDescent="0.3">
      <c r="B12" t="s">
        <v>3</v>
      </c>
      <c r="C12" t="s">
        <v>2</v>
      </c>
    </row>
    <row r="13" spans="1:14" x14ac:dyDescent="0.3">
      <c r="B13" t="s">
        <v>17</v>
      </c>
      <c r="C13" t="s">
        <v>43</v>
      </c>
    </row>
    <row r="14" spans="1:14" x14ac:dyDescent="0.3">
      <c r="B14" t="s">
        <v>18</v>
      </c>
      <c r="C14" t="s">
        <v>44</v>
      </c>
    </row>
    <row r="15" spans="1:14" x14ac:dyDescent="0.3">
      <c r="B15" s="2" t="s">
        <v>29</v>
      </c>
      <c r="C15" t="s">
        <v>31</v>
      </c>
    </row>
    <row r="16" spans="1:14" x14ac:dyDescent="0.3">
      <c r="B16" s="2" t="s">
        <v>30</v>
      </c>
      <c r="C16" t="s">
        <v>32</v>
      </c>
    </row>
    <row r="17" spans="1:19" x14ac:dyDescent="0.3">
      <c r="B17" t="s">
        <v>36</v>
      </c>
      <c r="C17" t="s">
        <v>37</v>
      </c>
    </row>
    <row r="18" spans="1:19" x14ac:dyDescent="0.3">
      <c r="B18" t="s">
        <v>35</v>
      </c>
      <c r="C18" t="s">
        <v>45</v>
      </c>
    </row>
    <row r="19" spans="1:19" x14ac:dyDescent="0.3">
      <c r="B19" t="s">
        <v>10</v>
      </c>
      <c r="C19" t="s">
        <v>41</v>
      </c>
    </row>
    <row r="20" spans="1:19" x14ac:dyDescent="0.3">
      <c r="B20" t="s">
        <v>11</v>
      </c>
      <c r="C20" t="s">
        <v>42</v>
      </c>
    </row>
    <row r="22" spans="1:19" ht="15" thickBot="1" x14ac:dyDescent="0.35"/>
    <row r="23" spans="1:19" ht="15.6" thickTop="1" thickBot="1" x14ac:dyDescent="0.35">
      <c r="B23" s="48" t="s">
        <v>14</v>
      </c>
      <c r="C23" s="49"/>
      <c r="D23" s="50"/>
      <c r="E23" s="51" t="s">
        <v>6</v>
      </c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</row>
    <row r="24" spans="1:19" ht="15" thickBot="1" x14ac:dyDescent="0.35">
      <c r="A24" s="3"/>
      <c r="B24" s="23" t="s">
        <v>24</v>
      </c>
      <c r="C24" s="24" t="s">
        <v>0</v>
      </c>
      <c r="D24" s="25" t="s">
        <v>3</v>
      </c>
      <c r="E24" s="26" t="s">
        <v>17</v>
      </c>
      <c r="F24" s="27" t="s">
        <v>18</v>
      </c>
      <c r="G24" s="27" t="s">
        <v>29</v>
      </c>
      <c r="H24" s="27" t="s">
        <v>30</v>
      </c>
      <c r="I24" s="27" t="s">
        <v>36</v>
      </c>
      <c r="J24" s="27" t="s">
        <v>35</v>
      </c>
      <c r="K24" s="27" t="s">
        <v>10</v>
      </c>
      <c r="L24" s="27" t="s">
        <v>11</v>
      </c>
      <c r="M24" s="27" t="s">
        <v>33</v>
      </c>
      <c r="N24" s="27" t="s">
        <v>34</v>
      </c>
      <c r="O24" s="27" t="s">
        <v>25</v>
      </c>
      <c r="P24" s="27" t="s">
        <v>26</v>
      </c>
      <c r="Q24" s="27" t="s">
        <v>28</v>
      </c>
      <c r="R24" s="27" t="s">
        <v>27</v>
      </c>
      <c r="S24" s="28" t="s">
        <v>23</v>
      </c>
    </row>
    <row r="25" spans="1:19" x14ac:dyDescent="0.3">
      <c r="A25" s="3">
        <v>1</v>
      </c>
      <c r="B25" s="16">
        <v>0</v>
      </c>
      <c r="C25" s="7">
        <v>0</v>
      </c>
      <c r="D25" s="17">
        <v>0</v>
      </c>
      <c r="E25" s="21">
        <v>0</v>
      </c>
      <c r="F25" s="8">
        <v>0</v>
      </c>
      <c r="G25" s="9">
        <v>0</v>
      </c>
      <c r="H25" s="10">
        <v>0</v>
      </c>
      <c r="I25" s="11">
        <v>0</v>
      </c>
      <c r="J25" s="11">
        <v>0</v>
      </c>
      <c r="K25" s="12">
        <f>M7</f>
        <v>3</v>
      </c>
      <c r="L25" s="12">
        <f>M8</f>
        <v>5</v>
      </c>
      <c r="M25" s="11">
        <f>M9</f>
        <v>0</v>
      </c>
      <c r="N25" s="12">
        <f>M25*360/(2*PI())</f>
        <v>0</v>
      </c>
      <c r="O25" s="11">
        <v>0</v>
      </c>
      <c r="P25" s="11">
        <v>0</v>
      </c>
      <c r="Q25" s="9">
        <v>0</v>
      </c>
      <c r="R25" s="10">
        <v>0</v>
      </c>
      <c r="S25" s="29">
        <v>0</v>
      </c>
    </row>
    <row r="26" spans="1:19" x14ac:dyDescent="0.3">
      <c r="A26" s="3">
        <v>2</v>
      </c>
      <c r="B26" s="16">
        <v>0.1</v>
      </c>
      <c r="C26" s="7">
        <v>5</v>
      </c>
      <c r="D26" s="17">
        <v>5</v>
      </c>
      <c r="E26" s="22">
        <f>2*PI()*$M$6*C26/$M$4</f>
        <v>0.9375</v>
      </c>
      <c r="F26" s="13">
        <f t="shared" ref="F26:F40" si="0">2*PI()*$M$6*D26/$M$4</f>
        <v>0.9375</v>
      </c>
      <c r="G26" s="5">
        <f>E26/($B26-$B25)</f>
        <v>9.375</v>
      </c>
      <c r="H26" s="6">
        <f>F26/($B26-$B25)</f>
        <v>9.375</v>
      </c>
      <c r="I26" s="14">
        <f>(E26+F26)/2</f>
        <v>0.9375</v>
      </c>
      <c r="J26" s="14">
        <f>(E26-F26)/$M$5</f>
        <v>0</v>
      </c>
      <c r="K26" s="15">
        <f>K25+I26*COS(M26)</f>
        <v>3.9375</v>
      </c>
      <c r="L26" s="15">
        <f>L25+I26*SIN(M26)</f>
        <v>5</v>
      </c>
      <c r="M26" s="14">
        <f>M25+J26</f>
        <v>0</v>
      </c>
      <c r="N26" s="15">
        <f>M26*360/(2*PI())</f>
        <v>0</v>
      </c>
      <c r="O26" s="14">
        <f>K26-K25</f>
        <v>0.9375</v>
      </c>
      <c r="P26" s="14">
        <f>L26-L25</f>
        <v>0</v>
      </c>
      <c r="Q26" s="5">
        <f>((C26-C25)/$M$4*2*PI()*$M$6)/(B26-B25)</f>
        <v>9.375</v>
      </c>
      <c r="R26" s="6">
        <f>((D26-D25)/$M$4*2*PI()*$M$6)/(B26-B25)</f>
        <v>9.375</v>
      </c>
      <c r="S26" s="30">
        <f>I26/(B26-B25)</f>
        <v>9.375</v>
      </c>
    </row>
    <row r="27" spans="1:19" x14ac:dyDescent="0.3">
      <c r="A27" s="3">
        <v>3</v>
      </c>
      <c r="B27" s="16">
        <v>0.2</v>
      </c>
      <c r="C27" s="7">
        <v>6</v>
      </c>
      <c r="D27" s="17">
        <v>6</v>
      </c>
      <c r="E27" s="22">
        <f t="shared" ref="E27:E40" si="1">2*PI()*$M$6*C27/$M$4</f>
        <v>1.125</v>
      </c>
      <c r="F27" s="13">
        <f t="shared" si="0"/>
        <v>1.125</v>
      </c>
      <c r="G27" s="5">
        <f t="shared" ref="G27:G40" si="2">E27/($B27-$B26)</f>
        <v>11.25</v>
      </c>
      <c r="H27" s="6">
        <f t="shared" ref="H27:H40" si="3">F27/($B27-$B26)</f>
        <v>11.25</v>
      </c>
      <c r="I27" s="14">
        <f t="shared" ref="I27:I40" si="4">(E27+F27)/2</f>
        <v>1.125</v>
      </c>
      <c r="J27" s="14">
        <f t="shared" ref="J27:J40" si="5">(E27-F27)/$M$5</f>
        <v>0</v>
      </c>
      <c r="K27" s="15">
        <f t="shared" ref="K27:K40" si="6">K26+I27*COS(M27)</f>
        <v>5.0625</v>
      </c>
      <c r="L27" s="15">
        <f t="shared" ref="L27:L40" si="7">L26+I27*SIN(M27)</f>
        <v>5</v>
      </c>
      <c r="M27" s="14">
        <f t="shared" ref="M27:M40" si="8">M26+J27</f>
        <v>0</v>
      </c>
      <c r="N27" s="15">
        <f t="shared" ref="N27:N40" si="9">M27*360/(2*PI())</f>
        <v>0</v>
      </c>
      <c r="O27" s="14">
        <f t="shared" ref="O27:O40" si="10">K27-K26</f>
        <v>1.125</v>
      </c>
      <c r="P27" s="14">
        <f t="shared" ref="P27:P40" si="11">L27-L26</f>
        <v>0</v>
      </c>
      <c r="Q27" s="5">
        <f t="shared" ref="Q27:Q40" si="12">((C27-C26)/$M$4*2*PI()*$M$6)/(B27-B26)</f>
        <v>1.875</v>
      </c>
      <c r="R27" s="6">
        <f t="shared" ref="R27:R40" si="13">((D27-D26)/$M$4*2*PI()*$M$6)/(B27-B26)</f>
        <v>1.875</v>
      </c>
      <c r="S27" s="30">
        <f>I27/(B27-B26)</f>
        <v>11.25</v>
      </c>
    </row>
    <row r="28" spans="1:19" x14ac:dyDescent="0.3">
      <c r="A28" s="3">
        <v>4</v>
      </c>
      <c r="B28" s="16">
        <v>0.3</v>
      </c>
      <c r="C28" s="7">
        <v>5</v>
      </c>
      <c r="D28" s="17">
        <v>5</v>
      </c>
      <c r="E28" s="22">
        <f t="shared" si="1"/>
        <v>0.9375</v>
      </c>
      <c r="F28" s="13">
        <f t="shared" si="0"/>
        <v>0.9375</v>
      </c>
      <c r="G28" s="5">
        <f>E28/($B28-$B27)</f>
        <v>9.3750000000000018</v>
      </c>
      <c r="H28" s="6">
        <f t="shared" si="3"/>
        <v>9.3750000000000018</v>
      </c>
      <c r="I28" s="14">
        <f>(E28+F28)/2</f>
        <v>0.9375</v>
      </c>
      <c r="J28" s="14">
        <f t="shared" si="5"/>
        <v>0</v>
      </c>
      <c r="K28" s="15">
        <f t="shared" si="6"/>
        <v>6</v>
      </c>
      <c r="L28" s="15">
        <f t="shared" si="7"/>
        <v>5</v>
      </c>
      <c r="M28" s="14">
        <f t="shared" si="8"/>
        <v>0</v>
      </c>
      <c r="N28" s="15">
        <f t="shared" si="9"/>
        <v>0</v>
      </c>
      <c r="O28" s="14">
        <f t="shared" si="10"/>
        <v>0.9375</v>
      </c>
      <c r="P28" s="14">
        <f t="shared" si="11"/>
        <v>0</v>
      </c>
      <c r="Q28" s="5">
        <f t="shared" si="12"/>
        <v>-1.8750000000000004</v>
      </c>
      <c r="R28" s="6">
        <f t="shared" si="13"/>
        <v>-1.8750000000000004</v>
      </c>
      <c r="S28" s="30">
        <f t="shared" ref="S28:S40" si="14">I28/(B28-B27)</f>
        <v>9.3750000000000018</v>
      </c>
    </row>
    <row r="29" spans="1:19" x14ac:dyDescent="0.3">
      <c r="A29" s="3">
        <v>5</v>
      </c>
      <c r="B29" s="16">
        <v>0.4</v>
      </c>
      <c r="C29" s="7">
        <v>0</v>
      </c>
      <c r="D29" s="17">
        <v>0</v>
      </c>
      <c r="E29" s="22">
        <f t="shared" si="1"/>
        <v>0</v>
      </c>
      <c r="F29" s="13">
        <f t="shared" si="0"/>
        <v>0</v>
      </c>
      <c r="G29" s="5">
        <f t="shared" si="2"/>
        <v>0</v>
      </c>
      <c r="H29" s="6">
        <f t="shared" si="3"/>
        <v>0</v>
      </c>
      <c r="I29" s="14">
        <f t="shared" si="4"/>
        <v>0</v>
      </c>
      <c r="J29" s="14">
        <f t="shared" si="5"/>
        <v>0</v>
      </c>
      <c r="K29" s="15">
        <f t="shared" si="6"/>
        <v>6</v>
      </c>
      <c r="L29" s="15">
        <f t="shared" si="7"/>
        <v>5</v>
      </c>
      <c r="M29" s="14">
        <f t="shared" si="8"/>
        <v>0</v>
      </c>
      <c r="N29" s="15">
        <f t="shared" si="9"/>
        <v>0</v>
      </c>
      <c r="O29" s="14">
        <f t="shared" si="10"/>
        <v>0</v>
      </c>
      <c r="P29" s="14">
        <f t="shared" si="11"/>
        <v>0</v>
      </c>
      <c r="Q29" s="5">
        <f t="shared" si="12"/>
        <v>-9.3749999999999964</v>
      </c>
      <c r="R29" s="6">
        <f t="shared" si="13"/>
        <v>-9.3749999999999964</v>
      </c>
      <c r="S29" s="30">
        <f t="shared" si="14"/>
        <v>0</v>
      </c>
    </row>
    <row r="30" spans="1:19" ht="15" thickBot="1" x14ac:dyDescent="0.35">
      <c r="A30" s="3">
        <v>6</v>
      </c>
      <c r="B30" s="16">
        <v>0.5</v>
      </c>
      <c r="C30" s="7">
        <v>4</v>
      </c>
      <c r="D30" s="17">
        <v>-4</v>
      </c>
      <c r="E30" s="22">
        <f t="shared" si="1"/>
        <v>0.75</v>
      </c>
      <c r="F30" s="13">
        <f t="shared" si="0"/>
        <v>-0.75</v>
      </c>
      <c r="G30" s="5">
        <f t="shared" si="2"/>
        <v>7.5000000000000018</v>
      </c>
      <c r="H30" s="6">
        <f t="shared" si="3"/>
        <v>-7.5000000000000018</v>
      </c>
      <c r="I30" s="14">
        <f t="shared" si="4"/>
        <v>0</v>
      </c>
      <c r="J30" s="14">
        <f t="shared" si="5"/>
        <v>0.78539816339744828</v>
      </c>
      <c r="K30" s="15">
        <f t="shared" si="6"/>
        <v>6</v>
      </c>
      <c r="L30" s="15">
        <f t="shared" si="7"/>
        <v>5</v>
      </c>
      <c r="M30" s="14">
        <f t="shared" si="8"/>
        <v>0.78539816339744828</v>
      </c>
      <c r="N30" s="15">
        <f t="shared" si="9"/>
        <v>45</v>
      </c>
      <c r="O30" s="14">
        <f t="shared" si="10"/>
        <v>0</v>
      </c>
      <c r="P30" s="14">
        <f t="shared" si="11"/>
        <v>0</v>
      </c>
      <c r="Q30" s="5">
        <f t="shared" si="12"/>
        <v>7.5000000000000018</v>
      </c>
      <c r="R30" s="6">
        <f t="shared" si="13"/>
        <v>-7.5000000000000018</v>
      </c>
      <c r="S30" s="30">
        <f t="shared" si="14"/>
        <v>0</v>
      </c>
    </row>
    <row r="31" spans="1:19" ht="15.6" thickTop="1" thickBot="1" x14ac:dyDescent="0.35">
      <c r="A31" s="39">
        <v>7</v>
      </c>
      <c r="B31" s="40">
        <v>0.6</v>
      </c>
      <c r="C31" s="41">
        <v>4</v>
      </c>
      <c r="D31" s="42">
        <v>-4</v>
      </c>
      <c r="E31" s="43">
        <f t="shared" si="1"/>
        <v>0.75</v>
      </c>
      <c r="F31" s="44">
        <f t="shared" si="0"/>
        <v>-0.75</v>
      </c>
      <c r="G31" s="45">
        <f t="shared" si="2"/>
        <v>7.5000000000000018</v>
      </c>
      <c r="H31" s="46">
        <f t="shared" si="3"/>
        <v>-7.5000000000000018</v>
      </c>
      <c r="I31" s="38">
        <f t="shared" si="4"/>
        <v>0</v>
      </c>
      <c r="J31" s="38">
        <f t="shared" si="5"/>
        <v>0.78539816339744828</v>
      </c>
      <c r="K31" s="38">
        <f t="shared" si="6"/>
        <v>6</v>
      </c>
      <c r="L31" s="38">
        <f t="shared" si="7"/>
        <v>5</v>
      </c>
      <c r="M31" s="38">
        <f t="shared" si="8"/>
        <v>1.5707963267948966</v>
      </c>
      <c r="N31" s="38">
        <f t="shared" si="9"/>
        <v>90</v>
      </c>
      <c r="O31" s="38">
        <f t="shared" si="10"/>
        <v>0</v>
      </c>
      <c r="P31" s="38">
        <f t="shared" si="11"/>
        <v>0</v>
      </c>
      <c r="Q31" s="45">
        <f t="shared" si="12"/>
        <v>0</v>
      </c>
      <c r="R31" s="46">
        <f t="shared" si="13"/>
        <v>0</v>
      </c>
      <c r="S31" s="47">
        <f t="shared" si="14"/>
        <v>0</v>
      </c>
    </row>
    <row r="32" spans="1:19" ht="15" thickTop="1" x14ac:dyDescent="0.3">
      <c r="A32" s="3">
        <v>8</v>
      </c>
      <c r="B32" s="16">
        <v>0.7</v>
      </c>
      <c r="C32" s="7">
        <v>0</v>
      </c>
      <c r="D32" s="17">
        <v>0</v>
      </c>
      <c r="E32" s="22">
        <f t="shared" si="1"/>
        <v>0</v>
      </c>
      <c r="F32" s="13">
        <f t="shared" si="0"/>
        <v>0</v>
      </c>
      <c r="G32" s="5">
        <f t="shared" si="2"/>
        <v>0</v>
      </c>
      <c r="H32" s="6">
        <f t="shared" si="3"/>
        <v>0</v>
      </c>
      <c r="I32" s="14">
        <f t="shared" si="4"/>
        <v>0</v>
      </c>
      <c r="J32" s="14">
        <f t="shared" si="5"/>
        <v>0</v>
      </c>
      <c r="K32" s="15">
        <f t="shared" si="6"/>
        <v>6</v>
      </c>
      <c r="L32" s="15">
        <f t="shared" si="7"/>
        <v>5</v>
      </c>
      <c r="M32" s="14">
        <f t="shared" si="8"/>
        <v>1.5707963267948966</v>
      </c>
      <c r="N32" s="15">
        <f t="shared" si="9"/>
        <v>90</v>
      </c>
      <c r="O32" s="14">
        <f t="shared" si="10"/>
        <v>0</v>
      </c>
      <c r="P32" s="14">
        <f t="shared" si="11"/>
        <v>0</v>
      </c>
      <c r="Q32" s="5">
        <f t="shared" si="12"/>
        <v>-7.5000000000000018</v>
      </c>
      <c r="R32" s="6">
        <f t="shared" si="13"/>
        <v>7.5000000000000018</v>
      </c>
      <c r="S32" s="30">
        <f t="shared" si="14"/>
        <v>0</v>
      </c>
    </row>
    <row r="33" spans="1:19" x14ac:dyDescent="0.3">
      <c r="A33" s="3">
        <v>9</v>
      </c>
      <c r="B33" s="16">
        <v>0.8</v>
      </c>
      <c r="C33" s="7">
        <v>5</v>
      </c>
      <c r="D33" s="17">
        <v>6</v>
      </c>
      <c r="E33" s="22">
        <f t="shared" si="1"/>
        <v>0.9375</v>
      </c>
      <c r="F33" s="13">
        <f>2*PI()*$M$6*D33/$M$4</f>
        <v>1.125</v>
      </c>
      <c r="G33" s="5">
        <f t="shared" si="2"/>
        <v>9.3749999999999911</v>
      </c>
      <c r="H33" s="6">
        <f t="shared" si="3"/>
        <v>11.249999999999989</v>
      </c>
      <c r="I33" s="14">
        <f t="shared" si="4"/>
        <v>1.03125</v>
      </c>
      <c r="J33" s="14">
        <f t="shared" si="5"/>
        <v>-9.8174770424681035E-2</v>
      </c>
      <c r="K33" s="15">
        <f t="shared" si="6"/>
        <v>6.1010801759648592</v>
      </c>
      <c r="L33" s="15">
        <f t="shared" si="7"/>
        <v>6.0262842493807032</v>
      </c>
      <c r="M33" s="14">
        <f t="shared" si="8"/>
        <v>1.4726215563702154</v>
      </c>
      <c r="N33" s="15">
        <f t="shared" si="9"/>
        <v>84.374999999999986</v>
      </c>
      <c r="O33" s="14">
        <f t="shared" si="10"/>
        <v>0.10108017596485919</v>
      </c>
      <c r="P33" s="14">
        <f t="shared" si="11"/>
        <v>1.0262842493807032</v>
      </c>
      <c r="Q33" s="5">
        <f t="shared" si="12"/>
        <v>9.3749999999999911</v>
      </c>
      <c r="R33" s="6">
        <f t="shared" si="13"/>
        <v>11.249999999999989</v>
      </c>
      <c r="S33" s="30">
        <f t="shared" si="14"/>
        <v>10.312499999999991</v>
      </c>
    </row>
    <row r="34" spans="1:19" x14ac:dyDescent="0.3">
      <c r="A34" s="3">
        <v>10</v>
      </c>
      <c r="B34" s="16">
        <v>0.9</v>
      </c>
      <c r="C34" s="7">
        <v>6</v>
      </c>
      <c r="D34" s="17">
        <v>5</v>
      </c>
      <c r="E34" s="22">
        <f t="shared" si="1"/>
        <v>1.125</v>
      </c>
      <c r="F34" s="13">
        <f t="shared" si="0"/>
        <v>0.9375</v>
      </c>
      <c r="G34" s="5">
        <f t="shared" si="2"/>
        <v>11.250000000000002</v>
      </c>
      <c r="H34" s="6">
        <f t="shared" si="3"/>
        <v>9.3750000000000018</v>
      </c>
      <c r="I34" s="14">
        <f t="shared" si="4"/>
        <v>1.03125</v>
      </c>
      <c r="J34" s="14">
        <f t="shared" si="5"/>
        <v>9.8174770424681035E-2</v>
      </c>
      <c r="K34" s="15">
        <f t="shared" si="6"/>
        <v>6.1010801759648592</v>
      </c>
      <c r="L34" s="15">
        <f t="shared" si="7"/>
        <v>7.0575342493807032</v>
      </c>
      <c r="M34" s="14">
        <f t="shared" si="8"/>
        <v>1.5707963267948966</v>
      </c>
      <c r="N34" s="15">
        <f t="shared" si="9"/>
        <v>90</v>
      </c>
      <c r="O34" s="14">
        <f t="shared" si="10"/>
        <v>0</v>
      </c>
      <c r="P34" s="14">
        <f t="shared" si="11"/>
        <v>1.03125</v>
      </c>
      <c r="Q34" s="5">
        <f t="shared" si="12"/>
        <v>1.8750000000000004</v>
      </c>
      <c r="R34" s="6">
        <f t="shared" si="13"/>
        <v>-1.8750000000000004</v>
      </c>
      <c r="S34" s="30">
        <f t="shared" si="14"/>
        <v>10.312500000000002</v>
      </c>
    </row>
    <row r="35" spans="1:19" x14ac:dyDescent="0.3">
      <c r="A35" s="3">
        <v>11</v>
      </c>
      <c r="B35" s="16">
        <v>1</v>
      </c>
      <c r="C35" s="7">
        <v>5</v>
      </c>
      <c r="D35" s="17">
        <v>5</v>
      </c>
      <c r="E35" s="22">
        <f t="shared" si="1"/>
        <v>0.9375</v>
      </c>
      <c r="F35" s="13">
        <f t="shared" si="0"/>
        <v>0.9375</v>
      </c>
      <c r="G35" s="5">
        <f t="shared" si="2"/>
        <v>9.3750000000000018</v>
      </c>
      <c r="H35" s="6">
        <f t="shared" si="3"/>
        <v>9.3750000000000018</v>
      </c>
      <c r="I35" s="14">
        <f t="shared" si="4"/>
        <v>0.9375</v>
      </c>
      <c r="J35" s="14">
        <f t="shared" si="5"/>
        <v>0</v>
      </c>
      <c r="K35" s="15">
        <f t="shared" si="6"/>
        <v>6.1010801759648592</v>
      </c>
      <c r="L35" s="15">
        <f t="shared" si="7"/>
        <v>7.9950342493807032</v>
      </c>
      <c r="M35" s="14">
        <f t="shared" si="8"/>
        <v>1.5707963267948966</v>
      </c>
      <c r="N35" s="15">
        <f t="shared" si="9"/>
        <v>90</v>
      </c>
      <c r="O35" s="14">
        <f t="shared" si="10"/>
        <v>0</v>
      </c>
      <c r="P35" s="14">
        <f t="shared" si="11"/>
        <v>0.9375</v>
      </c>
      <c r="Q35" s="5">
        <f t="shared" si="12"/>
        <v>-1.8750000000000004</v>
      </c>
      <c r="R35" s="6">
        <f t="shared" si="13"/>
        <v>0</v>
      </c>
      <c r="S35" s="30">
        <f t="shared" si="14"/>
        <v>9.3750000000000018</v>
      </c>
    </row>
    <row r="36" spans="1:19" x14ac:dyDescent="0.3">
      <c r="A36" s="3">
        <v>12</v>
      </c>
      <c r="B36" s="16">
        <v>1.1000000000000001</v>
      </c>
      <c r="C36" s="7">
        <v>4</v>
      </c>
      <c r="D36" s="17">
        <v>6</v>
      </c>
      <c r="E36" s="22">
        <f t="shared" si="1"/>
        <v>0.75</v>
      </c>
      <c r="F36" s="13">
        <f t="shared" si="0"/>
        <v>1.125</v>
      </c>
      <c r="G36" s="5">
        <f t="shared" si="2"/>
        <v>7.4999999999999938</v>
      </c>
      <c r="H36" s="6">
        <f t="shared" si="3"/>
        <v>11.249999999999989</v>
      </c>
      <c r="I36" s="14">
        <f t="shared" si="4"/>
        <v>0.9375</v>
      </c>
      <c r="J36" s="14">
        <f t="shared" si="5"/>
        <v>-0.19634954084936207</v>
      </c>
      <c r="K36" s="15">
        <f t="shared" si="6"/>
        <v>6.2839773528549792</v>
      </c>
      <c r="L36" s="15">
        <f t="shared" si="7"/>
        <v>8.9145204497587311</v>
      </c>
      <c r="M36" s="14">
        <f t="shared" si="8"/>
        <v>1.3744467859455345</v>
      </c>
      <c r="N36" s="15">
        <f t="shared" si="9"/>
        <v>78.75</v>
      </c>
      <c r="O36" s="14">
        <f t="shared" si="10"/>
        <v>0.18289717689011997</v>
      </c>
      <c r="P36" s="14">
        <f t="shared" si="11"/>
        <v>0.91948620037802797</v>
      </c>
      <c r="Q36" s="5">
        <f t="shared" si="12"/>
        <v>-1.8749999999999984</v>
      </c>
      <c r="R36" s="6">
        <f t="shared" si="13"/>
        <v>1.8749999999999984</v>
      </c>
      <c r="S36" s="30">
        <f t="shared" si="14"/>
        <v>9.3749999999999911</v>
      </c>
    </row>
    <row r="37" spans="1:19" x14ac:dyDescent="0.3">
      <c r="A37" s="3">
        <v>13</v>
      </c>
      <c r="B37" s="16">
        <v>1.2</v>
      </c>
      <c r="C37" s="7">
        <v>2</v>
      </c>
      <c r="D37" s="17">
        <v>6</v>
      </c>
      <c r="E37" s="22">
        <f t="shared" si="1"/>
        <v>0.375</v>
      </c>
      <c r="F37" s="13">
        <f t="shared" si="0"/>
        <v>1.125</v>
      </c>
      <c r="G37" s="5">
        <f t="shared" si="2"/>
        <v>3.7500000000000049</v>
      </c>
      <c r="H37" s="6">
        <f t="shared" si="3"/>
        <v>11.250000000000014</v>
      </c>
      <c r="I37" s="14">
        <f t="shared" si="4"/>
        <v>0.75</v>
      </c>
      <c r="J37" s="14">
        <f t="shared" si="5"/>
        <v>-0.39269908169872414</v>
      </c>
      <c r="K37" s="15">
        <f t="shared" si="6"/>
        <v>6.700655027619681</v>
      </c>
      <c r="L37" s="15">
        <f t="shared" si="7"/>
        <v>9.5381226589856407</v>
      </c>
      <c r="M37" s="14">
        <f t="shared" si="8"/>
        <v>0.98174770424681035</v>
      </c>
      <c r="N37" s="15">
        <f t="shared" si="9"/>
        <v>56.25</v>
      </c>
      <c r="O37" s="14">
        <f t="shared" si="10"/>
        <v>0.41667767476470186</v>
      </c>
      <c r="P37" s="14">
        <f t="shared" si="11"/>
        <v>0.62360220922690957</v>
      </c>
      <c r="Q37" s="5">
        <f t="shared" si="12"/>
        <v>-3.7500000000000049</v>
      </c>
      <c r="R37" s="6">
        <f t="shared" si="13"/>
        <v>0</v>
      </c>
      <c r="S37" s="30">
        <f t="shared" si="14"/>
        <v>7.5000000000000098</v>
      </c>
    </row>
    <row r="38" spans="1:19" x14ac:dyDescent="0.3">
      <c r="A38" s="3">
        <v>14</v>
      </c>
      <c r="B38" s="16">
        <v>1.3</v>
      </c>
      <c r="C38" s="7">
        <v>2</v>
      </c>
      <c r="D38" s="17">
        <v>6</v>
      </c>
      <c r="E38" s="22">
        <f t="shared" si="1"/>
        <v>0.375</v>
      </c>
      <c r="F38" s="13">
        <f t="shared" si="0"/>
        <v>1.125</v>
      </c>
      <c r="G38" s="5">
        <f t="shared" si="2"/>
        <v>3.7499999999999969</v>
      </c>
      <c r="H38" s="6">
        <f t="shared" si="3"/>
        <v>11.249999999999989</v>
      </c>
      <c r="I38" s="14">
        <f t="shared" si="4"/>
        <v>0.75</v>
      </c>
      <c r="J38" s="14">
        <f t="shared" si="5"/>
        <v>-0.39269908169872414</v>
      </c>
      <c r="K38" s="15">
        <f t="shared" si="6"/>
        <v>7.3242572368465897</v>
      </c>
      <c r="L38" s="15">
        <f t="shared" si="7"/>
        <v>9.9548003337503417</v>
      </c>
      <c r="M38" s="14">
        <f t="shared" si="8"/>
        <v>0.58904862254808621</v>
      </c>
      <c r="N38" s="15">
        <f t="shared" si="9"/>
        <v>33.75</v>
      </c>
      <c r="O38" s="14">
        <f t="shared" si="10"/>
        <v>0.62360220922690868</v>
      </c>
      <c r="P38" s="14">
        <f t="shared" si="11"/>
        <v>0.41667767476470097</v>
      </c>
      <c r="Q38" s="5">
        <f t="shared" si="12"/>
        <v>0</v>
      </c>
      <c r="R38" s="6">
        <f t="shared" si="13"/>
        <v>0</v>
      </c>
      <c r="S38" s="30">
        <f t="shared" si="14"/>
        <v>7.4999999999999938</v>
      </c>
    </row>
    <row r="39" spans="1:19" x14ac:dyDescent="0.3">
      <c r="A39" s="3">
        <v>15</v>
      </c>
      <c r="B39" s="16">
        <v>1.4</v>
      </c>
      <c r="C39" s="7">
        <v>2</v>
      </c>
      <c r="D39" s="17">
        <v>4</v>
      </c>
      <c r="E39" s="22">
        <f t="shared" si="1"/>
        <v>0.375</v>
      </c>
      <c r="F39" s="13">
        <f t="shared" si="0"/>
        <v>0.75</v>
      </c>
      <c r="G39" s="5">
        <f t="shared" si="2"/>
        <v>3.7500000000000049</v>
      </c>
      <c r="H39" s="6">
        <f t="shared" si="3"/>
        <v>7.5000000000000098</v>
      </c>
      <c r="I39" s="14">
        <f t="shared" si="4"/>
        <v>0.5625</v>
      </c>
      <c r="J39" s="14">
        <f t="shared" si="5"/>
        <v>-0.19634954084936207</v>
      </c>
      <c r="K39" s="15">
        <f t="shared" si="6"/>
        <v>7.8439394738841886</v>
      </c>
      <c r="L39" s="15">
        <f t="shared" si="7"/>
        <v>10.170059764455704</v>
      </c>
      <c r="M39" s="14">
        <f t="shared" si="8"/>
        <v>0.39269908169872414</v>
      </c>
      <c r="N39" s="15">
        <f t="shared" si="9"/>
        <v>22.5</v>
      </c>
      <c r="O39" s="14">
        <f t="shared" si="10"/>
        <v>0.51968223703759886</v>
      </c>
      <c r="P39" s="14">
        <f t="shared" si="11"/>
        <v>0.21525943070536258</v>
      </c>
      <c r="Q39" s="5">
        <f t="shared" si="12"/>
        <v>0</v>
      </c>
      <c r="R39" s="6">
        <f t="shared" si="13"/>
        <v>-3.7500000000000049</v>
      </c>
      <c r="S39" s="30">
        <f t="shared" si="14"/>
        <v>5.6250000000000071</v>
      </c>
    </row>
    <row r="40" spans="1:19" ht="15" thickBot="1" x14ac:dyDescent="0.35">
      <c r="A40" s="4">
        <v>16</v>
      </c>
      <c r="B40" s="18">
        <v>1.5</v>
      </c>
      <c r="C40" s="19">
        <v>0</v>
      </c>
      <c r="D40" s="20">
        <v>0</v>
      </c>
      <c r="E40" s="31">
        <f t="shared" si="1"/>
        <v>0</v>
      </c>
      <c r="F40" s="32">
        <f t="shared" si="0"/>
        <v>0</v>
      </c>
      <c r="G40" s="33">
        <f t="shared" si="2"/>
        <v>0</v>
      </c>
      <c r="H40" s="34">
        <f t="shared" si="3"/>
        <v>0</v>
      </c>
      <c r="I40" s="35">
        <f t="shared" si="4"/>
        <v>0</v>
      </c>
      <c r="J40" s="35">
        <f t="shared" si="5"/>
        <v>0</v>
      </c>
      <c r="K40" s="36">
        <f t="shared" si="6"/>
        <v>7.8439394738841886</v>
      </c>
      <c r="L40" s="36">
        <f t="shared" si="7"/>
        <v>10.170059764455704</v>
      </c>
      <c r="M40" s="35">
        <f t="shared" si="8"/>
        <v>0.39269908169872414</v>
      </c>
      <c r="N40" s="36">
        <f t="shared" si="9"/>
        <v>22.5</v>
      </c>
      <c r="O40" s="35">
        <f t="shared" si="10"/>
        <v>0</v>
      </c>
      <c r="P40" s="35">
        <f t="shared" si="11"/>
        <v>0</v>
      </c>
      <c r="Q40" s="33">
        <f t="shared" si="12"/>
        <v>-3.7499999999999969</v>
      </c>
      <c r="R40" s="34">
        <f t="shared" si="13"/>
        <v>-7.4999999999999938</v>
      </c>
      <c r="S40" s="37">
        <f t="shared" si="14"/>
        <v>0</v>
      </c>
    </row>
  </sheetData>
  <mergeCells count="2">
    <mergeCell ref="B23:D23"/>
    <mergeCell ref="E23:S23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DirectExcelSolution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JRodriguez</dc:creator>
  <cp:lastModifiedBy>JRodriguez</cp:lastModifiedBy>
  <dcterms:created xsi:type="dcterms:W3CDTF">2021-03-16T21:50:23Z</dcterms:created>
  <dcterms:modified xsi:type="dcterms:W3CDTF">2021-04-02T13:24:07Z</dcterms:modified>
</cp:coreProperties>
</file>