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jonatas.kinas\Documents\Source_IoT\PCB_Project_Source_IoT\Project Outputs for PCB_Project_Source_IoT\BOM\"/>
    </mc:Choice>
  </mc:AlternateContent>
  <xr:revisionPtr revIDLastSave="0" documentId="13_ncr:1_{475CFE21-ABAB-408E-A791-6F23B734AC9A}" xr6:coauthVersionLast="47" xr6:coauthVersionMax="47" xr10:uidLastSave="{00000000-0000-0000-0000-000000000000}"/>
  <bookViews>
    <workbookView xWindow="-120" yWindow="-120" windowWidth="29040" windowHeight="15720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22" i="6"/>
  <c r="A21" i="6"/>
  <c r="C13" i="6" l="1"/>
  <c r="C16" i="6"/>
  <c r="B14" i="1" l="1"/>
  <c r="B13" i="1" l="1"/>
  <c r="K44" i="1"/>
  <c r="B12" i="6" s="1"/>
  <c r="C44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<sst xmlns="http://schemas.openxmlformats.org/spreadsheetml/2006/main" count="195" uniqueCount="165">
  <si>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</si>
  <si>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</si>
  <si>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</si>
  <si>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</si>
  <si>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</si>
  <si>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</si>
  <si>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</si>
  <si>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</si>
  <si>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</si>
  <si>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</si>
  <si>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</si>
  <si>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</si>
  <si>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</si>
  <si>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</si>
  <si>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</si>
  <si>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</si>
  <si>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</si>
  <si>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</si>
  <si>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</si>
  <si>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</si>
  <si>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</si>
  <si>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</si>
  <si>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</si>
  <si>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</si>
  <si>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</si>
  <si>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</si>
  <si>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</si>
  <si>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</si>
  <si>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11/11/2024</t>
  </si>
  <si>
    <t>Quantity</t>
  </si>
  <si>
    <t>Designator</t>
  </si>
  <si>
    <t>C1, C5, C7, C9</t>
  </si>
  <si>
    <t>C2, C3</t>
  </si>
  <si>
    <t>C4</t>
  </si>
  <si>
    <t>C6, C8</t>
  </si>
  <si>
    <t>CONN1</t>
  </si>
  <si>
    <t>D1, D3, D7, D13, D14</t>
  </si>
  <si>
    <t>D2, D15</t>
  </si>
  <si>
    <t>D4</t>
  </si>
  <si>
    <t>D5, D6, D10, D11, D12</t>
  </si>
  <si>
    <t>D8</t>
  </si>
  <si>
    <t>D9</t>
  </si>
  <si>
    <t>D16</t>
  </si>
  <si>
    <t>J1, J4, J5, J8</t>
  </si>
  <si>
    <t>J2, J3, J6, J7</t>
  </si>
  <si>
    <t>L1</t>
  </si>
  <si>
    <t>R1, R8</t>
  </si>
  <si>
    <t>R2, R6, R10, R14, R15</t>
  </si>
  <si>
    <t>R3, R7, R16</t>
  </si>
  <si>
    <t>R4</t>
  </si>
  <si>
    <t>R5</t>
  </si>
  <si>
    <t>R9</t>
  </si>
  <si>
    <t>R11</t>
  </si>
  <si>
    <t>R12</t>
  </si>
  <si>
    <t>R13</t>
  </si>
  <si>
    <t>T1, T4</t>
  </si>
  <si>
    <t>T2</t>
  </si>
  <si>
    <t>T3</t>
  </si>
  <si>
    <t>U1</t>
  </si>
  <si>
    <t>U2</t>
  </si>
  <si>
    <t>U3</t>
  </si>
  <si>
    <t>U4</t>
  </si>
  <si>
    <t>Manufacturer Part Number</t>
  </si>
  <si>
    <t>CL21B104KACNNNC</t>
  </si>
  <si>
    <t>CL21A226MAYNNNE</t>
  </si>
  <si>
    <t>CL31A106KBHNNNE</t>
  </si>
  <si>
    <t>C2012X5R1E475K125AB</t>
  </si>
  <si>
    <t>TSW-101-07-G-D</t>
  </si>
  <si>
    <t>LTST-C170GKT</t>
  </si>
  <si>
    <t>MMSZ5245B-TP</t>
  </si>
  <si>
    <t>SMBJ28CAQ-13-F</t>
  </si>
  <si>
    <t>MBR120VLSFT1G</t>
  </si>
  <si>
    <t>SMAJ5.0A-13-F</t>
  </si>
  <si>
    <t>LTST-C171TBKT</t>
  </si>
  <si>
    <t>SMBJ6.0CA-TR</t>
  </si>
  <si>
    <t>5447861</t>
  </si>
  <si>
    <t>5444262</t>
  </si>
  <si>
    <t>1255AY-4R7M=P3</t>
  </si>
  <si>
    <t>CRGCQ0805F100K</t>
  </si>
  <si>
    <t>CRGCQ0805J470R</t>
  </si>
  <si>
    <t>RC0805FR-0710KL</t>
  </si>
  <si>
    <t>RC0805FR-071KL</t>
  </si>
  <si>
    <t>ERJ-6ENF2001V</t>
  </si>
  <si>
    <t>RC0805FR-071ML</t>
  </si>
  <si>
    <t>RC0805FR-07270KL</t>
  </si>
  <si>
    <t>RC0805FR-0716KL</t>
  </si>
  <si>
    <t>RC0805FR-13330KL</t>
  </si>
  <si>
    <t>DMP4065S-7</t>
  </si>
  <si>
    <t>DDTC143ZCA-7-F</t>
  </si>
  <si>
    <t>PJA3415_R1_00001</t>
  </si>
  <si>
    <t>AP63205WU-7</t>
  </si>
  <si>
    <t>MCP73831T-2ACI/OT</t>
  </si>
  <si>
    <t>TLV7031QDBVRQ1</t>
  </si>
  <si>
    <t>LM4041DYM3-1.2-TR</t>
  </si>
  <si>
    <t>Description</t>
  </si>
  <si>
    <t>CAP CER 0.1UF 25V X7R 0805</t>
  </si>
  <si>
    <t>CAP CER 22UF 25V X5R 0805</t>
  </si>
  <si>
    <t>CAP CER 10UF 50V X5R 1206</t>
  </si>
  <si>
    <t>CAP CER 4.7UF 25V X5R 0805</t>
  </si>
  <si>
    <t>CONN HEADER VERT 2POS</t>
  </si>
  <si>
    <t>LED GREEN CLEAR SMD</t>
  </si>
  <si>
    <t>DIODE ZENER 15V 500MW SOD123</t>
  </si>
  <si>
    <t>TVS DIODE 28VWM 45.4VC SMB</t>
  </si>
  <si>
    <t>DIODE SCHOTTKY 20V 1A SOD123FL</t>
  </si>
  <si>
    <t>TVS DIODE 5VWM 9.2VC SMA</t>
  </si>
  <si>
    <t>LED BLUE CLEAR CHIP SMD</t>
  </si>
  <si>
    <t>TVS DIODE 6VWM 10.3VC SMB</t>
  </si>
  <si>
    <t>TERM BLOCK PLUG 2POS STR 3.81MM</t>
  </si>
  <si>
    <t>TERM BLOCK HDR 2POS 90DEG 3.81MM</t>
  </si>
  <si>
    <t>FIXED IND 4.7UH 4A 23 MOHM SMD</t>
  </si>
  <si>
    <t>RES 100K OHM 1% 1/8W 0805</t>
  </si>
  <si>
    <t>RES 470 OHM 5% 1/8W 0805</t>
  </si>
  <si>
    <t>RES 10K OHM 1% 1/8W 0805</t>
  </si>
  <si>
    <t>RES 1K OHM 1% 1/8W 0805</t>
  </si>
  <si>
    <t>RES SMD 2K OHM 1% 1/8W 0805</t>
  </si>
  <si>
    <t>RES 1M OHM 1% 1/8W 0805</t>
  </si>
  <si>
    <t>RES 270K OHM 1% 1/8W 0805</t>
  </si>
  <si>
    <t>RES 16K OHM 1% 1/8W 0805</t>
  </si>
  <si>
    <t>RES 330K OHM 1% 1/8W 0805</t>
  </si>
  <si>
    <t>MOSFET P-CH 40V 2.4A SOT23</t>
  </si>
  <si>
    <t>TRANS PREBIAS NPN 200MW SOT23-3</t>
  </si>
  <si>
    <t>MOSFET P-CHANNEL 20V 4A SOT23</t>
  </si>
  <si>
    <t>IC REG BUCK 5V 2A TSOT23-6</t>
  </si>
  <si>
    <t>IC BATT CNTL LI-ION 1CEL SOT23-5</t>
  </si>
  <si>
    <t>AUTOMOTIVE NANO POWER COMPARATOR</t>
  </si>
  <si>
    <t>IC VREF SHUNT 1% SOT23-3</t>
  </si>
  <si>
    <t>Supplier 1</t>
  </si>
  <si>
    <t>Digikey</t>
  </si>
  <si>
    <t>DigiKey</t>
  </si>
  <si>
    <t>Supplier Part Number 1</t>
  </si>
  <si>
    <t>1276-1099-1-ND</t>
  </si>
  <si>
    <t>1276-CL21A226MAYNNNECT-ND</t>
  </si>
  <si>
    <t>1276-2876-1-ND</t>
  </si>
  <si>
    <t>445-4116-1-ND</t>
  </si>
  <si>
    <t>SAM1028-01-ND</t>
  </si>
  <si>
    <t>160-1179-1-ND</t>
  </si>
  <si>
    <t>MMSZ5245B-TPMSCT-ND</t>
  </si>
  <si>
    <t>SMBJ28CAQ-13-FDICT-ND</t>
  </si>
  <si>
    <t>MBR120VLSFT1GOSCT-ND</t>
  </si>
  <si>
    <t>SMAJ5.0A-E3/61GICT-ND</t>
  </si>
  <si>
    <t>160-1645-1-ND</t>
  </si>
  <si>
    <t>497-7454-1-ND</t>
  </si>
  <si>
    <t>277-11343-ND</t>
  </si>
  <si>
    <t>277-11313-ND</t>
  </si>
  <si>
    <t>587-2969-1-ND</t>
  </si>
  <si>
    <t>A129773CT-ND</t>
  </si>
  <si>
    <t>A130132CT-ND</t>
  </si>
  <si>
    <t>541-3976-1-ND</t>
  </si>
  <si>
    <t>311-1.00KCRCT-ND</t>
  </si>
  <si>
    <t>P2.00KCCT-ND</t>
  </si>
  <si>
    <t>311-1.00MCRCT-ND</t>
  </si>
  <si>
    <t>P270KCCT-ND</t>
  </si>
  <si>
    <t>311-16.0KCRCT-ND</t>
  </si>
  <si>
    <t>13-RC0805FR-13330KLCT-ND</t>
  </si>
  <si>
    <t>DMP4065S-7DICT-ND</t>
  </si>
  <si>
    <t>1727-3045-1-ND</t>
  </si>
  <si>
    <t>3757-PJA3415_R1_00001CT-ND</t>
  </si>
  <si>
    <t>AP63205WU-7DICT-ND</t>
  </si>
  <si>
    <t>MCP73831T-2ACI/OTCT-ND</t>
  </si>
  <si>
    <t>296-TLV7031QDBVRQ1CT-ND</t>
  </si>
  <si>
    <t>576-2572-1-ND</t>
  </si>
  <si>
    <t>Supplier Stock 1</t>
  </si>
  <si>
    <t>Supplier Unit Price 1</t>
  </si>
  <si>
    <t>Supplier Subtotal 1</t>
  </si>
  <si>
    <t>v.0.2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</si>
</sst>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44"/>
  <sheetViews>
    <sheetView showGridLines="0" tabSelected="1" topLeftCell="B1" zoomScale="85" zoomScaleNormal="85" workbookViewId="0">
      <selection activeCell="C8" sqref="C8:K8"/>
    </sheetView>
  </sheetViews>
  <sheetFormatPr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2</v>
      </c>
      <c r="C6" s="49" t="s">
        <v>26</v>
      </c>
      <c r="D6" s="50"/>
      <c r="E6" s="50"/>
      <c r="F6" s="50"/>
      <c r="G6" s="50"/>
      <c r="H6" s="50"/>
      <c r="I6" s="50"/>
      <c r="J6" s="50"/>
      <c r="K6" s="50"/>
    </row>
    <row r="7" spans="2:11" x14ac:dyDescent="0.25">
      <c r="B7" s="2" t="s">
        <v>3</v>
      </c>
      <c r="C7" s="49" t="s">
        <v>27</v>
      </c>
      <c r="D7" s="50"/>
      <c r="E7" s="50"/>
      <c r="F7" s="50"/>
      <c r="G7" s="50"/>
      <c r="H7" s="50"/>
      <c r="I7" s="50"/>
      <c r="J7" s="50"/>
      <c r="K7" s="50"/>
    </row>
    <row r="8" spans="2:11" x14ac:dyDescent="0.25">
      <c r="B8" s="2" t="s">
        <v>4</v>
      </c>
      <c r="C8" s="49" t="s">
        <v>164</v>
      </c>
      <c r="D8" s="50"/>
      <c r="E8" s="50"/>
      <c r="F8" s="50"/>
      <c r="G8" s="50"/>
      <c r="H8" s="50"/>
      <c r="I8" s="50"/>
      <c r="J8" s="50"/>
      <c r="K8" s="50"/>
    </row>
    <row r="9" spans="2:11" x14ac:dyDescent="0.25">
      <c r="B9" s="2" t="s">
        <v>5</v>
      </c>
      <c r="C9" s="49" t="s">
        <v>28</v>
      </c>
      <c r="D9" s="50"/>
      <c r="E9" s="50"/>
      <c r="F9" s="50"/>
      <c r="G9" s="50"/>
      <c r="H9" s="50"/>
      <c r="I9" s="50"/>
      <c r="J9" s="50"/>
      <c r="K9" s="50"/>
    </row>
    <row r="10" spans="2:11" x14ac:dyDescent="0.25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1</v>
      </c>
      <c r="C12" s="4" t="s">
        <v>29</v>
      </c>
      <c r="D12" s="4" t="s">
        <v>30</v>
      </c>
      <c r="E12" s="4" t="s">
        <v>62</v>
      </c>
      <c r="F12" s="4" t="s">
        <v>94</v>
      </c>
      <c r="G12" s="4" t="s">
        <v>126</v>
      </c>
      <c r="H12" s="4" t="s">
        <v>129</v>
      </c>
      <c r="I12" s="4" t="s">
        <v>161</v>
      </c>
      <c r="J12" s="4" t="s">
        <v>162</v>
      </c>
      <c r="K12" s="4" t="s">
        <v>163</v>
      </c>
    </row>
    <row r="13" spans="2:11" ht="30" x14ac:dyDescent="0.25">
      <c r="B13" s="19">
        <f>ROW(B13)-ROW($B$12)</f>
        <v>1</v>
      </c>
      <c r="C13" s="19">
        <v>4</v>
      </c>
      <c r="D13" s="19" t="s">
        <v>31</v>
      </c>
      <c r="E13" s="20" t="s">
        <v>63</v>
      </c>
      <c r="F13" s="19" t="s">
        <v>95</v>
      </c>
      <c r="G13" s="19" t="s">
        <v>127</v>
      </c>
      <c r="H13" s="19" t="s">
        <v>130</v>
      </c>
      <c r="I13" s="19">
        <v>329324</v>
      </c>
      <c r="J13" s="21">
        <v>3.1E-2</v>
      </c>
      <c r="K13" s="21">
        <v>0.31</v>
      </c>
    </row>
    <row r="14" spans="2:11" ht="30" x14ac:dyDescent="0.25">
      <c r="B14" s="19">
        <f t="shared" ref="B14:B42" si="0">ROW(B14)-ROW($B$12)</f>
        <v>2</v>
      </c>
      <c r="C14" s="19">
        <v>2</v>
      </c>
      <c r="D14" s="19" t="s">
        <v>32</v>
      </c>
      <c r="E14" s="20" t="s">
        <v>64</v>
      </c>
      <c r="F14" s="19" t="s">
        <v>96</v>
      </c>
      <c r="G14" s="19" t="s">
        <v>127</v>
      </c>
      <c r="H14" s="19" t="s">
        <v>131</v>
      </c>
      <c r="I14" s="19">
        <v>900030</v>
      </c>
      <c r="J14" s="21">
        <v>0.26</v>
      </c>
      <c r="K14" s="21">
        <v>0.52</v>
      </c>
    </row>
    <row r="15" spans="2:11" ht="30" x14ac:dyDescent="0.25">
      <c r="B15" s="19">
        <f>ROW(B15)-ROW($B$12)</f>
        <v>3</v>
      </c>
      <c r="C15" s="19">
        <v>1</v>
      </c>
      <c r="D15" s="19" t="s">
        <v>33</v>
      </c>
      <c r="E15" s="20" t="s">
        <v>65</v>
      </c>
      <c r="F15" s="19" t="s">
        <v>97</v>
      </c>
      <c r="G15" s="19" t="s">
        <v>128</v>
      </c>
      <c r="H15" s="19" t="s">
        <v>132</v>
      </c>
      <c r="I15" s="19">
        <v>1103273</v>
      </c>
      <c r="J15" s="21">
        <v>0.36</v>
      </c>
      <c r="K15" s="21">
        <v>0.36</v>
      </c>
    </row>
    <row r="16" spans="2:11" ht="30" x14ac:dyDescent="0.25">
      <c r="B16" s="19">
        <f t="shared" si="0"/>
        <v>4</v>
      </c>
      <c r="C16" s="19">
        <v>2</v>
      </c>
      <c r="D16" s="19" t="s">
        <v>34</v>
      </c>
      <c r="E16" s="20" t="s">
        <v>66</v>
      </c>
      <c r="F16" s="19" t="s">
        <v>98</v>
      </c>
      <c r="G16" s="19" t="s">
        <v>127</v>
      </c>
      <c r="H16" s="19" t="s">
        <v>133</v>
      </c>
      <c r="I16" s="19">
        <v>2068027</v>
      </c>
      <c r="J16" s="21">
        <v>0.27</v>
      </c>
      <c r="K16" s="21">
        <v>0.54</v>
      </c>
    </row>
    <row r="17" spans="2:11" ht="30" x14ac:dyDescent="0.25">
      <c r="B17" s="19">
        <f>ROW(B17)-ROW($B$12)</f>
        <v>5</v>
      </c>
      <c r="C17" s="19">
        <v>1</v>
      </c>
      <c r="D17" s="19" t="s">
        <v>35</v>
      </c>
      <c r="E17" s="20" t="s">
        <v>67</v>
      </c>
      <c r="F17" s="19" t="s">
        <v>99</v>
      </c>
      <c r="G17" s="19" t="s">
        <v>127</v>
      </c>
      <c r="H17" s="19" t="s">
        <v>134</v>
      </c>
      <c r="I17" s="19">
        <v>3845</v>
      </c>
      <c r="J17" s="21">
        <v>0.69</v>
      </c>
      <c r="K17" s="21">
        <v>0.69</v>
      </c>
    </row>
    <row r="18" spans="2:11" ht="30" x14ac:dyDescent="0.25">
      <c r="B18" s="19">
        <f t="shared" si="0"/>
        <v>6</v>
      </c>
      <c r="C18" s="19">
        <v>5</v>
      </c>
      <c r="D18" s="19" t="s">
        <v>36</v>
      </c>
      <c r="E18" s="20" t="s">
        <v>68</v>
      </c>
      <c r="F18" s="19" t="s">
        <v>100</v>
      </c>
      <c r="G18" s="19" t="s">
        <v>127</v>
      </c>
      <c r="H18" s="19" t="s">
        <v>135</v>
      </c>
      <c r="I18" s="19">
        <v>648803</v>
      </c>
      <c r="J18" s="21">
        <v>0.24</v>
      </c>
      <c r="K18" s="21">
        <v>1.2</v>
      </c>
    </row>
    <row r="19" spans="2:11" ht="30" x14ac:dyDescent="0.25">
      <c r="B19" s="19">
        <f>ROW(B19)-ROW($B$12)</f>
        <v>7</v>
      </c>
      <c r="C19" s="19">
        <v>2</v>
      </c>
      <c r="D19" s="19" t="s">
        <v>37</v>
      </c>
      <c r="E19" s="20" t="s">
        <v>69</v>
      </c>
      <c r="F19" s="19" t="s">
        <v>101</v>
      </c>
      <c r="G19" s="19" t="s">
        <v>127</v>
      </c>
      <c r="H19" s="19" t="s">
        <v>136</v>
      </c>
      <c r="I19" s="19">
        <v>599861</v>
      </c>
      <c r="J19" s="21">
        <v>0.1</v>
      </c>
      <c r="K19" s="21">
        <v>0.2</v>
      </c>
    </row>
    <row r="20" spans="2:11" ht="45" x14ac:dyDescent="0.25">
      <c r="B20" s="19">
        <f t="shared" si="0"/>
        <v>8</v>
      </c>
      <c r="C20" s="19">
        <v>1</v>
      </c>
      <c r="D20" s="19" t="s">
        <v>38</v>
      </c>
      <c r="E20" s="20" t="s">
        <v>70</v>
      </c>
      <c r="F20" s="19" t="s">
        <v>102</v>
      </c>
      <c r="G20" s="19" t="s">
        <v>127</v>
      </c>
      <c r="H20" s="19" t="s">
        <v>137</v>
      </c>
      <c r="I20" s="19">
        <v>70366</v>
      </c>
      <c r="J20" s="21">
        <v>0.28999999999999998</v>
      </c>
      <c r="K20" s="21">
        <v>0.28999999999999998</v>
      </c>
    </row>
    <row r="21" spans="2:11" ht="30" x14ac:dyDescent="0.25">
      <c r="B21" s="19">
        <f>ROW(B21)-ROW($B$12)</f>
        <v>9</v>
      </c>
      <c r="C21" s="19">
        <v>5</v>
      </c>
      <c r="D21" s="19" t="s">
        <v>39</v>
      </c>
      <c r="E21" s="20" t="s">
        <v>71</v>
      </c>
      <c r="F21" s="19" t="s">
        <v>103</v>
      </c>
      <c r="G21" s="19" t="s">
        <v>127</v>
      </c>
      <c r="H21" s="19" t="s">
        <v>138</v>
      </c>
      <c r="I21" s="19">
        <v>39177</v>
      </c>
      <c r="J21" s="21">
        <v>0.41</v>
      </c>
      <c r="K21" s="21">
        <v>2.0499999999999998</v>
      </c>
    </row>
    <row r="22" spans="2:11" ht="30" x14ac:dyDescent="0.25">
      <c r="B22" s="19">
        <f t="shared" si="0"/>
        <v>10</v>
      </c>
      <c r="C22" s="19">
        <v>1</v>
      </c>
      <c r="D22" s="19" t="s">
        <v>40</v>
      </c>
      <c r="E22" s="20" t="s">
        <v>72</v>
      </c>
      <c r="F22" s="19" t="s">
        <v>104</v>
      </c>
      <c r="G22" s="19" t="s">
        <v>127</v>
      </c>
      <c r="H22" s="19" t="s">
        <v>139</v>
      </c>
      <c r="I22" s="19">
        <v>377634</v>
      </c>
      <c r="J22" s="21">
        <v>0.22</v>
      </c>
      <c r="K22" s="21">
        <v>0.22</v>
      </c>
    </row>
    <row r="23" spans="2:11" ht="30" x14ac:dyDescent="0.25">
      <c r="B23" s="19">
        <f>ROW(B23)-ROW($B$12)</f>
        <v>11</v>
      </c>
      <c r="C23" s="19">
        <v>1</v>
      </c>
      <c r="D23" s="19" t="s">
        <v>41</v>
      </c>
      <c r="E23" s="20" t="s">
        <v>73</v>
      </c>
      <c r="F23" s="19" t="s">
        <v>105</v>
      </c>
      <c r="G23" s="19" t="s">
        <v>127</v>
      </c>
      <c r="H23" s="19" t="s">
        <v>140</v>
      </c>
      <c r="I23" s="19">
        <v>30651</v>
      </c>
      <c r="J23" s="21">
        <v>0.32</v>
      </c>
      <c r="K23" s="21">
        <v>0.32</v>
      </c>
    </row>
    <row r="24" spans="2:11" ht="30" x14ac:dyDescent="0.25">
      <c r="B24" s="19">
        <f t="shared" si="0"/>
        <v>12</v>
      </c>
      <c r="C24" s="19">
        <v>1</v>
      </c>
      <c r="D24" s="19" t="s">
        <v>42</v>
      </c>
      <c r="E24" s="20" t="s">
        <v>74</v>
      </c>
      <c r="F24" s="19" t="s">
        <v>106</v>
      </c>
      <c r="G24" s="19" t="s">
        <v>127</v>
      </c>
      <c r="H24" s="19" t="s">
        <v>141</v>
      </c>
      <c r="I24" s="19">
        <v>6349</v>
      </c>
      <c r="J24" s="21">
        <v>0.47</v>
      </c>
      <c r="K24" s="21">
        <v>0.47</v>
      </c>
    </row>
    <row r="25" spans="2:11" ht="45" x14ac:dyDescent="0.25">
      <c r="B25" s="19">
        <f>ROW(B25)-ROW($B$12)</f>
        <v>13</v>
      </c>
      <c r="C25" s="19">
        <v>4</v>
      </c>
      <c r="D25" s="19" t="s">
        <v>43</v>
      </c>
      <c r="E25" s="20" t="s">
        <v>75</v>
      </c>
      <c r="F25" s="19" t="s">
        <v>107</v>
      </c>
      <c r="G25" s="19" t="s">
        <v>127</v>
      </c>
      <c r="H25" s="19" t="s">
        <v>142</v>
      </c>
      <c r="I25" s="19">
        <v>112594</v>
      </c>
      <c r="J25" s="21">
        <v>1.34</v>
      </c>
      <c r="K25" s="21">
        <v>5.36</v>
      </c>
    </row>
    <row r="26" spans="2:11" ht="45" x14ac:dyDescent="0.25">
      <c r="B26" s="19">
        <f t="shared" si="0"/>
        <v>14</v>
      </c>
      <c r="C26" s="19">
        <v>4</v>
      </c>
      <c r="D26" s="19" t="s">
        <v>44</v>
      </c>
      <c r="E26" s="20" t="s">
        <v>76</v>
      </c>
      <c r="F26" s="19" t="s">
        <v>108</v>
      </c>
      <c r="G26" s="19" t="s">
        <v>127</v>
      </c>
      <c r="H26" s="19" t="s">
        <v>143</v>
      </c>
      <c r="I26" s="19">
        <v>197636</v>
      </c>
      <c r="J26" s="21">
        <v>0.7</v>
      </c>
      <c r="K26" s="21">
        <v>2.8</v>
      </c>
    </row>
    <row r="27" spans="2:11" ht="30" x14ac:dyDescent="0.25">
      <c r="B27" s="19">
        <f>ROW(B27)-ROW($B$12)</f>
        <v>15</v>
      </c>
      <c r="C27" s="19">
        <v>1</v>
      </c>
      <c r="D27" s="19" t="s">
        <v>45</v>
      </c>
      <c r="E27" s="20" t="s">
        <v>77</v>
      </c>
      <c r="F27" s="19" t="s">
        <v>109</v>
      </c>
      <c r="G27" s="19" t="s">
        <v>127</v>
      </c>
      <c r="H27" s="19" t="s">
        <v>144</v>
      </c>
      <c r="I27" s="19">
        <v>1804</v>
      </c>
      <c r="J27" s="21">
        <v>0.42</v>
      </c>
      <c r="K27" s="21">
        <v>0.42</v>
      </c>
    </row>
    <row r="28" spans="2:11" ht="30" x14ac:dyDescent="0.25">
      <c r="B28" s="19">
        <f t="shared" si="0"/>
        <v>16</v>
      </c>
      <c r="C28" s="19">
        <v>2</v>
      </c>
      <c r="D28" s="19" t="s">
        <v>46</v>
      </c>
      <c r="E28" s="20" t="s">
        <v>78</v>
      </c>
      <c r="F28" s="19" t="s">
        <v>110</v>
      </c>
      <c r="G28" s="19" t="s">
        <v>127</v>
      </c>
      <c r="H28" s="19" t="s">
        <v>145</v>
      </c>
      <c r="I28" s="19">
        <v>238357</v>
      </c>
      <c r="J28" s="21">
        <v>0.1</v>
      </c>
      <c r="K28" s="21">
        <v>0.2</v>
      </c>
    </row>
    <row r="29" spans="2:11" ht="30" x14ac:dyDescent="0.25">
      <c r="B29" s="19">
        <f>ROW(B29)-ROW($B$12)</f>
        <v>17</v>
      </c>
      <c r="C29" s="19">
        <v>5</v>
      </c>
      <c r="D29" s="19" t="s">
        <v>47</v>
      </c>
      <c r="E29" s="20" t="s">
        <v>79</v>
      </c>
      <c r="F29" s="19" t="s">
        <v>111</v>
      </c>
      <c r="G29" s="19" t="s">
        <v>127</v>
      </c>
      <c r="H29" s="19" t="s">
        <v>146</v>
      </c>
      <c r="I29" s="19">
        <v>814565</v>
      </c>
      <c r="J29" s="21">
        <v>2.7E-2</v>
      </c>
      <c r="K29" s="21">
        <v>0.27</v>
      </c>
    </row>
    <row r="30" spans="2:11" ht="30" x14ac:dyDescent="0.25">
      <c r="B30" s="19">
        <f t="shared" si="0"/>
        <v>18</v>
      </c>
      <c r="C30" s="19">
        <v>3</v>
      </c>
      <c r="D30" s="19" t="s">
        <v>48</v>
      </c>
      <c r="E30" s="20" t="s">
        <v>80</v>
      </c>
      <c r="F30" s="19" t="s">
        <v>112</v>
      </c>
      <c r="G30" s="19" t="s">
        <v>127</v>
      </c>
      <c r="H30" s="19" t="s">
        <v>147</v>
      </c>
      <c r="I30" s="19">
        <v>1551596</v>
      </c>
      <c r="J30" s="21">
        <v>0.1</v>
      </c>
      <c r="K30" s="21">
        <v>0.3</v>
      </c>
    </row>
    <row r="31" spans="2:11" ht="30" x14ac:dyDescent="0.25">
      <c r="B31" s="19">
        <f>ROW(B31)-ROW($B$12)</f>
        <v>19</v>
      </c>
      <c r="C31" s="19">
        <v>1</v>
      </c>
      <c r="D31" s="19" t="s">
        <v>49</v>
      </c>
      <c r="E31" s="20" t="s">
        <v>81</v>
      </c>
      <c r="F31" s="19" t="s">
        <v>113</v>
      </c>
      <c r="G31" s="19" t="s">
        <v>127</v>
      </c>
      <c r="H31" s="19" t="s">
        <v>148</v>
      </c>
      <c r="I31" s="19">
        <v>1463859</v>
      </c>
      <c r="J31" s="21">
        <v>0.1</v>
      </c>
      <c r="K31" s="21">
        <v>0.1</v>
      </c>
    </row>
    <row r="32" spans="2:11" ht="30" x14ac:dyDescent="0.25">
      <c r="B32" s="19">
        <f t="shared" si="0"/>
        <v>20</v>
      </c>
      <c r="C32" s="19">
        <v>1</v>
      </c>
      <c r="D32" s="19" t="s">
        <v>50</v>
      </c>
      <c r="E32" s="20" t="s">
        <v>82</v>
      </c>
      <c r="F32" s="19" t="s">
        <v>114</v>
      </c>
      <c r="G32" s="19" t="s">
        <v>128</v>
      </c>
      <c r="H32" s="19" t="s">
        <v>149</v>
      </c>
      <c r="I32" s="19">
        <v>134954</v>
      </c>
      <c r="J32" s="21">
        <v>0.11</v>
      </c>
      <c r="K32" s="21">
        <v>0.11</v>
      </c>
    </row>
    <row r="33" spans="2:11" ht="30" x14ac:dyDescent="0.25">
      <c r="B33" s="19">
        <f>ROW(B33)-ROW($B$12)</f>
        <v>21</v>
      </c>
      <c r="C33" s="19">
        <v>1</v>
      </c>
      <c r="D33" s="19" t="s">
        <v>51</v>
      </c>
      <c r="E33" s="20" t="s">
        <v>83</v>
      </c>
      <c r="F33" s="19" t="s">
        <v>115</v>
      </c>
      <c r="G33" s="19" t="s">
        <v>127</v>
      </c>
      <c r="H33" s="19" t="s">
        <v>150</v>
      </c>
      <c r="I33" s="19">
        <v>91345</v>
      </c>
      <c r="J33" s="21">
        <v>0.1</v>
      </c>
      <c r="K33" s="21">
        <v>0.1</v>
      </c>
    </row>
    <row r="34" spans="2:11" ht="30" x14ac:dyDescent="0.25">
      <c r="B34" s="19">
        <f t="shared" si="0"/>
        <v>22</v>
      </c>
      <c r="C34" s="19">
        <v>1</v>
      </c>
      <c r="D34" s="19" t="s">
        <v>52</v>
      </c>
      <c r="E34" s="20" t="s">
        <v>84</v>
      </c>
      <c r="F34" s="19" t="s">
        <v>116</v>
      </c>
      <c r="G34" s="19" t="s">
        <v>127</v>
      </c>
      <c r="H34" s="19" t="s">
        <v>151</v>
      </c>
      <c r="I34" s="19">
        <v>57025</v>
      </c>
      <c r="J34" s="21">
        <v>0.11</v>
      </c>
      <c r="K34" s="21">
        <v>0.11</v>
      </c>
    </row>
    <row r="35" spans="2:11" ht="30" x14ac:dyDescent="0.25">
      <c r="B35" s="19">
        <f>ROW(B35)-ROW($B$12)</f>
        <v>23</v>
      </c>
      <c r="C35" s="19">
        <v>1</v>
      </c>
      <c r="D35" s="19" t="s">
        <v>53</v>
      </c>
      <c r="E35" s="20" t="s">
        <v>85</v>
      </c>
      <c r="F35" s="19" t="s">
        <v>117</v>
      </c>
      <c r="G35" s="19" t="s">
        <v>127</v>
      </c>
      <c r="H35" s="19" t="s">
        <v>152</v>
      </c>
      <c r="I35" s="19">
        <v>149233</v>
      </c>
      <c r="J35" s="21">
        <v>0.1</v>
      </c>
      <c r="K35" s="21">
        <v>0.1</v>
      </c>
    </row>
    <row r="36" spans="2:11" ht="30" x14ac:dyDescent="0.25">
      <c r="B36" s="19">
        <f t="shared" si="0"/>
        <v>24</v>
      </c>
      <c r="C36" s="19">
        <v>1</v>
      </c>
      <c r="D36" s="19" t="s">
        <v>54</v>
      </c>
      <c r="E36" s="20" t="s">
        <v>86</v>
      </c>
      <c r="F36" s="19" t="s">
        <v>118</v>
      </c>
      <c r="G36" s="19" t="s">
        <v>127</v>
      </c>
      <c r="H36" s="19" t="s">
        <v>153</v>
      </c>
      <c r="I36" s="19">
        <v>22156</v>
      </c>
      <c r="J36" s="21">
        <v>0.1</v>
      </c>
      <c r="K36" s="21">
        <v>0.1</v>
      </c>
    </row>
    <row r="37" spans="2:11" ht="30" x14ac:dyDescent="0.25">
      <c r="B37" s="19">
        <f>ROW(B37)-ROW($B$12)</f>
        <v>25</v>
      </c>
      <c r="C37" s="19">
        <v>2</v>
      </c>
      <c r="D37" s="19" t="s">
        <v>55</v>
      </c>
      <c r="E37" s="20" t="s">
        <v>87</v>
      </c>
      <c r="F37" s="19" t="s">
        <v>119</v>
      </c>
      <c r="G37" s="19" t="s">
        <v>127</v>
      </c>
      <c r="H37" s="19" t="s">
        <v>154</v>
      </c>
      <c r="I37" s="19">
        <v>31893</v>
      </c>
      <c r="J37" s="21">
        <v>0.32</v>
      </c>
      <c r="K37" s="21">
        <v>0.64</v>
      </c>
    </row>
    <row r="38" spans="2:11" ht="45" x14ac:dyDescent="0.25">
      <c r="B38" s="19">
        <f t="shared" si="0"/>
        <v>26</v>
      </c>
      <c r="C38" s="19">
        <v>1</v>
      </c>
      <c r="D38" s="19" t="s">
        <v>56</v>
      </c>
      <c r="E38" s="20" t="s">
        <v>88</v>
      </c>
      <c r="F38" s="19" t="s">
        <v>120</v>
      </c>
      <c r="G38" s="19" t="s">
        <v>127</v>
      </c>
      <c r="H38" s="19" t="s">
        <v>155</v>
      </c>
      <c r="I38" s="19">
        <v>181441</v>
      </c>
      <c r="J38" s="21">
        <v>0.1</v>
      </c>
      <c r="K38" s="21">
        <v>0.1</v>
      </c>
    </row>
    <row r="39" spans="2:11" ht="45" x14ac:dyDescent="0.25">
      <c r="B39" s="19">
        <f>ROW(B39)-ROW($B$12)</f>
        <v>27</v>
      </c>
      <c r="C39" s="19">
        <v>1</v>
      </c>
      <c r="D39" s="19" t="s">
        <v>57</v>
      </c>
      <c r="E39" s="20" t="s">
        <v>89</v>
      </c>
      <c r="F39" s="19" t="s">
        <v>121</v>
      </c>
      <c r="G39" s="19" t="s">
        <v>127</v>
      </c>
      <c r="H39" s="19" t="s">
        <v>156</v>
      </c>
      <c r="I39" s="19">
        <v>6943</v>
      </c>
      <c r="J39" s="21">
        <v>0.23</v>
      </c>
      <c r="K39" s="21">
        <v>0.23</v>
      </c>
    </row>
    <row r="40" spans="2:11" ht="30" x14ac:dyDescent="0.25">
      <c r="B40" s="19">
        <f t="shared" si="0"/>
        <v>28</v>
      </c>
      <c r="C40" s="19">
        <v>1</v>
      </c>
      <c r="D40" s="19" t="s">
        <v>58</v>
      </c>
      <c r="E40" s="20" t="s">
        <v>90</v>
      </c>
      <c r="F40" s="19" t="s">
        <v>122</v>
      </c>
      <c r="G40" s="19" t="s">
        <v>127</v>
      </c>
      <c r="H40" s="19" t="s">
        <v>157</v>
      </c>
      <c r="I40" s="19">
        <v>16299</v>
      </c>
      <c r="J40" s="21">
        <v>1.32</v>
      </c>
      <c r="K40" s="21">
        <v>1.32</v>
      </c>
    </row>
    <row r="41" spans="2:11" ht="30" x14ac:dyDescent="0.25">
      <c r="B41" s="19">
        <f>ROW(B41)-ROW($B$12)</f>
        <v>29</v>
      </c>
      <c r="C41" s="19">
        <v>1</v>
      </c>
      <c r="D41" s="19" t="s">
        <v>59</v>
      </c>
      <c r="E41" s="20" t="s">
        <v>91</v>
      </c>
      <c r="F41" s="19" t="s">
        <v>123</v>
      </c>
      <c r="G41" s="19" t="s">
        <v>127</v>
      </c>
      <c r="H41" s="19" t="s">
        <v>158</v>
      </c>
      <c r="I41" s="19">
        <v>94379</v>
      </c>
      <c r="J41" s="21">
        <v>0.76</v>
      </c>
      <c r="K41" s="21">
        <v>0.76</v>
      </c>
    </row>
    <row r="42" spans="2:11" ht="45" x14ac:dyDescent="0.25">
      <c r="B42" s="19">
        <f t="shared" si="0"/>
        <v>30</v>
      </c>
      <c r="C42" s="19">
        <v>1</v>
      </c>
      <c r="D42" s="19" t="s">
        <v>60</v>
      </c>
      <c r="E42" s="20" t="s">
        <v>92</v>
      </c>
      <c r="F42" s="19" t="s">
        <v>124</v>
      </c>
      <c r="G42" s="19" t="s">
        <v>127</v>
      </c>
      <c r="H42" s="19" t="s">
        <v>159</v>
      </c>
      <c r="I42" s="19">
        <v>14235</v>
      </c>
      <c r="J42" s="21">
        <v>0.72</v>
      </c>
      <c r="K42" s="21">
        <v>0.72</v>
      </c>
    </row>
    <row r="43" spans="2:11" ht="30" x14ac:dyDescent="0.25">
      <c r="B43" s="19">
        <f>ROW(B43)-ROW($B$12)</f>
        <v>31</v>
      </c>
      <c r="C43" s="19">
        <v>1</v>
      </c>
      <c r="D43" s="19" t="s">
        <v>61</v>
      </c>
      <c r="E43" s="20" t="s">
        <v>93</v>
      </c>
      <c r="F43" s="19" t="s">
        <v>125</v>
      </c>
      <c r="G43" s="19" t="s">
        <v>127</v>
      </c>
      <c r="H43" s="19" t="s">
        <v>160</v>
      </c>
      <c r="I43" s="19">
        <v>40272</v>
      </c>
      <c r="J43" s="21">
        <v>0.36</v>
      </c>
      <c r="K43" s="21">
        <v>0.36</v>
      </c>
    </row>
    <row r="44" spans="2:11" x14ac:dyDescent="0.25">
      <c r="B44" s="22"/>
      <c r="C44" s="23">
        <f>SUM(C13:C43)</f>
        <v>59</v>
      </c>
      <c r="D44" s="51"/>
      <c r="E44" s="52"/>
      <c r="F44" s="52"/>
      <c r="G44" s="52"/>
      <c r="H44" s="52"/>
      <c r="I44" s="52"/>
      <c r="J44" s="53"/>
      <c r="K44" s="24">
        <f>SUM(K13:K43)</f>
        <v>21.27000000000001</v>
      </c>
    </row>
  </sheetData>
  <mergeCells count="7">
    <mergeCell ref="B5:K5"/>
    <mergeCell ref="B1:K1"/>
    <mergeCell ref="C9:K9"/>
    <mergeCell ref="D44:J44"/>
    <mergeCell ref="C8:K8"/>
    <mergeCell ref="C7:K7"/>
    <mergeCell ref="C6:K6"/>
  </mergeCells>
  <conditionalFormatting sqref="B13:K43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4" t="s">
        <v>7</v>
      </c>
      <c r="B8" s="54"/>
      <c r="C8" s="54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6" t="s">
        <v>25</v>
      </c>
      <c r="C10" s="57"/>
      <c r="D10" s="58"/>
      <c r="E10" s="58"/>
      <c r="F10" s="58"/>
      <c r="G10" s="58"/>
      <c r="H10" s="29"/>
      <c r="I10" s="29"/>
    </row>
    <row r="11" spans="1:9" x14ac:dyDescent="0.25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25">
      <c r="A12" s="3" t="s">
        <v>8</v>
      </c>
      <c r="B12" s="8">
        <f>BoM!K44</f>
        <v>21.27000000000001</v>
      </c>
      <c r="C12" s="9">
        <f t="shared" ref="C12:C17" si="0">B12*$B$22</f>
        <v>119.89473600000005</v>
      </c>
      <c r="D12" s="37"/>
      <c r="E12" s="38"/>
      <c r="F12" s="37"/>
      <c r="G12" s="38"/>
      <c r="H12" s="30"/>
      <c r="I12" s="30"/>
    </row>
    <row r="13" spans="1:9" x14ac:dyDescent="0.25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13</v>
      </c>
      <c r="B14" s="8">
        <f>0.6*SUM(B12:B13)</f>
        <v>36.762000000000008</v>
      </c>
      <c r="C14" s="9">
        <f t="shared" si="0"/>
        <v>207.22004160000003</v>
      </c>
      <c r="D14" s="37"/>
      <c r="E14" s="38"/>
      <c r="F14" s="37"/>
      <c r="G14" s="38"/>
      <c r="H14" s="5"/>
      <c r="I14" s="31"/>
    </row>
    <row r="15" spans="1:9" x14ac:dyDescent="0.25">
      <c r="A15" s="3" t="s">
        <v>11</v>
      </c>
      <c r="B15" s="8">
        <f>SUM(B12:B14)*0.18/0.82</f>
        <v>21.519219512195125</v>
      </c>
      <c r="C15" s="9">
        <f t="shared" si="0"/>
        <v>121.29953654634149</v>
      </c>
      <c r="D15" s="37"/>
      <c r="E15" s="38"/>
      <c r="F15" s="37"/>
      <c r="G15" s="38"/>
    </row>
    <row r="16" spans="1:9" x14ac:dyDescent="0.25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15</v>
      </c>
      <c r="B17" s="15">
        <f>SUM(B14:B16)</f>
        <v>75.151219512195141</v>
      </c>
      <c r="C17" s="16">
        <f t="shared" si="0"/>
        <v>423.61239414634156</v>
      </c>
      <c r="D17" s="37"/>
      <c r="E17" s="38"/>
      <c r="F17" s="37"/>
      <c r="G17" s="38"/>
    </row>
    <row r="18" spans="1:9" x14ac:dyDescent="0.25"/>
    <row r="19" spans="1:9" ht="33.75" x14ac:dyDescent="0.5">
      <c r="A19" s="54" t="s">
        <v>20</v>
      </c>
      <c r="B19" s="54"/>
      <c r="C19" s="54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str">
        <f ca="1">"USD &lt;-&gt; BRL (" &amp; TEXT(TODAY(),"DD/MM/AA") &amp;")"</f>
        <v>USD &lt;-&gt; BRL (11/11/24)</v>
      </c>
      <c r="B21" s="33">
        <v>5.42</v>
      </c>
      <c r="C21" s="34"/>
      <c r="D21" s="5"/>
    </row>
    <row r="22" spans="1:9" x14ac:dyDescent="0.25">
      <c r="A22" s="12" t="s">
        <v>16</v>
      </c>
      <c r="B22" s="35">
        <f>B21*1.04</f>
        <v>5.6368</v>
      </c>
      <c r="C22" s="36"/>
      <c r="D22" s="6"/>
    </row>
    <row r="23" spans="1:9" x14ac:dyDescent="0.25">
      <c r="A23" s="17"/>
      <c r="B23" s="56" t="s">
        <v>25</v>
      </c>
      <c r="C23" s="57"/>
      <c r="D23" s="58"/>
      <c r="E23" s="58"/>
      <c r="F23" s="58"/>
      <c r="G23" s="58"/>
    </row>
    <row r="24" spans="1:9" x14ac:dyDescent="0.25">
      <c r="A24" s="13" t="s">
        <v>21</v>
      </c>
      <c r="B24" s="8">
        <f>SUM(B12:B13)</f>
        <v>61.27000000000001</v>
      </c>
      <c r="C24" s="9">
        <f>B24*$B$22</f>
        <v>345.36673600000006</v>
      </c>
      <c r="D24" s="37"/>
      <c r="E24" s="38"/>
      <c r="F24" s="37"/>
      <c r="G24" s="38"/>
    </row>
    <row r="25" spans="1:9" x14ac:dyDescent="0.25">
      <c r="A25" s="13" t="s">
        <v>22</v>
      </c>
      <c r="B25" s="8">
        <f>SUM(B14:B16)</f>
        <v>75.151219512195141</v>
      </c>
      <c r="C25" s="9">
        <f>B25*$B$22</f>
        <v>423.61239414634156</v>
      </c>
      <c r="D25" s="37"/>
      <c r="E25" s="38"/>
      <c r="F25" s="37"/>
      <c r="G25" s="38"/>
    </row>
    <row r="26" spans="1:9" x14ac:dyDescent="0.25">
      <c r="A26" s="25" t="s">
        <v>19</v>
      </c>
      <c r="B26" s="28">
        <f>SUM(B24:B25)</f>
        <v>136.42121951219514</v>
      </c>
      <c r="C26" s="26">
        <f t="shared" ref="C26" si="1">SUM(C24:C25)</f>
        <v>768.97913014634162</v>
      </c>
      <c r="D26" s="39"/>
      <c r="E26" s="40"/>
      <c r="F26" s="39"/>
      <c r="G26" s="40"/>
    </row>
    <row r="27" spans="1:9" ht="19.149999999999999" customHeight="1" x14ac:dyDescent="0.25">
      <c r="A27" s="55" t="s">
        <v>23</v>
      </c>
      <c r="B27" s="55"/>
      <c r="C27" s="55"/>
      <c r="D27" s="43"/>
      <c r="E27" s="43"/>
      <c r="F27" s="44"/>
      <c r="G27" s="45"/>
    </row>
    <row r="28" spans="1:9" s="41" customFormat="1" ht="27" customHeight="1" x14ac:dyDescent="0.2">
      <c r="A28" s="55" t="s">
        <v>24</v>
      </c>
      <c r="B28" s="55"/>
      <c r="C28" s="55"/>
      <c r="D28" s="46"/>
      <c r="E28" s="46"/>
      <c r="F28" s="43"/>
      <c r="G28" s="43"/>
      <c r="H28" s="42"/>
      <c r="I28" s="42"/>
    </row>
    <row r="64" spans="4:5" hidden="1" x14ac:dyDescent="0.25">
      <c r="D64" t="s">
        <v>17</v>
      </c>
      <c r="E64" t="s">
        <v>18</v>
      </c>
    </row>
  </sheetData>
  <mergeCells count="10">
    <mergeCell ref="D10:E10"/>
    <mergeCell ref="F10:G10"/>
    <mergeCell ref="B23:C23"/>
    <mergeCell ref="D23:E23"/>
    <mergeCell ref="F23:G23"/>
    <mergeCell ref="A8:C8"/>
    <mergeCell ref="A19:C19"/>
    <mergeCell ref="A28:C28"/>
    <mergeCell ref="A27:C27"/>
    <mergeCell ref="B10:C10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Jonatas Rodrigo Kinas</cp:lastModifiedBy>
  <dcterms:created xsi:type="dcterms:W3CDTF">2021-08-20T00:23:50Z</dcterms:created>
  <dcterms:modified xsi:type="dcterms:W3CDTF">2024-11-11T19:37:43Z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