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INANCEIRO\"/>
    </mc:Choice>
  </mc:AlternateContent>
  <xr:revisionPtr revIDLastSave="0" documentId="13_ncr:1_{9005F57B-392B-4959-82B3-EB76E2E97727}" xr6:coauthVersionLast="47" xr6:coauthVersionMax="47" xr10:uidLastSave="{00000000-0000-0000-0000-000000000000}"/>
  <bookViews>
    <workbookView xWindow="-120" yWindow="-120" windowWidth="15600" windowHeight="11160" firstSheet="1" activeTab="4" xr2:uid="{BF5CDB72-F1E7-4961-8DFD-6E35C0A3DCE5}"/>
  </bookViews>
  <sheets>
    <sheet name="MENU PRINC." sheetId="7" r:id="rId1"/>
    <sheet name="ISABEL" sheetId="3" r:id="rId2"/>
    <sheet name="SANDRA" sheetId="4" r:id="rId3"/>
    <sheet name="J.S" sheetId="1" r:id="rId4"/>
    <sheet name="JÉTER" sheetId="2" r:id="rId5"/>
    <sheet name="PAULA" sheetId="5" r:id="rId6"/>
    <sheet name="ESCRITÓRIO" sheetId="6" r:id="rId7"/>
    <sheet name="COMPENSAÇÕES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Print_Area" localSheetId="6">ESCRITÓRIO!$A$1:$K$46</definedName>
    <definedName name="_xlnm.Print_Area" localSheetId="1">ISABEL!$A$1:$L$32</definedName>
    <definedName name="_xlnm.Print_Area" localSheetId="3">J.S!$A$1:$K$26</definedName>
    <definedName name="_xlnm.Print_Area" localSheetId="4">JÉTER!$A$1:$K$26</definedName>
    <definedName name="_xlnm.Print_Area" localSheetId="5">PAULA!$A$1:$K$25</definedName>
    <definedName name="_xlnm.Print_Area" localSheetId="2">SANDRA!$A$1:$L$26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7" l="1"/>
  <c r="G56" i="7"/>
  <c r="G37" i="7"/>
  <c r="F56" i="7"/>
  <c r="E56" i="7"/>
  <c r="H54" i="7"/>
  <c r="G54" i="7"/>
  <c r="E54" i="7"/>
  <c r="D54" i="7"/>
  <c r="C54" i="7"/>
  <c r="H50" i="7"/>
  <c r="G50" i="7"/>
  <c r="F50" i="7"/>
  <c r="E50" i="7"/>
  <c r="D50" i="7"/>
  <c r="C50" i="7"/>
  <c r="H44" i="7"/>
  <c r="F44" i="7"/>
  <c r="E44" i="7"/>
  <c r="D44" i="7"/>
  <c r="H38" i="7"/>
  <c r="F38" i="7"/>
  <c r="E38" i="7"/>
  <c r="D38" i="7"/>
  <c r="D56" i="7" s="1"/>
  <c r="C38" i="7"/>
  <c r="F43" i="6"/>
  <c r="H25" i="6"/>
  <c r="F44" i="6"/>
  <c r="H40" i="6"/>
  <c r="H34" i="6"/>
  <c r="H29" i="6"/>
  <c r="I39" i="6"/>
  <c r="I33" i="6"/>
  <c r="I28" i="6"/>
  <c r="H39" i="6"/>
  <c r="G39" i="6"/>
  <c r="G38" i="6"/>
  <c r="G32" i="6"/>
  <c r="G27" i="6"/>
  <c r="I38" i="6"/>
  <c r="I32" i="6"/>
  <c r="I27" i="6"/>
  <c r="D40" i="6"/>
  <c r="J39" i="6"/>
  <c r="H40" i="5"/>
  <c r="J39" i="5"/>
  <c r="I39" i="5"/>
  <c r="I38" i="5"/>
  <c r="G38" i="5"/>
  <c r="I39" i="2"/>
  <c r="I34" i="2"/>
  <c r="I29" i="2"/>
  <c r="H40" i="2"/>
  <c r="H35" i="2"/>
  <c r="H30" i="2"/>
  <c r="I38" i="2"/>
  <c r="I33" i="2"/>
  <c r="I28" i="2"/>
  <c r="G38" i="2"/>
  <c r="G33" i="2"/>
  <c r="J39" i="2"/>
  <c r="B39" i="2"/>
  <c r="A38" i="2"/>
  <c r="I39" i="1"/>
  <c r="I34" i="1"/>
  <c r="I29" i="1"/>
  <c r="H40" i="1"/>
  <c r="H35" i="1"/>
  <c r="H30" i="1"/>
  <c r="I38" i="1"/>
  <c r="I33" i="1"/>
  <c r="I28" i="1"/>
  <c r="J39" i="1"/>
  <c r="G38" i="1"/>
  <c r="I40" i="4"/>
  <c r="I35" i="4"/>
  <c r="J29" i="4"/>
  <c r="J34" i="4"/>
  <c r="J33" i="4"/>
  <c r="J28" i="4"/>
  <c r="I30" i="4"/>
  <c r="J39" i="4"/>
  <c r="J38" i="4"/>
  <c r="H38" i="4"/>
  <c r="H33" i="4"/>
  <c r="K39" i="4"/>
  <c r="C39" i="4"/>
  <c r="B39" i="4"/>
  <c r="C38" i="4"/>
  <c r="B38" i="4"/>
  <c r="J50" i="3"/>
  <c r="J42" i="3"/>
  <c r="I39" i="3"/>
  <c r="I54" i="3"/>
  <c r="K51" i="3"/>
  <c r="C50" i="3"/>
  <c r="B50" i="3"/>
  <c r="I47" i="3"/>
  <c r="C44" i="7"/>
  <c r="C56" i="7" s="1"/>
  <c r="J44" i="3"/>
  <c r="J52" i="3" s="1"/>
  <c r="I50" i="7" l="1"/>
  <c r="H17" i="8" l="1"/>
  <c r="H15" i="8"/>
  <c r="J17" i="8"/>
  <c r="B17" i="8"/>
  <c r="E17" i="8" s="1"/>
  <c r="J15" i="8"/>
  <c r="A15" i="8"/>
  <c r="J14" i="8"/>
  <c r="B14" i="8"/>
  <c r="A14" i="8"/>
  <c r="E2" i="8"/>
  <c r="D18" i="8"/>
  <c r="E18" i="8" s="1"/>
  <c r="C16" i="8"/>
  <c r="E16" i="8" s="1"/>
  <c r="A18" i="8"/>
  <c r="A17" i="8" s="1"/>
  <c r="A16" i="8"/>
  <c r="J13" i="8"/>
  <c r="J18" i="8" s="1"/>
  <c r="D13" i="8"/>
  <c r="C12" i="8"/>
  <c r="E12" i="8" s="1"/>
  <c r="A13" i="8"/>
  <c r="A12" i="8"/>
  <c r="C11" i="8"/>
  <c r="E11" i="8" s="1"/>
  <c r="A11" i="8"/>
  <c r="A10" i="8"/>
  <c r="C9" i="8"/>
  <c r="E9" i="8" s="1"/>
  <c r="A9" i="8"/>
  <c r="C8" i="8"/>
  <c r="E8" i="8" s="1"/>
  <c r="A8" i="8"/>
  <c r="J7" i="8"/>
  <c r="J9" i="8" s="1"/>
  <c r="J11" i="8" s="1"/>
  <c r="J16" i="8" s="1"/>
  <c r="C7" i="8"/>
  <c r="E7" i="8" s="1"/>
  <c r="A7" i="8"/>
  <c r="J6" i="8"/>
  <c r="J8" i="8" s="1"/>
  <c r="J10" i="8" s="1"/>
  <c r="C6" i="8"/>
  <c r="A6" i="8"/>
  <c r="J5" i="8"/>
  <c r="J4" i="8"/>
  <c r="A4" i="8"/>
  <c r="J3" i="8"/>
  <c r="J2" i="8"/>
  <c r="A3" i="8"/>
  <c r="D19" i="6"/>
  <c r="D19" i="2"/>
  <c r="D19" i="1"/>
  <c r="E23" i="3"/>
  <c r="B19" i="1"/>
  <c r="B19" i="5" s="1"/>
  <c r="D19" i="5" s="1"/>
  <c r="I34" i="5"/>
  <c r="G44" i="7" s="1"/>
  <c r="J33" i="6"/>
  <c r="J34" i="5"/>
  <c r="G33" i="5"/>
  <c r="J34" i="2"/>
  <c r="B34" i="2"/>
  <c r="J34" i="1"/>
  <c r="K34" i="4"/>
  <c r="C33" i="4"/>
  <c r="B33" i="4"/>
  <c r="K43" i="3"/>
  <c r="C42" i="3"/>
  <c r="B42" i="3"/>
  <c r="J28" i="6"/>
  <c r="I29" i="5"/>
  <c r="J29" i="5"/>
  <c r="J29" i="2"/>
  <c r="B29" i="2"/>
  <c r="J29" i="1"/>
  <c r="K29" i="4"/>
  <c r="C28" i="4"/>
  <c r="B28" i="4"/>
  <c r="D19" i="8" l="1"/>
  <c r="E14" i="8"/>
  <c r="F14" i="8"/>
  <c r="E6" i="8"/>
  <c r="E13" i="8"/>
  <c r="K36" i="3"/>
  <c r="C35" i="3"/>
  <c r="B35" i="3"/>
  <c r="G38" i="7"/>
  <c r="J23" i="4"/>
  <c r="D28" i="7" s="1"/>
  <c r="I24" i="2"/>
  <c r="I24" i="6"/>
  <c r="G19" i="8" l="1"/>
  <c r="H14" i="8"/>
  <c r="H19" i="8" s="1"/>
  <c r="I38" i="7"/>
  <c r="J16" i="3"/>
  <c r="C16" i="7" s="1"/>
  <c r="D22" i="7"/>
  <c r="C22" i="7"/>
  <c r="I23" i="6"/>
  <c r="I25" i="6" s="1"/>
  <c r="H28" i="7" s="1"/>
  <c r="J23" i="6"/>
  <c r="I19" i="6"/>
  <c r="J18" i="6"/>
  <c r="J23" i="5"/>
  <c r="J18" i="5"/>
  <c r="J23" i="2"/>
  <c r="I23" i="2"/>
  <c r="I25" i="2" s="1"/>
  <c r="F28" i="7" s="1"/>
  <c r="B23" i="2"/>
  <c r="J18" i="2"/>
  <c r="I18" i="2"/>
  <c r="B18" i="2"/>
  <c r="J23" i="1"/>
  <c r="I23" i="1"/>
  <c r="J18" i="1"/>
  <c r="J30" i="3"/>
  <c r="J37" i="3" s="1"/>
  <c r="C19" i="4"/>
  <c r="B19" i="4"/>
  <c r="K23" i="4"/>
  <c r="C22" i="4"/>
  <c r="B22" i="4"/>
  <c r="K18" i="4"/>
  <c r="J18" i="4"/>
  <c r="C17" i="4"/>
  <c r="B17" i="4"/>
  <c r="I29" i="3"/>
  <c r="C10" i="8" s="1"/>
  <c r="K28" i="3"/>
  <c r="C27" i="3"/>
  <c r="B27" i="3"/>
  <c r="H22" i="7"/>
  <c r="G22" i="7"/>
  <c r="F22" i="7"/>
  <c r="E22" i="7"/>
  <c r="K22" i="3"/>
  <c r="C21" i="3"/>
  <c r="B21" i="3"/>
  <c r="F16" i="7"/>
  <c r="E16" i="7"/>
  <c r="D16" i="7"/>
  <c r="I13" i="1"/>
  <c r="I14" i="6"/>
  <c r="H16" i="7" s="1"/>
  <c r="J13" i="6"/>
  <c r="J13" i="5"/>
  <c r="I13" i="5"/>
  <c r="G16" i="7" s="1"/>
  <c r="J13" i="2"/>
  <c r="I13" i="2"/>
  <c r="B13" i="2"/>
  <c r="J13" i="1"/>
  <c r="K13" i="4"/>
  <c r="J13" i="4"/>
  <c r="C12" i="4"/>
  <c r="B12" i="4"/>
  <c r="K16" i="3"/>
  <c r="C15" i="3"/>
  <c r="B15" i="3"/>
  <c r="I8" i="2"/>
  <c r="J8" i="4"/>
  <c r="D10" i="7"/>
  <c r="I8" i="5"/>
  <c r="I8" i="1"/>
  <c r="J10" i="3"/>
  <c r="C10" i="7" s="1"/>
  <c r="A1" i="7"/>
  <c r="I4" i="1"/>
  <c r="E19" i="4" l="1"/>
  <c r="E10" i="8"/>
  <c r="C19" i="8"/>
  <c r="J43" i="3"/>
  <c r="J53" i="3" s="1"/>
  <c r="J12" i="8"/>
  <c r="J28" i="3"/>
  <c r="C28" i="7" s="1"/>
  <c r="I22" i="7"/>
  <c r="I16" i="7"/>
  <c r="I9" i="6"/>
  <c r="H10" i="7" s="1"/>
  <c r="J8" i="6"/>
  <c r="G10" i="7"/>
  <c r="J8" i="5"/>
  <c r="F10" i="7"/>
  <c r="J8" i="2"/>
  <c r="B8" i="2"/>
  <c r="E10" i="7"/>
  <c r="J8" i="1"/>
  <c r="K8" i="4"/>
  <c r="C7" i="4"/>
  <c r="B7" i="4"/>
  <c r="K10" i="3"/>
  <c r="C9" i="3"/>
  <c r="B9" i="3"/>
  <c r="J4" i="3"/>
  <c r="C4" i="7" s="1"/>
  <c r="I4" i="2"/>
  <c r="F4" i="7" s="1"/>
  <c r="I4" i="5"/>
  <c r="E4" i="7"/>
  <c r="J4" i="4"/>
  <c r="D4" i="7" s="1"/>
  <c r="H4" i="7"/>
  <c r="H2" i="7"/>
  <c r="H8" i="7" s="1"/>
  <c r="H14" i="7" s="1"/>
  <c r="H20" i="7" s="1"/>
  <c r="H26" i="7" s="1"/>
  <c r="H36" i="7" s="1"/>
  <c r="H42" i="7" s="1"/>
  <c r="H48" i="7" s="1"/>
  <c r="G2" i="7"/>
  <c r="G8" i="7" s="1"/>
  <c r="G14" i="7" s="1"/>
  <c r="G20" i="7" s="1"/>
  <c r="G26" i="7" s="1"/>
  <c r="G36" i="7" s="1"/>
  <c r="G42" i="7" s="1"/>
  <c r="G48" i="7" s="1"/>
  <c r="E2" i="7"/>
  <c r="E8" i="7" s="1"/>
  <c r="E14" i="7" s="1"/>
  <c r="E20" i="7" s="1"/>
  <c r="E26" i="7" s="1"/>
  <c r="E36" i="7" s="1"/>
  <c r="E42" i="7" s="1"/>
  <c r="E48" i="7" s="1"/>
  <c r="D2" i="7"/>
  <c r="D8" i="7" s="1"/>
  <c r="D14" i="7" s="1"/>
  <c r="D20" i="7" s="1"/>
  <c r="D26" i="7" s="1"/>
  <c r="D36" i="7" s="1"/>
  <c r="D42" i="7" s="1"/>
  <c r="D48" i="7" s="1"/>
  <c r="C2" i="7"/>
  <c r="C8" i="7" s="1"/>
  <c r="C14" i="7" s="1"/>
  <c r="C20" i="7" s="1"/>
  <c r="C26" i="7" s="1"/>
  <c r="C36" i="7" s="1"/>
  <c r="C42" i="7" s="1"/>
  <c r="C48" i="7" s="1"/>
  <c r="I4" i="6"/>
  <c r="G4" i="7"/>
  <c r="G2" i="2"/>
  <c r="H2" i="4"/>
  <c r="C32" i="7" l="1"/>
  <c r="F32" i="7"/>
  <c r="H32" i="7"/>
  <c r="D32" i="7"/>
  <c r="G2" i="1"/>
  <c r="H7" i="4"/>
  <c r="G2" i="5"/>
  <c r="G2" i="6" s="1"/>
  <c r="G7" i="2"/>
  <c r="G12" i="2" s="1"/>
  <c r="G17" i="2" s="1"/>
  <c r="G22" i="2" s="1"/>
  <c r="G28" i="2" s="1"/>
  <c r="I10" i="7"/>
  <c r="I4" i="7"/>
  <c r="J3" i="6"/>
  <c r="A1" i="6"/>
  <c r="G7" i="5" l="1"/>
  <c r="G7" i="6" s="1"/>
  <c r="H12" i="4"/>
  <c r="G7" i="1"/>
  <c r="C3" i="4"/>
  <c r="C8" i="4" s="1"/>
  <c r="C13" i="4" s="1"/>
  <c r="C18" i="4" s="1"/>
  <c r="C23" i="4" s="1"/>
  <c r="C29" i="4" s="1"/>
  <c r="C34" i="4" s="1"/>
  <c r="B3" i="4"/>
  <c r="B8" i="4" s="1"/>
  <c r="B13" i="4" s="1"/>
  <c r="B18" i="4" s="1"/>
  <c r="B23" i="4" s="1"/>
  <c r="B29" i="4" s="1"/>
  <c r="B34" i="4" s="1"/>
  <c r="G12" i="5" l="1"/>
  <c r="G17" i="5" s="1"/>
  <c r="G12" i="1"/>
  <c r="H17" i="4"/>
  <c r="J3" i="5"/>
  <c r="A1" i="5"/>
  <c r="K3" i="4"/>
  <c r="C2" i="4"/>
  <c r="B2" i="4"/>
  <c r="A1" i="4"/>
  <c r="K3" i="3"/>
  <c r="C2" i="3"/>
  <c r="B2" i="3"/>
  <c r="A1" i="3"/>
  <c r="G12" i="6" l="1"/>
  <c r="G22" i="5"/>
  <c r="G17" i="6"/>
  <c r="H22" i="4"/>
  <c r="G17" i="1"/>
  <c r="J3" i="2"/>
  <c r="B3" i="2"/>
  <c r="A2" i="2"/>
  <c r="A7" i="2" s="1"/>
  <c r="A12" i="2" s="1"/>
  <c r="A17" i="2" s="1"/>
  <c r="A22" i="2" s="1"/>
  <c r="A28" i="2" s="1"/>
  <c r="A33" i="2" s="1"/>
  <c r="A1" i="2"/>
  <c r="J3" i="1"/>
  <c r="A1" i="1"/>
  <c r="G22" i="6" l="1"/>
  <c r="G28" i="5"/>
  <c r="G22" i="1"/>
  <c r="H28" i="4"/>
  <c r="G28" i="1" s="1"/>
  <c r="G33" i="1" s="1"/>
  <c r="C29" i="3" l="1"/>
  <c r="C24" i="4" s="1"/>
  <c r="B29" i="3"/>
  <c r="E29" i="3" l="1"/>
  <c r="B24" i="4"/>
  <c r="E24" i="4" s="1"/>
  <c r="F45" i="6" l="1"/>
  <c r="I44" i="7" l="1"/>
  <c r="I56" i="7" s="1"/>
  <c r="H21" i="7" l="1"/>
  <c r="H23" i="7" s="1"/>
  <c r="K19" i="6"/>
  <c r="E24" i="6" s="1"/>
  <c r="J19" i="6"/>
  <c r="B15" i="8" l="1"/>
  <c r="E15" i="8" s="1"/>
  <c r="B40" i="2" l="1"/>
  <c r="D40" i="2" s="1"/>
  <c r="B40" i="5"/>
  <c r="D40" i="5" s="1"/>
  <c r="B40" i="6"/>
  <c r="B40" i="1"/>
  <c r="D40" i="1" s="1"/>
  <c r="C40" i="4"/>
  <c r="C52" i="3" l="1"/>
  <c r="B52" i="3" l="1"/>
  <c r="B40" i="4"/>
  <c r="E40" i="4" s="1"/>
  <c r="E52" i="3"/>
  <c r="F15" i="8" l="1"/>
  <c r="F45" i="3"/>
  <c r="B35" i="2" l="1"/>
  <c r="D35" i="2" s="1"/>
  <c r="F17" i="8"/>
  <c r="F19" i="8" s="1"/>
  <c r="B35" i="1"/>
  <c r="B30" i="1"/>
  <c r="B30" i="2" l="1"/>
  <c r="B30" i="5"/>
  <c r="D30" i="5" s="1"/>
  <c r="D30" i="1"/>
  <c r="D35" i="1"/>
  <c r="F35" i="1" s="1"/>
  <c r="B35" i="5"/>
  <c r="D35" i="5" s="1"/>
  <c r="B34" i="6"/>
  <c r="D34" i="6" l="1"/>
  <c r="H43" i="7"/>
  <c r="H45" i="7" s="1"/>
  <c r="F35" i="5"/>
  <c r="J35" i="1"/>
  <c r="K35" i="1" s="1"/>
  <c r="E40" i="1" s="1"/>
  <c r="F40" i="1" s="1"/>
  <c r="E43" i="7"/>
  <c r="E45" i="7" s="1"/>
  <c r="D30" i="2"/>
  <c r="B29" i="6"/>
  <c r="D29" i="6" s="1"/>
  <c r="G43" i="7" l="1"/>
  <c r="G45" i="7" s="1"/>
  <c r="J35" i="5"/>
  <c r="K35" i="5"/>
  <c r="E40" i="5" s="1"/>
  <c r="F40" i="5" s="1"/>
  <c r="J40" i="1"/>
  <c r="K40" i="1" s="1"/>
  <c r="E49" i="7"/>
  <c r="E51" i="7" s="1"/>
  <c r="C37" i="3"/>
  <c r="B37" i="3"/>
  <c r="E37" i="3" s="1"/>
  <c r="J40" i="5" l="1"/>
  <c r="K40" i="5" s="1"/>
  <c r="G49" i="7"/>
  <c r="G51" i="7" s="1"/>
  <c r="B24" i="1" l="1"/>
  <c r="B24" i="2"/>
  <c r="D24" i="2" l="1"/>
  <c r="B24" i="6"/>
  <c r="D24" i="1"/>
  <c r="B24" i="5"/>
  <c r="D24" i="5" s="1"/>
  <c r="B14" i="2"/>
  <c r="B14" i="1"/>
  <c r="C14" i="4"/>
  <c r="B14" i="5" l="1"/>
  <c r="D14" i="5" s="1"/>
  <c r="D14" i="1"/>
  <c r="B14" i="6"/>
  <c r="D14" i="6" s="1"/>
  <c r="D14" i="2"/>
  <c r="D24" i="6"/>
  <c r="F24" i="6"/>
  <c r="B14" i="4"/>
  <c r="E14" i="4" s="1"/>
  <c r="H27" i="7" l="1"/>
  <c r="J24" i="6"/>
  <c r="K24" i="6" s="1"/>
  <c r="E29" i="6" s="1"/>
  <c r="F29" i="6" s="1"/>
  <c r="B9" i="2"/>
  <c r="B9" i="1"/>
  <c r="C9" i="4"/>
  <c r="B9" i="4"/>
  <c r="E9" i="4" l="1"/>
  <c r="D9" i="1"/>
  <c r="B9" i="5"/>
  <c r="D9" i="5" s="1"/>
  <c r="B9" i="6"/>
  <c r="D9" i="6" s="1"/>
  <c r="D9" i="2"/>
  <c r="J29" i="6"/>
  <c r="H37" i="7"/>
  <c r="H29" i="7"/>
  <c r="C17" i="3"/>
  <c r="B17" i="3"/>
  <c r="C11" i="3"/>
  <c r="E17" i="3" l="1"/>
  <c r="H39" i="7"/>
  <c r="K29" i="6"/>
  <c r="E34" i="6" s="1"/>
  <c r="F34" i="6" s="1"/>
  <c r="J34" i="6" s="1"/>
  <c r="K34" i="6" s="1"/>
  <c r="E40" i="6" s="1"/>
  <c r="F40" i="6" s="1"/>
  <c r="B11" i="3"/>
  <c r="E11" i="3" s="1"/>
  <c r="B4" i="3"/>
  <c r="B4" i="4" l="1"/>
  <c r="C30" i="4"/>
  <c r="J40" i="6"/>
  <c r="K40" i="6" s="1"/>
  <c r="H49" i="7"/>
  <c r="B44" i="3"/>
  <c r="B30" i="4"/>
  <c r="E30" i="4" s="1"/>
  <c r="C4" i="3"/>
  <c r="C4" i="4" s="1"/>
  <c r="B35" i="4" l="1"/>
  <c r="H51" i="7"/>
  <c r="H55" i="7"/>
  <c r="H57" i="7" s="1"/>
  <c r="G4" i="4"/>
  <c r="E4" i="4"/>
  <c r="G4" i="3"/>
  <c r="E4" i="3"/>
  <c r="B4" i="8"/>
  <c r="E4" i="8" s="1"/>
  <c r="B4" i="1" l="1"/>
  <c r="L4" i="3"/>
  <c r="K4" i="3"/>
  <c r="C3" i="7"/>
  <c r="F4" i="1"/>
  <c r="D4" i="1"/>
  <c r="B4" i="5"/>
  <c r="D3" i="7"/>
  <c r="K4" i="4"/>
  <c r="L4" i="4"/>
  <c r="C44" i="3"/>
  <c r="B3" i="8"/>
  <c r="B5" i="8"/>
  <c r="E5" i="8" s="1"/>
  <c r="J4" i="1" l="1"/>
  <c r="E3" i="7"/>
  <c r="K4" i="1"/>
  <c r="F4" i="5"/>
  <c r="D4" i="5"/>
  <c r="B19" i="8"/>
  <c r="E20" i="8" s="1"/>
  <c r="E3" i="8"/>
  <c r="E19" i="8" s="1"/>
  <c r="I19" i="8" s="1"/>
  <c r="C35" i="4"/>
  <c r="E35" i="4" s="1"/>
  <c r="E44" i="3"/>
  <c r="F9" i="4"/>
  <c r="G9" i="4" s="1"/>
  <c r="D5" i="7"/>
  <c r="F11" i="3"/>
  <c r="G11" i="3" s="1"/>
  <c r="C5" i="7"/>
  <c r="D9" i="7" l="1"/>
  <c r="L9" i="4"/>
  <c r="K9" i="4"/>
  <c r="B4" i="2"/>
  <c r="E5" i="7"/>
  <c r="E9" i="1"/>
  <c r="F9" i="1" s="1"/>
  <c r="C9" i="7"/>
  <c r="L11" i="3"/>
  <c r="K11" i="3"/>
  <c r="K4" i="5"/>
  <c r="J4" i="5"/>
  <c r="G3" i="7" s="1"/>
  <c r="E9" i="7" l="1"/>
  <c r="J9" i="1"/>
  <c r="K9" i="1"/>
  <c r="F17" i="3"/>
  <c r="G17" i="3" s="1"/>
  <c r="C11" i="7"/>
  <c r="G5" i="7"/>
  <c r="E9" i="5"/>
  <c r="F9" i="5" s="1"/>
  <c r="D11" i="7"/>
  <c r="F14" i="4"/>
  <c r="G14" i="4" s="1"/>
  <c r="B4" i="6"/>
  <c r="D4" i="2"/>
  <c r="F4" i="2"/>
  <c r="F4" i="6" l="1"/>
  <c r="D4" i="6"/>
  <c r="C15" i="7"/>
  <c r="K17" i="3"/>
  <c r="L17" i="3"/>
  <c r="F23" i="3" s="1"/>
  <c r="G23" i="3" s="1"/>
  <c r="J9" i="5"/>
  <c r="K9" i="5"/>
  <c r="G9" i="7"/>
  <c r="E11" i="7"/>
  <c r="E14" i="1"/>
  <c r="F14" i="1" s="1"/>
  <c r="F3" i="7"/>
  <c r="K4" i="2"/>
  <c r="J4" i="2"/>
  <c r="L14" i="4"/>
  <c r="F19" i="4" s="1"/>
  <c r="G19" i="4" s="1"/>
  <c r="D15" i="7"/>
  <c r="K14" i="4"/>
  <c r="F5" i="7" l="1"/>
  <c r="E9" i="2"/>
  <c r="F9" i="2" s="1"/>
  <c r="D17" i="7"/>
  <c r="E14" i="5"/>
  <c r="F14" i="5" s="1"/>
  <c r="G11" i="7"/>
  <c r="C17" i="7"/>
  <c r="D21" i="7"/>
  <c r="K19" i="4"/>
  <c r="L19" i="4"/>
  <c r="K14" i="1"/>
  <c r="E19" i="1" s="1"/>
  <c r="F19" i="1" s="1"/>
  <c r="J14" i="1"/>
  <c r="E15" i="7"/>
  <c r="C21" i="7"/>
  <c r="L23" i="3"/>
  <c r="F29" i="3" s="1"/>
  <c r="G29" i="3" s="1"/>
  <c r="K23" i="3"/>
  <c r="K4" i="6"/>
  <c r="J4" i="6"/>
  <c r="H3" i="7"/>
  <c r="E39" i="7"/>
  <c r="E55" i="7"/>
  <c r="E57" i="7" s="1"/>
  <c r="G55" i="7"/>
  <c r="G57" i="7" s="1"/>
  <c r="G39" i="7"/>
  <c r="I3" i="7" l="1"/>
  <c r="I18" i="1"/>
  <c r="K19" i="1" s="1"/>
  <c r="E24" i="1" s="1"/>
  <c r="F24" i="1" s="1"/>
  <c r="J19" i="1"/>
  <c r="E21" i="7"/>
  <c r="E23" i="7" s="1"/>
  <c r="C23" i="7"/>
  <c r="F24" i="4"/>
  <c r="G24" i="4" s="1"/>
  <c r="D23" i="7"/>
  <c r="H5" i="7"/>
  <c r="I5" i="7" s="1"/>
  <c r="E9" i="6"/>
  <c r="F9" i="6" s="1"/>
  <c r="E17" i="7"/>
  <c r="C27" i="7"/>
  <c r="K29" i="3"/>
  <c r="L29" i="3" s="1"/>
  <c r="F37" i="3" s="1"/>
  <c r="G37" i="3" s="1"/>
  <c r="K14" i="5"/>
  <c r="E19" i="5" s="1"/>
  <c r="F19" i="5" s="1"/>
  <c r="J14" i="5"/>
  <c r="G15" i="7"/>
  <c r="C31" i="7"/>
  <c r="C33" i="7" s="1"/>
  <c r="F9" i="7"/>
  <c r="J9" i="2"/>
  <c r="K9" i="2"/>
  <c r="K37" i="3" l="1"/>
  <c r="C37" i="7" s="1"/>
  <c r="L37" i="3"/>
  <c r="J9" i="6"/>
  <c r="H9" i="7"/>
  <c r="K9" i="6"/>
  <c r="E27" i="7"/>
  <c r="J24" i="1"/>
  <c r="E14" i="2"/>
  <c r="F14" i="2" s="1"/>
  <c r="F11" i="7"/>
  <c r="G17" i="7"/>
  <c r="C29" i="7"/>
  <c r="E31" i="7"/>
  <c r="I18" i="5"/>
  <c r="K19" i="5" s="1"/>
  <c r="E24" i="5" s="1"/>
  <c r="F24" i="5" s="1"/>
  <c r="G21" i="7"/>
  <c r="G23" i="7" s="1"/>
  <c r="J19" i="5"/>
  <c r="D27" i="7"/>
  <c r="L24" i="4"/>
  <c r="F30" i="4" s="1"/>
  <c r="G30" i="4" s="1"/>
  <c r="K24" i="4"/>
  <c r="I9" i="7" l="1"/>
  <c r="D37" i="7"/>
  <c r="K30" i="4"/>
  <c r="J24" i="5"/>
  <c r="G27" i="7"/>
  <c r="F44" i="3"/>
  <c r="G44" i="3" s="1"/>
  <c r="C39" i="7"/>
  <c r="D29" i="7"/>
  <c r="D31" i="7"/>
  <c r="D33" i="7" s="1"/>
  <c r="F15" i="7"/>
  <c r="J14" i="2"/>
  <c r="K14" i="2"/>
  <c r="E19" i="2" s="1"/>
  <c r="F19" i="2" s="1"/>
  <c r="E14" i="6"/>
  <c r="F14" i="6" s="1"/>
  <c r="H11" i="7"/>
  <c r="I11" i="7" s="1"/>
  <c r="F17" i="7" l="1"/>
  <c r="C49" i="7"/>
  <c r="C43" i="7"/>
  <c r="K44" i="3"/>
  <c r="L44" i="3" s="1"/>
  <c r="L30" i="4"/>
  <c r="F35" i="4" s="1"/>
  <c r="G35" i="4" s="1"/>
  <c r="D39" i="7"/>
  <c r="H15" i="7"/>
  <c r="J14" i="6"/>
  <c r="K14" i="6"/>
  <c r="F19" i="6" s="1"/>
  <c r="K19" i="2"/>
  <c r="F24" i="2" s="1"/>
  <c r="J19" i="2"/>
  <c r="F21" i="7"/>
  <c r="G31" i="7"/>
  <c r="D43" i="7" l="1"/>
  <c r="K35" i="4"/>
  <c r="F23" i="7"/>
  <c r="I21" i="7"/>
  <c r="I23" i="7" s="1"/>
  <c r="C55" i="7"/>
  <c r="C57" i="7" s="1"/>
  <c r="I15" i="7"/>
  <c r="H17" i="7"/>
  <c r="H31" i="7"/>
  <c r="H33" i="7" s="1"/>
  <c r="C51" i="7"/>
  <c r="F27" i="7"/>
  <c r="J24" i="2"/>
  <c r="F31" i="7"/>
  <c r="F33" i="7" s="1"/>
  <c r="C45" i="7"/>
  <c r="F52" i="3"/>
  <c r="G52" i="3" s="1"/>
  <c r="K52" i="3" s="1"/>
  <c r="L52" i="3" s="1"/>
  <c r="I17" i="7" l="1"/>
  <c r="K24" i="2"/>
  <c r="E30" i="2" s="1"/>
  <c r="F30" i="2" s="1"/>
  <c r="L35" i="4"/>
  <c r="F40" i="4" s="1"/>
  <c r="G40" i="4" s="1"/>
  <c r="F29" i="7"/>
  <c r="I27" i="7"/>
  <c r="D45" i="7"/>
  <c r="K40" i="4" l="1"/>
  <c r="L40" i="4" s="1"/>
  <c r="D49" i="7"/>
  <c r="J30" i="2"/>
  <c r="F37" i="7"/>
  <c r="I31" i="7"/>
  <c r="K30" i="2" l="1"/>
  <c r="E35" i="2" s="1"/>
  <c r="F35" i="2" s="1"/>
  <c r="D51" i="7"/>
  <c r="D55" i="7"/>
  <c r="D57" i="7" s="1"/>
  <c r="F39" i="7"/>
  <c r="I37" i="7"/>
  <c r="J35" i="2" l="1"/>
  <c r="F43" i="7"/>
  <c r="I39" i="7"/>
  <c r="F45" i="7" l="1"/>
  <c r="I43" i="7"/>
  <c r="K35" i="2"/>
  <c r="E40" i="2" s="1"/>
  <c r="F40" i="2" s="1"/>
  <c r="J40" i="2" l="1"/>
  <c r="K40" i="2" s="1"/>
  <c r="F49" i="7"/>
  <c r="I45" i="7"/>
  <c r="I55" i="7"/>
  <c r="I57" i="7" s="1"/>
  <c r="F51" i="7" l="1"/>
  <c r="I49" i="7"/>
  <c r="I51" i="7" s="1"/>
  <c r="F55" i="7"/>
  <c r="F57" i="7" s="1"/>
  <c r="I33" i="7"/>
  <c r="I32" i="7"/>
  <c r="E33" i="7"/>
  <c r="E32" i="7"/>
  <c r="E35" i="5"/>
  <c r="K30" i="5"/>
  <c r="J30" i="5"/>
  <c r="F30" i="5"/>
  <c r="E30" i="5"/>
  <c r="H24" i="5"/>
  <c r="I23" i="5"/>
  <c r="K24" i="5"/>
  <c r="G29" i="7"/>
  <c r="K24" i="1"/>
  <c r="E30" i="1"/>
  <c r="F30" i="1"/>
  <c r="J30" i="1"/>
  <c r="K30" i="1"/>
  <c r="G28" i="7"/>
  <c r="G32" i="7"/>
  <c r="G33" i="7"/>
  <c r="I28" i="7"/>
  <c r="I29" i="7"/>
  <c r="H24" i="1"/>
  <c r="I24" i="1"/>
  <c r="I25" i="1"/>
  <c r="E28" i="7"/>
  <c r="E29" i="7"/>
</calcChain>
</file>

<file path=xl/sharedStrings.xml><?xml version="1.0" encoding="utf-8"?>
<sst xmlns="http://schemas.openxmlformats.org/spreadsheetml/2006/main" count="636" uniqueCount="51">
  <si>
    <t>J.S</t>
  </si>
  <si>
    <t>RESULTADO FINAL</t>
  </si>
  <si>
    <t>SALDO REMAN.</t>
  </si>
  <si>
    <t>RESSARCIMENTO</t>
  </si>
  <si>
    <t>SALDO ANTERIOR</t>
  </si>
  <si>
    <t>REC. LIQUIDA</t>
  </si>
  <si>
    <t>TOT. REPASSADO</t>
  </si>
  <si>
    <t>TRANSFERÊNCIA</t>
  </si>
  <si>
    <t>ISABEL</t>
  </si>
  <si>
    <t>SANDRA</t>
  </si>
  <si>
    <t>PAULA</t>
  </si>
  <si>
    <t>GESTÃO</t>
  </si>
  <si>
    <t>ESCRITÓRIO</t>
  </si>
  <si>
    <t>MANUTENÇ.</t>
  </si>
  <si>
    <t>AT. JUR</t>
  </si>
  <si>
    <t>REPASSES</t>
  </si>
  <si>
    <t>PARCEIROS</t>
  </si>
  <si>
    <t>JÉTER</t>
  </si>
  <si>
    <t>REND. LIQUIDA</t>
  </si>
  <si>
    <t>REPASSADO</t>
  </si>
  <si>
    <t>SALDO TRANSF.</t>
  </si>
  <si>
    <t>VALOR</t>
  </si>
  <si>
    <t>09.08.2024</t>
  </si>
  <si>
    <t>VALOR REC. ANT</t>
  </si>
  <si>
    <t>TOTAL</t>
  </si>
  <si>
    <t>REP. CLEONIZIO</t>
  </si>
  <si>
    <t>O.K</t>
  </si>
  <si>
    <t>REP. HENRIQUE</t>
  </si>
  <si>
    <t>AGUARDANDO</t>
  </si>
  <si>
    <t>PART. DESPESAS</t>
  </si>
  <si>
    <t>RECEBIDO</t>
  </si>
  <si>
    <t>RESULTADO</t>
  </si>
  <si>
    <t>AUXÍLIO JS</t>
  </si>
  <si>
    <t>TOTAL RENDA</t>
  </si>
  <si>
    <t>TOTAL REPASSE</t>
  </si>
  <si>
    <t>RESULTADO ACUMULADO 2024</t>
  </si>
  <si>
    <t>RESULTADO ACUMULADO 2025</t>
  </si>
  <si>
    <t>RECEITA MÊS</t>
  </si>
  <si>
    <t>CRÉD.EQUIPE JS</t>
  </si>
  <si>
    <t>ADIANT. DRA ISABEL</t>
  </si>
  <si>
    <t>CRÉD. DRA ISABEL</t>
  </si>
  <si>
    <t>DATA</t>
  </si>
  <si>
    <t>PGTO CRED. DRA ISABEL</t>
  </si>
  <si>
    <t>OBS. / CLIENTE / CREDOR</t>
  </si>
  <si>
    <t>SUBT. A COMPENSAR</t>
  </si>
  <si>
    <t>RETENÇÃO</t>
  </si>
  <si>
    <t>SALDO A COMPENSAR</t>
  </si>
  <si>
    <t>VALOR COMPENSADO</t>
  </si>
  <si>
    <t>RESGATE FUNDO</t>
  </si>
  <si>
    <t>REP. HONORÁRIOS</t>
  </si>
  <si>
    <t>FINALIDADE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</si>
</sst>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9" tint="0.39997558519241921"/>
        <bgColor rgb="FF00B050"/>
      </patternFill>
    </fill>
    <fill>
      <patternFill patternType="solid">
        <fgColor theme="8" tint="0.59999389629810485"/>
        <bgColor rgb="FF99FF66"/>
      </patternFill>
    </fill>
    <fill>
      <patternFill patternType="solid">
        <fgColor rgb="FF00B0F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theme="8" tint="0.59999389629810485"/>
        <bgColor rgb="FF7030A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rgb="FF99FF66"/>
      </patternFill>
    </fill>
    <fill>
      <patternFill patternType="solid">
        <fgColor theme="5" tint="0.39997558519241921"/>
        <bgColor rgb="FF7030A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9">
    <xf numFmtId="0" fontId="0" fillId="0" borderId="0" xfId="0"/>
    <xf numFmtId="0" fontId="3" fillId="2" borderId="0" xfId="2" applyFill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7" fillId="3" borderId="1" xfId="0" applyNumberFormat="1" applyFont="1" applyFill="1" applyBorder="1" applyAlignment="1">
      <alignment horizontal="center"/>
    </xf>
    <xf numFmtId="0" fontId="0" fillId="0" borderId="1" xfId="0" applyBorder="1"/>
    <xf numFmtId="164" fontId="7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0" fontId="8" fillId="8" borderId="1" xfId="1" applyNumberFormat="1" applyFont="1" applyFill="1" applyBorder="1" applyAlignment="1">
      <alignment horizontal="center" vertical="center"/>
    </xf>
    <xf numFmtId="10" fontId="6" fillId="6" borderId="1" xfId="0" applyNumberFormat="1" applyFont="1" applyFill="1" applyBorder="1" applyAlignment="1">
      <alignment horizontal="center"/>
    </xf>
    <xf numFmtId="164" fontId="8" fillId="9" borderId="1" xfId="0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9" fillId="10" borderId="1" xfId="0" applyNumberFormat="1" applyFont="1" applyFill="1" applyBorder="1" applyAlignment="1">
      <alignment horizontal="center"/>
    </xf>
    <xf numFmtId="164" fontId="7" fillId="10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64" fontId="8" fillId="12" borderId="1" xfId="0" applyNumberFormat="1" applyFont="1" applyFill="1" applyBorder="1" applyAlignment="1">
      <alignment horizontal="center"/>
    </xf>
    <xf numFmtId="164" fontId="4" fillId="10" borderId="1" xfId="0" applyNumberFormat="1" applyFont="1" applyFill="1" applyBorder="1" applyAlignment="1">
      <alignment horizontal="center"/>
    </xf>
    <xf numFmtId="164" fontId="10" fillId="13" borderId="1" xfId="0" applyNumberFormat="1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14" borderId="0" xfId="2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10" fillId="17" borderId="1" xfId="0" applyNumberFormat="1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/>
    </xf>
    <xf numFmtId="10" fontId="13" fillId="18" borderId="1" xfId="0" applyNumberFormat="1" applyFont="1" applyFill="1" applyBorder="1" applyAlignment="1">
      <alignment horizontal="center"/>
    </xf>
    <xf numFmtId="164" fontId="12" fillId="18" borderId="1" xfId="0" applyNumberFormat="1" applyFont="1" applyFill="1" applyBorder="1" applyAlignment="1">
      <alignment horizontal="center"/>
    </xf>
    <xf numFmtId="0" fontId="0" fillId="10" borderId="0" xfId="0" applyFill="1"/>
    <xf numFmtId="0" fontId="11" fillId="20" borderId="0" xfId="0" applyFont="1" applyFill="1"/>
    <xf numFmtId="164" fontId="0" fillId="10" borderId="0" xfId="0" applyNumberFormat="1" applyFill="1" applyAlignment="1">
      <alignment horizontal="center"/>
    </xf>
    <xf numFmtId="164" fontId="3" fillId="15" borderId="0" xfId="2" applyNumberFormat="1" applyFill="1" applyAlignment="1">
      <alignment horizontal="center"/>
    </xf>
    <xf numFmtId="164" fontId="3" fillId="16" borderId="0" xfId="2" applyNumberFormat="1" applyFill="1" applyAlignment="1">
      <alignment horizontal="center"/>
    </xf>
    <xf numFmtId="164" fontId="3" fillId="4" borderId="0" xfId="2" applyNumberFormat="1" applyFill="1" applyAlignment="1">
      <alignment horizontal="center"/>
    </xf>
    <xf numFmtId="164" fontId="3" fillId="14" borderId="0" xfId="2" applyNumberFormat="1" applyFill="1" applyAlignment="1">
      <alignment horizontal="center"/>
    </xf>
    <xf numFmtId="164" fontId="3" fillId="17" borderId="0" xfId="2" applyNumberFormat="1" applyFill="1" applyAlignment="1">
      <alignment horizontal="center"/>
    </xf>
    <xf numFmtId="164" fontId="14" fillId="19" borderId="0" xfId="2" applyNumberFormat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21" borderId="0" xfId="0" applyFill="1"/>
    <xf numFmtId="164" fontId="0" fillId="21" borderId="0" xfId="0" applyNumberFormat="1" applyFill="1" applyAlignment="1">
      <alignment horizontal="center"/>
    </xf>
    <xf numFmtId="0" fontId="11" fillId="13" borderId="0" xfId="0" applyFont="1" applyFill="1"/>
    <xf numFmtId="164" fontId="11" fillId="13" borderId="0" xfId="0" applyNumberFormat="1" applyFont="1" applyFill="1" applyAlignment="1">
      <alignment horizontal="center"/>
    </xf>
    <xf numFmtId="164" fontId="10" fillId="11" borderId="1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64" fontId="0" fillId="2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4" fontId="0" fillId="3" borderId="0" xfId="0" applyNumberFormat="1" applyFill="1"/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17" fontId="0" fillId="2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7" fontId="11" fillId="24" borderId="0" xfId="0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17" fontId="15" fillId="2" borderId="0" xfId="0" applyNumberFormat="1" applyFont="1" applyFill="1" applyAlignment="1">
      <alignment horizontal="center"/>
    </xf>
    <xf numFmtId="164" fontId="2" fillId="22" borderId="1" xfId="0" applyNumberFormat="1" applyFont="1" applyFill="1" applyBorder="1" applyAlignment="1">
      <alignment horizontal="center"/>
    </xf>
    <xf numFmtId="164" fontId="11" fillId="11" borderId="0" xfId="0" applyNumberFormat="1" applyFont="1" applyFill="1" applyAlignment="1">
      <alignment horizontal="center"/>
    </xf>
    <xf numFmtId="0" fontId="11" fillId="11" borderId="0" xfId="0" applyFont="1" applyFill="1"/>
    <xf numFmtId="17" fontId="15" fillId="4" borderId="0" xfId="0" applyNumberFormat="1" applyFont="1" applyFill="1" applyAlignment="1">
      <alignment horizontal="center"/>
    </xf>
    <xf numFmtId="164" fontId="5" fillId="22" borderId="1" xfId="0" applyNumberFormat="1" applyFont="1" applyFill="1" applyBorder="1" applyAlignment="1">
      <alignment horizontal="center"/>
    </xf>
    <xf numFmtId="164" fontId="4" fillId="22" borderId="1" xfId="0" applyNumberFormat="1" applyFont="1" applyFill="1" applyBorder="1" applyAlignment="1">
      <alignment horizontal="center"/>
    </xf>
    <xf numFmtId="14" fontId="0" fillId="25" borderId="1" xfId="0" applyNumberFormat="1" applyFill="1" applyBorder="1" applyAlignment="1">
      <alignment horizontal="center"/>
    </xf>
    <xf numFmtId="164" fontId="0" fillId="25" borderId="1" xfId="0" applyNumberFormat="1" applyFill="1" applyBorder="1" applyAlignment="1">
      <alignment horizontal="center"/>
    </xf>
    <xf numFmtId="17" fontId="15" fillId="14" borderId="0" xfId="0" applyNumberFormat="1" applyFont="1" applyFill="1" applyAlignment="1">
      <alignment horizontal="center"/>
    </xf>
    <xf numFmtId="17" fontId="15" fillId="26" borderId="0" xfId="0" applyNumberFormat="1" applyFont="1" applyFill="1" applyAlignment="1">
      <alignment horizontal="center"/>
    </xf>
    <xf numFmtId="0" fontId="5" fillId="0" borderId="2" xfId="0" applyFont="1" applyBorder="1"/>
    <xf numFmtId="164" fontId="9" fillId="10" borderId="2" xfId="0" applyNumberFormat="1" applyFont="1" applyFill="1" applyBorder="1" applyAlignment="1">
      <alignment horizontal="center"/>
    </xf>
    <xf numFmtId="164" fontId="4" fillId="10" borderId="2" xfId="0" applyNumberFormat="1" applyFont="1" applyFill="1" applyBorder="1" applyAlignment="1">
      <alignment horizontal="center"/>
    </xf>
    <xf numFmtId="164" fontId="10" fillId="11" borderId="3" xfId="0" applyNumberFormat="1" applyFont="1" applyFill="1" applyBorder="1" applyAlignment="1">
      <alignment horizontal="center"/>
    </xf>
    <xf numFmtId="164" fontId="10" fillId="13" borderId="3" xfId="0" applyNumberFormat="1" applyFont="1" applyFill="1" applyBorder="1" applyAlignment="1">
      <alignment horizontal="center"/>
    </xf>
    <xf numFmtId="164" fontId="0" fillId="22" borderId="1" xfId="0" applyNumberForma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7" fillId="10" borderId="3" xfId="0" applyNumberFormat="1" applyFont="1" applyFill="1" applyBorder="1" applyAlignment="1">
      <alignment horizontal="center"/>
    </xf>
    <xf numFmtId="164" fontId="2" fillId="10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7" fontId="5" fillId="27" borderId="1" xfId="0" applyNumberFormat="1" applyFont="1" applyFill="1" applyBorder="1" applyAlignment="1">
      <alignment horizontal="center"/>
    </xf>
    <xf numFmtId="164" fontId="0" fillId="22" borderId="1" xfId="0" applyNumberFormat="1" applyFill="1" applyBorder="1"/>
    <xf numFmtId="17" fontId="5" fillId="16" borderId="1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8" fillId="28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4" fontId="0" fillId="0" borderId="0" xfId="0" applyNumberFormat="1"/>
    <xf numFmtId="164" fontId="0" fillId="13" borderId="1" xfId="0" applyNumberForma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/>
    </xf>
    <xf numFmtId="0" fontId="11" fillId="20" borderId="1" xfId="0" applyFont="1" applyFill="1" applyBorder="1"/>
    <xf numFmtId="164" fontId="3" fillId="15" borderId="1" xfId="2" applyNumberFormat="1" applyFill="1" applyBorder="1" applyAlignment="1">
      <alignment horizontal="center"/>
    </xf>
    <xf numFmtId="164" fontId="3" fillId="16" borderId="1" xfId="2" applyNumberFormat="1" applyFill="1" applyBorder="1" applyAlignment="1">
      <alignment horizontal="center"/>
    </xf>
    <xf numFmtId="164" fontId="3" fillId="4" borderId="1" xfId="2" applyNumberFormat="1" applyFill="1" applyBorder="1" applyAlignment="1">
      <alignment horizontal="center"/>
    </xf>
    <xf numFmtId="164" fontId="3" fillId="14" borderId="1" xfId="2" applyNumberFormat="1" applyFill="1" applyBorder="1" applyAlignment="1">
      <alignment horizontal="center"/>
    </xf>
    <xf numFmtId="164" fontId="3" fillId="17" borderId="1" xfId="2" applyNumberFormat="1" applyFill="1" applyBorder="1" applyAlignment="1">
      <alignment horizontal="center"/>
    </xf>
    <xf numFmtId="164" fontId="14" fillId="19" borderId="1" xfId="2" applyNumberFormat="1" applyFont="1" applyFill="1" applyBorder="1" applyAlignment="1">
      <alignment horizontal="center"/>
    </xf>
    <xf numFmtId="0" fontId="0" fillId="10" borderId="1" xfId="0" applyFill="1" applyBorder="1"/>
    <xf numFmtId="164" fontId="0" fillId="10" borderId="1" xfId="0" applyNumberFormat="1" applyFill="1" applyBorder="1" applyAlignment="1">
      <alignment horizontal="center"/>
    </xf>
    <xf numFmtId="0" fontId="11" fillId="11" borderId="1" xfId="0" applyFont="1" applyFill="1" applyBorder="1"/>
    <xf numFmtId="164" fontId="11" fillId="11" borderId="1" xfId="0" applyNumberFormat="1" applyFont="1" applyFill="1" applyBorder="1" applyAlignment="1">
      <alignment horizontal="center"/>
    </xf>
    <xf numFmtId="0" fontId="0" fillId="21" borderId="1" xfId="0" applyFill="1" applyBorder="1"/>
    <xf numFmtId="0" fontId="0" fillId="13" borderId="1" xfId="0" applyFill="1" applyBorder="1"/>
    <xf numFmtId="0" fontId="0" fillId="5" borderId="1" xfId="0" applyFill="1" applyBorder="1"/>
    <xf numFmtId="164" fontId="0" fillId="5" borderId="1" xfId="0" applyNumberFormat="1" applyFill="1" applyBorder="1" applyAlignment="1">
      <alignment horizontal="center"/>
    </xf>
    <xf numFmtId="0" fontId="0" fillId="28" borderId="0" xfId="0" applyFill="1"/>
    <xf numFmtId="0" fontId="0" fillId="28" borderId="1" xfId="0" applyFill="1" applyBorder="1"/>
    <xf numFmtId="164" fontId="0" fillId="28" borderId="1" xfId="0" applyNumberFormat="1" applyFill="1" applyBorder="1" applyAlignment="1">
      <alignment horizontal="center"/>
    </xf>
    <xf numFmtId="164" fontId="11" fillId="13" borderId="1" xfId="0" applyNumberFormat="1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/>
    </xf>
    <xf numFmtId="14" fontId="0" fillId="0" borderId="0" xfId="0" applyNumberFormat="1"/>
    <xf numFmtId="164" fontId="0" fillId="10" borderId="1" xfId="0" applyNumberFormat="1" applyFill="1" applyBorder="1"/>
    <xf numFmtId="164" fontId="0" fillId="3" borderId="1" xfId="0" applyNumberFormat="1" applyFill="1" applyBorder="1"/>
    <xf numFmtId="164" fontId="9" fillId="3" borderId="1" xfId="0" applyNumberFormat="1" applyFont="1" applyFill="1" applyBorder="1" applyAlignment="1">
      <alignment horizontal="center"/>
    </xf>
    <xf numFmtId="164" fontId="9" fillId="11" borderId="1" xfId="0" applyNumberFormat="1" applyFont="1" applyFill="1" applyBorder="1" applyAlignment="1">
      <alignment horizontal="center"/>
    </xf>
    <xf numFmtId="17" fontId="6" fillId="18" borderId="1" xfId="0" applyNumberFormat="1" applyFont="1" applyFill="1" applyBorder="1" applyAlignment="1">
      <alignment horizontal="center"/>
    </xf>
    <xf numFmtId="0" fontId="4" fillId="15" borderId="0" xfId="0" applyFont="1" applyFill="1" applyAlignment="1">
      <alignment horizontal="center"/>
    </xf>
    <xf numFmtId="17" fontId="5" fillId="23" borderId="0" xfId="0" applyNumberFormat="1" applyFont="1" applyFill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22" borderId="0" xfId="0" applyNumberFormat="1" applyFont="1" applyFill="1" applyAlignment="1">
      <alignment horizontal="center"/>
    </xf>
    <xf numFmtId="164" fontId="5" fillId="22" borderId="0" xfId="0" applyNumberFormat="1" applyFont="1" applyFill="1" applyAlignment="1">
      <alignment horizontal="center"/>
    </xf>
    <xf numFmtId="17" fontId="6" fillId="24" borderId="0" xfId="0" applyNumberFormat="1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17" fontId="8" fillId="2" borderId="0" xfId="0" applyNumberFormat="1" applyFont="1" applyFill="1" applyAlignment="1">
      <alignment horizontal="center"/>
    </xf>
    <xf numFmtId="14" fontId="5" fillId="22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7" fontId="8" fillId="4" borderId="0" xfId="0" applyNumberFormat="1" applyFont="1" applyFill="1" applyAlignment="1">
      <alignment horizontal="center"/>
    </xf>
    <xf numFmtId="14" fontId="5" fillId="25" borderId="1" xfId="0" applyNumberFormat="1" applyFont="1" applyFill="1" applyBorder="1" applyAlignment="1">
      <alignment horizontal="center"/>
    </xf>
    <xf numFmtId="164" fontId="5" fillId="25" borderId="1" xfId="0" applyNumberFormat="1" applyFont="1" applyFill="1" applyBorder="1" applyAlignment="1">
      <alignment horizontal="center"/>
    </xf>
    <xf numFmtId="17" fontId="8" fillId="26" borderId="0" xfId="0" applyNumberFormat="1" applyFont="1" applyFill="1" applyAlignment="1">
      <alignment horizontal="center"/>
    </xf>
    <xf numFmtId="14" fontId="5" fillId="3" borderId="2" xfId="0" applyNumberFormat="1" applyFont="1" applyFill="1" applyBorder="1" applyAlignment="1">
      <alignment horizontal="center"/>
    </xf>
    <xf numFmtId="14" fontId="5" fillId="22" borderId="2" xfId="0" applyNumberFormat="1" applyFont="1" applyFill="1" applyBorder="1" applyAlignment="1">
      <alignment horizontal="center"/>
    </xf>
    <xf numFmtId="164" fontId="4" fillId="10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5" fillId="28" borderId="0" xfId="0" applyFont="1" applyFill="1"/>
    <xf numFmtId="164" fontId="0" fillId="13" borderId="0" xfId="0" applyNumberFormat="1" applyFill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164" fontId="8" fillId="28" borderId="3" xfId="0" applyNumberFormat="1" applyFont="1" applyFill="1" applyBorder="1" applyAlignment="1">
      <alignment horizontal="center"/>
    </xf>
    <xf numFmtId="164" fontId="4" fillId="13" borderId="1" xfId="0" applyNumberFormat="1" applyFont="1" applyFill="1" applyBorder="1" applyAlignment="1">
      <alignment horizontal="center"/>
    </xf>
    <xf numFmtId="164" fontId="8" fillId="11" borderId="1" xfId="0" applyNumberFormat="1" applyFont="1" applyFill="1" applyBorder="1" applyAlignment="1">
      <alignment horizontal="center"/>
    </xf>
    <xf numFmtId="164" fontId="0" fillId="13" borderId="0" xfId="0" applyNumberFormat="1" applyFill="1"/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548235"/>
      <color rgb="FFFF0066"/>
      <color rgb="FFFF99FF"/>
      <color rgb="FFA9D08E"/>
      <color rgb="FF00FFCC"/>
      <color rgb="FF92D050"/>
      <color rgb="FF66FF66"/>
      <color rgb="FF000066"/>
      <color rgb="FFA50021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FINANCEIRO\2024\MATRIZ\05%20-%20MAIO\1%20-%20GE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FINANCEIRO\2023\Receitas\12%20-%20Dezembro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CEIT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PASSES%20PARCEIROS/PRESTA&#199;&#195;O%20CONTAS/Dezembro%202024/PRESTA&#199;&#195;O%20DE%20CONTA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FINANCEIRO\REPASSES%20PARCEIROS\PRESTA&#199;&#195;O%20DE%20CONT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ESPES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RINCIPAL"/>
      <sheetName val="ESCRITÓRIO"/>
      <sheetName val="RESERVA JS ADV"/>
      <sheetName val="DEMONSTRATIVO"/>
      <sheetName val="J.S"/>
      <sheetName val="JÉTER"/>
      <sheetName val="ELOÍZA"/>
      <sheetName val="SIMONE"/>
      <sheetName val="CRISTIANO"/>
      <sheetName val="EDUARDO"/>
      <sheetName val="RAIMUNDO"/>
      <sheetName val="LORRAINE"/>
      <sheetName val="ALEXANDRE"/>
      <sheetName val="RENAN"/>
    </sheetNames>
    <sheetDataSet>
      <sheetData sheetId="0" refreshError="1">
        <row r="1">
          <cell r="A1" t="str">
            <v>MENU PRINCIPAL</v>
          </cell>
        </row>
        <row r="26">
          <cell r="D26" t="str">
            <v>JÉTER TOVANI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28">
          <cell r="H128" t="str">
            <v xml:space="preserve">CAPTAÇÃO  </v>
          </cell>
          <cell r="I128" t="str">
            <v>ATUAÇÃO TÉCNICA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TAS"/>
    </sheetNames>
    <sheetDataSet>
      <sheetData sheetId="0">
        <row r="3">
          <cell r="D3" t="str">
            <v>CLEIDE MARQUES MENDONÇA</v>
          </cell>
          <cell r="P3">
            <v>52.5</v>
          </cell>
          <cell r="R3">
            <v>472.5</v>
          </cell>
        </row>
        <row r="5">
          <cell r="A5">
            <v>45454</v>
          </cell>
          <cell r="D5" t="str">
            <v>JOSÉ MESSIAS VIEIRA</v>
          </cell>
          <cell r="AC5">
            <v>900</v>
          </cell>
        </row>
        <row r="6">
          <cell r="P6">
            <v>45</v>
          </cell>
          <cell r="R6">
            <v>405</v>
          </cell>
        </row>
        <row r="7">
          <cell r="A7">
            <v>45468</v>
          </cell>
          <cell r="D7" t="str">
            <v xml:space="preserve">ROMILDA DE FATIMA FAVARELLI </v>
          </cell>
          <cell r="AC7">
            <v>360</v>
          </cell>
        </row>
        <row r="9">
          <cell r="D9" t="str">
            <v>MARIA GERALDA DE ANDRADE</v>
          </cell>
          <cell r="AC9">
            <v>1278</v>
          </cell>
        </row>
        <row r="10">
          <cell r="P10">
            <v>63.900000000000006</v>
          </cell>
          <cell r="R10">
            <v>575.1</v>
          </cell>
        </row>
        <row r="11">
          <cell r="X11">
            <v>600</v>
          </cell>
          <cell r="Z11">
            <v>900</v>
          </cell>
        </row>
        <row r="12">
          <cell r="P12">
            <v>150</v>
          </cell>
          <cell r="R12">
            <v>1350</v>
          </cell>
        </row>
        <row r="13">
          <cell r="X13">
            <v>600</v>
          </cell>
          <cell r="Z13">
            <v>900</v>
          </cell>
        </row>
        <row r="14">
          <cell r="P14">
            <v>150</v>
          </cell>
          <cell r="R14">
            <v>1350</v>
          </cell>
        </row>
        <row r="15">
          <cell r="X15">
            <v>600</v>
          </cell>
          <cell r="Z15">
            <v>900</v>
          </cell>
        </row>
        <row r="16">
          <cell r="P16">
            <v>150</v>
          </cell>
          <cell r="R16">
            <v>1350</v>
          </cell>
        </row>
        <row r="17">
          <cell r="X17">
            <v>600</v>
          </cell>
          <cell r="Z17">
            <v>900</v>
          </cell>
        </row>
        <row r="18">
          <cell r="P18">
            <v>150</v>
          </cell>
          <cell r="R18">
            <v>1350</v>
          </cell>
        </row>
        <row r="19">
          <cell r="X19">
            <v>39.6</v>
          </cell>
          <cell r="Z19">
            <v>59.4</v>
          </cell>
        </row>
        <row r="21">
          <cell r="X21">
            <v>132.96</v>
          </cell>
          <cell r="Z21">
            <v>199.43999999999997</v>
          </cell>
        </row>
        <row r="22">
          <cell r="P22">
            <v>33.24</v>
          </cell>
          <cell r="R22">
            <v>598.31999999999994</v>
          </cell>
        </row>
        <row r="23">
          <cell r="P23">
            <v>424.62040000000007</v>
          </cell>
          <cell r="R23">
            <v>3821.5836000000004</v>
          </cell>
          <cell r="X23">
            <v>2547.7224000000001</v>
          </cell>
          <cell r="Z23">
            <v>3821.5835999999999</v>
          </cell>
        </row>
        <row r="24">
          <cell r="P24">
            <v>424.62040000000007</v>
          </cell>
          <cell r="R24">
            <v>3821.5836000000004</v>
          </cell>
        </row>
        <row r="25">
          <cell r="P25">
            <v>75</v>
          </cell>
          <cell r="R25">
            <v>675</v>
          </cell>
          <cell r="X25">
            <v>300</v>
          </cell>
          <cell r="Z25">
            <v>450</v>
          </cell>
        </row>
        <row r="27">
          <cell r="X27">
            <v>3881.8494000000001</v>
          </cell>
          <cell r="Z27">
            <v>5822.7741000000005</v>
          </cell>
        </row>
        <row r="29">
          <cell r="X29">
            <v>360</v>
          </cell>
          <cell r="Z29">
            <v>540</v>
          </cell>
        </row>
        <row r="31">
          <cell r="X31">
            <v>1240.5017999999998</v>
          </cell>
          <cell r="Z31">
            <v>1860.7526999999995</v>
          </cell>
        </row>
        <row r="32">
          <cell r="P32">
            <v>206.75029999999998</v>
          </cell>
          <cell r="R32">
            <v>1860.7526999999995</v>
          </cell>
        </row>
        <row r="33">
          <cell r="P33">
            <v>0</v>
          </cell>
          <cell r="R33">
            <v>0</v>
          </cell>
          <cell r="X33">
            <v>1404.8928000000001</v>
          </cell>
          <cell r="Z33">
            <v>2107.3391999999999</v>
          </cell>
        </row>
        <row r="34">
          <cell r="P34">
            <v>0</v>
          </cell>
          <cell r="R34">
            <v>0</v>
          </cell>
        </row>
        <row r="35">
          <cell r="P35">
            <v>42.36</v>
          </cell>
          <cell r="R35">
            <v>381.24</v>
          </cell>
          <cell r="X35">
            <v>254.16</v>
          </cell>
          <cell r="Z35">
            <v>381.24</v>
          </cell>
        </row>
        <row r="36">
          <cell r="P36">
            <v>42.36</v>
          </cell>
          <cell r="R36">
            <v>381.24</v>
          </cell>
        </row>
        <row r="37">
          <cell r="P37">
            <v>150</v>
          </cell>
          <cell r="R37">
            <v>1350</v>
          </cell>
          <cell r="X37">
            <v>900</v>
          </cell>
          <cell r="Z37">
            <v>1350</v>
          </cell>
        </row>
        <row r="38">
          <cell r="P38">
            <v>150</v>
          </cell>
          <cell r="R38">
            <v>1350</v>
          </cell>
        </row>
        <row r="39">
          <cell r="P39">
            <v>7.5</v>
          </cell>
          <cell r="R39">
            <v>67.5</v>
          </cell>
          <cell r="X39">
            <v>30</v>
          </cell>
          <cell r="Z39">
            <v>45</v>
          </cell>
        </row>
        <row r="41">
          <cell r="A41">
            <v>45701</v>
          </cell>
          <cell r="D41" t="str">
            <v>JOSE REINALDO BORGES</v>
          </cell>
          <cell r="I41">
            <v>25512.6</v>
          </cell>
          <cell r="P41">
            <v>100</v>
          </cell>
          <cell r="R41">
            <v>900</v>
          </cell>
          <cell r="V41">
            <v>2296.134</v>
          </cell>
          <cell r="Z41">
            <v>2296.134</v>
          </cell>
          <cell r="AB41">
            <v>1530.7560000000001</v>
          </cell>
        </row>
        <row r="43">
          <cell r="A43">
            <v>45701</v>
          </cell>
          <cell r="D43" t="str">
            <v>DOMINGOS SAVIO DIAS</v>
          </cell>
          <cell r="P43">
            <v>10</v>
          </cell>
          <cell r="R43">
            <v>90</v>
          </cell>
          <cell r="V43">
            <v>450</v>
          </cell>
          <cell r="Z43">
            <v>450</v>
          </cell>
          <cell r="AB43">
            <v>300</v>
          </cell>
          <cell r="AC43">
            <v>1500</v>
          </cell>
        </row>
        <row r="44">
          <cell r="T44">
            <v>200</v>
          </cell>
        </row>
        <row r="45">
          <cell r="P45">
            <v>7.5</v>
          </cell>
          <cell r="R45">
            <v>67.5</v>
          </cell>
          <cell r="V45">
            <v>45</v>
          </cell>
          <cell r="Z45">
            <v>45</v>
          </cell>
          <cell r="AB45">
            <v>30</v>
          </cell>
          <cell r="AE45">
            <v>200</v>
          </cell>
        </row>
        <row r="47">
          <cell r="D47" t="str">
            <v>LEONINA ISABEL BALGI</v>
          </cell>
          <cell r="M47">
            <v>1000</v>
          </cell>
          <cell r="P47">
            <v>15</v>
          </cell>
          <cell r="R47">
            <v>135</v>
          </cell>
          <cell r="V47">
            <v>525.52800000000002</v>
          </cell>
          <cell r="Z47">
            <v>525.52800000000002</v>
          </cell>
          <cell r="AB47">
            <v>350.35199999999998</v>
          </cell>
          <cell r="AE47">
            <v>400</v>
          </cell>
        </row>
        <row r="48">
          <cell r="T48">
            <v>300</v>
          </cell>
        </row>
        <row r="51">
          <cell r="P51">
            <v>95.817419999999984</v>
          </cell>
          <cell r="R51">
            <v>862.35677999999996</v>
          </cell>
          <cell r="V51">
            <v>574.90451999999993</v>
          </cell>
          <cell r="Z51">
            <v>574.90451999999993</v>
          </cell>
          <cell r="AB51">
            <v>383.26967999999994</v>
          </cell>
          <cell r="AE51">
            <v>2555.1311999999998</v>
          </cell>
        </row>
        <row r="53">
          <cell r="P53">
            <v>500</v>
          </cell>
          <cell r="R53">
            <v>4500</v>
          </cell>
          <cell r="V53">
            <v>2250</v>
          </cell>
          <cell r="X53">
            <v>1500</v>
          </cell>
          <cell r="Z53">
            <v>2250</v>
          </cell>
          <cell r="AB53">
            <v>1500</v>
          </cell>
        </row>
        <row r="54">
          <cell r="P54">
            <v>500</v>
          </cell>
          <cell r="R54">
            <v>4500</v>
          </cell>
        </row>
        <row r="55">
          <cell r="P55">
            <v>128.22699999999986</v>
          </cell>
          <cell r="R55">
            <v>1154.0429999999988</v>
          </cell>
          <cell r="V55">
            <v>806.2379999999996</v>
          </cell>
          <cell r="X55">
            <v>537.49199999999973</v>
          </cell>
          <cell r="Z55">
            <v>806.2379999999996</v>
          </cell>
          <cell r="AB55">
            <v>537.49199999999973</v>
          </cell>
        </row>
        <row r="56">
          <cell r="P56">
            <v>128.22699999999986</v>
          </cell>
          <cell r="R56">
            <v>1154.0429999999988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BIMENTOS"/>
      <sheetName val="J.S ADV"/>
      <sheetName val="ADV TOALIARI"/>
    </sheetNames>
    <sheetDataSet>
      <sheetData sheetId="0">
        <row r="7">
          <cell r="D7">
            <v>12531.232999999998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BIMENTOS"/>
      <sheetName val="J.S ADV"/>
      <sheetName val="ADV TOALIARI"/>
    </sheetNames>
    <sheetDataSet>
      <sheetData sheetId="0" refreshError="1">
        <row r="4">
          <cell r="D4">
            <v>1442.07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RINCIPAL"/>
      <sheetName val="MAIO"/>
      <sheetName val="JUNHO"/>
      <sheetName val="JULHO"/>
      <sheetName val="AGOSTO"/>
      <sheetName val="SETEMBRO"/>
      <sheetName val="OUTUBRO"/>
      <sheetName val="NOVEMBRO"/>
      <sheetName val="DEZEMBRO"/>
    </sheetNames>
    <sheetDataSet>
      <sheetData sheetId="0">
        <row r="11">
          <cell r="C11">
            <v>21700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PARCEIROS.xlsx" TargetMode="External"/><Relationship Id="rId18" Type="http://schemas.openxmlformats.org/officeDocument/2006/relationships/hyperlink" Target="PARCEIROS.xlsx" TargetMode="External"/><Relationship Id="rId26" Type="http://schemas.openxmlformats.org/officeDocument/2006/relationships/hyperlink" Target="PARCEIROS.xlsx" TargetMode="External"/><Relationship Id="rId39" Type="http://schemas.openxmlformats.org/officeDocument/2006/relationships/hyperlink" Target="PARCEIROS.xlsx" TargetMode="External"/><Relationship Id="rId21" Type="http://schemas.openxmlformats.org/officeDocument/2006/relationships/hyperlink" Target="PARCEIROS.xlsx" TargetMode="External"/><Relationship Id="rId34" Type="http://schemas.openxmlformats.org/officeDocument/2006/relationships/hyperlink" Target="PARCEIROS.xlsx" TargetMode="External"/><Relationship Id="rId42" Type="http://schemas.openxmlformats.org/officeDocument/2006/relationships/hyperlink" Target="PARCEIROS.xlsx" TargetMode="External"/><Relationship Id="rId47" Type="http://schemas.openxmlformats.org/officeDocument/2006/relationships/hyperlink" Target="PARCEIROS.xlsx" TargetMode="External"/><Relationship Id="rId50" Type="http://schemas.openxmlformats.org/officeDocument/2006/relationships/hyperlink" Target="PARCEIROS.xlsx" TargetMode="External"/><Relationship Id="rId55" Type="http://schemas.openxmlformats.org/officeDocument/2006/relationships/hyperlink" Target="PARCEIROS.xlsx" TargetMode="External"/><Relationship Id="rId7" Type="http://schemas.openxmlformats.org/officeDocument/2006/relationships/hyperlink" Target="PARCEIROS.xlsx" TargetMode="External"/><Relationship Id="rId2" Type="http://schemas.openxmlformats.org/officeDocument/2006/relationships/hyperlink" Target="PARCEIROS.xlsx" TargetMode="External"/><Relationship Id="rId16" Type="http://schemas.openxmlformats.org/officeDocument/2006/relationships/hyperlink" Target="PARCEIROS.xlsx" TargetMode="External"/><Relationship Id="rId29" Type="http://schemas.openxmlformats.org/officeDocument/2006/relationships/hyperlink" Target="PARCEIROS.xlsx" TargetMode="External"/><Relationship Id="rId11" Type="http://schemas.openxmlformats.org/officeDocument/2006/relationships/hyperlink" Target="PARCEIROS.xlsx" TargetMode="External"/><Relationship Id="rId24" Type="http://schemas.openxmlformats.org/officeDocument/2006/relationships/hyperlink" Target="PARCEIROS.xlsx" TargetMode="External"/><Relationship Id="rId32" Type="http://schemas.openxmlformats.org/officeDocument/2006/relationships/hyperlink" Target="PARCEIROS.xlsx" TargetMode="External"/><Relationship Id="rId37" Type="http://schemas.openxmlformats.org/officeDocument/2006/relationships/hyperlink" Target="PARCEIROS.xlsx" TargetMode="External"/><Relationship Id="rId40" Type="http://schemas.openxmlformats.org/officeDocument/2006/relationships/hyperlink" Target="PARCEIROS.xlsx" TargetMode="External"/><Relationship Id="rId45" Type="http://schemas.openxmlformats.org/officeDocument/2006/relationships/hyperlink" Target="PARCEIROS.xlsx" TargetMode="External"/><Relationship Id="rId53" Type="http://schemas.openxmlformats.org/officeDocument/2006/relationships/hyperlink" Target="PARCEIROS.xlsx" TargetMode="External"/><Relationship Id="rId5" Type="http://schemas.openxmlformats.org/officeDocument/2006/relationships/hyperlink" Target="PARCEIROS.xlsx" TargetMode="External"/><Relationship Id="rId10" Type="http://schemas.openxmlformats.org/officeDocument/2006/relationships/hyperlink" Target="PARCEIROS.xlsx" TargetMode="External"/><Relationship Id="rId19" Type="http://schemas.openxmlformats.org/officeDocument/2006/relationships/hyperlink" Target="PARCEIROS.xlsx" TargetMode="External"/><Relationship Id="rId31" Type="http://schemas.openxmlformats.org/officeDocument/2006/relationships/hyperlink" Target="PARCEIROS.xlsx" TargetMode="External"/><Relationship Id="rId44" Type="http://schemas.openxmlformats.org/officeDocument/2006/relationships/hyperlink" Target="PARCEIROS.xlsx" TargetMode="External"/><Relationship Id="rId52" Type="http://schemas.openxmlformats.org/officeDocument/2006/relationships/hyperlink" Target="PARCEIROS.xlsx" TargetMode="External"/><Relationship Id="rId4" Type="http://schemas.openxmlformats.org/officeDocument/2006/relationships/hyperlink" Target="PARCEIROS.xlsx" TargetMode="External"/><Relationship Id="rId9" Type="http://schemas.openxmlformats.org/officeDocument/2006/relationships/hyperlink" Target="PARCEIROS.xlsx" TargetMode="External"/><Relationship Id="rId14" Type="http://schemas.openxmlformats.org/officeDocument/2006/relationships/hyperlink" Target="PARCEIROS.xlsx" TargetMode="External"/><Relationship Id="rId22" Type="http://schemas.openxmlformats.org/officeDocument/2006/relationships/hyperlink" Target="PARCEIROS.xlsx" TargetMode="External"/><Relationship Id="rId27" Type="http://schemas.openxmlformats.org/officeDocument/2006/relationships/hyperlink" Target="PARCEIROS.xlsx" TargetMode="External"/><Relationship Id="rId30" Type="http://schemas.openxmlformats.org/officeDocument/2006/relationships/hyperlink" Target="PARCEIROS.xlsx" TargetMode="External"/><Relationship Id="rId35" Type="http://schemas.openxmlformats.org/officeDocument/2006/relationships/hyperlink" Target="PARCEIROS.xlsx" TargetMode="External"/><Relationship Id="rId43" Type="http://schemas.openxmlformats.org/officeDocument/2006/relationships/hyperlink" Target="PARCEIROS.xlsx" TargetMode="External"/><Relationship Id="rId48" Type="http://schemas.openxmlformats.org/officeDocument/2006/relationships/hyperlink" Target="PARCEIROS.xlsx" TargetMode="External"/><Relationship Id="rId8" Type="http://schemas.openxmlformats.org/officeDocument/2006/relationships/hyperlink" Target="PARCEIROS.xlsx" TargetMode="External"/><Relationship Id="rId51" Type="http://schemas.openxmlformats.org/officeDocument/2006/relationships/hyperlink" Target="PARCEIROS.xlsx" TargetMode="External"/><Relationship Id="rId3" Type="http://schemas.openxmlformats.org/officeDocument/2006/relationships/hyperlink" Target="PARCEIROS.xlsx" TargetMode="External"/><Relationship Id="rId12" Type="http://schemas.openxmlformats.org/officeDocument/2006/relationships/hyperlink" Target="PARCEIROS.xlsx" TargetMode="External"/><Relationship Id="rId17" Type="http://schemas.openxmlformats.org/officeDocument/2006/relationships/hyperlink" Target="PARCEIROS.xlsx" TargetMode="External"/><Relationship Id="rId25" Type="http://schemas.openxmlformats.org/officeDocument/2006/relationships/hyperlink" Target="PARCEIROS.xlsx" TargetMode="External"/><Relationship Id="rId33" Type="http://schemas.openxmlformats.org/officeDocument/2006/relationships/hyperlink" Target="PARCEIROS.xlsx" TargetMode="External"/><Relationship Id="rId38" Type="http://schemas.openxmlformats.org/officeDocument/2006/relationships/hyperlink" Target="PARCEIROS.xlsx" TargetMode="External"/><Relationship Id="rId46" Type="http://schemas.openxmlformats.org/officeDocument/2006/relationships/hyperlink" Target="PARCEIROS.xlsx" TargetMode="External"/><Relationship Id="rId20" Type="http://schemas.openxmlformats.org/officeDocument/2006/relationships/hyperlink" Target="PARCEIROS.xlsx" TargetMode="External"/><Relationship Id="rId41" Type="http://schemas.openxmlformats.org/officeDocument/2006/relationships/hyperlink" Target="PARCEIROS.xlsx" TargetMode="External"/><Relationship Id="rId54" Type="http://schemas.openxmlformats.org/officeDocument/2006/relationships/hyperlink" Target="PARCEIROS.xlsx" TargetMode="External"/><Relationship Id="rId1" Type="http://schemas.openxmlformats.org/officeDocument/2006/relationships/hyperlink" Target="PARCEIROS.xlsx" TargetMode="External"/><Relationship Id="rId6" Type="http://schemas.openxmlformats.org/officeDocument/2006/relationships/hyperlink" Target="PARCEIROS.xlsx" TargetMode="External"/><Relationship Id="rId15" Type="http://schemas.openxmlformats.org/officeDocument/2006/relationships/hyperlink" Target="PARCEIROS.xlsx" TargetMode="External"/><Relationship Id="rId23" Type="http://schemas.openxmlformats.org/officeDocument/2006/relationships/hyperlink" Target="PARCEIROS.xlsx" TargetMode="External"/><Relationship Id="rId28" Type="http://schemas.openxmlformats.org/officeDocument/2006/relationships/hyperlink" Target="PARCEIROS.xlsx" TargetMode="External"/><Relationship Id="rId36" Type="http://schemas.openxmlformats.org/officeDocument/2006/relationships/hyperlink" Target="PARCEIROS.xlsx" TargetMode="External"/><Relationship Id="rId49" Type="http://schemas.openxmlformats.org/officeDocument/2006/relationships/hyperlink" Target="PARCEIROS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PARCEIROS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PARCEIROS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PARCEIROS.xls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PARCEIROS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PARCEIROS.xls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PARCEIRO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5C64-4848-4131-8B5D-9D1E1F2E0111}">
  <sheetPr>
    <tabColor rgb="FF7030A0"/>
  </sheetPr>
  <dimension ref="A1:J57"/>
  <sheetViews>
    <sheetView topLeftCell="B39" workbookViewId="0">
      <selection activeCell="C59" sqref="C59"/>
    </sheetView>
  </sheetViews>
  <sheetFormatPr defaultRowHeight="15" x14ac:dyDescent="0.25"/>
  <cols>
    <col min="1" max="1" width="30.42578125" bestFit="1" customWidth="1"/>
    <col min="2" max="2" width="14.28515625" customWidth="1"/>
    <col min="3" max="8" width="13.7109375" style="24" customWidth="1"/>
    <col min="9" max="9" width="13.7109375" style="11" customWidth="1"/>
    <col min="10" max="10" width="11.7109375" bestFit="1" customWidth="1"/>
    <col min="12" max="12" width="11.7109375" bestFit="1" customWidth="1"/>
  </cols>
  <sheetData>
    <row r="1" spans="1:9" x14ac:dyDescent="0.25">
      <c r="A1" s="1" t="str">
        <f>'[1]MENU PRINCIPAL'!A1</f>
        <v>MENU PRINCIPAL</v>
      </c>
    </row>
    <row r="2" spans="1:9" x14ac:dyDescent="0.25">
      <c r="B2" s="34" t="s">
        <v>16</v>
      </c>
      <c r="C2" s="36" t="str">
        <f>ISABEL!A2</f>
        <v>ISABEL</v>
      </c>
      <c r="D2" s="37" t="str">
        <f>SANDRA!A2</f>
        <v>SANDRA</v>
      </c>
      <c r="E2" s="38" t="str">
        <f>J.S!A2</f>
        <v>J.S</v>
      </c>
      <c r="F2" s="39" t="s">
        <v>17</v>
      </c>
      <c r="G2" s="40" t="str">
        <f>PAULA!A2</f>
        <v>PAULA</v>
      </c>
      <c r="H2" s="41" t="str">
        <f>ESCRITÓRIO!A2</f>
        <v>ESCRITÓRIO</v>
      </c>
      <c r="I2" s="55" t="s">
        <v>24</v>
      </c>
    </row>
    <row r="3" spans="1:9" x14ac:dyDescent="0.25">
      <c r="A3" s="54">
        <v>45505</v>
      </c>
      <c r="B3" s="33" t="s">
        <v>18</v>
      </c>
      <c r="C3" s="35">
        <f>ISABEL!G4</f>
        <v>7614</v>
      </c>
      <c r="D3" s="35">
        <f>SANDRA!G4</f>
        <v>7614</v>
      </c>
      <c r="E3" s="35">
        <f>J.S!F4</f>
        <v>2572.56</v>
      </c>
      <c r="F3" s="35">
        <f>JÉTER!F4</f>
        <v>3858.84</v>
      </c>
      <c r="G3" s="35">
        <f>PAULA!J4</f>
        <v>2572.56</v>
      </c>
      <c r="H3" s="35">
        <f>ESCRITÓRIO!F4</f>
        <v>3858.84</v>
      </c>
      <c r="I3" s="35">
        <f>C3+D3+E3+F3+G3+H3</f>
        <v>28090.800000000003</v>
      </c>
    </row>
    <row r="4" spans="1:9" x14ac:dyDescent="0.25">
      <c r="B4" s="45" t="s">
        <v>19</v>
      </c>
      <c r="C4" s="46">
        <f>ISABEL!J4</f>
        <v>6705</v>
      </c>
      <c r="D4" s="46">
        <f>SANDRA!J4</f>
        <v>6705</v>
      </c>
      <c r="E4" s="46">
        <f>J.S!I4</f>
        <v>2080</v>
      </c>
      <c r="F4" s="46">
        <f>JÉTER!I4</f>
        <v>4010</v>
      </c>
      <c r="G4" s="46">
        <f>PAULA!I4</f>
        <v>2080</v>
      </c>
      <c r="H4" s="46">
        <f>ESCRITÓRIO!H3</f>
        <v>4000</v>
      </c>
      <c r="I4" s="46">
        <f>C4+D4+E4+F4++G4+H4</f>
        <v>25580</v>
      </c>
    </row>
    <row r="5" spans="1:9" x14ac:dyDescent="0.25">
      <c r="B5" s="43" t="s">
        <v>20</v>
      </c>
      <c r="C5" s="44">
        <f>ISABEL!L4</f>
        <v>909</v>
      </c>
      <c r="D5" s="44">
        <f>SANDRA!L4</f>
        <v>909</v>
      </c>
      <c r="E5" s="44">
        <f>J.S!K4</f>
        <v>492.55999999999995</v>
      </c>
      <c r="F5" s="49">
        <f>JÉTER!K4</f>
        <v>-151.15999999999985</v>
      </c>
      <c r="G5" s="44">
        <f>PAULA!K4</f>
        <v>492.55999999999995</v>
      </c>
      <c r="H5" s="44">
        <f>ESCRITÓRIO!K4</f>
        <v>-141.15999999999985</v>
      </c>
      <c r="I5" s="44">
        <f>C5+D5+E5+F5+G5+H5</f>
        <v>2510.8000000000002</v>
      </c>
    </row>
    <row r="8" spans="1:9" x14ac:dyDescent="0.25">
      <c r="B8" s="34" t="s">
        <v>16</v>
      </c>
      <c r="C8" s="36" t="str">
        <f>C2</f>
        <v>ISABEL</v>
      </c>
      <c r="D8" s="37" t="str">
        <f>D2</f>
        <v>SANDRA</v>
      </c>
      <c r="E8" s="38" t="str">
        <f>E2</f>
        <v>J.S</v>
      </c>
      <c r="F8" s="39" t="s">
        <v>17</v>
      </c>
      <c r="G8" s="40" t="str">
        <f>G2</f>
        <v>PAULA</v>
      </c>
      <c r="H8" s="41" t="str">
        <f>H2</f>
        <v>ESCRITÓRIO</v>
      </c>
      <c r="I8" s="55" t="s">
        <v>24</v>
      </c>
    </row>
    <row r="9" spans="1:9" x14ac:dyDescent="0.25">
      <c r="A9" s="56">
        <v>45536</v>
      </c>
      <c r="B9" s="33" t="s">
        <v>18</v>
      </c>
      <c r="C9" s="35">
        <f>ISABEL!G11</f>
        <v>1540.56</v>
      </c>
      <c r="D9" s="35">
        <f>SANDRA!G9</f>
        <v>5155.2040000000006</v>
      </c>
      <c r="E9" s="35">
        <f>J.S!F9</f>
        <v>3040.2824000000001</v>
      </c>
      <c r="F9" s="35">
        <f>JÉTER!F9</f>
        <v>3670.4236000000001</v>
      </c>
      <c r="G9" s="35">
        <f>PAULA!F9</f>
        <v>3040.2824000000001</v>
      </c>
      <c r="H9" s="35">
        <f>ESCRITÓRIO!F9</f>
        <v>3680.4236000000001</v>
      </c>
      <c r="I9" s="35">
        <f>C9+D9+E9+F9+G9+H9</f>
        <v>20127.175999999999</v>
      </c>
    </row>
    <row r="10" spans="1:9" x14ac:dyDescent="0.25">
      <c r="B10" s="45" t="s">
        <v>19</v>
      </c>
      <c r="C10" s="46">
        <f>ISABEL!J10</f>
        <v>4250</v>
      </c>
      <c r="D10" s="46">
        <f>SANDRA!J8</f>
        <v>4250</v>
      </c>
      <c r="E10" s="46">
        <f>J.S!I8</f>
        <v>2500</v>
      </c>
      <c r="F10" s="60">
        <f>JÉTER!I8</f>
        <v>3800</v>
      </c>
      <c r="G10" s="46">
        <f>PAULA!I8</f>
        <v>2500</v>
      </c>
      <c r="H10" s="46">
        <f>ESCRITÓRIO!I9</f>
        <v>3800</v>
      </c>
      <c r="I10" s="46">
        <f>C10+D10+E10+F10++G10+H10</f>
        <v>21100</v>
      </c>
    </row>
    <row r="11" spans="1:9" x14ac:dyDescent="0.25">
      <c r="B11" s="43" t="s">
        <v>20</v>
      </c>
      <c r="C11" s="44">
        <f>ISABEL!L11</f>
        <v>-2709.44</v>
      </c>
      <c r="D11" s="44">
        <f>SANDRA!L9</f>
        <v>905.20400000000063</v>
      </c>
      <c r="E11" s="44">
        <f>J.S!K9</f>
        <v>540.28240000000005</v>
      </c>
      <c r="F11" s="49">
        <f>JÉTER!K9</f>
        <v>-129.57639999999992</v>
      </c>
      <c r="G11" s="44">
        <f>PAULA!K9</f>
        <v>540.28240000000005</v>
      </c>
      <c r="H11" s="44">
        <f>ESCRITÓRIO!K9</f>
        <v>-119.57639999999992</v>
      </c>
      <c r="I11" s="44">
        <f>C11+D11+E11+F11+G11+H11</f>
        <v>-972.82399999999916</v>
      </c>
    </row>
    <row r="14" spans="1:9" x14ac:dyDescent="0.25">
      <c r="B14" s="34" t="s">
        <v>16</v>
      </c>
      <c r="C14" s="36" t="str">
        <f>C8</f>
        <v>ISABEL</v>
      </c>
      <c r="D14" s="37" t="str">
        <f>D8</f>
        <v>SANDRA</v>
      </c>
      <c r="E14" s="38" t="str">
        <f>E8</f>
        <v>J.S</v>
      </c>
      <c r="F14" s="39" t="s">
        <v>17</v>
      </c>
      <c r="G14" s="40" t="str">
        <f>G8</f>
        <v>PAULA</v>
      </c>
      <c r="H14" s="41" t="str">
        <f>H8</f>
        <v>ESCRITÓRIO</v>
      </c>
      <c r="I14" s="55" t="s">
        <v>24</v>
      </c>
    </row>
    <row r="15" spans="1:9" x14ac:dyDescent="0.25">
      <c r="A15" s="58">
        <v>45566</v>
      </c>
      <c r="B15" s="33" t="s">
        <v>18</v>
      </c>
      <c r="C15" s="35">
        <f>ISABEL!G17</f>
        <v>1536.7640000000006</v>
      </c>
      <c r="D15" s="35">
        <f>SANDRA!G14</f>
        <v>1655.2040000000006</v>
      </c>
      <c r="E15" s="35">
        <f>J.S!F14</f>
        <v>840.28240000000005</v>
      </c>
      <c r="F15" s="35">
        <f>JÉTER!F14</f>
        <v>320.42360000000008</v>
      </c>
      <c r="G15" s="35">
        <f>PAULA!F14</f>
        <v>840.28240000000005</v>
      </c>
      <c r="H15" s="35">
        <f>ESCRITÓRIO!F14</f>
        <v>330.42360000000008</v>
      </c>
      <c r="I15" s="35">
        <f>C15+D15+E15+F15+G15+H15</f>
        <v>5523.380000000001</v>
      </c>
    </row>
    <row r="16" spans="1:9" x14ac:dyDescent="0.25">
      <c r="B16" s="61" t="s">
        <v>19</v>
      </c>
      <c r="C16" s="60">
        <f>ISABEL!J16</f>
        <v>2100</v>
      </c>
      <c r="D16" s="60">
        <f>SANDRA!I13</f>
        <v>750</v>
      </c>
      <c r="E16" s="60">
        <f>J.S!I13</f>
        <v>350</v>
      </c>
      <c r="F16" s="60">
        <f>JÉTER!I13</f>
        <v>500</v>
      </c>
      <c r="G16" s="60">
        <f>PAULA!I13</f>
        <v>350</v>
      </c>
      <c r="H16" s="60">
        <f>ESCRITÓRIO!I14</f>
        <v>500</v>
      </c>
      <c r="I16" s="60">
        <f>C16+D16+E16+F16++G16+H16</f>
        <v>4550</v>
      </c>
    </row>
    <row r="17" spans="1:9" x14ac:dyDescent="0.25">
      <c r="B17" s="43" t="s">
        <v>20</v>
      </c>
      <c r="C17" s="49">
        <f>C15-C16</f>
        <v>-563.23599999999942</v>
      </c>
      <c r="D17" s="44">
        <f t="shared" ref="D17:I17" si="0">D15-D16</f>
        <v>905.20400000000063</v>
      </c>
      <c r="E17" s="44">
        <f t="shared" si="0"/>
        <v>490.28240000000005</v>
      </c>
      <c r="F17" s="49">
        <f t="shared" si="0"/>
        <v>-179.57639999999992</v>
      </c>
      <c r="G17" s="44">
        <f t="shared" si="0"/>
        <v>490.28240000000005</v>
      </c>
      <c r="H17" s="44">
        <f t="shared" si="0"/>
        <v>-169.57639999999992</v>
      </c>
      <c r="I17" s="49">
        <f t="shared" si="0"/>
        <v>973.38000000000102</v>
      </c>
    </row>
    <row r="20" spans="1:9" x14ac:dyDescent="0.25">
      <c r="B20" s="34" t="s">
        <v>16</v>
      </c>
      <c r="C20" s="36" t="str">
        <f>C14</f>
        <v>ISABEL</v>
      </c>
      <c r="D20" s="37" t="str">
        <f>D14</f>
        <v>SANDRA</v>
      </c>
      <c r="E20" s="38" t="str">
        <f>E14</f>
        <v>J.S</v>
      </c>
      <c r="F20" s="39" t="s">
        <v>17</v>
      </c>
      <c r="G20" s="40" t="str">
        <f>G14</f>
        <v>PAULA</v>
      </c>
      <c r="H20" s="41" t="str">
        <f>H14</f>
        <v>ESCRITÓRIO</v>
      </c>
      <c r="I20" s="55" t="s">
        <v>24</v>
      </c>
    </row>
    <row r="21" spans="1:9" x14ac:dyDescent="0.25">
      <c r="A21" s="67">
        <v>45597</v>
      </c>
      <c r="B21" s="33" t="s">
        <v>18</v>
      </c>
      <c r="C21" s="49">
        <f>ISABEL!G23</f>
        <v>-563.23599999999942</v>
      </c>
      <c r="D21" s="35">
        <f>SANDRA!G19</f>
        <v>905.20400000000063</v>
      </c>
      <c r="E21" s="35">
        <f>J.S!F19</f>
        <v>490.28240000000005</v>
      </c>
      <c r="F21" s="49">
        <f>JÉTER!F19</f>
        <v>-179.57639999999992</v>
      </c>
      <c r="G21" s="35">
        <f>PAULA!F19</f>
        <v>490.28240000000005</v>
      </c>
      <c r="H21" s="35">
        <f>ESCRITÓRIO!F19</f>
        <v>0</v>
      </c>
      <c r="I21" s="35">
        <f>C21+D21+E21+F21+G21+H21</f>
        <v>1142.9564000000014</v>
      </c>
    </row>
    <row r="22" spans="1:9" x14ac:dyDescent="0.25">
      <c r="B22" s="61" t="s">
        <v>19</v>
      </c>
      <c r="C22" s="60">
        <f>ISABEL!J22</f>
        <v>600</v>
      </c>
      <c r="D22" s="60">
        <f>SANDRA!I18</f>
        <v>900</v>
      </c>
      <c r="E22" s="60">
        <f>J.S!I19</f>
        <v>0</v>
      </c>
      <c r="F22" s="60">
        <f>JÉTER!I19</f>
        <v>0</v>
      </c>
      <c r="G22" s="60">
        <f>PAULA!I19</f>
        <v>0</v>
      </c>
      <c r="H22" s="60">
        <f>ESCRITÓRIO!I20</f>
        <v>0</v>
      </c>
      <c r="I22" s="60">
        <f>C22+D22+E22+F22++G22+H22</f>
        <v>1500</v>
      </c>
    </row>
    <row r="23" spans="1:9" x14ac:dyDescent="0.25">
      <c r="B23" s="43" t="s">
        <v>20</v>
      </c>
      <c r="C23" s="49">
        <f>C21-C22</f>
        <v>-1163.2359999999994</v>
      </c>
      <c r="D23" s="44">
        <f>SANDRA!L19</f>
        <v>5.204000000000633</v>
      </c>
      <c r="E23" s="44">
        <f t="shared" ref="E23:I23" si="1">E21-E22</f>
        <v>490.28240000000005</v>
      </c>
      <c r="F23" s="49">
        <f t="shared" si="1"/>
        <v>-179.57639999999992</v>
      </c>
      <c r="G23" s="44">
        <f t="shared" si="1"/>
        <v>490.28240000000005</v>
      </c>
      <c r="H23" s="44">
        <f t="shared" si="1"/>
        <v>0</v>
      </c>
      <c r="I23" s="49">
        <f t="shared" si="1"/>
        <v>-357.04359999999861</v>
      </c>
    </row>
    <row r="26" spans="1:9" x14ac:dyDescent="0.25">
      <c r="B26" s="92" t="s">
        <v>16</v>
      </c>
      <c r="C26" s="93" t="str">
        <f>C20</f>
        <v>ISABEL</v>
      </c>
      <c r="D26" s="94" t="str">
        <f>D20</f>
        <v>SANDRA</v>
      </c>
      <c r="E26" s="95" t="str">
        <f>E20</f>
        <v>J.S</v>
      </c>
      <c r="F26" s="96" t="s">
        <v>17</v>
      </c>
      <c r="G26" s="97" t="str">
        <f>G20</f>
        <v>PAULA</v>
      </c>
      <c r="H26" s="98" t="str">
        <f>H20</f>
        <v>ESCRITÓRIO</v>
      </c>
      <c r="I26" s="53" t="s">
        <v>24</v>
      </c>
    </row>
    <row r="27" spans="1:9" x14ac:dyDescent="0.25">
      <c r="A27" s="68">
        <v>45627</v>
      </c>
      <c r="B27" s="99" t="s">
        <v>18</v>
      </c>
      <c r="C27" s="100">
        <f>ISABEL!G29</f>
        <v>5102.3804999999993</v>
      </c>
      <c r="D27" s="100">
        <f>SANDRA!G24</f>
        <v>6270.8204999999989</v>
      </c>
      <c r="E27" s="100">
        <f>J.S!F24</f>
        <v>5482.3512000000001</v>
      </c>
      <c r="F27" s="100">
        <f>JÉTER!F24</f>
        <v>8223.5267999999996</v>
      </c>
      <c r="G27" s="100">
        <f>PAULA!F24</f>
        <v>5482.3512000000001</v>
      </c>
      <c r="H27" s="100">
        <f>ESCRITÓRIO!F24</f>
        <v>8223.5267999999996</v>
      </c>
      <c r="I27" s="100">
        <f>C27+D27+E27+F27+G27+H27</f>
        <v>38784.956999999995</v>
      </c>
    </row>
    <row r="28" spans="1:9" x14ac:dyDescent="0.25">
      <c r="B28" s="101" t="s">
        <v>19</v>
      </c>
      <c r="C28" s="102">
        <f>ISABEL!J28</f>
        <v>6242.07</v>
      </c>
      <c r="D28" s="102">
        <f>SANDRA!J23</f>
        <v>6300</v>
      </c>
      <c r="E28" s="102">
        <f ca="1">J.S!I25</f>
        <v>5520</v>
      </c>
      <c r="F28" s="102">
        <f>JÉTER!I25</f>
        <v>8260</v>
      </c>
      <c r="G28" s="102">
        <f ca="1">E28</f>
        <v>5520</v>
      </c>
      <c r="H28" s="102">
        <f>ESCRITÓRIO!I25</f>
        <v>8260</v>
      </c>
      <c r="I28" s="102">
        <f ca="1">C28+D28+E28+F28++G28+H28</f>
        <v>40102.07</v>
      </c>
    </row>
    <row r="29" spans="1:9" x14ac:dyDescent="0.25">
      <c r="B29" s="103" t="s">
        <v>20</v>
      </c>
      <c r="C29" s="74">
        <f>C27-C28</f>
        <v>-1139.6895000000004</v>
      </c>
      <c r="D29" s="74">
        <f t="shared" ref="D29:I29" si="2">D27-D28</f>
        <v>-29.179500000001099</v>
      </c>
      <c r="E29" s="74">
        <f t="shared" ca="1" si="2"/>
        <v>-37.648799999999937</v>
      </c>
      <c r="F29" s="74">
        <f t="shared" si="2"/>
        <v>-36.473200000000361</v>
      </c>
      <c r="G29" s="74">
        <f t="shared" ca="1" si="2"/>
        <v>-37.648799999999937</v>
      </c>
      <c r="H29" s="74">
        <f t="shared" si="2"/>
        <v>-36.473200000000361</v>
      </c>
      <c r="I29" s="74">
        <f t="shared" ca="1" si="2"/>
        <v>-1467.1130000000048</v>
      </c>
    </row>
    <row r="30" spans="1:9" s="107" customFormat="1" x14ac:dyDescent="0.25">
      <c r="B30" s="108"/>
      <c r="C30" s="109"/>
      <c r="D30" s="109"/>
      <c r="E30" s="109"/>
      <c r="F30" s="109"/>
      <c r="G30" s="109"/>
      <c r="H30" s="109"/>
      <c r="I30" s="109"/>
    </row>
    <row r="31" spans="1:9" x14ac:dyDescent="0.25">
      <c r="A31" t="s">
        <v>35</v>
      </c>
      <c r="B31" s="99" t="s">
        <v>33</v>
      </c>
      <c r="C31" s="100">
        <f t="shared" ref="C31:I32" si="3">C3+C9+C15+C21+C27</f>
        <v>15230.468500000001</v>
      </c>
      <c r="D31" s="100">
        <f t="shared" si="3"/>
        <v>21600.432500000003</v>
      </c>
      <c r="E31" s="100">
        <f t="shared" si="3"/>
        <v>12425.758399999999</v>
      </c>
      <c r="F31" s="100">
        <f t="shared" si="3"/>
        <v>15893.6376</v>
      </c>
      <c r="G31" s="100">
        <f t="shared" si="3"/>
        <v>12425.758399999999</v>
      </c>
      <c r="H31" s="100">
        <f t="shared" si="3"/>
        <v>16093.214</v>
      </c>
      <c r="I31" s="100">
        <f t="shared" si="3"/>
        <v>93669.26939999999</v>
      </c>
    </row>
    <row r="32" spans="1:9" x14ac:dyDescent="0.25">
      <c r="B32" s="104" t="s">
        <v>34</v>
      </c>
      <c r="C32" s="90">
        <f t="shared" si="3"/>
        <v>19897.07</v>
      </c>
      <c r="D32" s="90">
        <f t="shared" si="3"/>
        <v>18905</v>
      </c>
      <c r="E32" s="90">
        <f t="shared" ca="1" si="3"/>
        <v>10450</v>
      </c>
      <c r="F32" s="90">
        <f t="shared" si="3"/>
        <v>16570</v>
      </c>
      <c r="G32" s="90">
        <f t="shared" ca="1" si="3"/>
        <v>10450</v>
      </c>
      <c r="H32" s="90">
        <f t="shared" si="3"/>
        <v>16560</v>
      </c>
      <c r="I32" s="90">
        <f t="shared" ca="1" si="3"/>
        <v>91932.07</v>
      </c>
    </row>
    <row r="33" spans="1:10" x14ac:dyDescent="0.25">
      <c r="B33" s="105" t="s">
        <v>20</v>
      </c>
      <c r="C33" s="74">
        <f t="shared" ref="C33:I33" si="4">C31-C32</f>
        <v>-4666.6014999999989</v>
      </c>
      <c r="D33" s="106">
        <f t="shared" si="4"/>
        <v>2695.4325000000026</v>
      </c>
      <c r="E33" s="106">
        <f t="shared" ca="1" si="4"/>
        <v>1975.7583999999988</v>
      </c>
      <c r="F33" s="74">
        <f t="shared" si="4"/>
        <v>-676.36239999999998</v>
      </c>
      <c r="G33" s="106">
        <f t="shared" ca="1" si="4"/>
        <v>1975.7583999999988</v>
      </c>
      <c r="H33" s="74">
        <f t="shared" si="4"/>
        <v>-466.78600000000006</v>
      </c>
      <c r="I33" s="74">
        <f t="shared" ca="1" si="4"/>
        <v>-2612.8006000000169</v>
      </c>
    </row>
    <row r="36" spans="1:10" x14ac:dyDescent="0.25">
      <c r="B36" s="34" t="s">
        <v>16</v>
      </c>
      <c r="C36" s="36" t="str">
        <f>C26</f>
        <v>ISABEL</v>
      </c>
      <c r="D36" s="37" t="str">
        <f>D26</f>
        <v>SANDRA</v>
      </c>
      <c r="E36" s="38" t="str">
        <f>E26</f>
        <v>J.S</v>
      </c>
      <c r="F36" s="39" t="s">
        <v>17</v>
      </c>
      <c r="G36" s="40" t="str">
        <f>G26</f>
        <v>PAULA</v>
      </c>
      <c r="H36" s="41" t="str">
        <f>H26</f>
        <v>ESCRITÓRIO</v>
      </c>
      <c r="I36" s="55" t="s">
        <v>24</v>
      </c>
    </row>
    <row r="37" spans="1:10" x14ac:dyDescent="0.25">
      <c r="A37" s="83">
        <v>45658</v>
      </c>
      <c r="B37" s="33" t="s">
        <v>18</v>
      </c>
      <c r="C37" s="35">
        <f>ISABEL!K37</f>
        <v>2851.4134999999992</v>
      </c>
      <c r="D37" s="35">
        <f>SANDRA!G30</f>
        <v>1969.4204999999988</v>
      </c>
      <c r="E37" s="35">
        <v>2551.4</v>
      </c>
      <c r="F37" s="35">
        <f>JÉTER!F30</f>
        <v>3847.1059999999998</v>
      </c>
      <c r="G37" s="35">
        <f>E37</f>
        <v>2551.4</v>
      </c>
      <c r="H37" s="35">
        <f>ESCRITÓRIO!F29</f>
        <v>3847.1059999999998</v>
      </c>
      <c r="I37" s="35">
        <f>C37+D37+E37+F37+G37+H37</f>
        <v>17617.845999999998</v>
      </c>
    </row>
    <row r="38" spans="1:10" x14ac:dyDescent="0.25">
      <c r="B38" s="61" t="s">
        <v>19</v>
      </c>
      <c r="C38" s="60">
        <f>ISABEL!I39</f>
        <v>5600</v>
      </c>
      <c r="D38" s="60">
        <f>SANDRA!I30</f>
        <v>2000</v>
      </c>
      <c r="E38" s="60">
        <f>J.S!H30</f>
        <v>2500</v>
      </c>
      <c r="F38" s="60">
        <f>JÉTER!H30</f>
        <v>3900</v>
      </c>
      <c r="G38" s="60">
        <f>E38</f>
        <v>2500</v>
      </c>
      <c r="H38" s="60">
        <f>ESCRITÓRIO!H29</f>
        <v>3900</v>
      </c>
      <c r="I38" s="60">
        <f>C38+D38+E38+F38++G38+H38</f>
        <v>20400</v>
      </c>
    </row>
    <row r="39" spans="1:10" x14ac:dyDescent="0.25">
      <c r="B39" s="43" t="s">
        <v>20</v>
      </c>
      <c r="C39" s="49">
        <f>ISABEL!L37</f>
        <v>-2748.5865000000008</v>
      </c>
      <c r="D39" s="49">
        <f t="shared" ref="D39:I39" si="5">D37-D38</f>
        <v>-30.57950000000119</v>
      </c>
      <c r="E39" s="50">
        <f t="shared" si="5"/>
        <v>51.400000000000091</v>
      </c>
      <c r="F39" s="49">
        <f t="shared" si="5"/>
        <v>-52.894000000000233</v>
      </c>
      <c r="G39" s="50">
        <f t="shared" si="5"/>
        <v>51.400000000000091</v>
      </c>
      <c r="H39" s="49">
        <f t="shared" si="5"/>
        <v>-52.894000000000233</v>
      </c>
      <c r="I39" s="49">
        <f t="shared" si="5"/>
        <v>-2782.1540000000023</v>
      </c>
    </row>
    <row r="42" spans="1:10" x14ac:dyDescent="0.25">
      <c r="B42" s="34" t="s">
        <v>16</v>
      </c>
      <c r="C42" s="36" t="str">
        <f>C36</f>
        <v>ISABEL</v>
      </c>
      <c r="D42" s="37" t="str">
        <f>D36</f>
        <v>SANDRA</v>
      </c>
      <c r="E42" s="38" t="str">
        <f>E36</f>
        <v>J.S</v>
      </c>
      <c r="F42" s="39" t="s">
        <v>17</v>
      </c>
      <c r="G42" s="40" t="str">
        <f>G36</f>
        <v>PAULA</v>
      </c>
      <c r="H42" s="41" t="str">
        <f>H36</f>
        <v>ESCRITÓRIO</v>
      </c>
      <c r="I42" s="55" t="s">
        <v>24</v>
      </c>
    </row>
    <row r="43" spans="1:10" x14ac:dyDescent="0.25">
      <c r="A43" s="85">
        <v>45689</v>
      </c>
      <c r="B43" s="33" t="s">
        <v>18</v>
      </c>
      <c r="C43" s="35">
        <f>ISABEL!G44</f>
        <v>4264.7188999999989</v>
      </c>
      <c r="D43" s="35">
        <f>SANDRA!G35</f>
        <v>3827.5946999999987</v>
      </c>
      <c r="E43" s="35">
        <f>J.S!F35</f>
        <v>2645.7776800000001</v>
      </c>
      <c r="F43" s="35">
        <f>JÉTER!F35</f>
        <v>3838.6725200000001</v>
      </c>
      <c r="G43" s="35">
        <f>PAULA!F35</f>
        <v>2645.7776800000001</v>
      </c>
      <c r="H43" s="35">
        <f>ESCRITÓRIO!B34</f>
        <v>3891.5665200000003</v>
      </c>
      <c r="I43" s="35">
        <f>C43+D43+E43+F43+G43+H43</f>
        <v>21114.107999999997</v>
      </c>
    </row>
    <row r="44" spans="1:10" x14ac:dyDescent="0.25">
      <c r="B44" s="61" t="s">
        <v>19</v>
      </c>
      <c r="C44" s="60">
        <f>ISABEL!I47</f>
        <v>7226</v>
      </c>
      <c r="D44" s="60">
        <f>SANDRA!I35</f>
        <v>3800</v>
      </c>
      <c r="E44" s="60">
        <f>J.S!H35</f>
        <v>2700</v>
      </c>
      <c r="F44" s="60">
        <f>JÉTER!H35</f>
        <v>4000</v>
      </c>
      <c r="G44" s="60">
        <f>PAULA!I34</f>
        <v>2700</v>
      </c>
      <c r="H44" s="60">
        <f>ESCRITÓRIO!H34</f>
        <v>4000</v>
      </c>
      <c r="I44" s="60">
        <f>C44+D44+E44+F44++G44+H44</f>
        <v>24426</v>
      </c>
      <c r="J44" s="89"/>
    </row>
    <row r="45" spans="1:10" x14ac:dyDescent="0.25">
      <c r="B45" s="43" t="s">
        <v>20</v>
      </c>
      <c r="C45" s="49">
        <f>ISABEL!L44</f>
        <v>-2961.2811000000011</v>
      </c>
      <c r="D45" s="50">
        <f t="shared" ref="D45:I45" si="6">D43-D44</f>
        <v>27.594699999998738</v>
      </c>
      <c r="E45" s="49">
        <f t="shared" si="6"/>
        <v>-54.222319999999854</v>
      </c>
      <c r="F45" s="49">
        <f t="shared" si="6"/>
        <v>-161.32747999999992</v>
      </c>
      <c r="G45" s="49">
        <f t="shared" si="6"/>
        <v>-54.222319999999854</v>
      </c>
      <c r="H45" s="49">
        <f t="shared" si="6"/>
        <v>-108.43347999999969</v>
      </c>
      <c r="I45" s="49">
        <f t="shared" si="6"/>
        <v>-3311.8920000000035</v>
      </c>
    </row>
    <row r="48" spans="1:10" x14ac:dyDescent="0.25">
      <c r="B48" s="34" t="s">
        <v>16</v>
      </c>
      <c r="C48" s="36" t="str">
        <f>C42</f>
        <v>ISABEL</v>
      </c>
      <c r="D48" s="37" t="str">
        <f>D42</f>
        <v>SANDRA</v>
      </c>
      <c r="E48" s="38" t="str">
        <f>E42</f>
        <v>J.S</v>
      </c>
      <c r="F48" s="39" t="s">
        <v>17</v>
      </c>
      <c r="G48" s="40" t="str">
        <f>G42</f>
        <v>PAULA</v>
      </c>
      <c r="H48" s="41" t="str">
        <f>H42</f>
        <v>ESCRITÓRIO</v>
      </c>
      <c r="I48" s="55" t="s">
        <v>24</v>
      </c>
    </row>
    <row r="49" spans="1:10" x14ac:dyDescent="0.25">
      <c r="A49" s="118">
        <v>45717</v>
      </c>
      <c r="B49" s="33" t="s">
        <v>18</v>
      </c>
      <c r="C49" s="35">
        <f>ISABEL!G44</f>
        <v>4264.7188999999989</v>
      </c>
      <c r="D49" s="35">
        <f>SANDRA!G40</f>
        <v>6309.8646999999974</v>
      </c>
      <c r="E49" s="35">
        <f>J.S!F40</f>
        <v>1983.2696799999999</v>
      </c>
      <c r="F49" s="35">
        <f>JÉTER!F40</f>
        <v>2894.9105199999995</v>
      </c>
      <c r="G49" s="35">
        <f>PAULA!F40</f>
        <v>1983.2696799999999</v>
      </c>
      <c r="H49" s="35">
        <f>ESCRITÓRIO!F40</f>
        <v>2894.9105199999995</v>
      </c>
      <c r="I49" s="35">
        <f>C49+D49+E49+F49+G49+H49</f>
        <v>20330.943999999996</v>
      </c>
    </row>
    <row r="50" spans="1:10" x14ac:dyDescent="0.25">
      <c r="B50" s="61" t="s">
        <v>19</v>
      </c>
      <c r="C50" s="60">
        <f>ISABEL!I54</f>
        <v>5024.1499999999996</v>
      </c>
      <c r="D50" s="60">
        <f>SANDRA!I40</f>
        <v>6282.27</v>
      </c>
      <c r="E50" s="60">
        <f>J.S!H40</f>
        <v>2000</v>
      </c>
      <c r="F50" s="60">
        <f>JÉTER!H40</f>
        <v>3000</v>
      </c>
      <c r="G50" s="60">
        <f>PAULA!H40</f>
        <v>2000</v>
      </c>
      <c r="H50" s="60">
        <f>ESCRITÓRIO!H40</f>
        <v>3000</v>
      </c>
      <c r="I50" s="60">
        <f>C50+D50+E50+F50++G50+H50</f>
        <v>21306.42</v>
      </c>
      <c r="J50" s="89"/>
    </row>
    <row r="51" spans="1:10" x14ac:dyDescent="0.25">
      <c r="B51" s="43" t="s">
        <v>20</v>
      </c>
      <c r="C51" s="49">
        <f>C49-C50</f>
        <v>-759.4311000000007</v>
      </c>
      <c r="D51" s="50">
        <f t="shared" ref="D51:I51" si="7">D49-D50</f>
        <v>27.594699999996919</v>
      </c>
      <c r="E51" s="49">
        <f t="shared" si="7"/>
        <v>-16.73032000000012</v>
      </c>
      <c r="F51" s="49">
        <f t="shared" si="7"/>
        <v>-105.08948000000055</v>
      </c>
      <c r="G51" s="49">
        <f t="shared" si="7"/>
        <v>-16.73032000000012</v>
      </c>
      <c r="H51" s="49">
        <f t="shared" si="7"/>
        <v>-105.08948000000055</v>
      </c>
      <c r="I51" s="49">
        <f t="shared" si="7"/>
        <v>-975.47600000000239</v>
      </c>
    </row>
    <row r="54" spans="1:10" x14ac:dyDescent="0.25">
      <c r="B54" s="34" t="s">
        <v>16</v>
      </c>
      <c r="C54" s="36" t="str">
        <f>C48</f>
        <v>ISABEL</v>
      </c>
      <c r="D54" s="37" t="str">
        <f>D48</f>
        <v>SANDRA</v>
      </c>
      <c r="E54" s="38" t="str">
        <f>E48</f>
        <v>J.S</v>
      </c>
      <c r="F54" s="39" t="s">
        <v>17</v>
      </c>
      <c r="G54" s="40" t="str">
        <f>G48</f>
        <v>PAULA</v>
      </c>
      <c r="H54" s="41" t="str">
        <f>H48</f>
        <v>ESCRITÓRIO</v>
      </c>
      <c r="I54" s="55" t="s">
        <v>24</v>
      </c>
    </row>
    <row r="55" spans="1:10" x14ac:dyDescent="0.25">
      <c r="A55" t="s">
        <v>36</v>
      </c>
      <c r="B55" s="99" t="s">
        <v>33</v>
      </c>
      <c r="C55" s="100">
        <f t="shared" ref="C55:H56" si="8">C37+C43+C49</f>
        <v>11380.851299999998</v>
      </c>
      <c r="D55" s="100">
        <f t="shared" si="8"/>
        <v>12106.879899999996</v>
      </c>
      <c r="E55" s="100">
        <f t="shared" si="8"/>
        <v>7180.4473600000001</v>
      </c>
      <c r="F55" s="100">
        <f t="shared" si="8"/>
        <v>10580.689039999999</v>
      </c>
      <c r="G55" s="100">
        <f t="shared" si="8"/>
        <v>7180.4473600000001</v>
      </c>
      <c r="H55" s="100">
        <f t="shared" si="8"/>
        <v>10633.58304</v>
      </c>
      <c r="I55" s="100">
        <f>I37+I43</f>
        <v>38731.953999999998</v>
      </c>
    </row>
    <row r="56" spans="1:10" x14ac:dyDescent="0.25">
      <c r="B56" s="104" t="s">
        <v>34</v>
      </c>
      <c r="C56" s="90">
        <f t="shared" si="8"/>
        <v>17850.150000000001</v>
      </c>
      <c r="D56" s="90">
        <f t="shared" si="8"/>
        <v>12082.27</v>
      </c>
      <c r="E56" s="90">
        <f t="shared" si="8"/>
        <v>7200</v>
      </c>
      <c r="F56" s="90">
        <f t="shared" si="8"/>
        <v>10900</v>
      </c>
      <c r="G56" s="90">
        <f t="shared" si="8"/>
        <v>7200</v>
      </c>
      <c r="H56" s="90">
        <f t="shared" si="8"/>
        <v>10900</v>
      </c>
      <c r="I56" s="90">
        <f>I38+I44</f>
        <v>44826</v>
      </c>
    </row>
    <row r="57" spans="1:10" x14ac:dyDescent="0.25">
      <c r="B57" s="105" t="s">
        <v>20</v>
      </c>
      <c r="C57" s="74">
        <f>C55-C56</f>
        <v>-6469.298700000003</v>
      </c>
      <c r="D57" s="28">
        <f t="shared" ref="D57:I57" si="9">D55-D56</f>
        <v>24.609899999995832</v>
      </c>
      <c r="E57" s="74">
        <f t="shared" si="9"/>
        <v>-19.552639999999883</v>
      </c>
      <c r="F57" s="74">
        <f t="shared" si="9"/>
        <v>-319.3109600000007</v>
      </c>
      <c r="G57" s="74">
        <f t="shared" si="9"/>
        <v>-19.552639999999883</v>
      </c>
      <c r="H57" s="74">
        <f t="shared" si="9"/>
        <v>-266.41696000000047</v>
      </c>
      <c r="I57" s="74">
        <f t="shared" si="9"/>
        <v>-6094.0460000000021</v>
      </c>
    </row>
  </sheetData>
  <hyperlinks>
    <hyperlink ref="C2" r:id="rId1" location="ISABEL!A1" display="PARCEIROS.xlsx - ISABEL!A1" xr:uid="{4B1438F5-CC4A-4269-AA32-6BABED5F3BA9}"/>
    <hyperlink ref="D2" r:id="rId2" location="SANDRA!A1" display="PARCEIROS.xlsx - SANDRA!A1" xr:uid="{3797345E-D704-485D-9C4F-10C78D61207A}"/>
    <hyperlink ref="E2" r:id="rId3" location="J.S!A1" display="PARCEIROS.xlsx - J.S!A1" xr:uid="{985D76EF-B3BD-410E-A45B-9F97D93FAF4A}"/>
    <hyperlink ref="F2" r:id="rId4" location="JÉTER!A1" xr:uid="{5C7F641C-2775-41F8-91A2-FE0C1955BF39}"/>
    <hyperlink ref="G2" r:id="rId5" location="PAULA!A1" display="PARCEIROS.xlsx - PAULA!A1" xr:uid="{C32681E0-8F0B-42AE-9B96-28CA0037445E}"/>
    <hyperlink ref="H2" r:id="rId6" location="ESCRITÓRIO!A1" display="PARCEIROS.xlsx - ESCRITÓRIO!A1" xr:uid="{3A9B250B-529E-4E51-ACCC-4BA549A0D0B8}"/>
    <hyperlink ref="A1" r:id="rId7" location="'MENU PRINC.'!A1" display="PARCEIROS.xlsx - 'MENU PRINC.'!A1" xr:uid="{5626087A-278B-4F4E-813F-7DA23645B69E}"/>
    <hyperlink ref="C8" r:id="rId8" location="ISABEL!A1" display="PARCEIROS.xlsx - ISABEL!A1" xr:uid="{33AFEB31-59E9-4E82-A36C-613E5E15A3F8}"/>
    <hyperlink ref="D8" r:id="rId9" location="SANDRA!A1" display="PARCEIROS.xlsx - SANDRA!A1" xr:uid="{1F683241-76A5-4BE3-B1EA-9711EF0B1D16}"/>
    <hyperlink ref="E8" r:id="rId10" location="J.S!A1" display="PARCEIROS.xlsx - J.S!A1" xr:uid="{D2912AA1-1AF2-4303-BA1D-076D9C4F77E9}"/>
    <hyperlink ref="F8" r:id="rId11" location="JÉTER!A1" xr:uid="{40BBF697-A6C9-4D5C-869A-4139563848E8}"/>
    <hyperlink ref="G8" r:id="rId12" location="PAULA!A1" display="PARCEIROS.xlsx - PAULA!A1" xr:uid="{07A48AA5-A757-4F3A-BDFA-857045D34809}"/>
    <hyperlink ref="H8" r:id="rId13" location="ESCRITÓRIO!A1" display="PARCEIROS.xlsx - ESCRITÓRIO!A1" xr:uid="{C43E51F2-C152-4192-98C3-3361A493120A}"/>
    <hyperlink ref="C14" r:id="rId14" location="ISABEL!A1" display="PARCEIROS.xlsx - ISABEL!A1" xr:uid="{56DB3A59-CE7A-4B12-BD95-55FEACAADBBC}"/>
    <hyperlink ref="D14" r:id="rId15" location="SANDRA!A1" display="PARCEIROS.xlsx - SANDRA!A1" xr:uid="{3F2EBCDC-4252-48E7-B575-4BBFD7171DE0}"/>
    <hyperlink ref="E14" r:id="rId16" location="J.S!A1" display="PARCEIROS.xlsx - J.S!A1" xr:uid="{2585903C-DF7D-4131-802B-18F874FDF774}"/>
    <hyperlink ref="F14" r:id="rId17" location="JÉTER!A1" xr:uid="{D8EB789E-021D-494D-87DA-999A4ED38315}"/>
    <hyperlink ref="G14" r:id="rId18" location="PAULA!A1" display="PARCEIROS.xlsx - PAULA!A1" xr:uid="{169DCAAB-8B48-44D9-B910-950BE91CEC25}"/>
    <hyperlink ref="H14" r:id="rId19" location="ESCRITÓRIO!A1" display="PARCEIROS.xlsx - ESCRITÓRIO!A1" xr:uid="{9FB68514-4157-4F76-B57C-CF52BCE52806}"/>
    <hyperlink ref="C20" r:id="rId20" location="ISABEL!A1" display="PARCEIROS.xlsx - ISABEL!A1" xr:uid="{EC61F5BC-4F84-4DA8-92D4-CB988646B295}"/>
    <hyperlink ref="D20" r:id="rId21" location="SANDRA!A1" display="PARCEIROS.xlsx - SANDRA!A1" xr:uid="{E0D11F49-5FEC-4B9A-BD1F-F04BDD3836AB}"/>
    <hyperlink ref="E20" r:id="rId22" location="J.S!A1" display="PARCEIROS.xlsx - J.S!A1" xr:uid="{033247B0-CC43-4333-BFA2-81B964414C70}"/>
    <hyperlink ref="F20" r:id="rId23" location="JÉTER!A1" xr:uid="{50C5ABEE-5FA0-4EA7-B6FE-F01F7D8EFD30}"/>
    <hyperlink ref="G20" r:id="rId24" location="PAULA!A1" display="PARCEIROS.xlsx - PAULA!A1" xr:uid="{D9850E86-6561-4508-A860-4607AD0EB64F}"/>
    <hyperlink ref="H20" r:id="rId25" location="ESCRITÓRIO!A1" display="PARCEIROS.xlsx - ESCRITÓRIO!A1" xr:uid="{EE47A8EE-58F8-43BB-9BC5-2BB3358F0244}"/>
    <hyperlink ref="C26" r:id="rId26" location="ISABEL!A1" display="PARCEIROS.xlsx - ISABEL!A1" xr:uid="{7EC774F2-18E6-4C9E-B7A0-EC992A554243}"/>
    <hyperlink ref="D26" r:id="rId27" location="SANDRA!A1" display="PARCEIROS.xlsx - SANDRA!A1" xr:uid="{FDBE02A2-AAA7-4C34-A9D4-197900504F2C}"/>
    <hyperlink ref="E26" r:id="rId28" location="J.S!A1" display="PARCEIROS.xlsx - J.S!A1" xr:uid="{30EC3077-FA80-47B0-8A6D-2005B1F6857B}"/>
    <hyperlink ref="F26" r:id="rId29" location="JÉTER!A1" xr:uid="{7C6E2A93-05ED-49D6-87A0-474F81E2103D}"/>
    <hyperlink ref="G26" r:id="rId30" location="PAULA!A1" display="PARCEIROS.xlsx - PAULA!A1" xr:uid="{D0EEA7C3-185E-4F35-AFC8-E4E04E0B18CD}"/>
    <hyperlink ref="H26" r:id="rId31" location="ESCRITÓRIO!A1" display="PARCEIROS.xlsx - ESCRITÓRIO!A1" xr:uid="{2E493077-46B3-448E-A2D4-8DDB2CADF936}"/>
    <hyperlink ref="C36" r:id="rId32" location="ISABEL!A1" display="PARCEIROS.xlsx - ISABEL!A1" xr:uid="{AB6AB8E4-B3B3-46E3-A390-5C640651919B}"/>
    <hyperlink ref="D36" r:id="rId33" location="SANDRA!A1" display="PARCEIROS.xlsx - SANDRA!A1" xr:uid="{8F18F40F-9D7B-4893-A8C9-6FFF28FC72FD}"/>
    <hyperlink ref="E36" r:id="rId34" location="J.S!A1" display="PARCEIROS.xlsx - J.S!A1" xr:uid="{5438BE94-4086-4750-987E-1A57119D9CCF}"/>
    <hyperlink ref="F36" r:id="rId35" location="JÉTER!A1" xr:uid="{1C6194F5-C482-41A9-99BA-FCAA14CD2CFA}"/>
    <hyperlink ref="G36" r:id="rId36" location="PAULA!A1" display="PARCEIROS.xlsx - PAULA!A1" xr:uid="{F68EB7BA-ED5F-456E-8C1D-F00E3AA9E040}"/>
    <hyperlink ref="H36" r:id="rId37" location="ESCRITÓRIO!A1" display="PARCEIROS.xlsx - ESCRITÓRIO!A1" xr:uid="{1857DFA0-0DA9-40B2-AA02-EF1D12459C8B}"/>
    <hyperlink ref="C42" r:id="rId38" location="ISABEL!A1" display="PARCEIROS.xlsx - ISABEL!A1" xr:uid="{AF6D17C9-9BE3-4FC2-8176-D1A0D36DAE6C}"/>
    <hyperlink ref="D42" r:id="rId39" location="SANDRA!A1" display="PARCEIROS.xlsx - SANDRA!A1" xr:uid="{82F904FA-9DE8-48EC-8089-7463BDE4C936}"/>
    <hyperlink ref="E42" r:id="rId40" location="J.S!A1" display="PARCEIROS.xlsx - J.S!A1" xr:uid="{0BE9EF12-9394-4CC6-9728-84500E339FE7}"/>
    <hyperlink ref="F42" r:id="rId41" location="JÉTER!A1" xr:uid="{60EBE8F5-3FB5-46D6-BD63-2DA4C6EB5F42}"/>
    <hyperlink ref="G42" r:id="rId42" location="PAULA!A1" display="PARCEIROS.xlsx - PAULA!A1" xr:uid="{14F5BE24-1F85-4F67-9BA5-E4C1E54FB4AF}"/>
    <hyperlink ref="H42" r:id="rId43" location="ESCRITÓRIO!A1" display="PARCEIROS.xlsx - ESCRITÓRIO!A1" xr:uid="{E7E859F5-873C-4FC9-ADF9-E4660FE3EB4A}"/>
    <hyperlink ref="C48" r:id="rId44" location="ISABEL!A1" display="PARCEIROS.xlsx - ISABEL!A1" xr:uid="{4B0287B1-FE97-4109-B261-13DE93F7D637}"/>
    <hyperlink ref="D48" r:id="rId45" location="SANDRA!A1" display="PARCEIROS.xlsx - SANDRA!A1" xr:uid="{1DA61992-99FB-4858-85D3-E6CCCA086952}"/>
    <hyperlink ref="E48" r:id="rId46" location="J.S!A1" display="PARCEIROS.xlsx - J.S!A1" xr:uid="{647C7FB2-A84D-4138-BBF6-62A91770AF50}"/>
    <hyperlink ref="F48" r:id="rId47" location="JÉTER!A1" xr:uid="{1F94A910-5E2A-4978-B4E1-84FA82F05F7F}"/>
    <hyperlink ref="G48" r:id="rId48" location="PAULA!A1" display="PARCEIROS.xlsx - PAULA!A1" xr:uid="{E41628DA-64AB-43FB-BA5D-2FB0D6984490}"/>
    <hyperlink ref="H48" r:id="rId49" location="ESCRITÓRIO!A1" display="PARCEIROS.xlsx - ESCRITÓRIO!A1" xr:uid="{6E3636E4-8E17-47E7-8BAB-ADADBCB24D49}"/>
    <hyperlink ref="C54" r:id="rId50" location="ISABEL!A1" display="PARCEIROS.xlsx - ISABEL!A1" xr:uid="{A7AD8424-D124-4ED5-9CA9-85676F460121}"/>
    <hyperlink ref="D54" r:id="rId51" location="SANDRA!A1" display="PARCEIROS.xlsx - SANDRA!A1" xr:uid="{EDDB1D8A-02D9-4832-B968-305F64D88856}"/>
    <hyperlink ref="E54" r:id="rId52" location="J.S!A1" display="PARCEIROS.xlsx - J.S!A1" xr:uid="{AFB01A0E-A3EF-4CEC-97E2-0FCB8F8514CB}"/>
    <hyperlink ref="F54" r:id="rId53" location="JÉTER!A1" xr:uid="{28D37AA6-23D7-46D4-8209-882631C2DE01}"/>
    <hyperlink ref="G54" r:id="rId54" location="PAULA!A1" display="PARCEIROS.xlsx - PAULA!A1" xr:uid="{51966456-F0CB-4D27-88D9-865CA6F68BC8}"/>
    <hyperlink ref="H54" r:id="rId55" location="ESCRITÓRIO!A1" display="PARCEIROS.xlsx - ESCRITÓRIO!A1" xr:uid="{82ED55AF-24B8-427E-806F-7BD6B17413CC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3B60-80AF-4EFA-8536-6D95861DFF50}">
  <sheetPr>
    <tabColor rgb="FFFFCCFF"/>
    <pageSetUpPr fitToPage="1"/>
  </sheetPr>
  <dimension ref="A1:L61"/>
  <sheetViews>
    <sheetView topLeftCell="B34" workbookViewId="0">
      <selection activeCell="G52" sqref="G52"/>
    </sheetView>
  </sheetViews>
  <sheetFormatPr defaultRowHeight="15" x14ac:dyDescent="0.25"/>
  <cols>
    <col min="1" max="1" width="16.28515625" bestFit="1" customWidth="1"/>
    <col min="2" max="2" width="10.28515625" bestFit="1" customWidth="1"/>
    <col min="3" max="3" width="15.28515625" bestFit="1" customWidth="1"/>
    <col min="4" max="4" width="14" bestFit="1" customWidth="1"/>
    <col min="5" max="5" width="14" customWidth="1"/>
    <col min="6" max="6" width="14.7109375" bestFit="1" customWidth="1"/>
    <col min="7" max="7" width="11.140625" bestFit="1" customWidth="1"/>
    <col min="8" max="8" width="14.140625" style="11" bestFit="1" customWidth="1"/>
    <col min="9" max="9" width="14.140625" style="11" customWidth="1"/>
    <col min="10" max="10" width="17.7109375" style="11" bestFit="1" customWidth="1"/>
    <col min="11" max="11" width="14.7109375" bestFit="1" customWidth="1"/>
    <col min="12" max="12" width="13.28515625" bestFit="1" customWidth="1"/>
    <col min="13" max="13" width="10.28515625" bestFit="1" customWidth="1"/>
  </cols>
  <sheetData>
    <row r="1" spans="1:12" x14ac:dyDescent="0.25">
      <c r="A1" s="1" t="str">
        <f>'[1]MENU PRINCIPAL'!A1</f>
        <v>MENU PRINCIPAL</v>
      </c>
    </row>
    <row r="2" spans="1:12" x14ac:dyDescent="0.25">
      <c r="A2" s="119" t="s">
        <v>8</v>
      </c>
      <c r="B2" s="4" t="str">
        <f>[2]DEZEMBRO!$H$128</f>
        <v xml:space="preserve">CAPTAÇÃO  </v>
      </c>
      <c r="C2" s="5" t="str">
        <f>[2]DEZEMBRO!$I$128</f>
        <v>ATUAÇÃO TÉCNICA</v>
      </c>
      <c r="D2" s="6"/>
      <c r="E2" s="6"/>
      <c r="F2" s="7"/>
      <c r="G2" s="7"/>
      <c r="H2" s="8" t="s">
        <v>15</v>
      </c>
      <c r="I2" s="8" t="s">
        <v>21</v>
      </c>
      <c r="J2" s="6"/>
      <c r="K2" s="2" t="s">
        <v>1</v>
      </c>
      <c r="L2" s="10" t="s">
        <v>2</v>
      </c>
    </row>
    <row r="3" spans="1:12" x14ac:dyDescent="0.25">
      <c r="A3" s="120">
        <v>45505</v>
      </c>
      <c r="B3" s="12">
        <v>0.05</v>
      </c>
      <c r="C3" s="13">
        <v>0.45</v>
      </c>
      <c r="D3" s="14" t="s">
        <v>3</v>
      </c>
      <c r="E3" s="111" t="s">
        <v>37</v>
      </c>
      <c r="F3" s="15" t="s">
        <v>4</v>
      </c>
      <c r="G3" s="16" t="s">
        <v>5</v>
      </c>
      <c r="H3" s="121">
        <v>45457</v>
      </c>
      <c r="I3" s="2">
        <v>495</v>
      </c>
      <c r="J3" s="47" t="s">
        <v>6</v>
      </c>
      <c r="K3" s="17" t="str">
        <f>G3</f>
        <v>REC. LIQUIDA</v>
      </c>
      <c r="L3" s="18" t="s">
        <v>7</v>
      </c>
    </row>
    <row r="4" spans="1:12" x14ac:dyDescent="0.25">
      <c r="A4" s="122"/>
      <c r="B4" s="4">
        <f>[3]RECEITAS!$P$3+[3]RECEITAS!$P$6+[3]RECEITAS!$P$10+[3]RECEITAS!$P$12+[3]RECEITAS!$P$14+[3]RECEITAS!$P$16+[3]RECEITAS!$P$18</f>
        <v>761.4</v>
      </c>
      <c r="C4" s="5">
        <f>[3]RECEITAS!$R$3+[3]RECEITAS!$R$6+[3]RECEITAS!$R$10+[3]RECEITAS!$R$12+[3]RECEITAS!$R$14+[3]RECEITAS!$R$16+[3]RECEITAS!$R$18</f>
        <v>6852.6</v>
      </c>
      <c r="D4" s="19">
        <v>0</v>
      </c>
      <c r="E4" s="112">
        <f>B4+C4+D4</f>
        <v>7614</v>
      </c>
      <c r="F4" s="4">
        <v>0</v>
      </c>
      <c r="G4" s="20">
        <f>B4+C4++D4+F4</f>
        <v>7614</v>
      </c>
      <c r="H4" s="121">
        <v>45511</v>
      </c>
      <c r="I4" s="2">
        <v>1400</v>
      </c>
      <c r="J4" s="21">
        <f>I3+I4+I5++I6</f>
        <v>6705</v>
      </c>
      <c r="K4" s="20">
        <f>G4</f>
        <v>7614</v>
      </c>
      <c r="L4" s="15">
        <f>G4-J4</f>
        <v>909</v>
      </c>
    </row>
    <row r="5" spans="1:12" x14ac:dyDescent="0.25">
      <c r="A5" s="123"/>
      <c r="B5" s="123"/>
      <c r="C5" s="123"/>
      <c r="D5" s="123"/>
      <c r="E5" s="123"/>
      <c r="F5" s="123"/>
      <c r="G5" s="123"/>
      <c r="H5" s="121">
        <v>45513</v>
      </c>
      <c r="I5" s="2">
        <v>4150</v>
      </c>
      <c r="J5" s="122"/>
      <c r="K5" s="123"/>
      <c r="L5" s="123"/>
    </row>
    <row r="6" spans="1:12" x14ac:dyDescent="0.25">
      <c r="A6" s="123"/>
      <c r="B6" s="123"/>
      <c r="C6" s="123"/>
      <c r="D6" s="123"/>
      <c r="E6" s="123"/>
      <c r="F6" s="123"/>
      <c r="G6" s="123"/>
      <c r="H6" s="124">
        <v>45513</v>
      </c>
      <c r="I6" s="125">
        <v>660</v>
      </c>
      <c r="J6" s="122" t="s">
        <v>23</v>
      </c>
      <c r="K6" s="123"/>
      <c r="L6" s="123"/>
    </row>
    <row r="7" spans="1:12" x14ac:dyDescent="0.25">
      <c r="A7" s="123"/>
      <c r="B7" s="123"/>
      <c r="C7" s="123"/>
      <c r="D7" s="123"/>
      <c r="E7" s="123"/>
      <c r="F7" s="123"/>
      <c r="G7" s="123"/>
      <c r="H7" s="122"/>
      <c r="I7" s="122"/>
      <c r="J7" s="122"/>
      <c r="K7" s="123"/>
      <c r="L7" s="123"/>
    </row>
    <row r="8" spans="1:12" x14ac:dyDescent="0.25">
      <c r="A8" s="123"/>
      <c r="B8" s="123"/>
      <c r="C8" s="123"/>
      <c r="D8" s="123"/>
      <c r="E8" s="123"/>
      <c r="F8" s="123"/>
      <c r="G8" s="123"/>
      <c r="H8" s="122"/>
      <c r="I8" s="122"/>
      <c r="J8" s="122"/>
      <c r="K8" s="123"/>
      <c r="L8" s="123"/>
    </row>
    <row r="9" spans="1:12" x14ac:dyDescent="0.25">
      <c r="A9" s="119" t="s">
        <v>8</v>
      </c>
      <c r="B9" s="4" t="str">
        <f>[2]DEZEMBRO!$H$128</f>
        <v xml:space="preserve">CAPTAÇÃO  </v>
      </c>
      <c r="C9" s="5" t="str">
        <f>[2]DEZEMBRO!$I$128</f>
        <v>ATUAÇÃO TÉCNICA</v>
      </c>
      <c r="D9" s="6"/>
      <c r="E9" s="6"/>
      <c r="F9" s="7"/>
      <c r="G9" s="7"/>
      <c r="H9" s="8" t="s">
        <v>15</v>
      </c>
      <c r="I9" s="8" t="s">
        <v>21</v>
      </c>
      <c r="J9" s="47" t="s">
        <v>6</v>
      </c>
      <c r="K9" s="2" t="s">
        <v>1</v>
      </c>
      <c r="L9" s="10" t="s">
        <v>2</v>
      </c>
    </row>
    <row r="10" spans="1:12" x14ac:dyDescent="0.25">
      <c r="A10" s="126">
        <v>45536</v>
      </c>
      <c r="B10" s="12">
        <v>0.05</v>
      </c>
      <c r="C10" s="13">
        <v>0.45</v>
      </c>
      <c r="D10" s="14" t="s">
        <v>3</v>
      </c>
      <c r="E10" s="111" t="s">
        <v>37</v>
      </c>
      <c r="F10" s="15" t="s">
        <v>4</v>
      </c>
      <c r="G10" s="16" t="s">
        <v>5</v>
      </c>
      <c r="H10" s="121">
        <v>45561</v>
      </c>
      <c r="I10" s="2">
        <v>3000</v>
      </c>
      <c r="J10" s="21">
        <f>I10+I11</f>
        <v>4250</v>
      </c>
      <c r="K10" s="17" t="str">
        <f>G10</f>
        <v>REC. LIQUIDA</v>
      </c>
      <c r="L10" s="18" t="s">
        <v>7</v>
      </c>
    </row>
    <row r="11" spans="1:12" x14ac:dyDescent="0.25">
      <c r="A11" s="122"/>
      <c r="B11" s="4">
        <f>[3]RECEITAS!$P$22</f>
        <v>33.24</v>
      </c>
      <c r="C11" s="5">
        <f>[3]RECEITAS!$R$22</f>
        <v>598.31999999999994</v>
      </c>
      <c r="D11" s="19">
        <v>0</v>
      </c>
      <c r="E11" s="112">
        <f>B11+C11+D11</f>
        <v>631.55999999999995</v>
      </c>
      <c r="F11" s="4">
        <f>L4</f>
        <v>909</v>
      </c>
      <c r="G11" s="20">
        <f>B11+C11++D11+F11</f>
        <v>1540.56</v>
      </c>
      <c r="H11" s="124">
        <v>45559</v>
      </c>
      <c r="I11" s="125">
        <v>1250</v>
      </c>
      <c r="J11" s="122" t="s">
        <v>25</v>
      </c>
      <c r="K11" s="20">
        <f>G11</f>
        <v>1540.56</v>
      </c>
      <c r="L11" s="64">
        <f>G11-J10</f>
        <v>-2709.44</v>
      </c>
    </row>
    <row r="12" spans="1:12" x14ac:dyDescent="0.25">
      <c r="A12" s="123"/>
      <c r="B12" s="123"/>
      <c r="C12" s="123"/>
      <c r="D12" s="123"/>
      <c r="E12" s="123"/>
      <c r="F12" s="123"/>
      <c r="G12" s="123"/>
      <c r="H12" s="122"/>
      <c r="I12" s="127" t="s">
        <v>26</v>
      </c>
      <c r="J12" s="122"/>
      <c r="K12" s="123"/>
      <c r="L12" s="123"/>
    </row>
    <row r="13" spans="1:12" x14ac:dyDescent="0.25">
      <c r="A13" s="123"/>
      <c r="B13" s="123"/>
      <c r="C13" s="123"/>
      <c r="D13" s="123"/>
      <c r="E13" s="123"/>
      <c r="F13" s="123"/>
      <c r="G13" s="123"/>
      <c r="H13" s="122"/>
      <c r="I13" s="122"/>
      <c r="J13" s="122"/>
      <c r="K13" s="123"/>
      <c r="L13" s="123"/>
    </row>
    <row r="14" spans="1:12" x14ac:dyDescent="0.25">
      <c r="A14" s="123"/>
      <c r="B14" s="123"/>
      <c r="C14" s="123"/>
      <c r="D14" s="123"/>
      <c r="E14" s="123"/>
      <c r="F14" s="123"/>
      <c r="G14" s="123"/>
      <c r="H14" s="122"/>
      <c r="I14" s="122"/>
      <c r="J14" s="122"/>
      <c r="K14" s="123"/>
      <c r="L14" s="123"/>
    </row>
    <row r="15" spans="1:12" x14ac:dyDescent="0.25">
      <c r="A15" s="119" t="s">
        <v>8</v>
      </c>
      <c r="B15" s="4" t="str">
        <f>[2]DEZEMBRO!$H$128</f>
        <v xml:space="preserve">CAPTAÇÃO  </v>
      </c>
      <c r="C15" s="5" t="str">
        <f>[2]DEZEMBRO!$I$128</f>
        <v>ATUAÇÃO TÉCNICA</v>
      </c>
      <c r="D15" s="6"/>
      <c r="E15" s="6"/>
      <c r="F15" s="7"/>
      <c r="G15" s="7"/>
      <c r="H15" s="8" t="s">
        <v>15</v>
      </c>
      <c r="I15" s="8" t="s">
        <v>21</v>
      </c>
      <c r="J15" s="47" t="s">
        <v>6</v>
      </c>
      <c r="K15" s="2" t="s">
        <v>1</v>
      </c>
      <c r="L15" s="10" t="s">
        <v>2</v>
      </c>
    </row>
    <row r="16" spans="1:12" x14ac:dyDescent="0.25">
      <c r="A16" s="128">
        <v>45566</v>
      </c>
      <c r="B16" s="12">
        <v>0.05</v>
      </c>
      <c r="C16" s="13">
        <v>0.45</v>
      </c>
      <c r="D16" s="14" t="s">
        <v>3</v>
      </c>
      <c r="E16" s="111" t="s">
        <v>37</v>
      </c>
      <c r="F16" s="15" t="s">
        <v>4</v>
      </c>
      <c r="G16" s="16" t="s">
        <v>5</v>
      </c>
      <c r="H16" s="121">
        <v>45590</v>
      </c>
      <c r="I16" s="2">
        <v>250</v>
      </c>
      <c r="J16" s="21">
        <f>I16+I17+I18</f>
        <v>2100</v>
      </c>
      <c r="K16" s="17" t="str">
        <f>G16</f>
        <v>REC. LIQUIDA</v>
      </c>
      <c r="L16" s="18" t="s">
        <v>7</v>
      </c>
    </row>
    <row r="17" spans="1:12" x14ac:dyDescent="0.25">
      <c r="A17" s="122"/>
      <c r="B17" s="4">
        <f>[3]RECEITAS!$P$24</f>
        <v>424.62040000000007</v>
      </c>
      <c r="C17" s="5">
        <f>[3]RECEITAS!$R$24</f>
        <v>3821.5836000000004</v>
      </c>
      <c r="D17" s="19">
        <v>0</v>
      </c>
      <c r="E17" s="112">
        <f>B17+C17+D17</f>
        <v>4246.2040000000006</v>
      </c>
      <c r="F17" s="63">
        <f>L11</f>
        <v>-2709.44</v>
      </c>
      <c r="G17" s="71">
        <f>E17+F17</f>
        <v>1536.7640000000006</v>
      </c>
      <c r="H17" s="129">
        <v>45580</v>
      </c>
      <c r="I17" s="63">
        <v>600</v>
      </c>
      <c r="J17" s="122" t="s">
        <v>27</v>
      </c>
      <c r="K17" s="20">
        <f>G17</f>
        <v>1536.7640000000006</v>
      </c>
      <c r="L17" s="64">
        <f>G17-J16</f>
        <v>-563.23599999999942</v>
      </c>
    </row>
    <row r="18" spans="1:12" x14ac:dyDescent="0.25">
      <c r="A18" s="123"/>
      <c r="B18" s="123"/>
      <c r="C18" s="123"/>
      <c r="D18" s="123"/>
      <c r="E18" s="123"/>
      <c r="F18" s="130"/>
      <c r="G18" s="123"/>
      <c r="H18" s="129">
        <v>45593</v>
      </c>
      <c r="I18" s="63">
        <v>1250</v>
      </c>
      <c r="J18" s="122" t="s">
        <v>25</v>
      </c>
      <c r="K18" s="123"/>
      <c r="L18" s="123"/>
    </row>
    <row r="19" spans="1:12" x14ac:dyDescent="0.25">
      <c r="A19" s="123"/>
      <c r="B19" s="123"/>
      <c r="C19" s="123"/>
      <c r="D19" s="123"/>
      <c r="E19" s="123"/>
      <c r="F19" s="123"/>
      <c r="G19" s="123"/>
      <c r="H19" s="122"/>
      <c r="I19" s="127" t="s">
        <v>26</v>
      </c>
      <c r="J19" s="122"/>
      <c r="K19" s="123"/>
      <c r="L19" s="123"/>
    </row>
    <row r="20" spans="1:12" x14ac:dyDescent="0.25">
      <c r="A20" s="123"/>
      <c r="B20" s="123"/>
      <c r="C20" s="123"/>
      <c r="D20" s="123"/>
      <c r="E20" s="123"/>
      <c r="F20" s="123"/>
      <c r="G20" s="123"/>
      <c r="H20" s="122"/>
      <c r="I20" s="122"/>
      <c r="J20" s="122"/>
      <c r="K20" s="123"/>
      <c r="L20" s="123"/>
    </row>
    <row r="21" spans="1:12" x14ac:dyDescent="0.25">
      <c r="A21" s="119" t="s">
        <v>8</v>
      </c>
      <c r="B21" s="4" t="str">
        <f>[2]DEZEMBRO!$H$128</f>
        <v xml:space="preserve">CAPTAÇÃO  </v>
      </c>
      <c r="C21" s="5" t="str">
        <f>[2]DEZEMBRO!$I$128</f>
        <v>ATUAÇÃO TÉCNICA</v>
      </c>
      <c r="D21" s="6"/>
      <c r="E21" s="6"/>
      <c r="F21" s="7"/>
      <c r="G21" s="7"/>
      <c r="H21" s="8" t="s">
        <v>15</v>
      </c>
      <c r="I21" s="8" t="s">
        <v>21</v>
      </c>
      <c r="J21" s="47" t="s">
        <v>6</v>
      </c>
      <c r="K21" s="2" t="s">
        <v>1</v>
      </c>
      <c r="L21" s="10" t="s">
        <v>2</v>
      </c>
    </row>
    <row r="22" spans="1:12" x14ac:dyDescent="0.25">
      <c r="A22" s="131">
        <v>45597</v>
      </c>
      <c r="B22" s="12">
        <v>0.05</v>
      </c>
      <c r="C22" s="13">
        <v>0.45</v>
      </c>
      <c r="D22" s="14" t="s">
        <v>3</v>
      </c>
      <c r="E22" s="111" t="s">
        <v>37</v>
      </c>
      <c r="F22" s="15" t="s">
        <v>4</v>
      </c>
      <c r="G22" s="16" t="s">
        <v>5</v>
      </c>
      <c r="H22" s="132" t="s">
        <v>28</v>
      </c>
      <c r="I22" s="133">
        <v>0</v>
      </c>
      <c r="J22" s="21">
        <v>600</v>
      </c>
      <c r="K22" s="17" t="str">
        <f>G22</f>
        <v>REC. LIQUIDA</v>
      </c>
      <c r="L22" s="18" t="s">
        <v>7</v>
      </c>
    </row>
    <row r="23" spans="1:12" x14ac:dyDescent="0.25">
      <c r="A23" s="122"/>
      <c r="B23" s="4">
        <v>0</v>
      </c>
      <c r="C23" s="5">
        <v>0</v>
      </c>
      <c r="D23" s="19">
        <v>0</v>
      </c>
      <c r="E23" s="112">
        <f>B23+C23+D23</f>
        <v>0</v>
      </c>
      <c r="F23" s="63">
        <f>L17</f>
        <v>-563.23599999999942</v>
      </c>
      <c r="G23" s="64">
        <f>B23+C23++D23+F23</f>
        <v>-563.23599999999942</v>
      </c>
      <c r="H23" s="124">
        <v>45611</v>
      </c>
      <c r="I23" s="125">
        <v>600</v>
      </c>
      <c r="J23" s="122" t="s">
        <v>27</v>
      </c>
      <c r="K23" s="64">
        <f>G23</f>
        <v>-563.23599999999942</v>
      </c>
      <c r="L23" s="64">
        <f>G23-J22</f>
        <v>-1163.2359999999994</v>
      </c>
    </row>
    <row r="24" spans="1:12" x14ac:dyDescent="0.25">
      <c r="A24" s="123"/>
      <c r="B24" s="123"/>
      <c r="C24" s="123"/>
      <c r="D24" s="123"/>
      <c r="E24" s="123"/>
      <c r="F24" s="123"/>
      <c r="G24" s="123"/>
      <c r="H24" s="122"/>
      <c r="I24" s="127" t="s">
        <v>26</v>
      </c>
      <c r="J24" s="122"/>
      <c r="K24" s="123"/>
      <c r="L24" s="123"/>
    </row>
    <row r="25" spans="1:12" x14ac:dyDescent="0.25">
      <c r="A25" s="123"/>
      <c r="B25" s="123"/>
      <c r="C25" s="123"/>
      <c r="D25" s="123"/>
      <c r="E25" s="123"/>
      <c r="F25" s="123"/>
      <c r="G25" s="123"/>
      <c r="H25" s="122"/>
      <c r="I25" s="122"/>
      <c r="J25" s="122"/>
      <c r="K25" s="123"/>
      <c r="L25" s="123"/>
    </row>
    <row r="26" spans="1:12" x14ac:dyDescent="0.25">
      <c r="A26" s="123"/>
      <c r="B26" s="123"/>
      <c r="C26" s="123"/>
      <c r="D26" s="123"/>
      <c r="E26" s="123"/>
      <c r="F26" s="123"/>
      <c r="G26" s="123"/>
      <c r="H26" s="122"/>
      <c r="I26" s="122"/>
      <c r="J26" s="122"/>
      <c r="K26" s="123"/>
      <c r="L26" s="123"/>
    </row>
    <row r="27" spans="1:12" x14ac:dyDescent="0.25">
      <c r="A27" s="119" t="s">
        <v>8</v>
      </c>
      <c r="B27" s="4" t="str">
        <f>[2]DEZEMBRO!$H$128</f>
        <v xml:space="preserve">CAPTAÇÃO  </v>
      </c>
      <c r="C27" s="5" t="str">
        <f>[2]DEZEMBRO!$I$128</f>
        <v>ATUAÇÃO TÉCNICA</v>
      </c>
      <c r="D27" s="6"/>
      <c r="E27" s="6"/>
      <c r="F27" s="7"/>
      <c r="G27" s="69"/>
      <c r="H27" s="75" t="s">
        <v>15</v>
      </c>
      <c r="I27" s="8" t="s">
        <v>21</v>
      </c>
      <c r="J27" s="72" t="s">
        <v>6</v>
      </c>
      <c r="K27" s="2" t="s">
        <v>1</v>
      </c>
      <c r="L27" s="10" t="s">
        <v>2</v>
      </c>
    </row>
    <row r="28" spans="1:12" x14ac:dyDescent="0.25">
      <c r="A28" s="134">
        <v>45627</v>
      </c>
      <c r="B28" s="12">
        <v>0.05</v>
      </c>
      <c r="C28" s="13">
        <v>0.45</v>
      </c>
      <c r="D28" s="14" t="s">
        <v>3</v>
      </c>
      <c r="E28" s="111" t="s">
        <v>37</v>
      </c>
      <c r="F28" s="15" t="s">
        <v>4</v>
      </c>
      <c r="G28" s="70" t="s">
        <v>5</v>
      </c>
      <c r="H28" s="135">
        <v>45643</v>
      </c>
      <c r="I28" s="2">
        <v>2200</v>
      </c>
      <c r="J28" s="73">
        <f>I28+I29+I30+I31</f>
        <v>6242.07</v>
      </c>
      <c r="K28" s="17" t="str">
        <f>G28</f>
        <v>REC. LIQUIDA</v>
      </c>
      <c r="L28" s="18" t="s">
        <v>7</v>
      </c>
    </row>
    <row r="29" spans="1:12" x14ac:dyDescent="0.25">
      <c r="A29" s="122"/>
      <c r="B29" s="4">
        <f>[4]RECEBIMENTOS!$D$7*5/100</f>
        <v>626.56164999999999</v>
      </c>
      <c r="C29" s="5">
        <f>[4]RECEBIMENTOS!$D$7*45/100</f>
        <v>5639.0548499999986</v>
      </c>
      <c r="D29" s="19">
        <v>0</v>
      </c>
      <c r="E29" s="112">
        <f>B29+C29+D29</f>
        <v>6265.6164999999983</v>
      </c>
      <c r="F29" s="63">
        <f>L23</f>
        <v>-1163.2359999999994</v>
      </c>
      <c r="G29" s="71">
        <f>E29+F29</f>
        <v>5102.3804999999993</v>
      </c>
      <c r="H29" s="136">
        <v>45635</v>
      </c>
      <c r="I29" s="63">
        <f>[5]RECEBIMENTOS!$D$4</f>
        <v>1442.07</v>
      </c>
      <c r="J29" s="122" t="s">
        <v>25</v>
      </c>
      <c r="K29" s="20">
        <f>G29</f>
        <v>5102.3804999999993</v>
      </c>
      <c r="L29" s="64">
        <f>K29-J28</f>
        <v>-1139.6895000000004</v>
      </c>
    </row>
    <row r="30" spans="1:12" x14ac:dyDescent="0.25">
      <c r="A30" s="123"/>
      <c r="B30" s="123"/>
      <c r="C30" s="123"/>
      <c r="D30" s="123"/>
      <c r="E30" s="123"/>
      <c r="F30" s="130"/>
      <c r="G30" s="123"/>
      <c r="H30" s="136">
        <v>45642</v>
      </c>
      <c r="I30" s="63">
        <v>600</v>
      </c>
      <c r="J30" s="122" t="str">
        <f>J17</f>
        <v>REP. HENRIQUE</v>
      </c>
      <c r="K30" s="123"/>
      <c r="L30" s="123"/>
    </row>
    <row r="31" spans="1:12" x14ac:dyDescent="0.25">
      <c r="A31" s="123"/>
      <c r="B31" s="123"/>
      <c r="C31" s="123"/>
      <c r="D31" s="123"/>
      <c r="E31" s="123"/>
      <c r="F31" s="123"/>
      <c r="G31" s="123"/>
      <c r="H31" s="121">
        <v>45645</v>
      </c>
      <c r="I31" s="2">
        <v>2000</v>
      </c>
      <c r="J31" s="122"/>
      <c r="K31" s="123"/>
      <c r="L31" s="123"/>
    </row>
    <row r="32" spans="1:12" x14ac:dyDescent="0.25">
      <c r="A32" s="123"/>
      <c r="B32" s="123"/>
      <c r="C32" s="123"/>
      <c r="D32" s="123"/>
      <c r="E32" s="123"/>
      <c r="F32" s="123"/>
      <c r="G32" s="123"/>
      <c r="H32" s="122"/>
      <c r="I32" s="127" t="s">
        <v>26</v>
      </c>
      <c r="J32" s="122"/>
      <c r="K32" s="123"/>
      <c r="L32" s="123"/>
    </row>
    <row r="33" spans="1:12" x14ac:dyDescent="0.25">
      <c r="A33" s="123"/>
      <c r="B33" s="123"/>
      <c r="C33" s="123"/>
      <c r="D33" s="123"/>
      <c r="E33" s="123"/>
      <c r="F33" s="123"/>
      <c r="G33" s="123"/>
      <c r="H33" s="122"/>
      <c r="I33" s="122"/>
      <c r="J33" s="122"/>
      <c r="K33" s="123"/>
      <c r="L33" s="123"/>
    </row>
    <row r="34" spans="1:12" x14ac:dyDescent="0.25">
      <c r="A34" s="123"/>
      <c r="B34" s="123"/>
      <c r="C34" s="123"/>
      <c r="D34" s="123"/>
      <c r="E34" s="123"/>
      <c r="F34" s="123"/>
      <c r="G34" s="123"/>
      <c r="H34" s="122"/>
      <c r="I34" s="122"/>
      <c r="J34" s="122"/>
      <c r="K34" s="123"/>
      <c r="L34" s="123"/>
    </row>
    <row r="35" spans="1:12" x14ac:dyDescent="0.25">
      <c r="A35" s="119" t="s">
        <v>8</v>
      </c>
      <c r="B35" s="4" t="str">
        <f>[2]DEZEMBRO!$H$128</f>
        <v xml:space="preserve">CAPTAÇÃO  </v>
      </c>
      <c r="C35" s="5" t="str">
        <f>[2]DEZEMBRO!$I$128</f>
        <v>ATUAÇÃO TÉCNICA</v>
      </c>
      <c r="D35" s="6"/>
      <c r="E35" s="6"/>
      <c r="F35" s="7"/>
      <c r="G35" s="69"/>
      <c r="H35" s="8" t="s">
        <v>15</v>
      </c>
      <c r="I35" s="8" t="s">
        <v>21</v>
      </c>
      <c r="J35" s="72" t="s">
        <v>50</v>
      </c>
      <c r="K35" s="86" t="s">
        <v>1</v>
      </c>
      <c r="L35" s="10" t="s">
        <v>2</v>
      </c>
    </row>
    <row r="36" spans="1:12" x14ac:dyDescent="0.25">
      <c r="A36" s="83">
        <v>45658</v>
      </c>
      <c r="B36" s="12">
        <v>0.05</v>
      </c>
      <c r="C36" s="13">
        <v>0.45</v>
      </c>
      <c r="D36" s="14" t="s">
        <v>3</v>
      </c>
      <c r="E36" s="111" t="s">
        <v>37</v>
      </c>
      <c r="F36" s="15" t="s">
        <v>4</v>
      </c>
      <c r="G36" s="70" t="s">
        <v>5</v>
      </c>
      <c r="H36" s="121">
        <v>45674</v>
      </c>
      <c r="I36" s="2">
        <v>2000</v>
      </c>
      <c r="J36" s="142" t="s">
        <v>49</v>
      </c>
      <c r="K36" s="79" t="str">
        <f>G36</f>
        <v>REC. LIQUIDA</v>
      </c>
      <c r="L36" s="18" t="s">
        <v>7</v>
      </c>
    </row>
    <row r="37" spans="1:12" x14ac:dyDescent="0.25">
      <c r="A37" s="122"/>
      <c r="B37" s="4">
        <f>[3]RECEITAS!$P$32+[3]RECEITAS!$P$34+[3]RECEITAS!$P$36+[3]RECEITAS!$P$38</f>
        <v>399.1103</v>
      </c>
      <c r="C37" s="5">
        <f>[3]RECEITAS!$R$32+[3]RECEITAS!$R$34+[3]RECEITAS!$R$36+[3]RECEITAS!$R$38</f>
        <v>3591.9926999999998</v>
      </c>
      <c r="D37" s="19">
        <v>0</v>
      </c>
      <c r="E37" s="112">
        <f>B37+C37+D37</f>
        <v>3991.1029999999996</v>
      </c>
      <c r="F37" s="63">
        <f>L29</f>
        <v>-1139.6895000000004</v>
      </c>
      <c r="G37" s="71">
        <f>B37+C37++D37+F37</f>
        <v>2851.4134999999992</v>
      </c>
      <c r="H37" s="129">
        <v>45674</v>
      </c>
      <c r="I37" s="63">
        <v>600</v>
      </c>
      <c r="J37" s="143" t="str">
        <f>J30</f>
        <v>REP. HENRIQUE</v>
      </c>
      <c r="K37" s="137">
        <f>G37</f>
        <v>2851.4134999999992</v>
      </c>
      <c r="L37" s="64">
        <f>G37-I39</f>
        <v>-2748.5865000000008</v>
      </c>
    </row>
    <row r="38" spans="1:12" x14ac:dyDescent="0.25">
      <c r="A38" s="123"/>
      <c r="B38" s="123"/>
      <c r="C38" s="123"/>
      <c r="D38" s="123"/>
      <c r="E38" s="123"/>
      <c r="F38" s="130"/>
      <c r="G38" s="123"/>
      <c r="H38" s="129">
        <v>45682</v>
      </c>
      <c r="I38" s="63">
        <v>3000</v>
      </c>
      <c r="J38" s="143" t="s">
        <v>32</v>
      </c>
      <c r="K38" s="123"/>
      <c r="L38" s="123"/>
    </row>
    <row r="39" spans="1:12" x14ac:dyDescent="0.25">
      <c r="A39" s="123"/>
      <c r="B39" s="123"/>
      <c r="C39" s="123"/>
      <c r="D39" s="123"/>
      <c r="E39" s="123"/>
      <c r="F39" s="123"/>
      <c r="G39" s="123"/>
      <c r="H39" s="144" t="s">
        <v>6</v>
      </c>
      <c r="I39" s="90">
        <f>I36+I37+I38</f>
        <v>5600</v>
      </c>
      <c r="J39" s="122"/>
      <c r="K39" s="123"/>
      <c r="L39" s="123"/>
    </row>
    <row r="40" spans="1:12" x14ac:dyDescent="0.25">
      <c r="A40" s="123"/>
      <c r="B40" s="123"/>
      <c r="C40" s="123"/>
      <c r="D40" s="123"/>
      <c r="E40" s="123"/>
      <c r="F40" s="123"/>
      <c r="G40" s="123"/>
      <c r="H40" s="122"/>
      <c r="I40" s="127" t="s">
        <v>26</v>
      </c>
      <c r="J40" s="122"/>
      <c r="K40" s="123"/>
      <c r="L40" s="123"/>
    </row>
    <row r="41" spans="1:12" x14ac:dyDescent="0.25">
      <c r="A41" s="123"/>
      <c r="B41" s="123"/>
      <c r="C41" s="123"/>
      <c r="D41" s="123"/>
      <c r="E41" s="123"/>
      <c r="F41" s="123"/>
      <c r="G41" s="123"/>
      <c r="H41" s="122"/>
      <c r="I41" s="122"/>
      <c r="J41" s="122"/>
      <c r="K41" s="123"/>
      <c r="L41" s="123"/>
    </row>
    <row r="42" spans="1:12" x14ac:dyDescent="0.25">
      <c r="A42" s="119" t="s">
        <v>8</v>
      </c>
      <c r="B42" s="4" t="str">
        <f>[2]DEZEMBRO!$H$128</f>
        <v xml:space="preserve">CAPTAÇÃO  </v>
      </c>
      <c r="C42" s="5" t="str">
        <f>[2]DEZEMBRO!$I$128</f>
        <v>ATUAÇÃO TÉCNICA</v>
      </c>
      <c r="D42" s="6"/>
      <c r="E42" s="6"/>
      <c r="F42" s="7"/>
      <c r="G42" s="69"/>
      <c r="H42" s="8" t="s">
        <v>15</v>
      </c>
      <c r="I42" s="8" t="s">
        <v>21</v>
      </c>
      <c r="J42" s="72" t="str">
        <f>J35</f>
        <v>FINALIDADE</v>
      </c>
      <c r="K42" s="86" t="s">
        <v>1</v>
      </c>
      <c r="L42" s="10" t="s">
        <v>2</v>
      </c>
    </row>
    <row r="43" spans="1:12" x14ac:dyDescent="0.25">
      <c r="A43" s="85">
        <v>45689</v>
      </c>
      <c r="B43" s="12">
        <v>0.05</v>
      </c>
      <c r="C43" s="13">
        <v>0.45</v>
      </c>
      <c r="D43" s="14" t="s">
        <v>3</v>
      </c>
      <c r="E43" s="111" t="s">
        <v>37</v>
      </c>
      <c r="F43" s="15" t="s">
        <v>4</v>
      </c>
      <c r="G43" s="70" t="s">
        <v>5</v>
      </c>
      <c r="H43" s="129">
        <v>45705</v>
      </c>
      <c r="I43" s="63">
        <v>600</v>
      </c>
      <c r="J43" s="143" t="str">
        <f>J37</f>
        <v>REP. HENRIQUE</v>
      </c>
      <c r="K43" s="79" t="str">
        <f>G43</f>
        <v>REC. LIQUIDA</v>
      </c>
      <c r="L43" s="18" t="s">
        <v>7</v>
      </c>
    </row>
    <row r="44" spans="1:12" x14ac:dyDescent="0.25">
      <c r="A44" s="122"/>
      <c r="B44" s="4">
        <f>[3]RECEITAS!$P$37+[3]RECEITAS!$P$39+[3]RECEITAS!$P$41+[3]RECEITAS!$P$43+[3]RECEITAS!$P$45+[3]RECEITAS!$P$47+[3]RECEITAS!$P$51</f>
        <v>385.81741999999997</v>
      </c>
      <c r="C44" s="5">
        <f>[3]RECEITAS!$R$37+[3]RECEITAS!$R$39+[3]RECEITAS!$R$41+[3]RECEITAS!$R$43+[3]RECEITAS!$R$45+[3]RECEITAS!$R$47+[3]RECEITAS!$R$51</f>
        <v>3472.3567800000001</v>
      </c>
      <c r="D44" s="19">
        <v>0</v>
      </c>
      <c r="E44" s="112">
        <f>B44+C44+D44</f>
        <v>3858.1741999999999</v>
      </c>
      <c r="F44" s="63">
        <f>L37</f>
        <v>-2748.5865000000008</v>
      </c>
      <c r="G44" s="71">
        <f>E44+F44+F45</f>
        <v>4264.7188999999989</v>
      </c>
      <c r="H44" s="129">
        <v>45714</v>
      </c>
      <c r="I44" s="63">
        <v>2126</v>
      </c>
      <c r="J44" s="145" t="str">
        <f>J29</f>
        <v>REP. CLEONIZIO</v>
      </c>
      <c r="K44" s="138">
        <f>G44</f>
        <v>4264.7188999999989</v>
      </c>
      <c r="L44" s="64">
        <f>K44-I47</f>
        <v>-2961.2811000000011</v>
      </c>
    </row>
    <row r="45" spans="1:12" x14ac:dyDescent="0.25">
      <c r="A45" s="123"/>
      <c r="B45" s="123"/>
      <c r="C45" s="123"/>
      <c r="D45" s="123"/>
      <c r="E45" s="123"/>
      <c r="F45" s="139">
        <f>[3]RECEITAS!$AE$45+[3]RECEITAS!$AE$47+[3]RECEITAS!$AE$51</f>
        <v>3155.1311999999998</v>
      </c>
      <c r="G45" s="123"/>
      <c r="H45" s="129">
        <v>45715</v>
      </c>
      <c r="I45" s="63">
        <v>1500</v>
      </c>
      <c r="J45" s="122" t="s">
        <v>48</v>
      </c>
      <c r="K45" s="123"/>
      <c r="L45" s="123"/>
    </row>
    <row r="46" spans="1:12" x14ac:dyDescent="0.25">
      <c r="A46" s="123"/>
      <c r="B46" s="123"/>
      <c r="C46" s="123"/>
      <c r="D46" s="123"/>
      <c r="E46" s="123"/>
      <c r="F46" s="140" t="s">
        <v>48</v>
      </c>
      <c r="G46" s="123"/>
      <c r="H46" s="129">
        <v>45715</v>
      </c>
      <c r="I46" s="63">
        <v>3000</v>
      </c>
      <c r="J46" s="143" t="s">
        <v>32</v>
      </c>
      <c r="K46" s="123"/>
      <c r="L46" s="123"/>
    </row>
    <row r="47" spans="1:12" x14ac:dyDescent="0.25">
      <c r="A47" s="123"/>
      <c r="B47" s="123"/>
      <c r="C47" s="123"/>
      <c r="D47" s="123"/>
      <c r="E47" s="123"/>
      <c r="F47" s="123"/>
      <c r="G47" s="123"/>
      <c r="H47" s="144" t="s">
        <v>6</v>
      </c>
      <c r="I47" s="146">
        <f>I43+I44+I45+I46</f>
        <v>7226</v>
      </c>
      <c r="J47" s="122"/>
      <c r="K47" s="123"/>
      <c r="L47" s="123"/>
    </row>
    <row r="48" spans="1:12" x14ac:dyDescent="0.25">
      <c r="A48" s="123"/>
      <c r="B48" s="123"/>
      <c r="C48" s="123"/>
      <c r="D48" s="123"/>
      <c r="E48" s="123"/>
      <c r="F48" s="123"/>
      <c r="G48" s="123"/>
      <c r="H48" s="122"/>
      <c r="I48" s="127" t="s">
        <v>26</v>
      </c>
      <c r="J48" s="122"/>
      <c r="K48" s="123"/>
      <c r="L48" s="123"/>
    </row>
    <row r="49" spans="1:12" x14ac:dyDescent="0.25">
      <c r="A49" s="123"/>
      <c r="B49" s="123"/>
      <c r="C49" s="123"/>
      <c r="D49" s="123"/>
      <c r="E49" s="123"/>
      <c r="F49" s="123"/>
      <c r="G49" s="123"/>
      <c r="H49" s="122"/>
      <c r="I49" s="122"/>
      <c r="J49" s="122"/>
      <c r="K49" s="123"/>
      <c r="L49" s="123"/>
    </row>
    <row r="50" spans="1:12" x14ac:dyDescent="0.25">
      <c r="A50" s="119" t="s">
        <v>8</v>
      </c>
      <c r="B50" s="4" t="str">
        <f>[2]DEZEMBRO!$H$128</f>
        <v xml:space="preserve">CAPTAÇÃO  </v>
      </c>
      <c r="C50" s="5" t="str">
        <f>[2]DEZEMBRO!$I$128</f>
        <v>ATUAÇÃO TÉCNICA</v>
      </c>
      <c r="D50" s="6"/>
      <c r="E50" s="6"/>
      <c r="F50" s="7"/>
      <c r="G50" s="69"/>
      <c r="H50" s="8" t="s">
        <v>15</v>
      </c>
      <c r="I50" s="8" t="s">
        <v>21</v>
      </c>
      <c r="J50" s="72" t="str">
        <f>J35</f>
        <v>FINALIDADE</v>
      </c>
      <c r="K50" s="86" t="s">
        <v>1</v>
      </c>
      <c r="L50" s="10" t="s">
        <v>2</v>
      </c>
    </row>
    <row r="51" spans="1:12" x14ac:dyDescent="0.25">
      <c r="A51" s="118">
        <v>45717</v>
      </c>
      <c r="B51" s="12">
        <v>0.05</v>
      </c>
      <c r="C51" s="13">
        <v>0.45</v>
      </c>
      <c r="D51" s="14" t="s">
        <v>3</v>
      </c>
      <c r="E51" s="111" t="s">
        <v>37</v>
      </c>
      <c r="F51" s="15" t="s">
        <v>4</v>
      </c>
      <c r="G51" s="70" t="s">
        <v>5</v>
      </c>
      <c r="H51" s="121">
        <v>45726</v>
      </c>
      <c r="I51" s="2">
        <v>3000</v>
      </c>
      <c r="J51" s="142" t="s">
        <v>49</v>
      </c>
      <c r="K51" s="79" t="str">
        <f>G51</f>
        <v>REC. LIQUIDA</v>
      </c>
      <c r="L51" s="18" t="s">
        <v>7</v>
      </c>
    </row>
    <row r="52" spans="1:12" x14ac:dyDescent="0.25">
      <c r="A52" s="122"/>
      <c r="B52" s="4">
        <f>[3]RECEITAS!$P$53+[3]RECEITAS!$P$55</f>
        <v>628.22699999999986</v>
      </c>
      <c r="C52" s="5">
        <f>[3]RECEITAS!$R$53+[3]RECEITAS!$R$55</f>
        <v>5654.0429999999988</v>
      </c>
      <c r="D52" s="19">
        <v>0</v>
      </c>
      <c r="E52" s="112">
        <f>B52+C52</f>
        <v>6282.2699999999986</v>
      </c>
      <c r="F52" s="63">
        <f>L44</f>
        <v>-2961.2811000000011</v>
      </c>
      <c r="G52" s="71">
        <f>E52+F52+F53</f>
        <v>3320.9888999999976</v>
      </c>
      <c r="H52" s="129">
        <v>45726</v>
      </c>
      <c r="I52" s="63">
        <v>1424.15</v>
      </c>
      <c r="J52" s="145" t="str">
        <f>J44</f>
        <v>REP. CLEONIZIO</v>
      </c>
      <c r="K52" s="138">
        <f>G52</f>
        <v>3320.9888999999976</v>
      </c>
      <c r="L52" s="64">
        <f>K52-I54</f>
        <v>-1703.1611000000021</v>
      </c>
    </row>
    <row r="53" spans="1:12" x14ac:dyDescent="0.25">
      <c r="A53" s="123"/>
      <c r="B53" s="123"/>
      <c r="C53" s="123"/>
      <c r="D53" s="123"/>
      <c r="E53" s="123"/>
      <c r="F53" s="123"/>
      <c r="G53" s="123"/>
      <c r="H53" s="129">
        <v>45731</v>
      </c>
      <c r="I53" s="63">
        <v>600</v>
      </c>
      <c r="J53" s="143" t="str">
        <f>J43</f>
        <v>REP. HENRIQUE</v>
      </c>
      <c r="K53" s="123"/>
      <c r="L53" s="123"/>
    </row>
    <row r="54" spans="1:12" x14ac:dyDescent="0.25">
      <c r="A54" s="123"/>
      <c r="B54" s="123"/>
      <c r="C54" s="123"/>
      <c r="D54" s="123"/>
      <c r="E54" s="123"/>
      <c r="F54" s="123"/>
      <c r="G54" s="123"/>
      <c r="H54" s="144" t="s">
        <v>6</v>
      </c>
      <c r="I54" s="146">
        <f>I51+I52+I53</f>
        <v>5024.1499999999996</v>
      </c>
      <c r="J54" s="122"/>
      <c r="K54" s="123"/>
      <c r="L54" s="123"/>
    </row>
    <row r="55" spans="1:12" x14ac:dyDescent="0.25">
      <c r="A55" s="123"/>
      <c r="B55" s="123"/>
      <c r="C55" s="123"/>
      <c r="D55" s="123"/>
      <c r="E55" s="123"/>
      <c r="F55" s="123"/>
      <c r="G55" s="123"/>
      <c r="H55" s="122"/>
      <c r="I55" s="127" t="s">
        <v>26</v>
      </c>
      <c r="J55" s="122"/>
      <c r="K55" s="123"/>
      <c r="L55" s="123"/>
    </row>
    <row r="56" spans="1:12" x14ac:dyDescent="0.25">
      <c r="A56" s="123"/>
      <c r="B56" s="123"/>
      <c r="C56" s="123"/>
      <c r="D56" s="123"/>
      <c r="E56" s="123"/>
      <c r="F56" s="123"/>
      <c r="G56" s="123"/>
      <c r="H56" s="122"/>
      <c r="I56" s="122"/>
      <c r="J56" s="122"/>
      <c r="K56" s="123"/>
      <c r="L56" s="123"/>
    </row>
    <row r="57" spans="1:12" x14ac:dyDescent="0.25">
      <c r="A57" s="123"/>
      <c r="B57" s="123"/>
      <c r="C57" s="123"/>
      <c r="D57" s="123"/>
      <c r="E57" s="123"/>
      <c r="F57" s="123"/>
      <c r="G57" s="123"/>
      <c r="H57" s="122"/>
      <c r="I57" s="122"/>
      <c r="J57" s="122"/>
      <c r="K57" s="123"/>
      <c r="L57" s="123"/>
    </row>
    <row r="58" spans="1:12" x14ac:dyDescent="0.25">
      <c r="A58" s="123"/>
      <c r="B58" s="123"/>
      <c r="C58" s="123"/>
      <c r="D58" s="123"/>
      <c r="E58" s="123"/>
      <c r="F58" s="123"/>
      <c r="G58" s="123"/>
      <c r="H58" s="122"/>
      <c r="I58" s="122"/>
      <c r="J58" s="122"/>
      <c r="K58" s="123"/>
      <c r="L58" s="123"/>
    </row>
    <row r="59" spans="1:12" x14ac:dyDescent="0.25">
      <c r="A59" s="123"/>
      <c r="B59" s="123"/>
      <c r="C59" s="123"/>
      <c r="D59" s="123"/>
      <c r="E59" s="123"/>
      <c r="F59" s="123"/>
      <c r="G59" s="123"/>
      <c r="H59" s="122"/>
      <c r="I59" s="122"/>
      <c r="J59" s="122"/>
      <c r="K59" s="123"/>
      <c r="L59" s="123"/>
    </row>
    <row r="60" spans="1:12" x14ac:dyDescent="0.25">
      <c r="A60" s="123"/>
      <c r="B60" s="123"/>
      <c r="C60" s="123"/>
      <c r="D60" s="123"/>
      <c r="E60" s="123"/>
      <c r="F60" s="123"/>
      <c r="G60" s="123"/>
      <c r="J60" s="122"/>
      <c r="K60" s="123"/>
      <c r="L60" s="123"/>
    </row>
    <row r="61" spans="1:12" x14ac:dyDescent="0.25">
      <c r="A61" s="123"/>
      <c r="B61" s="123"/>
      <c r="C61" s="123"/>
      <c r="D61" s="123"/>
      <c r="E61" s="123"/>
      <c r="F61" s="123"/>
      <c r="G61" s="123"/>
      <c r="J61" s="122"/>
      <c r="K61" s="123"/>
      <c r="L61" s="123"/>
    </row>
  </sheetData>
  <hyperlinks>
    <hyperlink ref="A1" r:id="rId1" location="'MENU PRINC.'!A1" display="PARCEIROS.xlsx - 'MENU PRINC.'!A1" xr:uid="{918F91C0-2FD8-406B-8863-6E66FA283D3B}"/>
  </hyperlinks>
  <pageMargins left="0.11811023622047245" right="0.11811023622047245" top="0.19685039370078741" bottom="0.19685039370078741" header="0.31496062992125984" footer="0.31496062992125984"/>
  <pageSetup paperSize="9" scale="95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D737-4BC7-4E8B-AEC8-72FCB34EF5D5}">
  <sheetPr>
    <tabColor rgb="FFFF99FF"/>
    <pageSetUpPr fitToPage="1"/>
  </sheetPr>
  <dimension ref="A1:L41"/>
  <sheetViews>
    <sheetView topLeftCell="A23" workbookViewId="0">
      <selection activeCell="A39" sqref="A39"/>
    </sheetView>
  </sheetViews>
  <sheetFormatPr defaultRowHeight="15" x14ac:dyDescent="0.25"/>
  <cols>
    <col min="1" max="1" width="16.28515625" bestFit="1" customWidth="1"/>
    <col min="2" max="2" width="10" bestFit="1" customWidth="1"/>
    <col min="3" max="3" width="15.28515625" bestFit="1" customWidth="1"/>
    <col min="4" max="4" width="14" bestFit="1" customWidth="1"/>
    <col min="5" max="5" width="14" customWidth="1"/>
    <col min="6" max="6" width="14.7109375" bestFit="1" customWidth="1"/>
    <col min="7" max="7" width="11.140625" bestFit="1" customWidth="1"/>
    <col min="8" max="8" width="14.140625" bestFit="1" customWidth="1"/>
    <col min="9" max="9" width="14.140625" customWidth="1"/>
    <col min="10" max="10" width="15.42578125" bestFit="1" customWidth="1"/>
    <col min="11" max="11" width="14.7109375" bestFit="1" customWidth="1"/>
    <col min="12" max="12" width="13.28515625" bestFit="1" customWidth="1"/>
  </cols>
  <sheetData>
    <row r="1" spans="1:12" x14ac:dyDescent="0.25">
      <c r="A1" s="1" t="str">
        <f>'[1]MENU PRINCIPAL'!A1</f>
        <v>MENU PRINCIPAL</v>
      </c>
    </row>
    <row r="2" spans="1:12" x14ac:dyDescent="0.25">
      <c r="A2" s="26" t="s">
        <v>9</v>
      </c>
      <c r="B2" s="4" t="str">
        <f>[2]DEZEMBRO!$H$128</f>
        <v xml:space="preserve">CAPTAÇÃO  </v>
      </c>
      <c r="C2" s="5" t="str">
        <f>[2]DEZEMBRO!$I$128</f>
        <v>ATUAÇÃO TÉCNICA</v>
      </c>
      <c r="D2" s="6"/>
      <c r="E2" s="6"/>
      <c r="F2" s="7"/>
      <c r="G2" s="7"/>
      <c r="H2" s="8" t="str">
        <f>ISABEL!H2</f>
        <v>REPASSES</v>
      </c>
      <c r="I2" s="8" t="s">
        <v>21</v>
      </c>
      <c r="J2" s="9"/>
      <c r="K2" s="2" t="s">
        <v>1</v>
      </c>
      <c r="L2" s="10" t="s">
        <v>2</v>
      </c>
    </row>
    <row r="3" spans="1:12" x14ac:dyDescent="0.25">
      <c r="A3" s="54">
        <v>45505</v>
      </c>
      <c r="B3" s="12">
        <f>ISABEL!B3</f>
        <v>0.05</v>
      </c>
      <c r="C3" s="13">
        <f>ISABEL!C3</f>
        <v>0.45</v>
      </c>
      <c r="D3" s="14" t="s">
        <v>3</v>
      </c>
      <c r="E3" s="111" t="s">
        <v>37</v>
      </c>
      <c r="F3" s="15" t="s">
        <v>4</v>
      </c>
      <c r="G3" s="16" t="s">
        <v>5</v>
      </c>
      <c r="H3" s="42">
        <v>45457</v>
      </c>
      <c r="I3" s="28">
        <v>405</v>
      </c>
      <c r="J3" s="47" t="s">
        <v>6</v>
      </c>
      <c r="K3" s="17" t="str">
        <f>G3</f>
        <v>REC. LIQUIDA</v>
      </c>
      <c r="L3" s="18" t="s">
        <v>7</v>
      </c>
    </row>
    <row r="4" spans="1:12" x14ac:dyDescent="0.25">
      <c r="A4" s="11"/>
      <c r="B4" s="4">
        <f>ISABEL!B4</f>
        <v>761.4</v>
      </c>
      <c r="C4" s="5">
        <f>ISABEL!C4</f>
        <v>6852.6</v>
      </c>
      <c r="D4" s="19">
        <v>0</v>
      </c>
      <c r="E4" s="112">
        <f>B4+C4+D4</f>
        <v>7614</v>
      </c>
      <c r="F4" s="4">
        <v>0</v>
      </c>
      <c r="G4" s="20">
        <f>B4+C4+D4+F4</f>
        <v>7614</v>
      </c>
      <c r="H4" s="42">
        <v>45513</v>
      </c>
      <c r="I4" s="50">
        <v>6300</v>
      </c>
      <c r="J4" s="21">
        <f>I3+I4</f>
        <v>6705</v>
      </c>
      <c r="K4" s="22">
        <f>G4</f>
        <v>7614</v>
      </c>
      <c r="L4" s="23">
        <f>G4-J4</f>
        <v>909</v>
      </c>
    </row>
    <row r="7" spans="1:12" x14ac:dyDescent="0.25">
      <c r="A7" s="26" t="s">
        <v>9</v>
      </c>
      <c r="B7" s="4" t="str">
        <f>[2]DEZEMBRO!$H$128</f>
        <v xml:space="preserve">CAPTAÇÃO  </v>
      </c>
      <c r="C7" s="5" t="str">
        <f>[2]DEZEMBRO!$I$128</f>
        <v>ATUAÇÃO TÉCNICA</v>
      </c>
      <c r="D7" s="6"/>
      <c r="F7" s="7"/>
      <c r="G7" s="7"/>
      <c r="H7" s="8" t="str">
        <f>H2</f>
        <v>REPASSES</v>
      </c>
      <c r="I7" s="8" t="s">
        <v>21</v>
      </c>
      <c r="J7" s="47" t="s">
        <v>6</v>
      </c>
      <c r="K7" s="2" t="s">
        <v>1</v>
      </c>
      <c r="L7" s="10" t="s">
        <v>2</v>
      </c>
    </row>
    <row r="8" spans="1:12" x14ac:dyDescent="0.25">
      <c r="A8" s="56">
        <v>45536</v>
      </c>
      <c r="B8" s="12">
        <f>B3</f>
        <v>0.05</v>
      </c>
      <c r="C8" s="13">
        <f>C3</f>
        <v>0.45</v>
      </c>
      <c r="D8" s="14" t="s">
        <v>3</v>
      </c>
      <c r="E8" s="111" t="s">
        <v>37</v>
      </c>
      <c r="F8" s="15" t="s">
        <v>4</v>
      </c>
      <c r="G8" s="16" t="s">
        <v>5</v>
      </c>
      <c r="H8" s="48">
        <v>45561</v>
      </c>
      <c r="I8" s="28">
        <v>4250</v>
      </c>
      <c r="J8" s="21">
        <f>I8</f>
        <v>4250</v>
      </c>
      <c r="K8" s="17" t="str">
        <f>G8</f>
        <v>REC. LIQUIDA</v>
      </c>
      <c r="L8" s="18" t="s">
        <v>7</v>
      </c>
    </row>
    <row r="9" spans="1:12" x14ac:dyDescent="0.25">
      <c r="A9" s="11"/>
      <c r="B9" s="4">
        <f>[3]RECEITAS!$P$23</f>
        <v>424.62040000000007</v>
      </c>
      <c r="C9" s="5">
        <f>[3]RECEITAS!$R$23</f>
        <v>3821.5836000000004</v>
      </c>
      <c r="D9" s="19">
        <v>0</v>
      </c>
      <c r="E9" s="112">
        <f>B9+C9+D9</f>
        <v>4246.2040000000006</v>
      </c>
      <c r="F9" s="4">
        <f>L4</f>
        <v>909</v>
      </c>
      <c r="G9" s="20">
        <f>B9+C9+D9+F9</f>
        <v>5155.2040000000006</v>
      </c>
      <c r="I9" s="57" t="s">
        <v>26</v>
      </c>
      <c r="K9" s="22">
        <f>G9</f>
        <v>5155.2040000000006</v>
      </c>
      <c r="L9" s="23">
        <f>G9-J8</f>
        <v>905.20400000000063</v>
      </c>
    </row>
    <row r="12" spans="1:12" x14ac:dyDescent="0.25">
      <c r="A12" s="26" t="s">
        <v>9</v>
      </c>
      <c r="B12" s="4" t="str">
        <f>[2]DEZEMBRO!$H$128</f>
        <v xml:space="preserve">CAPTAÇÃO  </v>
      </c>
      <c r="C12" s="5" t="str">
        <f>[2]DEZEMBRO!$I$128</f>
        <v>ATUAÇÃO TÉCNICA</v>
      </c>
      <c r="D12" s="6"/>
      <c r="F12" s="7"/>
      <c r="G12" s="7"/>
      <c r="H12" s="8" t="str">
        <f>H7</f>
        <v>REPASSES</v>
      </c>
      <c r="I12" s="8" t="s">
        <v>21</v>
      </c>
      <c r="J12" s="47" t="s">
        <v>6</v>
      </c>
      <c r="K12" s="2" t="s">
        <v>1</v>
      </c>
      <c r="L12" s="10" t="s">
        <v>2</v>
      </c>
    </row>
    <row r="13" spans="1:12" x14ac:dyDescent="0.25">
      <c r="A13" s="58">
        <v>45566</v>
      </c>
      <c r="B13" s="12">
        <f>B8</f>
        <v>0.05</v>
      </c>
      <c r="C13" s="13">
        <f>C8</f>
        <v>0.45</v>
      </c>
      <c r="D13" s="14" t="s">
        <v>3</v>
      </c>
      <c r="E13" s="111" t="s">
        <v>37</v>
      </c>
      <c r="F13" s="15" t="s">
        <v>4</v>
      </c>
      <c r="G13" s="16" t="s">
        <v>5</v>
      </c>
      <c r="H13" s="48">
        <v>45590</v>
      </c>
      <c r="I13" s="28">
        <v>750</v>
      </c>
      <c r="J13" s="21">
        <f>I13</f>
        <v>750</v>
      </c>
      <c r="K13" s="17" t="str">
        <f>G13</f>
        <v>REC. LIQUIDA</v>
      </c>
      <c r="L13" s="18" t="s">
        <v>7</v>
      </c>
    </row>
    <row r="14" spans="1:12" x14ac:dyDescent="0.25">
      <c r="A14" s="11"/>
      <c r="B14" s="4">
        <f>[3]RECEITAS!$P$25</f>
        <v>75</v>
      </c>
      <c r="C14" s="5">
        <f>[3]RECEITAS!$R$25</f>
        <v>675</v>
      </c>
      <c r="D14" s="19">
        <v>0</v>
      </c>
      <c r="E14" s="112">
        <f>B14+C14+D14</f>
        <v>750</v>
      </c>
      <c r="F14" s="4">
        <f>L9</f>
        <v>905.20400000000063</v>
      </c>
      <c r="G14" s="20">
        <f>B14+C14+D14+F14</f>
        <v>1655.2040000000006</v>
      </c>
      <c r="I14" s="57" t="s">
        <v>26</v>
      </c>
      <c r="K14" s="22">
        <f>G14</f>
        <v>1655.2040000000006</v>
      </c>
      <c r="L14" s="23">
        <f>G14-J13</f>
        <v>905.20400000000063</v>
      </c>
    </row>
    <row r="15" spans="1:12" x14ac:dyDescent="0.25">
      <c r="E15" s="6"/>
    </row>
    <row r="17" spans="1:12" x14ac:dyDescent="0.25">
      <c r="A17" s="26" t="s">
        <v>9</v>
      </c>
      <c r="B17" s="4" t="str">
        <f>[2]DEZEMBRO!$H$128</f>
        <v xml:space="preserve">CAPTAÇÃO  </v>
      </c>
      <c r="C17" s="5" t="str">
        <f>[2]DEZEMBRO!$I$128</f>
        <v>ATUAÇÃO TÉCNICA</v>
      </c>
      <c r="D17" s="6"/>
      <c r="F17" s="7"/>
      <c r="G17" s="7"/>
      <c r="H17" s="8" t="str">
        <f>H12</f>
        <v>REPASSES</v>
      </c>
      <c r="I17" s="8" t="s">
        <v>21</v>
      </c>
      <c r="J17" s="47" t="s">
        <v>6</v>
      </c>
      <c r="K17" s="2" t="s">
        <v>1</v>
      </c>
      <c r="L17" s="10" t="s">
        <v>2</v>
      </c>
    </row>
    <row r="18" spans="1:12" x14ac:dyDescent="0.25">
      <c r="A18" s="62">
        <v>45597</v>
      </c>
      <c r="B18" s="12">
        <f>B13</f>
        <v>0.05</v>
      </c>
      <c r="C18" s="13">
        <f>C13</f>
        <v>0.45</v>
      </c>
      <c r="D18" s="14" t="s">
        <v>3</v>
      </c>
      <c r="E18" s="111" t="s">
        <v>37</v>
      </c>
      <c r="F18" s="15" t="s">
        <v>4</v>
      </c>
      <c r="G18" s="16" t="s">
        <v>5</v>
      </c>
      <c r="H18" s="65" t="s">
        <v>28</v>
      </c>
      <c r="I18" s="66">
        <v>900</v>
      </c>
      <c r="J18" s="21">
        <f>I18</f>
        <v>900</v>
      </c>
      <c r="K18" s="17" t="str">
        <f>G18</f>
        <v>REC. LIQUIDA</v>
      </c>
      <c r="L18" s="18" t="s">
        <v>7</v>
      </c>
    </row>
    <row r="19" spans="1:12" x14ac:dyDescent="0.25">
      <c r="A19" s="11"/>
      <c r="B19" s="4">
        <f>ISABEL!B23</f>
        <v>0</v>
      </c>
      <c r="C19" s="5">
        <f>ISABEL!C23</f>
        <v>0</v>
      </c>
      <c r="D19" s="19">
        <v>0</v>
      </c>
      <c r="E19" s="112">
        <f>B19+C19+D19</f>
        <v>0</v>
      </c>
      <c r="F19" s="4">
        <f>L14</f>
        <v>905.20400000000063</v>
      </c>
      <c r="G19" s="20">
        <f>B19+C19+D19+F19</f>
        <v>905.20400000000063</v>
      </c>
      <c r="I19" s="57" t="s">
        <v>26</v>
      </c>
      <c r="K19" s="22">
        <f>G19</f>
        <v>905.20400000000063</v>
      </c>
      <c r="L19" s="23">
        <f>G19-J18</f>
        <v>5.204000000000633</v>
      </c>
    </row>
    <row r="21" spans="1:12" x14ac:dyDescent="0.25">
      <c r="E21" s="6"/>
    </row>
    <row r="22" spans="1:12" x14ac:dyDescent="0.25">
      <c r="A22" s="26" t="s">
        <v>9</v>
      </c>
      <c r="B22" s="4" t="str">
        <f>[2]DEZEMBRO!$H$128</f>
        <v xml:space="preserve">CAPTAÇÃO  </v>
      </c>
      <c r="C22" s="5" t="str">
        <f>[2]DEZEMBRO!$I$128</f>
        <v>ATUAÇÃO TÉCNICA</v>
      </c>
      <c r="D22" s="6"/>
      <c r="F22" s="7"/>
      <c r="G22" s="7"/>
      <c r="H22" s="8" t="str">
        <f>H17</f>
        <v>REPASSES</v>
      </c>
      <c r="I22" s="8" t="s">
        <v>21</v>
      </c>
      <c r="J22" s="47" t="s">
        <v>6</v>
      </c>
      <c r="K22" s="2" t="s">
        <v>1</v>
      </c>
      <c r="L22" s="10" t="s">
        <v>2</v>
      </c>
    </row>
    <row r="23" spans="1:12" x14ac:dyDescent="0.25">
      <c r="A23" s="68">
        <v>45627</v>
      </c>
      <c r="B23" s="12">
        <f>B18</f>
        <v>0.05</v>
      </c>
      <c r="C23" s="13">
        <f>C18</f>
        <v>0.45</v>
      </c>
      <c r="D23" s="14" t="s">
        <v>3</v>
      </c>
      <c r="E23" s="111" t="s">
        <v>37</v>
      </c>
      <c r="F23" s="15" t="s">
        <v>4</v>
      </c>
      <c r="G23" s="16" t="s">
        <v>5</v>
      </c>
      <c r="H23" s="48">
        <v>45643</v>
      </c>
      <c r="I23" s="28">
        <v>4200</v>
      </c>
      <c r="J23" s="21">
        <f>I23+I24</f>
        <v>6300</v>
      </c>
      <c r="K23" s="17" t="str">
        <f>G23</f>
        <v>REC. LIQUIDA</v>
      </c>
      <c r="L23" s="18" t="s">
        <v>7</v>
      </c>
    </row>
    <row r="24" spans="1:12" x14ac:dyDescent="0.25">
      <c r="A24" s="11"/>
      <c r="B24" s="4">
        <f>ISABEL!B29</f>
        <v>626.56164999999999</v>
      </c>
      <c r="C24" s="5">
        <f>ISABEL!C29</f>
        <v>5639.0548499999986</v>
      </c>
      <c r="D24" s="19">
        <v>0</v>
      </c>
      <c r="E24" s="112">
        <f>B24+C24+D24</f>
        <v>6265.6164999999983</v>
      </c>
      <c r="F24" s="4">
        <f>L19</f>
        <v>5.204000000000633</v>
      </c>
      <c r="G24" s="20">
        <f>B24+C24+F24</f>
        <v>6270.8204999999989</v>
      </c>
      <c r="H24" s="48">
        <v>45645</v>
      </c>
      <c r="I24" s="28">
        <v>2100</v>
      </c>
      <c r="K24" s="22">
        <f>G24</f>
        <v>6270.8204999999989</v>
      </c>
      <c r="L24" s="59">
        <f>G24-J23</f>
        <v>-29.179500000001099</v>
      </c>
    </row>
    <row r="25" spans="1:12" x14ac:dyDescent="0.25">
      <c r="I25" s="57" t="s">
        <v>26</v>
      </c>
    </row>
    <row r="27" spans="1:12" x14ac:dyDescent="0.25">
      <c r="E27" s="6"/>
    </row>
    <row r="28" spans="1:12" x14ac:dyDescent="0.25">
      <c r="A28" s="26" t="s">
        <v>9</v>
      </c>
      <c r="B28" s="4" t="str">
        <f>[2]DEZEMBRO!$H$128</f>
        <v xml:space="preserve">CAPTAÇÃO  </v>
      </c>
      <c r="C28" s="5" t="str">
        <f>[2]DEZEMBRO!$I$128</f>
        <v>ATUAÇÃO TÉCNICA</v>
      </c>
      <c r="D28" s="6"/>
      <c r="F28" s="7"/>
      <c r="G28" s="7"/>
      <c r="H28" s="8" t="str">
        <f>H22</f>
        <v>REPASSES</v>
      </c>
      <c r="I28" s="8" t="s">
        <v>21</v>
      </c>
      <c r="J28" s="47" t="str">
        <f>J38</f>
        <v>FINALIDADE</v>
      </c>
      <c r="K28" s="2" t="s">
        <v>1</v>
      </c>
      <c r="L28" s="10" t="s">
        <v>2</v>
      </c>
    </row>
    <row r="29" spans="1:12" x14ac:dyDescent="0.25">
      <c r="A29" s="83">
        <v>45658</v>
      </c>
      <c r="B29" s="12">
        <f>B23</f>
        <v>0.05</v>
      </c>
      <c r="C29" s="13">
        <f>C23</f>
        <v>0.45</v>
      </c>
      <c r="D29" s="14" t="s">
        <v>3</v>
      </c>
      <c r="E29" s="111" t="s">
        <v>37</v>
      </c>
      <c r="F29" s="15" t="s">
        <v>4</v>
      </c>
      <c r="G29" s="16" t="s">
        <v>5</v>
      </c>
      <c r="H29" s="76">
        <v>45674</v>
      </c>
      <c r="I29" s="28">
        <v>2000</v>
      </c>
      <c r="J29" s="87" t="str">
        <f>J39</f>
        <v>REP. HONORÁRIOS</v>
      </c>
      <c r="K29" s="17" t="str">
        <f>G29</f>
        <v>REC. LIQUIDA</v>
      </c>
      <c r="L29" s="18" t="s">
        <v>7</v>
      </c>
    </row>
    <row r="30" spans="1:12" x14ac:dyDescent="0.25">
      <c r="A30" s="11"/>
      <c r="B30" s="4">
        <f>[3]RECEITAS!$P$33+[3]RECEITAS!$P$35+[3]RECEITAS!$P$37+[3]RECEITAS!$P$39</f>
        <v>199.86</v>
      </c>
      <c r="C30" s="5">
        <f>[3]RECEITAS!$R$33+[3]RECEITAS!$R$35+[3]RECEITAS!$R$37+[3]RECEITAS!$R$39</f>
        <v>1798.74</v>
      </c>
      <c r="D30" s="19">
        <v>0</v>
      </c>
      <c r="E30" s="112">
        <f>B30+C30+D30</f>
        <v>1998.6</v>
      </c>
      <c r="F30" s="4">
        <f>L24</f>
        <v>-29.179500000001099</v>
      </c>
      <c r="G30" s="20">
        <f>B30+C30+F30</f>
        <v>1969.4204999999988</v>
      </c>
      <c r="H30" s="117" t="s">
        <v>6</v>
      </c>
      <c r="I30" s="141">
        <f>I29</f>
        <v>2000</v>
      </c>
      <c r="K30" s="22">
        <f>G30</f>
        <v>1969.4204999999988</v>
      </c>
      <c r="L30" s="59">
        <f>K30-I30</f>
        <v>-30.57950000000119</v>
      </c>
    </row>
    <row r="31" spans="1:12" x14ac:dyDescent="0.25">
      <c r="I31" s="57" t="s">
        <v>26</v>
      </c>
    </row>
    <row r="33" spans="1:12" x14ac:dyDescent="0.25">
      <c r="A33" s="26" t="s">
        <v>9</v>
      </c>
      <c r="B33" s="4" t="str">
        <f>[2]DEZEMBRO!$H$128</f>
        <v xml:space="preserve">CAPTAÇÃO  </v>
      </c>
      <c r="C33" s="5" t="str">
        <f>[2]DEZEMBRO!$I$128</f>
        <v>ATUAÇÃO TÉCNICA</v>
      </c>
      <c r="D33" s="6"/>
      <c r="F33" s="7"/>
      <c r="G33" s="7"/>
      <c r="H33" s="8" t="str">
        <f>H28</f>
        <v>REPASSES</v>
      </c>
      <c r="I33" s="8" t="s">
        <v>21</v>
      </c>
      <c r="J33" s="47" t="str">
        <f>J28</f>
        <v>FINALIDADE</v>
      </c>
      <c r="K33" s="2" t="s">
        <v>1</v>
      </c>
      <c r="L33" s="10" t="s">
        <v>2</v>
      </c>
    </row>
    <row r="34" spans="1:12" x14ac:dyDescent="0.25">
      <c r="A34" s="85">
        <v>45689</v>
      </c>
      <c r="B34" s="12">
        <f>B29</f>
        <v>0.05</v>
      </c>
      <c r="C34" s="13">
        <f>C29</f>
        <v>0.45</v>
      </c>
      <c r="D34" s="14" t="s">
        <v>3</v>
      </c>
      <c r="E34" s="111" t="s">
        <v>37</v>
      </c>
      <c r="F34" s="15" t="s">
        <v>4</v>
      </c>
      <c r="G34" s="116" t="s">
        <v>5</v>
      </c>
      <c r="H34" s="48">
        <v>45715</v>
      </c>
      <c r="I34" s="28">
        <v>3800</v>
      </c>
      <c r="J34" s="87" t="str">
        <f>J39</f>
        <v>REP. HONORÁRIOS</v>
      </c>
      <c r="K34" s="17" t="str">
        <f>G34</f>
        <v>REC. LIQUIDA</v>
      </c>
      <c r="L34" s="18" t="s">
        <v>7</v>
      </c>
    </row>
    <row r="35" spans="1:12" x14ac:dyDescent="0.25">
      <c r="A35" s="11"/>
      <c r="B35" s="4">
        <f>ISABEL!B44</f>
        <v>385.81741999999997</v>
      </c>
      <c r="C35" s="5">
        <f>ISABEL!C44</f>
        <v>3472.3567800000001</v>
      </c>
      <c r="D35" s="19">
        <v>0</v>
      </c>
      <c r="E35" s="112">
        <f>B35+C35</f>
        <v>3858.1741999999999</v>
      </c>
      <c r="F35" s="63">
        <f>L30</f>
        <v>-30.57950000000119</v>
      </c>
      <c r="G35" s="20">
        <f>E35+F35</f>
        <v>3827.5946999999987</v>
      </c>
      <c r="H35" s="117" t="s">
        <v>6</v>
      </c>
      <c r="I35" s="141">
        <f>I34</f>
        <v>3800</v>
      </c>
      <c r="K35" s="22">
        <f>G35</f>
        <v>3827.5946999999987</v>
      </c>
      <c r="L35" s="77">
        <f>K35-I35</f>
        <v>27.594699999998738</v>
      </c>
    </row>
    <row r="36" spans="1:12" x14ac:dyDescent="0.25">
      <c r="F36" s="24"/>
      <c r="I36" s="57" t="s">
        <v>26</v>
      </c>
    </row>
    <row r="38" spans="1:12" x14ac:dyDescent="0.25">
      <c r="A38" s="26" t="s">
        <v>9</v>
      </c>
      <c r="B38" s="4" t="str">
        <f>[2]DEZEMBRO!$H$128</f>
        <v xml:space="preserve">CAPTAÇÃO  </v>
      </c>
      <c r="C38" s="5" t="str">
        <f>[2]DEZEMBRO!$I$128</f>
        <v>ATUAÇÃO TÉCNICA</v>
      </c>
      <c r="D38" s="6"/>
      <c r="F38" s="7"/>
      <c r="G38" s="7"/>
      <c r="H38" s="8" t="str">
        <f>H28</f>
        <v>REPASSES</v>
      </c>
      <c r="I38" s="8" t="s">
        <v>21</v>
      </c>
      <c r="J38" s="47" t="str">
        <f>ISABEL!J50</f>
        <v>FINALIDADE</v>
      </c>
      <c r="K38" s="2" t="s">
        <v>1</v>
      </c>
      <c r="L38" s="10" t="s">
        <v>2</v>
      </c>
    </row>
    <row r="39" spans="1:12" x14ac:dyDescent="0.25">
      <c r="A39" s="118">
        <v>45717</v>
      </c>
      <c r="B39" s="12">
        <f>B34</f>
        <v>0.05</v>
      </c>
      <c r="C39" s="13">
        <f>C34</f>
        <v>0.45</v>
      </c>
      <c r="D39" s="14" t="s">
        <v>3</v>
      </c>
      <c r="E39" s="111" t="s">
        <v>37</v>
      </c>
      <c r="F39" s="15" t="s">
        <v>4</v>
      </c>
      <c r="G39" s="116" t="s">
        <v>5</v>
      </c>
      <c r="H39" s="121">
        <v>45726</v>
      </c>
      <c r="I39" s="2">
        <v>6282.27</v>
      </c>
      <c r="J39" s="87" t="str">
        <f>ISABEL!J51</f>
        <v>REP. HONORÁRIOS</v>
      </c>
      <c r="K39" s="17" t="str">
        <f>G39</f>
        <v>REC. LIQUIDA</v>
      </c>
      <c r="L39" s="18" t="s">
        <v>7</v>
      </c>
    </row>
    <row r="40" spans="1:12" x14ac:dyDescent="0.25">
      <c r="A40" s="11"/>
      <c r="B40" s="4">
        <f>[3]RECEITAS!$P$54+[3]RECEITAS!$P$56</f>
        <v>628.22699999999986</v>
      </c>
      <c r="C40" s="5">
        <f>[3]RECEITAS!$R$54+[3]RECEITAS!$R$56</f>
        <v>5654.0429999999988</v>
      </c>
      <c r="D40" s="19">
        <v>0</v>
      </c>
      <c r="E40" s="112">
        <f>B40+C40</f>
        <v>6282.2699999999986</v>
      </c>
      <c r="F40" s="2">
        <f>L35</f>
        <v>27.594699999998738</v>
      </c>
      <c r="G40" s="20">
        <f>E40+F40</f>
        <v>6309.8646999999974</v>
      </c>
      <c r="H40" s="117" t="s">
        <v>6</v>
      </c>
      <c r="I40" s="141">
        <f>I39</f>
        <v>6282.27</v>
      </c>
      <c r="K40" s="22">
        <f>G40</f>
        <v>6309.8646999999974</v>
      </c>
      <c r="L40" s="77">
        <f>K40-I40</f>
        <v>27.594699999996919</v>
      </c>
    </row>
    <row r="41" spans="1:12" x14ac:dyDescent="0.25">
      <c r="E41" s="6"/>
      <c r="I41" s="57" t="s">
        <v>26</v>
      </c>
    </row>
  </sheetData>
  <hyperlinks>
    <hyperlink ref="A1" r:id="rId1" location="'MENU PRINC.'!A1" display="PARCEIROS.xlsx - 'MENU PRINC.'!A1" xr:uid="{36727115-3CBC-4840-9C5F-3FA47EBF8311}"/>
  </hyperlinks>
  <pageMargins left="0.11811023622047245" right="0.11811023622047245" top="0.78740157480314965" bottom="0.78740157480314965" header="0.31496062992125984" footer="0.31496062992125984"/>
  <pageSetup paperSize="9" scale="96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FF39D-8D21-4992-9072-654CB615037D}">
  <sheetPr>
    <tabColor rgb="FF00FFCC"/>
    <pageSetUpPr fitToPage="1"/>
  </sheetPr>
  <dimension ref="A1:K41"/>
  <sheetViews>
    <sheetView topLeftCell="A22" workbookViewId="0">
      <selection activeCell="G43" sqref="G43"/>
    </sheetView>
  </sheetViews>
  <sheetFormatPr defaultRowHeight="15" x14ac:dyDescent="0.25"/>
  <cols>
    <col min="1" max="1" width="16.5703125" style="11" bestFit="1" customWidth="1"/>
    <col min="2" max="2" width="10.28515625" bestFit="1" customWidth="1"/>
    <col min="3" max="3" width="14" bestFit="1" customWidth="1"/>
    <col min="4" max="4" width="14" customWidth="1"/>
    <col min="5" max="5" width="25.28515625" bestFit="1" customWidth="1"/>
    <col min="6" max="6" width="11.7109375" bestFit="1" customWidth="1"/>
    <col min="7" max="7" width="14.140625" bestFit="1" customWidth="1"/>
    <col min="8" max="8" width="14.140625" customWidth="1"/>
    <col min="9" max="9" width="15.5703125" bestFit="1" customWidth="1"/>
    <col min="10" max="10" width="14.7109375" bestFit="1" customWidth="1"/>
    <col min="11" max="11" width="14.28515625" bestFit="1" customWidth="1"/>
  </cols>
  <sheetData>
    <row r="1" spans="1:11" x14ac:dyDescent="0.25">
      <c r="A1" s="1" t="str">
        <f>'[1]MENU PRINCIPAL'!A1</f>
        <v>MENU PRINCIPAL</v>
      </c>
    </row>
    <row r="2" spans="1:11" x14ac:dyDescent="0.25">
      <c r="A2" s="3" t="s">
        <v>0</v>
      </c>
      <c r="C2" s="6"/>
      <c r="D2" s="6"/>
      <c r="E2" s="7"/>
      <c r="F2" s="7"/>
      <c r="G2" s="8" t="str">
        <f>SANDRA!H2</f>
        <v>REPASSES</v>
      </c>
      <c r="H2" s="8" t="s">
        <v>21</v>
      </c>
      <c r="I2" s="9"/>
      <c r="J2" s="2" t="s">
        <v>1</v>
      </c>
      <c r="K2" s="10" t="s">
        <v>2</v>
      </c>
    </row>
    <row r="3" spans="1:11" x14ac:dyDescent="0.25">
      <c r="A3" s="54">
        <v>45505</v>
      </c>
      <c r="B3" s="4" t="s">
        <v>11</v>
      </c>
      <c r="C3" s="14" t="s">
        <v>3</v>
      </c>
      <c r="D3" s="111" t="s">
        <v>37</v>
      </c>
      <c r="E3" s="15" t="s">
        <v>4</v>
      </c>
      <c r="F3" s="16" t="s">
        <v>5</v>
      </c>
      <c r="G3" s="42">
        <v>45457</v>
      </c>
      <c r="H3" s="28">
        <v>180</v>
      </c>
      <c r="I3" s="47" t="s">
        <v>6</v>
      </c>
      <c r="J3" s="17" t="str">
        <f>F3</f>
        <v>REC. LIQUIDA</v>
      </c>
      <c r="K3" s="18" t="s">
        <v>7</v>
      </c>
    </row>
    <row r="4" spans="1:11" x14ac:dyDescent="0.25">
      <c r="B4" s="4">
        <f>[3]RECEITAS!$X$11+[3]RECEITAS!$X$13+[3]RECEITAS!$X$15+[3]RECEITAS!$X$17+[3]RECEITAS!$X$19+[3]RECEITAS!$X$21</f>
        <v>2572.56</v>
      </c>
      <c r="C4" s="19">
        <v>0</v>
      </c>
      <c r="D4" s="112">
        <f>A4+B4+C4</f>
        <v>2572.56</v>
      </c>
      <c r="E4" s="4">
        <v>0</v>
      </c>
      <c r="F4" s="20">
        <f>B4+C4+E4</f>
        <v>2572.56</v>
      </c>
      <c r="G4" s="42">
        <v>45513</v>
      </c>
      <c r="H4" s="50">
        <v>1900</v>
      </c>
      <c r="I4" s="21">
        <f>H3+H4</f>
        <v>2080</v>
      </c>
      <c r="J4" s="22">
        <f>F4</f>
        <v>2572.56</v>
      </c>
      <c r="K4" s="23">
        <f>F4-I4</f>
        <v>492.55999999999995</v>
      </c>
    </row>
    <row r="7" spans="1:11" x14ac:dyDescent="0.25">
      <c r="A7" s="3" t="s">
        <v>0</v>
      </c>
      <c r="C7" s="6"/>
      <c r="E7" s="7"/>
      <c r="F7" s="7"/>
      <c r="G7" s="8" t="str">
        <f>SANDRA!H7</f>
        <v>REPASSES</v>
      </c>
      <c r="H7" s="8" t="s">
        <v>21</v>
      </c>
      <c r="I7" s="47" t="s">
        <v>6</v>
      </c>
      <c r="J7" s="2" t="s">
        <v>1</v>
      </c>
      <c r="K7" s="10" t="s">
        <v>2</v>
      </c>
    </row>
    <row r="8" spans="1:11" x14ac:dyDescent="0.25">
      <c r="A8" s="56">
        <v>45536</v>
      </c>
      <c r="B8" s="4" t="s">
        <v>11</v>
      </c>
      <c r="C8" s="14" t="s">
        <v>3</v>
      </c>
      <c r="D8" s="111" t="s">
        <v>37</v>
      </c>
      <c r="E8" s="15" t="s">
        <v>4</v>
      </c>
      <c r="F8" s="16" t="s">
        <v>5</v>
      </c>
      <c r="G8" s="48">
        <v>45561</v>
      </c>
      <c r="H8" s="28">
        <v>2500</v>
      </c>
      <c r="I8" s="21">
        <f>H8</f>
        <v>2500</v>
      </c>
      <c r="J8" s="17" t="str">
        <f>F8</f>
        <v>REC. LIQUIDA</v>
      </c>
      <c r="K8" s="18" t="s">
        <v>7</v>
      </c>
    </row>
    <row r="9" spans="1:11" x14ac:dyDescent="0.25">
      <c r="B9" s="4">
        <f>[3]RECEITAS!$X$23</f>
        <v>2547.7224000000001</v>
      </c>
      <c r="C9" s="19">
        <v>0</v>
      </c>
      <c r="D9" s="112">
        <f>B9+C9</f>
        <v>2547.7224000000001</v>
      </c>
      <c r="E9" s="4">
        <f>K4</f>
        <v>492.55999999999995</v>
      </c>
      <c r="F9" s="20">
        <f>B9+C9+E9</f>
        <v>3040.2824000000001</v>
      </c>
      <c r="H9" s="57" t="s">
        <v>26</v>
      </c>
      <c r="J9" s="22">
        <f>F9</f>
        <v>3040.2824000000001</v>
      </c>
      <c r="K9" s="23">
        <f>F9-I8</f>
        <v>540.28240000000005</v>
      </c>
    </row>
    <row r="10" spans="1:11" x14ac:dyDescent="0.25">
      <c r="E10" s="24"/>
    </row>
    <row r="12" spans="1:11" x14ac:dyDescent="0.25">
      <c r="A12" s="3" t="s">
        <v>0</v>
      </c>
      <c r="C12" s="6"/>
      <c r="E12" s="7"/>
      <c r="F12" s="7"/>
      <c r="G12" s="8" t="str">
        <f>SANDRA!H12</f>
        <v>REPASSES</v>
      </c>
      <c r="H12" s="8" t="s">
        <v>21</v>
      </c>
      <c r="I12" s="47" t="s">
        <v>6</v>
      </c>
      <c r="J12" s="2" t="s">
        <v>1</v>
      </c>
      <c r="K12" s="10" t="s">
        <v>2</v>
      </c>
    </row>
    <row r="13" spans="1:11" x14ac:dyDescent="0.25">
      <c r="A13" s="58">
        <v>45566</v>
      </c>
      <c r="B13" s="4" t="s">
        <v>11</v>
      </c>
      <c r="C13" s="14" t="s">
        <v>3</v>
      </c>
      <c r="D13" s="111" t="s">
        <v>37</v>
      </c>
      <c r="E13" s="15" t="s">
        <v>4</v>
      </c>
      <c r="F13" s="16" t="s">
        <v>5</v>
      </c>
      <c r="G13" s="48">
        <v>45590</v>
      </c>
      <c r="H13" s="28">
        <v>350</v>
      </c>
      <c r="I13" s="21">
        <f>H13</f>
        <v>350</v>
      </c>
      <c r="J13" s="17" t="str">
        <f>F13</f>
        <v>REC. LIQUIDA</v>
      </c>
      <c r="K13" s="18" t="s">
        <v>7</v>
      </c>
    </row>
    <row r="14" spans="1:11" x14ac:dyDescent="0.25">
      <c r="B14" s="4">
        <f>[3]RECEITAS!$X$25</f>
        <v>300</v>
      </c>
      <c r="C14" s="19">
        <v>0</v>
      </c>
      <c r="D14" s="112">
        <f>B14+C14</f>
        <v>300</v>
      </c>
      <c r="E14" s="4">
        <f>K9</f>
        <v>540.28240000000005</v>
      </c>
      <c r="F14" s="20">
        <f>B14+C14+E14</f>
        <v>840.28240000000005</v>
      </c>
      <c r="H14" s="57" t="s">
        <v>26</v>
      </c>
      <c r="J14" s="22">
        <f>F14</f>
        <v>840.28240000000005</v>
      </c>
      <c r="K14" s="23">
        <f>F14-I13</f>
        <v>490.28240000000005</v>
      </c>
    </row>
    <row r="15" spans="1:11" x14ac:dyDescent="0.25">
      <c r="D15" s="6"/>
    </row>
    <row r="17" spans="1:11" x14ac:dyDescent="0.25">
      <c r="A17" s="3" t="s">
        <v>0</v>
      </c>
      <c r="C17" s="6"/>
      <c r="E17" s="7"/>
      <c r="F17" s="7"/>
      <c r="G17" s="8" t="str">
        <f>SANDRA!H17</f>
        <v>REPASSES</v>
      </c>
      <c r="H17" s="8" t="s">
        <v>21</v>
      </c>
      <c r="I17" s="47" t="s">
        <v>6</v>
      </c>
      <c r="J17" s="2" t="s">
        <v>1</v>
      </c>
      <c r="K17" s="10" t="s">
        <v>2</v>
      </c>
    </row>
    <row r="18" spans="1:11" x14ac:dyDescent="0.25">
      <c r="A18" s="62">
        <v>45597</v>
      </c>
      <c r="B18" s="4" t="s">
        <v>11</v>
      </c>
      <c r="C18" s="14" t="s">
        <v>3</v>
      </c>
      <c r="D18" s="111" t="s">
        <v>37</v>
      </c>
      <c r="E18" s="15" t="s">
        <v>4</v>
      </c>
      <c r="F18" s="16" t="s">
        <v>5</v>
      </c>
      <c r="G18" s="65" t="s">
        <v>28</v>
      </c>
      <c r="H18" s="66">
        <v>0</v>
      </c>
      <c r="I18" s="21">
        <f>F19</f>
        <v>490.28240000000005</v>
      </c>
      <c r="J18" s="17" t="str">
        <f>F18</f>
        <v>REC. LIQUIDA</v>
      </c>
      <c r="K18" s="18" t="s">
        <v>7</v>
      </c>
    </row>
    <row r="19" spans="1:11" x14ac:dyDescent="0.25">
      <c r="B19" s="4">
        <f>0</f>
        <v>0</v>
      </c>
      <c r="C19" s="19">
        <v>0</v>
      </c>
      <c r="D19" s="112">
        <f>B19+C19</f>
        <v>0</v>
      </c>
      <c r="E19" s="4">
        <f>K14</f>
        <v>490.28240000000005</v>
      </c>
      <c r="F19" s="20">
        <f>B19+C19+E19</f>
        <v>490.28240000000005</v>
      </c>
      <c r="H19" s="57" t="s">
        <v>26</v>
      </c>
      <c r="J19" s="22">
        <f>F19</f>
        <v>490.28240000000005</v>
      </c>
      <c r="K19" s="23">
        <f>F19-I18</f>
        <v>0</v>
      </c>
    </row>
    <row r="21" spans="1:11" x14ac:dyDescent="0.25">
      <c r="D21" s="6"/>
    </row>
    <row r="22" spans="1:11" x14ac:dyDescent="0.25">
      <c r="A22" s="3" t="s">
        <v>0</v>
      </c>
      <c r="C22" s="6"/>
      <c r="E22" s="7"/>
      <c r="F22" s="7"/>
      <c r="G22" s="8" t="str">
        <f>SANDRA!H22</f>
        <v>REPASSES</v>
      </c>
      <c r="H22" s="8" t="s">
        <v>21</v>
      </c>
      <c r="I22" s="47" t="s">
        <v>6</v>
      </c>
      <c r="J22" s="2" t="s">
        <v>1</v>
      </c>
      <c r="K22" s="10" t="s">
        <v>2</v>
      </c>
    </row>
    <row r="23" spans="1:11" x14ac:dyDescent="0.25">
      <c r="A23" s="68">
        <v>45627</v>
      </c>
      <c r="B23" s="4" t="s">
        <v>11</v>
      </c>
      <c r="C23" s="14" t="s">
        <v>3</v>
      </c>
      <c r="D23" s="111" t="s">
        <v>37</v>
      </c>
      <c r="E23" s="15" t="s">
        <v>4</v>
      </c>
      <c r="F23" s="16" t="s">
        <v>5</v>
      </c>
      <c r="G23" s="48">
        <v>45643</v>
      </c>
      <c r="H23" s="78">
        <v>4300</v>
      </c>
      <c r="I23" s="21">
        <f>H23</f>
        <v>4300</v>
      </c>
      <c r="J23" s="79" t="str">
        <f>F23</f>
        <v>REC. LIQUIDA</v>
      </c>
      <c r="K23" s="18" t="s">
        <v>7</v>
      </c>
    </row>
    <row r="24" spans="1:11" x14ac:dyDescent="0.25">
      <c r="B24" s="4">
        <f>[3]RECEITAS!$X$27+[3]RECEITAS!$X$29+[3]RECEITAS!$X$31</f>
        <v>5482.3512000000001</v>
      </c>
      <c r="C24" s="19">
        <v>0</v>
      </c>
      <c r="D24" s="112">
        <f>B24+C24</f>
        <v>5482.3512000000001</v>
      </c>
      <c r="E24" s="4">
        <f>K19</f>
        <v>0</v>
      </c>
      <c r="F24" s="20">
        <f>B24+C24+E24</f>
        <v>5482.3512000000001</v>
      </c>
      <c r="G24" s="48">
        <v>45645</v>
      </c>
      <c r="H24" s="28">
        <f ca="1">J.S!H24</f>
        <v>1220</v>
      </c>
      <c r="I24" s="110">
        <f ca="1">H24</f>
        <v>1220</v>
      </c>
      <c r="J24" s="80">
        <f>F24</f>
        <v>5482.3512000000001</v>
      </c>
      <c r="K24" s="59">
        <f ca="1">J24-I25</f>
        <v>-37.648799999999937</v>
      </c>
    </row>
    <row r="25" spans="1:11" x14ac:dyDescent="0.25">
      <c r="I25" s="82">
        <f ca="1">I23+I24</f>
        <v>5520</v>
      </c>
    </row>
    <row r="27" spans="1:11" x14ac:dyDescent="0.25">
      <c r="D27" s="6"/>
    </row>
    <row r="28" spans="1:11" x14ac:dyDescent="0.25">
      <c r="A28" s="3" t="s">
        <v>0</v>
      </c>
      <c r="C28" s="6"/>
      <c r="E28" s="7"/>
      <c r="F28" s="7"/>
      <c r="G28" s="8" t="str">
        <f>SANDRA!H28</f>
        <v>REPASSES</v>
      </c>
      <c r="H28" s="8" t="s">
        <v>21</v>
      </c>
      <c r="I28" s="72" t="str">
        <f>ISABEL!J42</f>
        <v>FINALIDADE</v>
      </c>
      <c r="J28" s="2" t="s">
        <v>1</v>
      </c>
      <c r="K28" s="10" t="s">
        <v>2</v>
      </c>
    </row>
    <row r="29" spans="1:11" x14ac:dyDescent="0.25">
      <c r="A29" s="83">
        <v>45658</v>
      </c>
      <c r="B29" s="4" t="s">
        <v>11</v>
      </c>
      <c r="C29" s="14" t="s">
        <v>3</v>
      </c>
      <c r="D29" s="111" t="s">
        <v>37</v>
      </c>
      <c r="E29" s="15" t="s">
        <v>4</v>
      </c>
      <c r="F29" s="16" t="s">
        <v>5</v>
      </c>
      <c r="G29" s="76">
        <v>45674</v>
      </c>
      <c r="H29" s="28">
        <v>2500</v>
      </c>
      <c r="I29" s="87" t="str">
        <f>SANDRA!J29</f>
        <v>REP. HONORÁRIOS</v>
      </c>
      <c r="J29" s="79" t="str">
        <f>F29</f>
        <v>REC. LIQUIDA</v>
      </c>
      <c r="K29" s="18" t="s">
        <v>7</v>
      </c>
    </row>
    <row r="30" spans="1:11" x14ac:dyDescent="0.25">
      <c r="B30" s="4">
        <f>[3]RECEITAS!$X$33+[3]RECEITAS!$X$35+[3]RECEITAS!$X$37+[3]RECEITAS!$X$39</f>
        <v>2589.0528000000004</v>
      </c>
      <c r="C30" s="19">
        <v>0</v>
      </c>
      <c r="D30" s="112">
        <f>B30+C30</f>
        <v>2589.0528000000004</v>
      </c>
      <c r="E30" s="63">
        <f ca="1">K24</f>
        <v>-37.648799999999937</v>
      </c>
      <c r="F30" s="20">
        <f ca="1">B30+C30+E30</f>
        <v>2551.4040000000005</v>
      </c>
      <c r="G30" s="117" t="s">
        <v>6</v>
      </c>
      <c r="H30" s="148">
        <f>H29</f>
        <v>2500</v>
      </c>
      <c r="J30" s="80">
        <f ca="1">F30</f>
        <v>2551.4040000000005</v>
      </c>
      <c r="K30" s="88">
        <f ca="1">J30-I29</f>
        <v>51.404000000000451</v>
      </c>
    </row>
    <row r="31" spans="1:11" x14ac:dyDescent="0.25">
      <c r="H31" s="57" t="s">
        <v>26</v>
      </c>
    </row>
    <row r="33" spans="1:11" x14ac:dyDescent="0.25">
      <c r="A33" s="3" t="s">
        <v>0</v>
      </c>
      <c r="C33" s="6"/>
      <c r="E33" s="7"/>
      <c r="F33" s="7"/>
      <c r="G33" s="8" t="str">
        <f>G28</f>
        <v>REPASSES</v>
      </c>
      <c r="H33" s="8" t="s">
        <v>21</v>
      </c>
      <c r="I33" s="72" t="str">
        <f>I28</f>
        <v>FINALIDADE</v>
      </c>
      <c r="J33" s="2" t="s">
        <v>1</v>
      </c>
      <c r="K33" s="10" t="s">
        <v>2</v>
      </c>
    </row>
    <row r="34" spans="1:11" x14ac:dyDescent="0.25">
      <c r="A34" s="85">
        <v>45689</v>
      </c>
      <c r="B34" s="4" t="s">
        <v>11</v>
      </c>
      <c r="C34" s="14" t="s">
        <v>3</v>
      </c>
      <c r="D34" s="111" t="s">
        <v>37</v>
      </c>
      <c r="E34" s="15" t="s">
        <v>4</v>
      </c>
      <c r="F34" s="16" t="s">
        <v>5</v>
      </c>
      <c r="G34" s="76">
        <v>45715</v>
      </c>
      <c r="H34" s="28">
        <v>2700</v>
      </c>
      <c r="I34" s="87" t="str">
        <f>SANDRA!J34</f>
        <v>REP. HONORÁRIOS</v>
      </c>
      <c r="J34" s="79" t="str">
        <f>F34</f>
        <v>REC. LIQUIDA</v>
      </c>
      <c r="K34" s="18" t="s">
        <v>7</v>
      </c>
    </row>
    <row r="35" spans="1:11" x14ac:dyDescent="0.25">
      <c r="B35" s="4">
        <f>[3]RECEITAS!$AB$41+[3]RECEITAS!$AB$43+[3]RECEITAS!$AB$45+[3]RECEITAS!$AB$47+[3]RECEITAS!$AB$51</f>
        <v>2594.3776800000001</v>
      </c>
      <c r="C35" s="19">
        <v>0</v>
      </c>
      <c r="D35" s="112">
        <f>B35+C35</f>
        <v>2594.3776800000001</v>
      </c>
      <c r="E35" s="4">
        <v>51.4</v>
      </c>
      <c r="F35" s="20">
        <f>D35+E35</f>
        <v>2645.7776800000001</v>
      </c>
      <c r="G35" s="117" t="s">
        <v>6</v>
      </c>
      <c r="H35" s="148">
        <f>H34</f>
        <v>2700</v>
      </c>
      <c r="J35" s="80">
        <f>F35</f>
        <v>2645.7776800000001</v>
      </c>
      <c r="K35" s="59">
        <f>J35-H35</f>
        <v>-54.222319999999854</v>
      </c>
    </row>
    <row r="36" spans="1:11" x14ac:dyDescent="0.25">
      <c r="E36" s="24"/>
      <c r="F36" s="89"/>
      <c r="H36" s="57" t="s">
        <v>26</v>
      </c>
    </row>
    <row r="37" spans="1:11" x14ac:dyDescent="0.25">
      <c r="G37" s="89"/>
    </row>
    <row r="38" spans="1:11" x14ac:dyDescent="0.25">
      <c r="A38" s="3" t="s">
        <v>0</v>
      </c>
      <c r="C38" s="6"/>
      <c r="E38" s="7"/>
      <c r="F38" s="7"/>
      <c r="G38" s="8" t="str">
        <f>G33</f>
        <v>REPASSES</v>
      </c>
      <c r="H38" s="8" t="s">
        <v>21</v>
      </c>
      <c r="I38" s="72" t="str">
        <f>I28</f>
        <v>FINALIDADE</v>
      </c>
      <c r="J38" s="2" t="s">
        <v>1</v>
      </c>
      <c r="K38" s="10" t="s">
        <v>2</v>
      </c>
    </row>
    <row r="39" spans="1:11" x14ac:dyDescent="0.25">
      <c r="A39" s="118">
        <v>45717</v>
      </c>
      <c r="B39" s="4" t="s">
        <v>11</v>
      </c>
      <c r="C39" s="14" t="s">
        <v>3</v>
      </c>
      <c r="D39" s="111" t="s">
        <v>37</v>
      </c>
      <c r="E39" s="15" t="s">
        <v>4</v>
      </c>
      <c r="F39" s="16" t="s">
        <v>5</v>
      </c>
      <c r="G39" s="76">
        <v>45726</v>
      </c>
      <c r="H39" s="28">
        <v>2000</v>
      </c>
      <c r="I39" s="87" t="str">
        <f>SANDRA!J39</f>
        <v>REP. HONORÁRIOS</v>
      </c>
      <c r="J39" s="79" t="str">
        <f>F39</f>
        <v>REC. LIQUIDA</v>
      </c>
      <c r="K39" s="18" t="s">
        <v>7</v>
      </c>
    </row>
    <row r="40" spans="1:11" x14ac:dyDescent="0.25">
      <c r="B40" s="4">
        <f>[3]RECEITAS!$X$53+[3]RECEITAS!$X$55</f>
        <v>2037.4919999999997</v>
      </c>
      <c r="C40" s="19">
        <v>0</v>
      </c>
      <c r="D40" s="112">
        <f>B40+C40</f>
        <v>2037.4919999999997</v>
      </c>
      <c r="E40" s="63">
        <f>K35</f>
        <v>-54.222319999999854</v>
      </c>
      <c r="F40" s="20">
        <f>D40+E40</f>
        <v>1983.2696799999999</v>
      </c>
      <c r="G40" s="117" t="s">
        <v>6</v>
      </c>
      <c r="H40" s="141">
        <f>H39</f>
        <v>2000</v>
      </c>
      <c r="J40" s="80">
        <f>F40</f>
        <v>1983.2696799999999</v>
      </c>
      <c r="K40" s="59">
        <f>J40-H40</f>
        <v>-16.73032000000012</v>
      </c>
    </row>
    <row r="41" spans="1:11" x14ac:dyDescent="0.25">
      <c r="D41" s="6"/>
      <c r="H41" s="57" t="s">
        <v>26</v>
      </c>
    </row>
  </sheetData>
  <hyperlinks>
    <hyperlink ref="A1" r:id="rId1" location="'MENU PRINC.'!A1" display="PARCEIROS.xlsx - 'MENU PRINC.'!A1" xr:uid="{563D9EA4-4071-48BD-8A28-A4BA58C9AD58}"/>
  </hyperlinks>
  <pageMargins left="0.11811023622047245" right="0.11811023622047245" top="0.78740157480314965" bottom="0.78740157480314965" header="0.31496062992125984" footer="0.31496062992125984"/>
  <pageSetup paperSize="9" scale="97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9EED-A2B6-455B-B957-A94AF40714A4}">
  <sheetPr>
    <tabColor rgb="FFFFFF00"/>
    <pageSetUpPr fitToPage="1"/>
  </sheetPr>
  <dimension ref="A1:K41"/>
  <sheetViews>
    <sheetView tabSelected="1" topLeftCell="A25" workbookViewId="0">
      <selection activeCell="E43" sqref="E43"/>
    </sheetView>
  </sheetViews>
  <sheetFormatPr defaultRowHeight="15" x14ac:dyDescent="0.25"/>
  <cols>
    <col min="1" max="1" width="16.5703125" style="11" bestFit="1" customWidth="1"/>
    <col min="2" max="2" width="15.28515625" bestFit="1" customWidth="1"/>
    <col min="3" max="3" width="14" bestFit="1" customWidth="1"/>
    <col min="4" max="4" width="14" customWidth="1"/>
    <col min="5" max="5" width="25.28515625" bestFit="1" customWidth="1"/>
    <col min="6" max="6" width="11.7109375" bestFit="1" customWidth="1"/>
    <col min="7" max="7" width="14.140625" bestFit="1" customWidth="1"/>
    <col min="8" max="8" width="14.140625" customWidth="1"/>
    <col min="9" max="9" width="15.5703125" bestFit="1" customWidth="1"/>
    <col min="10" max="10" width="14.7109375" bestFit="1" customWidth="1"/>
    <col min="11" max="11" width="14.28515625" bestFit="1" customWidth="1"/>
  </cols>
  <sheetData>
    <row r="1" spans="1:11" x14ac:dyDescent="0.25">
      <c r="A1" s="1" t="str">
        <f>'[1]MENU PRINCIPAL'!A1</f>
        <v>MENU PRINCIPAL</v>
      </c>
    </row>
    <row r="2" spans="1:11" x14ac:dyDescent="0.25">
      <c r="A2" s="25" t="str">
        <f>'[1]MENU PRINCIPAL'!D26</f>
        <v>JÉTER TOVANI</v>
      </c>
      <c r="C2" s="6"/>
      <c r="D2" s="6"/>
      <c r="E2" s="7"/>
      <c r="F2" s="7"/>
      <c r="G2" s="8" t="str">
        <f>ISABEL!H2</f>
        <v>REPASSES</v>
      </c>
      <c r="H2" s="8" t="s">
        <v>21</v>
      </c>
      <c r="I2" s="9"/>
      <c r="J2" s="2" t="s">
        <v>1</v>
      </c>
      <c r="K2" s="10" t="s">
        <v>2</v>
      </c>
    </row>
    <row r="3" spans="1:11" x14ac:dyDescent="0.25">
      <c r="A3" s="54">
        <v>45505</v>
      </c>
      <c r="B3" s="5" t="str">
        <f>[2]DEZEMBRO!$I$128</f>
        <v>ATUAÇÃO TÉCNICA</v>
      </c>
      <c r="C3" s="14" t="s">
        <v>3</v>
      </c>
      <c r="D3" s="111" t="s">
        <v>37</v>
      </c>
      <c r="E3" s="15" t="s">
        <v>4</v>
      </c>
      <c r="F3" s="16" t="s">
        <v>5</v>
      </c>
      <c r="G3" s="42">
        <v>45457</v>
      </c>
      <c r="H3" s="28">
        <v>360</v>
      </c>
      <c r="I3" s="47" t="s">
        <v>6</v>
      </c>
      <c r="J3" s="17" t="str">
        <f>F3</f>
        <v>REC. LIQUIDA</v>
      </c>
      <c r="K3" s="18" t="s">
        <v>7</v>
      </c>
    </row>
    <row r="4" spans="1:11" x14ac:dyDescent="0.25">
      <c r="B4" s="5">
        <f>[3]RECEITAS!$Z$11+[3]RECEITAS!$Z$13+[3]RECEITAS!$Z$15+[3]RECEITAS!$Z$17+[3]RECEITAS!$Z$19+[3]RECEITAS!$Z$21</f>
        <v>3858.84</v>
      </c>
      <c r="C4" s="19">
        <v>0</v>
      </c>
      <c r="D4" s="112">
        <f>A4+B4+C4</f>
        <v>3858.84</v>
      </c>
      <c r="E4" s="4">
        <v>0</v>
      </c>
      <c r="F4" s="20">
        <f>B4+C4+E4</f>
        <v>3858.84</v>
      </c>
      <c r="G4" s="51">
        <v>45513</v>
      </c>
      <c r="H4" s="50">
        <v>3650</v>
      </c>
      <c r="I4" s="21">
        <f>H3+H4</f>
        <v>4010</v>
      </c>
      <c r="J4" s="22">
        <f>F4</f>
        <v>3858.84</v>
      </c>
      <c r="K4" s="59">
        <f>F4-I4</f>
        <v>-151.15999999999985</v>
      </c>
    </row>
    <row r="7" spans="1:11" x14ac:dyDescent="0.25">
      <c r="A7" s="25" t="str">
        <f>A2</f>
        <v>JÉTER TOVANI</v>
      </c>
      <c r="C7" s="6"/>
      <c r="E7" s="7"/>
      <c r="F7" s="7"/>
      <c r="G7" s="8" t="str">
        <f>G2</f>
        <v>REPASSES</v>
      </c>
      <c r="H7" s="8" t="s">
        <v>21</v>
      </c>
      <c r="I7" s="47" t="s">
        <v>6</v>
      </c>
      <c r="J7" s="2" t="s">
        <v>1</v>
      </c>
      <c r="K7" s="10" t="s">
        <v>2</v>
      </c>
    </row>
    <row r="8" spans="1:11" x14ac:dyDescent="0.25">
      <c r="A8" s="56">
        <v>45536</v>
      </c>
      <c r="B8" s="5" t="str">
        <f>[2]DEZEMBRO!$I$128</f>
        <v>ATUAÇÃO TÉCNICA</v>
      </c>
      <c r="C8" s="14" t="s">
        <v>3</v>
      </c>
      <c r="D8" s="111" t="s">
        <v>37</v>
      </c>
      <c r="E8" s="15" t="s">
        <v>4</v>
      </c>
      <c r="F8" s="16" t="s">
        <v>5</v>
      </c>
      <c r="G8" s="48">
        <v>45561</v>
      </c>
      <c r="H8" s="28">
        <v>3800</v>
      </c>
      <c r="I8" s="21">
        <f>H8</f>
        <v>3800</v>
      </c>
      <c r="J8" s="17" t="str">
        <f>F8</f>
        <v>REC. LIQUIDA</v>
      </c>
      <c r="K8" s="18" t="s">
        <v>7</v>
      </c>
    </row>
    <row r="9" spans="1:11" x14ac:dyDescent="0.25">
      <c r="B9" s="5">
        <f>[3]RECEITAS!$Z$23</f>
        <v>3821.5835999999999</v>
      </c>
      <c r="C9" s="19">
        <v>0</v>
      </c>
      <c r="D9" s="112">
        <f>B9+C9</f>
        <v>3821.5835999999999</v>
      </c>
      <c r="E9" s="4">
        <f>K4</f>
        <v>-151.15999999999985</v>
      </c>
      <c r="F9" s="20">
        <f>B9+C9+E9</f>
        <v>3670.4236000000001</v>
      </c>
      <c r="H9" s="57" t="s">
        <v>26</v>
      </c>
      <c r="J9" s="22">
        <f>F9</f>
        <v>3670.4236000000001</v>
      </c>
      <c r="K9" s="59">
        <f>F9-I8</f>
        <v>-129.57639999999992</v>
      </c>
    </row>
    <row r="12" spans="1:11" x14ac:dyDescent="0.25">
      <c r="A12" s="25" t="str">
        <f>A7</f>
        <v>JÉTER TOVANI</v>
      </c>
      <c r="C12" s="6"/>
      <c r="E12" s="7"/>
      <c r="F12" s="7"/>
      <c r="G12" s="8" t="str">
        <f>G7</f>
        <v>REPASSES</v>
      </c>
      <c r="H12" s="8" t="s">
        <v>21</v>
      </c>
      <c r="I12" s="47" t="s">
        <v>6</v>
      </c>
      <c r="J12" s="2" t="s">
        <v>1</v>
      </c>
      <c r="K12" s="10" t="s">
        <v>2</v>
      </c>
    </row>
    <row r="13" spans="1:11" x14ac:dyDescent="0.25">
      <c r="A13" s="58">
        <v>45566</v>
      </c>
      <c r="B13" s="5" t="str">
        <f>[2]DEZEMBRO!$I$128</f>
        <v>ATUAÇÃO TÉCNICA</v>
      </c>
      <c r="C13" s="14" t="s">
        <v>3</v>
      </c>
      <c r="D13" s="111" t="s">
        <v>37</v>
      </c>
      <c r="E13" s="15" t="s">
        <v>4</v>
      </c>
      <c r="F13" s="16" t="s">
        <v>5</v>
      </c>
      <c r="G13" s="48">
        <v>45590</v>
      </c>
      <c r="H13" s="28">
        <v>500</v>
      </c>
      <c r="I13" s="21">
        <f>H13</f>
        <v>500</v>
      </c>
      <c r="J13" s="17" t="str">
        <f>F13</f>
        <v>REC. LIQUIDA</v>
      </c>
      <c r="K13" s="18" t="s">
        <v>7</v>
      </c>
    </row>
    <row r="14" spans="1:11" x14ac:dyDescent="0.25">
      <c r="B14" s="5">
        <f>[3]RECEITAS!$Z$25</f>
        <v>450</v>
      </c>
      <c r="C14" s="19">
        <v>0</v>
      </c>
      <c r="D14" s="112">
        <f>B14+C14</f>
        <v>450</v>
      </c>
      <c r="E14" s="4">
        <f>K9</f>
        <v>-129.57639999999992</v>
      </c>
      <c r="F14" s="20">
        <f>B14+C14+E14</f>
        <v>320.42360000000008</v>
      </c>
      <c r="H14" s="57" t="s">
        <v>26</v>
      </c>
      <c r="J14" s="22">
        <f>F14</f>
        <v>320.42360000000008</v>
      </c>
      <c r="K14" s="59">
        <f>F14-I13</f>
        <v>-179.57639999999992</v>
      </c>
    </row>
    <row r="15" spans="1:11" x14ac:dyDescent="0.25">
      <c r="D15" s="6"/>
    </row>
    <row r="17" spans="1:11" x14ac:dyDescent="0.25">
      <c r="A17" s="25" t="str">
        <f>A12</f>
        <v>JÉTER TOVANI</v>
      </c>
      <c r="C17" s="6"/>
      <c r="E17" s="7"/>
      <c r="F17" s="7"/>
      <c r="G17" s="8" t="str">
        <f>G12</f>
        <v>REPASSES</v>
      </c>
      <c r="H17" s="8" t="s">
        <v>21</v>
      </c>
      <c r="I17" s="47" t="s">
        <v>6</v>
      </c>
      <c r="J17" s="2" t="s">
        <v>1</v>
      </c>
      <c r="K17" s="10" t="s">
        <v>2</v>
      </c>
    </row>
    <row r="18" spans="1:11" x14ac:dyDescent="0.25">
      <c r="A18" s="62">
        <v>45597</v>
      </c>
      <c r="B18" s="5" t="str">
        <f>[2]DEZEMBRO!$I$128</f>
        <v>ATUAÇÃO TÉCNICA</v>
      </c>
      <c r="C18" s="14" t="s">
        <v>3</v>
      </c>
      <c r="D18" s="111" t="s">
        <v>37</v>
      </c>
      <c r="E18" s="15" t="s">
        <v>4</v>
      </c>
      <c r="F18" s="16" t="s">
        <v>5</v>
      </c>
      <c r="G18" s="65" t="s">
        <v>28</v>
      </c>
      <c r="H18" s="66">
        <v>0</v>
      </c>
      <c r="I18" s="21">
        <f>H18</f>
        <v>0</v>
      </c>
      <c r="J18" s="17" t="str">
        <f>F18</f>
        <v>REC. LIQUIDA</v>
      </c>
      <c r="K18" s="18" t="s">
        <v>7</v>
      </c>
    </row>
    <row r="19" spans="1:11" x14ac:dyDescent="0.25">
      <c r="B19" s="5">
        <v>0</v>
      </c>
      <c r="C19" s="19">
        <v>0</v>
      </c>
      <c r="D19" s="112">
        <f>B19+C19</f>
        <v>0</v>
      </c>
      <c r="E19" s="4">
        <f>K14</f>
        <v>-179.57639999999992</v>
      </c>
      <c r="F19" s="20">
        <f>B19+C19+E19</f>
        <v>-179.57639999999992</v>
      </c>
      <c r="H19" s="57" t="s">
        <v>26</v>
      </c>
      <c r="J19" s="22">
        <f>F19</f>
        <v>-179.57639999999992</v>
      </c>
      <c r="K19" s="59">
        <f>F19-I18</f>
        <v>-179.57639999999992</v>
      </c>
    </row>
    <row r="21" spans="1:11" x14ac:dyDescent="0.25">
      <c r="D21" s="6"/>
    </row>
    <row r="22" spans="1:11" x14ac:dyDescent="0.25">
      <c r="A22" s="25" t="str">
        <f>A17</f>
        <v>JÉTER TOVANI</v>
      </c>
      <c r="C22" s="6"/>
      <c r="E22" s="7"/>
      <c r="F22" s="7"/>
      <c r="G22" s="8" t="str">
        <f>G17</f>
        <v>REPASSES</v>
      </c>
      <c r="H22" s="8" t="s">
        <v>21</v>
      </c>
      <c r="I22" s="47" t="s">
        <v>6</v>
      </c>
      <c r="J22" s="2" t="s">
        <v>1</v>
      </c>
      <c r="K22" s="10" t="s">
        <v>2</v>
      </c>
    </row>
    <row r="23" spans="1:11" x14ac:dyDescent="0.25">
      <c r="A23" s="68">
        <v>45627</v>
      </c>
      <c r="B23" s="5" t="str">
        <f>[2]DEZEMBRO!$I$128</f>
        <v>ATUAÇÃO TÉCNICA</v>
      </c>
      <c r="C23" s="14" t="s">
        <v>3</v>
      </c>
      <c r="D23" s="111" t="s">
        <v>37</v>
      </c>
      <c r="E23" s="15" t="s">
        <v>4</v>
      </c>
      <c r="F23" s="16" t="s">
        <v>5</v>
      </c>
      <c r="G23" s="48">
        <v>45643</v>
      </c>
      <c r="H23" s="78">
        <v>6400</v>
      </c>
      <c r="I23" s="91">
        <f>H23</f>
        <v>6400</v>
      </c>
      <c r="J23" s="79" t="str">
        <f>F23</f>
        <v>REC. LIQUIDA</v>
      </c>
      <c r="K23" s="18" t="s">
        <v>7</v>
      </c>
    </row>
    <row r="24" spans="1:11" x14ac:dyDescent="0.25">
      <c r="B24" s="5">
        <f>[3]RECEITAS!$Z$27+[3]RECEITAS!$Z$29+[3]RECEITAS!$Z$31</f>
        <v>8223.5267999999996</v>
      </c>
      <c r="C24" s="19">
        <v>0</v>
      </c>
      <c r="D24" s="112">
        <f>B24+C24</f>
        <v>8223.5267999999996</v>
      </c>
      <c r="E24" s="4">
        <v>0</v>
      </c>
      <c r="F24" s="20">
        <f>B24+C24+E24</f>
        <v>8223.5267999999996</v>
      </c>
      <c r="G24" s="48">
        <v>45645</v>
      </c>
      <c r="H24" s="78">
        <v>1860</v>
      </c>
      <c r="I24" s="90">
        <f>H24</f>
        <v>1860</v>
      </c>
      <c r="J24" s="80">
        <f>F24</f>
        <v>8223.5267999999996</v>
      </c>
      <c r="K24" s="63">
        <f>J24-I25</f>
        <v>-36.473200000000361</v>
      </c>
    </row>
    <row r="25" spans="1:11" x14ac:dyDescent="0.25">
      <c r="H25" s="57" t="s">
        <v>26</v>
      </c>
      <c r="I25" s="90">
        <f>I23+I24</f>
        <v>8260</v>
      </c>
    </row>
    <row r="27" spans="1:11" x14ac:dyDescent="0.25">
      <c r="D27" s="6"/>
    </row>
    <row r="28" spans="1:11" x14ac:dyDescent="0.25">
      <c r="A28" s="25" t="str">
        <f>A22</f>
        <v>JÉTER TOVANI</v>
      </c>
      <c r="C28" s="6"/>
      <c r="E28" s="7"/>
      <c r="F28" s="7"/>
      <c r="G28" s="8" t="str">
        <f>G22</f>
        <v>REPASSES</v>
      </c>
      <c r="H28" s="8" t="s">
        <v>21</v>
      </c>
      <c r="I28" s="72" t="str">
        <f>ISABEL!J42</f>
        <v>FINALIDADE</v>
      </c>
      <c r="J28" s="2" t="s">
        <v>1</v>
      </c>
      <c r="K28" s="10" t="s">
        <v>2</v>
      </c>
    </row>
    <row r="29" spans="1:11" x14ac:dyDescent="0.25">
      <c r="A29" s="83">
        <v>45658</v>
      </c>
      <c r="B29" s="5" t="str">
        <f>[2]DEZEMBRO!$I$128</f>
        <v>ATUAÇÃO TÉCNICA</v>
      </c>
      <c r="C29" s="14" t="s">
        <v>3</v>
      </c>
      <c r="D29" s="111" t="s">
        <v>37</v>
      </c>
      <c r="E29" s="15" t="s">
        <v>4</v>
      </c>
      <c r="F29" s="16" t="s">
        <v>5</v>
      </c>
      <c r="G29" s="76">
        <v>45674</v>
      </c>
      <c r="H29" s="28">
        <v>3900</v>
      </c>
      <c r="I29" s="87" t="str">
        <f>J.S!I29</f>
        <v>REP. HONORÁRIOS</v>
      </c>
      <c r="J29" s="79" t="str">
        <f>F29</f>
        <v>REC. LIQUIDA</v>
      </c>
      <c r="K29" s="18" t="s">
        <v>7</v>
      </c>
    </row>
    <row r="30" spans="1:11" x14ac:dyDescent="0.25">
      <c r="B30" s="5">
        <f>[3]RECEITAS!$Z$33+[3]RECEITAS!$Z$35+[3]RECEITAS!$Z$37+[3]RECEITAS!$Z$39</f>
        <v>3883.5792000000001</v>
      </c>
      <c r="C30" s="19">
        <v>0</v>
      </c>
      <c r="D30" s="112">
        <f>B30+C30</f>
        <v>3883.5792000000001</v>
      </c>
      <c r="E30">
        <f>K24</f>
        <v>-36.473200000000361</v>
      </c>
      <c r="F30" s="20">
        <f>B30+C30+E30</f>
        <v>3847.1059999999998</v>
      </c>
      <c r="G30" s="117" t="s">
        <v>6</v>
      </c>
      <c r="H30" s="148">
        <f>H29</f>
        <v>3900</v>
      </c>
      <c r="J30" s="80">
        <f>F30</f>
        <v>3847.1059999999998</v>
      </c>
      <c r="K30" s="63">
        <f>J30-H30</f>
        <v>-52.894000000000233</v>
      </c>
    </row>
    <row r="31" spans="1:11" x14ac:dyDescent="0.25">
      <c r="H31" s="57" t="s">
        <v>26</v>
      </c>
    </row>
    <row r="33" spans="1:11" x14ac:dyDescent="0.25">
      <c r="A33" s="25" t="str">
        <f>A28</f>
        <v>JÉTER TOVANI</v>
      </c>
      <c r="C33" s="6"/>
      <c r="E33" s="7"/>
      <c r="F33" s="7"/>
      <c r="G33" s="8" t="str">
        <f>G28</f>
        <v>REPASSES</v>
      </c>
      <c r="H33" s="8" t="s">
        <v>21</v>
      </c>
      <c r="I33" s="72" t="str">
        <f>I28</f>
        <v>FINALIDADE</v>
      </c>
      <c r="J33" s="2" t="s">
        <v>1</v>
      </c>
      <c r="K33" s="10" t="s">
        <v>2</v>
      </c>
    </row>
    <row r="34" spans="1:11" x14ac:dyDescent="0.25">
      <c r="A34" s="85">
        <v>45689</v>
      </c>
      <c r="B34" s="5" t="str">
        <f>[2]DEZEMBRO!$I$128</f>
        <v>ATUAÇÃO TÉCNICA</v>
      </c>
      <c r="C34" s="14" t="s">
        <v>3</v>
      </c>
      <c r="D34" s="111" t="s">
        <v>37</v>
      </c>
      <c r="E34" s="15" t="s">
        <v>4</v>
      </c>
      <c r="F34" s="16" t="s">
        <v>5</v>
      </c>
      <c r="G34" s="76">
        <v>45715</v>
      </c>
      <c r="H34" s="28">
        <v>4000</v>
      </c>
      <c r="I34" s="87" t="str">
        <f>I29</f>
        <v>REP. HONORÁRIOS</v>
      </c>
      <c r="J34" s="79" t="str">
        <f>F34</f>
        <v>REC. LIQUIDA</v>
      </c>
      <c r="K34" s="18" t="s">
        <v>7</v>
      </c>
    </row>
    <row r="35" spans="1:11" x14ac:dyDescent="0.25">
      <c r="B35" s="5">
        <f>[3]RECEITAS!$Z$41+[3]RECEITAS!$Z$43+[3]RECEITAS!$Z$45+[3]RECEITAS!$Z$47+[3]RECEITAS!$Z$51</f>
        <v>3891.5665200000003</v>
      </c>
      <c r="C35" s="19">
        <v>0</v>
      </c>
      <c r="D35" s="112">
        <f>B35+C35</f>
        <v>3891.5665200000003</v>
      </c>
      <c r="E35">
        <f>K30</f>
        <v>-52.894000000000233</v>
      </c>
      <c r="F35" s="20">
        <f>B35+C35+E35</f>
        <v>3838.6725200000001</v>
      </c>
      <c r="G35" s="117" t="s">
        <v>6</v>
      </c>
      <c r="H35" s="148">
        <f>H34</f>
        <v>4000</v>
      </c>
      <c r="J35" s="80">
        <f>F35</f>
        <v>3838.6725200000001</v>
      </c>
      <c r="K35" s="63">
        <f>J35-H35</f>
        <v>-161.32747999999992</v>
      </c>
    </row>
    <row r="36" spans="1:11" x14ac:dyDescent="0.25">
      <c r="H36" s="57" t="s">
        <v>26</v>
      </c>
    </row>
    <row r="37" spans="1:11" x14ac:dyDescent="0.25">
      <c r="J37" s="59"/>
    </row>
    <row r="38" spans="1:11" x14ac:dyDescent="0.25">
      <c r="A38" s="25" t="str">
        <f>A33</f>
        <v>JÉTER TOVANI</v>
      </c>
      <c r="C38" s="6"/>
      <c r="E38" s="7"/>
      <c r="F38" s="7"/>
      <c r="G38" s="8" t="str">
        <f>G28</f>
        <v>REPASSES</v>
      </c>
      <c r="H38" s="8" t="s">
        <v>21</v>
      </c>
      <c r="I38" s="72" t="str">
        <f>I28</f>
        <v>FINALIDADE</v>
      </c>
      <c r="J38" s="2" t="s">
        <v>1</v>
      </c>
      <c r="K38" s="10" t="s">
        <v>2</v>
      </c>
    </row>
    <row r="39" spans="1:11" x14ac:dyDescent="0.25">
      <c r="A39" s="118">
        <v>45717</v>
      </c>
      <c r="B39" s="5" t="str">
        <f>[2]DEZEMBRO!$I$128</f>
        <v>ATUAÇÃO TÉCNICA</v>
      </c>
      <c r="C39" s="14" t="s">
        <v>3</v>
      </c>
      <c r="D39" s="111" t="s">
        <v>37</v>
      </c>
      <c r="E39" s="15" t="s">
        <v>4</v>
      </c>
      <c r="F39" s="16" t="s">
        <v>5</v>
      </c>
      <c r="G39" s="76">
        <v>45726</v>
      </c>
      <c r="H39" s="28">
        <v>3000</v>
      </c>
      <c r="I39" s="87" t="str">
        <f>I29</f>
        <v>REP. HONORÁRIOS</v>
      </c>
      <c r="J39" s="79" t="str">
        <f>F39</f>
        <v>REC. LIQUIDA</v>
      </c>
      <c r="K39" s="18" t="s">
        <v>7</v>
      </c>
    </row>
    <row r="40" spans="1:11" x14ac:dyDescent="0.25">
      <c r="B40" s="5">
        <f>[3]RECEITAS!$Z$53+[3]RECEITAS!$Z$55</f>
        <v>3056.2379999999994</v>
      </c>
      <c r="C40" s="19">
        <v>0</v>
      </c>
      <c r="D40" s="112">
        <f>B40+C40</f>
        <v>3056.2379999999994</v>
      </c>
      <c r="E40">
        <f>K35</f>
        <v>-161.32747999999992</v>
      </c>
      <c r="F40" s="20">
        <f>B40+C40+E40</f>
        <v>2894.9105199999995</v>
      </c>
      <c r="G40" s="117" t="s">
        <v>6</v>
      </c>
      <c r="H40" s="148">
        <f>H39</f>
        <v>3000</v>
      </c>
      <c r="J40" s="80">
        <f>F40</f>
        <v>2894.9105199999995</v>
      </c>
      <c r="K40" s="63">
        <f>J40-H40</f>
        <v>-105.08948000000055</v>
      </c>
    </row>
    <row r="41" spans="1:11" x14ac:dyDescent="0.25">
      <c r="D41" s="6"/>
      <c r="H41" s="57" t="s">
        <v>26</v>
      </c>
    </row>
  </sheetData>
  <hyperlinks>
    <hyperlink ref="A1" r:id="rId1" location="'MENU PRINC.'!A1" display="PARCEIROS.xlsx - 'MENU PRINC.'!A1" xr:uid="{993F12F6-C3CE-46BF-A149-875DACF7E567}"/>
    <hyperlink ref="A2" location="'MENU PRINCIPAL'!A1" display="'MENU PRINCIPAL'!A1" xr:uid="{C05C60E5-FD5D-4E78-AAC9-2FBD87771A16}"/>
    <hyperlink ref="A7" location="'MENU PRINCIPAL'!A1" display="'MENU PRINCIPAL'!A1" xr:uid="{DA7307FA-F7BB-42CC-8D1E-BF8DD4B80F86}"/>
    <hyperlink ref="A12" location="'MENU PRINCIPAL'!A1" display="'MENU PRINCIPAL'!A1" xr:uid="{8319287B-2AEB-408B-A0C5-344E3784066F}"/>
    <hyperlink ref="A17" location="'MENU PRINCIPAL'!A1" display="'MENU PRINCIPAL'!A1" xr:uid="{80CC8265-85E7-4CB8-BFD5-46DB83AD38C8}"/>
    <hyperlink ref="A22" location="'MENU PRINCIPAL'!A1" display="'MENU PRINCIPAL'!A1" xr:uid="{6173F089-0DCE-4EB5-841C-A56209BB5D7E}"/>
    <hyperlink ref="A28" location="'MENU PRINCIPAL'!A1" display="'MENU PRINCIPAL'!A1" xr:uid="{7D10BBDC-7543-4BD4-890A-756CD60259F2}"/>
    <hyperlink ref="A33" location="'MENU PRINCIPAL'!A1" display="'MENU PRINCIPAL'!A1" xr:uid="{46120CE5-7C94-4F91-A9EF-AB0360C9994C}"/>
    <hyperlink ref="A38" location="'MENU PRINCIPAL'!A1" display="'MENU PRINCIPAL'!A1" xr:uid="{96FD5005-FCCB-4513-9345-B32204B91F1A}"/>
  </hyperlinks>
  <pageMargins left="0.11811023622047245" right="0.11811023622047245" top="0.78740157480314965" bottom="0.78740157480314965" header="0.31496062992125984" footer="0.31496062992125984"/>
  <pageSetup paperSize="9" scale="94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6EC6-E7ED-4DC1-AD75-CC858434D06B}">
  <sheetPr>
    <tabColor rgb="FFFF9900"/>
    <pageSetUpPr fitToPage="1"/>
  </sheetPr>
  <dimension ref="A1:K41"/>
  <sheetViews>
    <sheetView topLeftCell="A25" workbookViewId="0">
      <selection activeCell="A39" sqref="A39"/>
    </sheetView>
  </sheetViews>
  <sheetFormatPr defaultRowHeight="15" x14ac:dyDescent="0.25"/>
  <cols>
    <col min="1" max="1" width="16.28515625" bestFit="1" customWidth="1"/>
    <col min="2" max="2" width="15.28515625" bestFit="1" customWidth="1"/>
    <col min="3" max="3" width="14" bestFit="1" customWidth="1"/>
    <col min="4" max="4" width="14" customWidth="1"/>
    <col min="5" max="5" width="14.7109375" bestFit="1" customWidth="1"/>
    <col min="6" max="6" width="11.140625" bestFit="1" customWidth="1"/>
    <col min="7" max="7" width="14.140625" bestFit="1" customWidth="1"/>
    <col min="8" max="8" width="14.140625" customWidth="1"/>
    <col min="9" max="9" width="15.42578125" bestFit="1" customWidth="1"/>
    <col min="10" max="10" width="14.7109375" bestFit="1" customWidth="1"/>
    <col min="11" max="11" width="13.28515625" bestFit="1" customWidth="1"/>
  </cols>
  <sheetData>
    <row r="1" spans="1:11" x14ac:dyDescent="0.25">
      <c r="A1" s="1" t="str">
        <f>'[1]MENU PRINCIPAL'!A1</f>
        <v>MENU PRINCIPAL</v>
      </c>
    </row>
    <row r="2" spans="1:11" x14ac:dyDescent="0.25">
      <c r="A2" s="27" t="s">
        <v>10</v>
      </c>
      <c r="C2" s="6"/>
      <c r="D2" s="6"/>
      <c r="E2" s="7"/>
      <c r="F2" s="7"/>
      <c r="G2" s="8" t="str">
        <f>JÉTER!G2</f>
        <v>REPASSES</v>
      </c>
      <c r="H2" s="8" t="s">
        <v>21</v>
      </c>
      <c r="I2" s="9"/>
      <c r="J2" s="2" t="s">
        <v>1</v>
      </c>
      <c r="K2" s="10" t="s">
        <v>2</v>
      </c>
    </row>
    <row r="3" spans="1:11" x14ac:dyDescent="0.25">
      <c r="A3" s="54">
        <v>45505</v>
      </c>
      <c r="B3" s="29" t="s">
        <v>14</v>
      </c>
      <c r="C3" s="14" t="s">
        <v>3</v>
      </c>
      <c r="D3" s="111" t="s">
        <v>37</v>
      </c>
      <c r="E3" s="15" t="s">
        <v>4</v>
      </c>
      <c r="F3" s="16" t="s">
        <v>5</v>
      </c>
      <c r="G3" s="48">
        <v>45457</v>
      </c>
      <c r="H3" s="28">
        <v>180</v>
      </c>
      <c r="I3" s="47" t="s">
        <v>6</v>
      </c>
      <c r="J3" s="17" t="str">
        <f>F3</f>
        <v>REC. LIQUIDA</v>
      </c>
      <c r="K3" s="18" t="s">
        <v>7</v>
      </c>
    </row>
    <row r="4" spans="1:11" x14ac:dyDescent="0.25">
      <c r="A4" s="11"/>
      <c r="B4" s="29">
        <f>J.S!B4</f>
        <v>2572.56</v>
      </c>
      <c r="C4" s="19">
        <v>0</v>
      </c>
      <c r="D4" s="112">
        <f>A4+B4+C4</f>
        <v>2572.56</v>
      </c>
      <c r="E4" s="4">
        <v>0</v>
      </c>
      <c r="F4" s="20">
        <f>B4+C4+E4</f>
        <v>2572.56</v>
      </c>
      <c r="G4" s="52">
        <v>45513</v>
      </c>
      <c r="H4" s="28">
        <v>1900</v>
      </c>
      <c r="I4" s="21">
        <f>H3+H4</f>
        <v>2080</v>
      </c>
      <c r="J4" s="22">
        <f>F4</f>
        <v>2572.56</v>
      </c>
      <c r="K4" s="23">
        <f>F4-I4</f>
        <v>492.55999999999995</v>
      </c>
    </row>
    <row r="7" spans="1:11" x14ac:dyDescent="0.25">
      <c r="A7" s="27" t="s">
        <v>10</v>
      </c>
      <c r="C7" s="6"/>
      <c r="E7" s="7"/>
      <c r="F7" s="7"/>
      <c r="G7" s="8" t="str">
        <f>G2</f>
        <v>REPASSES</v>
      </c>
      <c r="H7" s="8" t="s">
        <v>21</v>
      </c>
      <c r="I7" s="47" t="s">
        <v>6</v>
      </c>
      <c r="J7" s="2" t="s">
        <v>1</v>
      </c>
      <c r="K7" s="10" t="s">
        <v>2</v>
      </c>
    </row>
    <row r="8" spans="1:11" x14ac:dyDescent="0.25">
      <c r="A8" s="56">
        <v>45536</v>
      </c>
      <c r="B8" s="29" t="s">
        <v>14</v>
      </c>
      <c r="C8" s="14" t="s">
        <v>3</v>
      </c>
      <c r="D8" s="111" t="s">
        <v>37</v>
      </c>
      <c r="E8" s="15" t="s">
        <v>4</v>
      </c>
      <c r="F8" s="16" t="s">
        <v>5</v>
      </c>
      <c r="G8" s="48">
        <v>45561</v>
      </c>
      <c r="H8" s="28">
        <v>2500</v>
      </c>
      <c r="I8" s="21">
        <f>H8</f>
        <v>2500</v>
      </c>
      <c r="J8" s="17" t="str">
        <f>F8</f>
        <v>REC. LIQUIDA</v>
      </c>
      <c r="K8" s="18" t="s">
        <v>7</v>
      </c>
    </row>
    <row r="9" spans="1:11" x14ac:dyDescent="0.25">
      <c r="A9" s="11"/>
      <c r="B9" s="29">
        <f>J.S!B9</f>
        <v>2547.7224000000001</v>
      </c>
      <c r="C9" s="19">
        <v>0</v>
      </c>
      <c r="D9" s="112">
        <f>B9+C9</f>
        <v>2547.7224000000001</v>
      </c>
      <c r="E9" s="4">
        <f>K4</f>
        <v>492.55999999999995</v>
      </c>
      <c r="F9" s="20">
        <f>B9+C9+E9</f>
        <v>3040.2824000000001</v>
      </c>
      <c r="H9" s="57" t="s">
        <v>26</v>
      </c>
      <c r="J9" s="22">
        <f>F9</f>
        <v>3040.2824000000001</v>
      </c>
      <c r="K9" s="23">
        <f>F9-I8</f>
        <v>540.28240000000005</v>
      </c>
    </row>
    <row r="12" spans="1:11" x14ac:dyDescent="0.25">
      <c r="A12" s="27" t="s">
        <v>10</v>
      </c>
      <c r="C12" s="6"/>
      <c r="E12" s="7"/>
      <c r="F12" s="7"/>
      <c r="G12" s="8" t="str">
        <f>G7</f>
        <v>REPASSES</v>
      </c>
      <c r="H12" s="8" t="s">
        <v>21</v>
      </c>
      <c r="I12" s="47" t="s">
        <v>6</v>
      </c>
      <c r="J12" s="2" t="s">
        <v>1</v>
      </c>
      <c r="K12" s="10" t="s">
        <v>2</v>
      </c>
    </row>
    <row r="13" spans="1:11" x14ac:dyDescent="0.25">
      <c r="A13" s="58">
        <v>45566</v>
      </c>
      <c r="B13" s="29" t="s">
        <v>14</v>
      </c>
      <c r="C13" s="14" t="s">
        <v>3</v>
      </c>
      <c r="D13" s="111" t="s">
        <v>37</v>
      </c>
      <c r="E13" s="15" t="s">
        <v>4</v>
      </c>
      <c r="F13" s="16" t="s">
        <v>5</v>
      </c>
      <c r="G13" s="48">
        <v>45590</v>
      </c>
      <c r="H13" s="28">
        <v>350</v>
      </c>
      <c r="I13" s="21">
        <f>H13</f>
        <v>350</v>
      </c>
      <c r="J13" s="17" t="str">
        <f>F13</f>
        <v>REC. LIQUIDA</v>
      </c>
      <c r="K13" s="18" t="s">
        <v>7</v>
      </c>
    </row>
    <row r="14" spans="1:11" x14ac:dyDescent="0.25">
      <c r="A14" s="11"/>
      <c r="B14" s="29">
        <f>J.S!B14</f>
        <v>300</v>
      </c>
      <c r="C14" s="19">
        <v>0</v>
      </c>
      <c r="D14" s="112">
        <f>B14+C14</f>
        <v>300</v>
      </c>
      <c r="E14" s="4">
        <f>K9</f>
        <v>540.28240000000005</v>
      </c>
      <c r="F14" s="20">
        <f>B14+C14+E14</f>
        <v>840.28240000000005</v>
      </c>
      <c r="H14" s="57" t="s">
        <v>26</v>
      </c>
      <c r="J14" s="22">
        <f>F14</f>
        <v>840.28240000000005</v>
      </c>
      <c r="K14" s="23">
        <f>F14-I13</f>
        <v>490.28240000000005</v>
      </c>
    </row>
    <row r="15" spans="1:11" x14ac:dyDescent="0.25">
      <c r="D15" s="6"/>
    </row>
    <row r="17" spans="1:11" x14ac:dyDescent="0.25">
      <c r="A17" s="27" t="s">
        <v>10</v>
      </c>
      <c r="C17" s="6"/>
      <c r="E17" s="7"/>
      <c r="F17" s="7"/>
      <c r="G17" s="8" t="str">
        <f>G12</f>
        <v>REPASSES</v>
      </c>
      <c r="H17" s="8" t="s">
        <v>21</v>
      </c>
      <c r="I17" s="47" t="s">
        <v>6</v>
      </c>
      <c r="J17" s="2" t="s">
        <v>1</v>
      </c>
      <c r="K17" s="10" t="s">
        <v>2</v>
      </c>
    </row>
    <row r="18" spans="1:11" x14ac:dyDescent="0.25">
      <c r="A18" s="62">
        <v>45597</v>
      </c>
      <c r="B18" s="29" t="s">
        <v>14</v>
      </c>
      <c r="C18" s="14" t="s">
        <v>3</v>
      </c>
      <c r="D18" s="111" t="s">
        <v>37</v>
      </c>
      <c r="E18" s="15" t="s">
        <v>4</v>
      </c>
      <c r="F18" s="16" t="s">
        <v>5</v>
      </c>
      <c r="G18" s="65" t="s">
        <v>28</v>
      </c>
      <c r="H18" s="66">
        <v>0</v>
      </c>
      <c r="I18" s="21">
        <f>F19</f>
        <v>490.28240000000005</v>
      </c>
      <c r="J18" s="17" t="str">
        <f>F18</f>
        <v>REC. LIQUIDA</v>
      </c>
      <c r="K18" s="18" t="s">
        <v>7</v>
      </c>
    </row>
    <row r="19" spans="1:11" x14ac:dyDescent="0.25">
      <c r="A19" s="11"/>
      <c r="B19" s="29">
        <f>J.S!B19</f>
        <v>0</v>
      </c>
      <c r="C19" s="19">
        <v>0</v>
      </c>
      <c r="D19" s="112">
        <f>B19+C19</f>
        <v>0</v>
      </c>
      <c r="E19" s="4">
        <f>K14</f>
        <v>490.28240000000005</v>
      </c>
      <c r="F19" s="20">
        <f>B19+C19+E19</f>
        <v>490.28240000000005</v>
      </c>
      <c r="H19" s="57" t="s">
        <v>26</v>
      </c>
      <c r="J19" s="22">
        <f>F19</f>
        <v>490.28240000000005</v>
      </c>
      <c r="K19" s="23">
        <f>F19-I18</f>
        <v>0</v>
      </c>
    </row>
    <row r="21" spans="1:11" x14ac:dyDescent="0.25">
      <c r="D21" s="6"/>
    </row>
    <row r="22" spans="1:11" x14ac:dyDescent="0.25">
      <c r="A22" s="27" t="s">
        <v>10</v>
      </c>
      <c r="C22" s="6"/>
      <c r="E22" s="7"/>
      <c r="F22" s="7"/>
      <c r="G22" s="8" t="str">
        <f>G17</f>
        <v>REPASSES</v>
      </c>
      <c r="H22" s="8" t="s">
        <v>21</v>
      </c>
      <c r="I22" s="47" t="s">
        <v>6</v>
      </c>
      <c r="J22" s="2" t="s">
        <v>1</v>
      </c>
      <c r="K22" s="10" t="s">
        <v>2</v>
      </c>
    </row>
    <row r="23" spans="1:11" x14ac:dyDescent="0.25">
      <c r="A23" s="68">
        <v>45627</v>
      </c>
      <c r="B23" s="29" t="s">
        <v>14</v>
      </c>
      <c r="C23" s="14" t="s">
        <v>3</v>
      </c>
      <c r="D23" s="111" t="s">
        <v>37</v>
      </c>
      <c r="E23" s="15" t="s">
        <v>4</v>
      </c>
      <c r="F23" s="16" t="s">
        <v>5</v>
      </c>
      <c r="G23" s="48">
        <v>45642</v>
      </c>
      <c r="H23" s="28">
        <v>4300</v>
      </c>
      <c r="I23" s="21">
        <f ca="1">H23+H24</f>
        <v>5520</v>
      </c>
      <c r="J23" s="17" t="str">
        <f>F23</f>
        <v>REC. LIQUIDA</v>
      </c>
      <c r="K23" s="18" t="s">
        <v>7</v>
      </c>
    </row>
    <row r="24" spans="1:11" x14ac:dyDescent="0.25">
      <c r="A24" s="11"/>
      <c r="B24" s="29">
        <f>J.S!B24</f>
        <v>5482.3512000000001</v>
      </c>
      <c r="C24" s="19">
        <v>0</v>
      </c>
      <c r="D24" s="112">
        <f>B24+C24</f>
        <v>5482.3512000000001</v>
      </c>
      <c r="E24" s="4">
        <f>K19</f>
        <v>0</v>
      </c>
      <c r="F24" s="20">
        <f>B24+C24+E24</f>
        <v>5482.3512000000001</v>
      </c>
      <c r="G24" s="48">
        <v>45645</v>
      </c>
      <c r="H24" s="28">
        <f ca="1">J.S!H24</f>
        <v>1220</v>
      </c>
      <c r="J24" s="22">
        <f>F24</f>
        <v>5482.3512000000001</v>
      </c>
      <c r="K24" s="59">
        <f ca="1">F24-I23</f>
        <v>-37.648799999999937</v>
      </c>
    </row>
    <row r="25" spans="1:11" x14ac:dyDescent="0.25">
      <c r="H25" s="57" t="s">
        <v>26</v>
      </c>
    </row>
    <row r="27" spans="1:11" x14ac:dyDescent="0.25">
      <c r="D27" s="6"/>
    </row>
    <row r="28" spans="1:11" x14ac:dyDescent="0.25">
      <c r="A28" s="27" t="s">
        <v>10</v>
      </c>
      <c r="C28" s="6"/>
      <c r="E28" s="7"/>
      <c r="F28" s="7"/>
      <c r="G28" s="8" t="str">
        <f>G22</f>
        <v>REPASSES</v>
      </c>
      <c r="H28" s="8" t="s">
        <v>21</v>
      </c>
      <c r="I28" s="47" t="s">
        <v>6</v>
      </c>
      <c r="J28" s="2" t="s">
        <v>1</v>
      </c>
      <c r="K28" s="10" t="s">
        <v>2</v>
      </c>
    </row>
    <row r="29" spans="1:11" x14ac:dyDescent="0.25">
      <c r="A29" s="83">
        <v>45658</v>
      </c>
      <c r="B29" s="29" t="s">
        <v>14</v>
      </c>
      <c r="C29" s="14" t="s">
        <v>3</v>
      </c>
      <c r="D29" s="111" t="s">
        <v>37</v>
      </c>
      <c r="E29" s="15" t="s">
        <v>4</v>
      </c>
      <c r="F29" s="16" t="s">
        <v>5</v>
      </c>
      <c r="G29" s="76">
        <v>45674</v>
      </c>
      <c r="H29" s="28">
        <v>2500</v>
      </c>
      <c r="I29" s="21">
        <f>H29</f>
        <v>2500</v>
      </c>
      <c r="J29" s="17" t="str">
        <f>F29</f>
        <v>REC. LIQUIDA</v>
      </c>
      <c r="K29" s="18" t="s">
        <v>7</v>
      </c>
    </row>
    <row r="30" spans="1:11" x14ac:dyDescent="0.25">
      <c r="A30" s="11"/>
      <c r="B30" s="29">
        <f>J.S!B30</f>
        <v>2589.0528000000004</v>
      </c>
      <c r="C30" s="19">
        <v>0</v>
      </c>
      <c r="D30" s="112">
        <f>B30+C30</f>
        <v>2589.0528000000004</v>
      </c>
      <c r="E30" s="4">
        <f ca="1">K24</f>
        <v>-37.648799999999937</v>
      </c>
      <c r="F30" s="20">
        <f ca="1">B30+C30+E30</f>
        <v>2551.4040000000005</v>
      </c>
      <c r="G30" s="11"/>
      <c r="H30" s="57" t="s">
        <v>26</v>
      </c>
      <c r="J30" s="22">
        <f ca="1">F30</f>
        <v>2551.4040000000005</v>
      </c>
      <c r="K30" s="77">
        <f ca="1">J30-I29</f>
        <v>51.404000000000451</v>
      </c>
    </row>
    <row r="33" spans="1:11" x14ac:dyDescent="0.25">
      <c r="A33" s="27" t="s">
        <v>10</v>
      </c>
      <c r="C33" s="6"/>
      <c r="E33" s="7"/>
      <c r="F33" s="7"/>
      <c r="G33" s="8">
        <f>G27</f>
        <v>0</v>
      </c>
      <c r="H33" s="8" t="s">
        <v>21</v>
      </c>
      <c r="I33" s="47" t="s">
        <v>6</v>
      </c>
      <c r="J33" s="2" t="s">
        <v>1</v>
      </c>
      <c r="K33" s="10" t="s">
        <v>2</v>
      </c>
    </row>
    <row r="34" spans="1:11" x14ac:dyDescent="0.25">
      <c r="A34" s="85">
        <v>45689</v>
      </c>
      <c r="B34" s="29" t="s">
        <v>14</v>
      </c>
      <c r="C34" s="14" t="s">
        <v>3</v>
      </c>
      <c r="D34" s="111" t="s">
        <v>37</v>
      </c>
      <c r="E34" s="15" t="s">
        <v>4</v>
      </c>
      <c r="F34" s="16" t="s">
        <v>5</v>
      </c>
      <c r="G34" s="76">
        <v>45715</v>
      </c>
      <c r="H34" s="28">
        <v>2700</v>
      </c>
      <c r="I34" s="21">
        <f>H34</f>
        <v>2700</v>
      </c>
      <c r="J34" s="17" t="str">
        <f>F34</f>
        <v>REC. LIQUIDA</v>
      </c>
      <c r="K34" s="18" t="s">
        <v>7</v>
      </c>
    </row>
    <row r="35" spans="1:11" x14ac:dyDescent="0.25">
      <c r="A35" s="11"/>
      <c r="B35" s="29">
        <f>J.S!B35</f>
        <v>2594.3776800000001</v>
      </c>
      <c r="C35" s="19">
        <v>0</v>
      </c>
      <c r="D35" s="112">
        <f>B35+C35</f>
        <v>2594.3776800000001</v>
      </c>
      <c r="E35" s="4">
        <f ca="1">K30</f>
        <v>51.404000000000451</v>
      </c>
      <c r="F35" s="20">
        <f>J.S!F35</f>
        <v>2645.7776800000001</v>
      </c>
      <c r="G35" s="11"/>
      <c r="H35" s="57" t="s">
        <v>26</v>
      </c>
      <c r="J35" s="22">
        <f>F35</f>
        <v>2645.7776800000001</v>
      </c>
      <c r="K35" s="59">
        <f>F35-I34</f>
        <v>-54.222319999999854</v>
      </c>
    </row>
    <row r="38" spans="1:11" x14ac:dyDescent="0.25">
      <c r="A38" s="27" t="s">
        <v>10</v>
      </c>
      <c r="C38" s="6"/>
      <c r="E38" s="7"/>
      <c r="F38" s="7"/>
      <c r="G38" s="8">
        <f>G33</f>
        <v>0</v>
      </c>
      <c r="H38" s="8" t="s">
        <v>21</v>
      </c>
      <c r="I38" s="72" t="str">
        <f>I28</f>
        <v>TOT. REPASSADO</v>
      </c>
      <c r="J38" s="2" t="s">
        <v>1</v>
      </c>
      <c r="K38" s="10" t="s">
        <v>2</v>
      </c>
    </row>
    <row r="39" spans="1:11" x14ac:dyDescent="0.25">
      <c r="A39" s="118">
        <v>45717</v>
      </c>
      <c r="B39" s="29" t="s">
        <v>14</v>
      </c>
      <c r="C39" s="14" t="s">
        <v>3</v>
      </c>
      <c r="D39" s="111" t="s">
        <v>37</v>
      </c>
      <c r="E39" s="15" t="s">
        <v>4</v>
      </c>
      <c r="F39" s="16" t="s">
        <v>5</v>
      </c>
      <c r="G39" s="76">
        <v>45726</v>
      </c>
      <c r="H39" s="28">
        <v>2000</v>
      </c>
      <c r="I39" s="87" t="str">
        <f>SANDRA!J39</f>
        <v>REP. HONORÁRIOS</v>
      </c>
      <c r="J39" s="79" t="str">
        <f>F39</f>
        <v>REC. LIQUIDA</v>
      </c>
      <c r="K39" s="18" t="s">
        <v>7</v>
      </c>
    </row>
    <row r="40" spans="1:11" x14ac:dyDescent="0.25">
      <c r="A40" s="11"/>
      <c r="B40" s="29">
        <f>[3]RECEITAS!$AB$53+[3]RECEITAS!$AB$55</f>
        <v>2037.4919999999997</v>
      </c>
      <c r="C40" s="19">
        <v>0</v>
      </c>
      <c r="D40" s="112">
        <f>B40+C40</f>
        <v>2037.4919999999997</v>
      </c>
      <c r="E40" s="63">
        <f>K35</f>
        <v>-54.222319999999854</v>
      </c>
      <c r="F40" s="20">
        <f>D40+E40</f>
        <v>1983.2696799999999</v>
      </c>
      <c r="G40" s="117" t="s">
        <v>6</v>
      </c>
      <c r="H40" s="141">
        <f>H39</f>
        <v>2000</v>
      </c>
      <c r="J40" s="80">
        <f>F40</f>
        <v>1983.2696799999999</v>
      </c>
      <c r="K40" s="59">
        <f>J40-H40</f>
        <v>-16.73032000000012</v>
      </c>
    </row>
    <row r="41" spans="1:11" x14ac:dyDescent="0.25">
      <c r="A41" s="11"/>
      <c r="D41" s="6"/>
      <c r="H41" s="57" t="s">
        <v>26</v>
      </c>
    </row>
  </sheetData>
  <hyperlinks>
    <hyperlink ref="A1" r:id="rId1" location="'MENU PRINC.'!A1" display="PARCEIROS.xlsx - 'MENU PRINC.'!A1" xr:uid="{8D9D8EE5-D886-4160-B092-35A3E5D97ACE}"/>
  </hyperlinks>
  <pageMargins left="0.11811023622047245" right="0.11811023622047245" top="0.78740157480314965" bottom="0.78740157480314965" header="0.31496062992125984" footer="0.31496062992125984"/>
  <pageSetup paperSize="9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E9B7-29EF-4889-B30F-F74DB3221F7C}">
  <sheetPr>
    <tabColor rgb="FFA50021"/>
    <pageSetUpPr fitToPage="1"/>
  </sheetPr>
  <dimension ref="A1:K46"/>
  <sheetViews>
    <sheetView topLeftCell="C28" workbookViewId="0">
      <selection activeCell="F44" sqref="F44"/>
    </sheetView>
  </sheetViews>
  <sheetFormatPr defaultRowHeight="15" x14ac:dyDescent="0.25"/>
  <cols>
    <col min="1" max="1" width="16.28515625" bestFit="1" customWidth="1"/>
    <col min="2" max="2" width="11.85546875" bestFit="1" customWidth="1"/>
    <col min="3" max="3" width="14" bestFit="1" customWidth="1"/>
    <col min="4" max="4" width="14" customWidth="1"/>
    <col min="5" max="5" width="14.7109375" bestFit="1" customWidth="1"/>
    <col min="6" max="6" width="11.7109375" bestFit="1" customWidth="1"/>
    <col min="7" max="7" width="14.140625" bestFit="1" customWidth="1"/>
    <col min="8" max="8" width="14.140625" customWidth="1"/>
    <col min="9" max="9" width="15.42578125" style="11" bestFit="1" customWidth="1"/>
    <col min="10" max="10" width="14.7109375" bestFit="1" customWidth="1"/>
    <col min="11" max="11" width="13.28515625" bestFit="1" customWidth="1"/>
  </cols>
  <sheetData>
    <row r="1" spans="1:11" x14ac:dyDescent="0.25">
      <c r="A1" s="1" t="str">
        <f>'[1]MENU PRINCIPAL'!A1</f>
        <v>MENU PRINCIPAL</v>
      </c>
    </row>
    <row r="2" spans="1:11" x14ac:dyDescent="0.25">
      <c r="A2" s="30" t="s">
        <v>12</v>
      </c>
      <c r="B2" s="30" t="s">
        <v>13</v>
      </c>
      <c r="C2" s="6"/>
      <c r="D2" s="6"/>
      <c r="E2" s="7"/>
      <c r="F2" s="7"/>
      <c r="G2" s="8" t="str">
        <f>PAULA!G2</f>
        <v>REPASSES</v>
      </c>
      <c r="H2" s="8" t="s">
        <v>21</v>
      </c>
      <c r="I2" s="81"/>
      <c r="J2" s="2" t="s">
        <v>1</v>
      </c>
      <c r="K2" s="10" t="s">
        <v>2</v>
      </c>
    </row>
    <row r="3" spans="1:11" x14ac:dyDescent="0.25">
      <c r="A3" s="54">
        <v>45505</v>
      </c>
      <c r="B3" s="31">
        <v>0.3</v>
      </c>
      <c r="C3" s="14" t="s">
        <v>3</v>
      </c>
      <c r="D3" s="111" t="s">
        <v>37</v>
      </c>
      <c r="E3" s="15" t="s">
        <v>4</v>
      </c>
      <c r="F3" s="16" t="s">
        <v>5</v>
      </c>
      <c r="G3" s="53" t="s">
        <v>22</v>
      </c>
      <c r="H3" s="28">
        <v>4000</v>
      </c>
      <c r="I3" s="47" t="s">
        <v>6</v>
      </c>
      <c r="J3" s="17" t="str">
        <f>F3</f>
        <v>REC. LIQUIDA</v>
      </c>
      <c r="K3" s="18" t="s">
        <v>7</v>
      </c>
    </row>
    <row r="4" spans="1:11" x14ac:dyDescent="0.25">
      <c r="A4" s="11"/>
      <c r="B4" s="32">
        <f>JÉTER!B4</f>
        <v>3858.84</v>
      </c>
      <c r="C4" s="19">
        <v>0</v>
      </c>
      <c r="D4" s="112">
        <f>A4+B4+C4</f>
        <v>3858.84</v>
      </c>
      <c r="E4" s="4">
        <v>0</v>
      </c>
      <c r="F4" s="20">
        <f>B4+C4+E4</f>
        <v>3858.84</v>
      </c>
      <c r="I4" s="21">
        <f>H3</f>
        <v>4000</v>
      </c>
      <c r="J4" s="22">
        <f>F4</f>
        <v>3858.84</v>
      </c>
      <c r="K4" s="59">
        <f>F4-I4</f>
        <v>-141.15999999999985</v>
      </c>
    </row>
    <row r="5" spans="1:11" x14ac:dyDescent="0.25">
      <c r="A5" s="11"/>
    </row>
    <row r="7" spans="1:11" x14ac:dyDescent="0.25">
      <c r="A7" s="30" t="s">
        <v>12</v>
      </c>
      <c r="B7" s="30" t="s">
        <v>13</v>
      </c>
      <c r="C7" s="6"/>
      <c r="E7" s="7"/>
      <c r="F7" s="7"/>
      <c r="G7" s="8" t="str">
        <f>PAULA!G7</f>
        <v>REPASSES</v>
      </c>
      <c r="H7" s="8" t="s">
        <v>21</v>
      </c>
      <c r="I7" s="81"/>
      <c r="J7" s="2" t="s">
        <v>1</v>
      </c>
      <c r="K7" s="10" t="s">
        <v>2</v>
      </c>
    </row>
    <row r="8" spans="1:11" x14ac:dyDescent="0.25">
      <c r="A8" s="56">
        <v>45536</v>
      </c>
      <c r="B8" s="31">
        <v>0.3</v>
      </c>
      <c r="C8" s="14" t="s">
        <v>3</v>
      </c>
      <c r="D8" s="111" t="s">
        <v>37</v>
      </c>
      <c r="E8" s="15" t="s">
        <v>4</v>
      </c>
      <c r="F8" s="16" t="s">
        <v>5</v>
      </c>
      <c r="G8" s="48">
        <v>45561</v>
      </c>
      <c r="H8" s="28">
        <v>3800</v>
      </c>
      <c r="I8" s="47" t="s">
        <v>6</v>
      </c>
      <c r="J8" s="17" t="str">
        <f>F8</f>
        <v>REC. LIQUIDA</v>
      </c>
      <c r="K8" s="18" t="s">
        <v>7</v>
      </c>
    </row>
    <row r="9" spans="1:11" x14ac:dyDescent="0.25">
      <c r="A9" s="11"/>
      <c r="B9" s="32">
        <f>JÉTER!B9</f>
        <v>3821.5835999999999</v>
      </c>
      <c r="C9" s="19">
        <v>0</v>
      </c>
      <c r="D9" s="112">
        <f>B9+C9</f>
        <v>3821.5835999999999</v>
      </c>
      <c r="E9" s="63">
        <f>K4</f>
        <v>-141.15999999999985</v>
      </c>
      <c r="F9" s="20">
        <f>B9+C9+E9</f>
        <v>3680.4236000000001</v>
      </c>
      <c r="H9" s="57" t="s">
        <v>26</v>
      </c>
      <c r="I9" s="21">
        <f>H8</f>
        <v>3800</v>
      </c>
      <c r="J9" s="22">
        <f>F9</f>
        <v>3680.4236000000001</v>
      </c>
      <c r="K9" s="59">
        <f>F9-I9</f>
        <v>-119.57639999999992</v>
      </c>
    </row>
    <row r="12" spans="1:11" x14ac:dyDescent="0.25">
      <c r="A12" s="30" t="s">
        <v>12</v>
      </c>
      <c r="B12" s="30" t="s">
        <v>13</v>
      </c>
      <c r="C12" s="6"/>
      <c r="E12" s="7"/>
      <c r="F12" s="7"/>
      <c r="G12" s="8" t="str">
        <f>PAULA!G12</f>
        <v>REPASSES</v>
      </c>
      <c r="H12" s="8" t="s">
        <v>21</v>
      </c>
      <c r="I12" s="81"/>
      <c r="J12" s="2" t="s">
        <v>1</v>
      </c>
      <c r="K12" s="10" t="s">
        <v>2</v>
      </c>
    </row>
    <row r="13" spans="1:11" x14ac:dyDescent="0.25">
      <c r="A13" s="58">
        <v>45566</v>
      </c>
      <c r="B13" s="31">
        <v>0.3</v>
      </c>
      <c r="C13" s="14" t="s">
        <v>3</v>
      </c>
      <c r="D13" s="111" t="s">
        <v>37</v>
      </c>
      <c r="E13" s="15" t="s">
        <v>4</v>
      </c>
      <c r="F13" s="16" t="s">
        <v>5</v>
      </c>
      <c r="G13" s="48">
        <v>45590</v>
      </c>
      <c r="H13" s="28">
        <v>500</v>
      </c>
      <c r="I13" s="47" t="s">
        <v>6</v>
      </c>
      <c r="J13" s="17" t="str">
        <f>F13</f>
        <v>REC. LIQUIDA</v>
      </c>
      <c r="K13" s="18" t="s">
        <v>7</v>
      </c>
    </row>
    <row r="14" spans="1:11" x14ac:dyDescent="0.25">
      <c r="A14" s="11"/>
      <c r="B14" s="32">
        <f>JÉTER!B14</f>
        <v>450</v>
      </c>
      <c r="C14" s="19">
        <v>0</v>
      </c>
      <c r="D14" s="112">
        <f>B14+C14</f>
        <v>450</v>
      </c>
      <c r="E14" s="63">
        <f>K9</f>
        <v>-119.57639999999992</v>
      </c>
      <c r="F14" s="20">
        <f>B14+C14+E14</f>
        <v>330.42360000000008</v>
      </c>
      <c r="H14" s="57" t="s">
        <v>26</v>
      </c>
      <c r="I14" s="21">
        <f>H13</f>
        <v>500</v>
      </c>
      <c r="J14" s="22">
        <f>F14</f>
        <v>330.42360000000008</v>
      </c>
      <c r="K14" s="59">
        <f>F14-I14</f>
        <v>-169.57639999999992</v>
      </c>
    </row>
    <row r="15" spans="1:11" x14ac:dyDescent="0.25">
      <c r="D15" s="6"/>
    </row>
    <row r="17" spans="1:11" x14ac:dyDescent="0.25">
      <c r="A17" s="30" t="s">
        <v>12</v>
      </c>
      <c r="B17" s="30" t="s">
        <v>13</v>
      </c>
      <c r="C17" s="6"/>
      <c r="E17" s="7"/>
      <c r="F17" s="7"/>
      <c r="G17" s="8" t="str">
        <f>PAULA!G17</f>
        <v>REPASSES</v>
      </c>
      <c r="H17" s="8" t="s">
        <v>21</v>
      </c>
      <c r="I17" s="81"/>
      <c r="J17" s="2" t="s">
        <v>1</v>
      </c>
      <c r="K17" s="10" t="s">
        <v>2</v>
      </c>
    </row>
    <row r="18" spans="1:11" x14ac:dyDescent="0.25">
      <c r="A18" s="62">
        <v>45597</v>
      </c>
      <c r="B18" s="31">
        <v>0.3</v>
      </c>
      <c r="C18" s="14" t="s">
        <v>3</v>
      </c>
      <c r="D18" s="111" t="s">
        <v>37</v>
      </c>
      <c r="E18" s="15" t="s">
        <v>4</v>
      </c>
      <c r="F18" s="16" t="s">
        <v>5</v>
      </c>
      <c r="G18" s="65" t="s">
        <v>28</v>
      </c>
      <c r="H18" s="66">
        <v>0</v>
      </c>
      <c r="I18" s="47" t="s">
        <v>6</v>
      </c>
      <c r="J18" s="17" t="str">
        <f>F18</f>
        <v>REC. LIQUIDA</v>
      </c>
      <c r="K18" s="18" t="s">
        <v>7</v>
      </c>
    </row>
    <row r="19" spans="1:11" x14ac:dyDescent="0.25">
      <c r="A19" s="11"/>
      <c r="B19" s="32">
        <v>0</v>
      </c>
      <c r="C19" s="19">
        <v>0</v>
      </c>
      <c r="D19" s="112">
        <f>B19+C19</f>
        <v>0</v>
      </c>
      <c r="E19" s="4">
        <v>0</v>
      </c>
      <c r="F19" s="20">
        <f>B19+C19+E19</f>
        <v>0</v>
      </c>
      <c r="H19" s="57" t="s">
        <v>26</v>
      </c>
      <c r="I19" s="21">
        <f>H18</f>
        <v>0</v>
      </c>
      <c r="J19" s="22">
        <f>F19</f>
        <v>0</v>
      </c>
      <c r="K19" s="59">
        <f>F19-I19</f>
        <v>0</v>
      </c>
    </row>
    <row r="21" spans="1:11" x14ac:dyDescent="0.25">
      <c r="D21" s="6"/>
    </row>
    <row r="22" spans="1:11" x14ac:dyDescent="0.25">
      <c r="A22" s="30" t="s">
        <v>12</v>
      </c>
      <c r="B22" s="30" t="s">
        <v>13</v>
      </c>
      <c r="C22" s="6"/>
      <c r="E22" s="7"/>
      <c r="F22" s="7"/>
      <c r="G22" s="8" t="str">
        <f>PAULA!G22</f>
        <v>REPASSES</v>
      </c>
      <c r="H22" s="8" t="s">
        <v>21</v>
      </c>
      <c r="I22" s="72" t="s">
        <v>6</v>
      </c>
      <c r="J22" s="2" t="s">
        <v>1</v>
      </c>
      <c r="K22" s="10" t="s">
        <v>2</v>
      </c>
    </row>
    <row r="23" spans="1:11" x14ac:dyDescent="0.25">
      <c r="A23" s="68">
        <v>45627</v>
      </c>
      <c r="B23" s="31">
        <v>0.3</v>
      </c>
      <c r="C23" s="14" t="s">
        <v>3</v>
      </c>
      <c r="D23" s="111" t="s">
        <v>37</v>
      </c>
      <c r="E23" s="15" t="s">
        <v>4</v>
      </c>
      <c r="F23" s="16" t="s">
        <v>5</v>
      </c>
      <c r="G23" s="48">
        <v>45643</v>
      </c>
      <c r="H23" s="78">
        <v>6400</v>
      </c>
      <c r="I23" s="21">
        <f>H23</f>
        <v>6400</v>
      </c>
      <c r="J23" s="79" t="str">
        <f>F23</f>
        <v>REC. LIQUIDA</v>
      </c>
      <c r="K23" s="18" t="s">
        <v>7</v>
      </c>
    </row>
    <row r="24" spans="1:11" x14ac:dyDescent="0.25">
      <c r="A24" s="11"/>
      <c r="B24" s="32">
        <f>JÉTER!B24</f>
        <v>8223.5267999999996</v>
      </c>
      <c r="C24" s="19">
        <v>0</v>
      </c>
      <c r="D24" s="112">
        <f>B24+C24</f>
        <v>8223.5267999999996</v>
      </c>
      <c r="E24" s="4">
        <f>K19</f>
        <v>0</v>
      </c>
      <c r="F24" s="20">
        <f>B24+C24+E24</f>
        <v>8223.5267999999996</v>
      </c>
      <c r="G24" s="48">
        <v>45645</v>
      </c>
      <c r="H24" s="78">
        <v>1860</v>
      </c>
      <c r="I24" s="110">
        <f>H24</f>
        <v>1860</v>
      </c>
      <c r="J24" s="80">
        <f>F24</f>
        <v>8223.5267999999996</v>
      </c>
      <c r="K24" s="59">
        <f>J24-I25</f>
        <v>-36.473200000000361</v>
      </c>
    </row>
    <row r="25" spans="1:11" x14ac:dyDescent="0.25">
      <c r="H25" s="24">
        <f>H23+H24</f>
        <v>8260</v>
      </c>
      <c r="I25" s="110">
        <f>I23+I24</f>
        <v>8260</v>
      </c>
    </row>
    <row r="27" spans="1:11" x14ac:dyDescent="0.25">
      <c r="A27" s="30" t="s">
        <v>12</v>
      </c>
      <c r="B27" s="30" t="s">
        <v>13</v>
      </c>
      <c r="C27" s="6"/>
      <c r="D27" s="6"/>
      <c r="E27" s="7"/>
      <c r="F27" s="7"/>
      <c r="G27" s="8" t="str">
        <f>G22</f>
        <v>REPASSES</v>
      </c>
      <c r="H27" s="8" t="s">
        <v>21</v>
      </c>
      <c r="I27" s="72" t="str">
        <f>JÉTER!I28</f>
        <v>FINALIDADE</v>
      </c>
      <c r="J27" s="2" t="s">
        <v>1</v>
      </c>
      <c r="K27" s="10" t="s">
        <v>2</v>
      </c>
    </row>
    <row r="28" spans="1:11" x14ac:dyDescent="0.25">
      <c r="A28" s="83">
        <v>45658</v>
      </c>
      <c r="B28" s="31">
        <v>0.3</v>
      </c>
      <c r="C28" s="14" t="s">
        <v>3</v>
      </c>
      <c r="D28" s="111" t="s">
        <v>37</v>
      </c>
      <c r="E28" s="15" t="s">
        <v>4</v>
      </c>
      <c r="F28" s="16" t="s">
        <v>5</v>
      </c>
      <c r="G28" s="76">
        <v>45674</v>
      </c>
      <c r="H28" s="28">
        <v>3900</v>
      </c>
      <c r="I28" s="87" t="str">
        <f>JÉTER!I29</f>
        <v>REP. HONORÁRIOS</v>
      </c>
      <c r="J28" s="79" t="str">
        <f>F28</f>
        <v>REC. LIQUIDA</v>
      </c>
      <c r="K28" s="18" t="s">
        <v>7</v>
      </c>
    </row>
    <row r="29" spans="1:11" x14ac:dyDescent="0.25">
      <c r="A29" s="11"/>
      <c r="B29" s="32">
        <f>JÉTER!B30</f>
        <v>3883.5792000000001</v>
      </c>
      <c r="C29" s="19">
        <v>0</v>
      </c>
      <c r="D29" s="112">
        <f>A29+B29+C29</f>
        <v>3883.5792000000001</v>
      </c>
      <c r="E29" s="63">
        <f>K24</f>
        <v>-36.473200000000361</v>
      </c>
      <c r="F29" s="20">
        <f>B29+C29+E29</f>
        <v>3847.1059999999998</v>
      </c>
      <c r="G29" s="147" t="s">
        <v>6</v>
      </c>
      <c r="H29" s="148">
        <f>H28</f>
        <v>3900</v>
      </c>
      <c r="J29" s="80">
        <f>F29</f>
        <v>3847.1059999999998</v>
      </c>
      <c r="K29" s="59">
        <f>J29-H29</f>
        <v>-52.894000000000233</v>
      </c>
    </row>
    <row r="30" spans="1:11" x14ac:dyDescent="0.25">
      <c r="H30" s="57" t="s">
        <v>26</v>
      </c>
    </row>
    <row r="32" spans="1:11" x14ac:dyDescent="0.25">
      <c r="A32" s="30" t="s">
        <v>12</v>
      </c>
      <c r="B32" s="30" t="s">
        <v>13</v>
      </c>
      <c r="C32" s="6"/>
      <c r="E32" s="7"/>
      <c r="F32" s="7"/>
      <c r="G32" s="8" t="str">
        <f>G22</f>
        <v>REPASSES</v>
      </c>
      <c r="H32" s="8" t="s">
        <v>21</v>
      </c>
      <c r="I32" s="72" t="str">
        <f>JÉTER!I33</f>
        <v>FINALIDADE</v>
      </c>
      <c r="J32" s="2" t="s">
        <v>1</v>
      </c>
      <c r="K32" s="10" t="s">
        <v>2</v>
      </c>
    </row>
    <row r="33" spans="1:11" x14ac:dyDescent="0.25">
      <c r="A33" s="85">
        <v>45689</v>
      </c>
      <c r="B33" s="31">
        <v>0.3</v>
      </c>
      <c r="C33" s="14" t="s">
        <v>3</v>
      </c>
      <c r="D33" s="111" t="s">
        <v>37</v>
      </c>
      <c r="E33" s="15" t="s">
        <v>4</v>
      </c>
      <c r="F33" s="16" t="s">
        <v>5</v>
      </c>
      <c r="G33" s="76">
        <v>45715</v>
      </c>
      <c r="H33" s="28">
        <v>4000</v>
      </c>
      <c r="I33" s="87" t="str">
        <f>JÉTER!I34</f>
        <v>REP. HONORÁRIOS</v>
      </c>
      <c r="J33" s="79" t="str">
        <f>F33</f>
        <v>REC. LIQUIDA</v>
      </c>
      <c r="K33" s="18" t="s">
        <v>7</v>
      </c>
    </row>
    <row r="34" spans="1:11" x14ac:dyDescent="0.25">
      <c r="A34" s="11"/>
      <c r="B34" s="32">
        <f>[3]RECEITAS!$V$41+[3]RECEITAS!$V$43+[3]RECEITAS!$V$45+[3]RECEITAS!$V$47+[3]RECEITAS!$V$51</f>
        <v>3891.5665200000003</v>
      </c>
      <c r="C34" s="19">
        <v>0</v>
      </c>
      <c r="D34" s="112">
        <f>B34+C34</f>
        <v>3891.5665200000003</v>
      </c>
      <c r="E34" s="63">
        <f>K29</f>
        <v>-52.894000000000233</v>
      </c>
      <c r="F34" s="20">
        <f>B34+C34+E34</f>
        <v>3838.6725200000001</v>
      </c>
      <c r="G34" s="147" t="s">
        <v>6</v>
      </c>
      <c r="H34" s="148">
        <f>H33</f>
        <v>4000</v>
      </c>
      <c r="J34" s="80">
        <f>F34</f>
        <v>3838.6725200000001</v>
      </c>
      <c r="K34" s="59">
        <f>J34-H34</f>
        <v>-161.32747999999992</v>
      </c>
    </row>
    <row r="35" spans="1:11" x14ac:dyDescent="0.25">
      <c r="H35" s="57" t="s">
        <v>26</v>
      </c>
    </row>
    <row r="38" spans="1:11" x14ac:dyDescent="0.25">
      <c r="A38" s="30" t="s">
        <v>12</v>
      </c>
      <c r="B38" s="30" t="s">
        <v>13</v>
      </c>
      <c r="C38" s="6"/>
      <c r="E38" s="7"/>
      <c r="F38" s="7"/>
      <c r="G38" s="8" t="str">
        <f>G22</f>
        <v>REPASSES</v>
      </c>
      <c r="H38" s="8" t="s">
        <v>21</v>
      </c>
      <c r="I38" s="72" t="str">
        <f>JÉTER!I38</f>
        <v>FINALIDADE</v>
      </c>
      <c r="J38" s="2" t="s">
        <v>1</v>
      </c>
      <c r="K38" s="10" t="s">
        <v>2</v>
      </c>
    </row>
    <row r="39" spans="1:11" x14ac:dyDescent="0.25">
      <c r="A39" s="118">
        <v>45717</v>
      </c>
      <c r="B39" s="31">
        <v>0.3</v>
      </c>
      <c r="C39" s="14" t="s">
        <v>3</v>
      </c>
      <c r="D39" s="111" t="s">
        <v>37</v>
      </c>
      <c r="E39" s="15" t="s">
        <v>4</v>
      </c>
      <c r="F39" s="16" t="s">
        <v>5</v>
      </c>
      <c r="G39" s="76">
        <f>JÉTER!G39</f>
        <v>45726</v>
      </c>
      <c r="H39" s="28">
        <f>JÉTER!H39</f>
        <v>3000</v>
      </c>
      <c r="I39" s="87" t="str">
        <f>JÉTER!I39</f>
        <v>REP. HONORÁRIOS</v>
      </c>
      <c r="J39" s="79" t="str">
        <f>F39</f>
        <v>REC. LIQUIDA</v>
      </c>
      <c r="K39" s="18" t="s">
        <v>7</v>
      </c>
    </row>
    <row r="40" spans="1:11" x14ac:dyDescent="0.25">
      <c r="A40" s="11"/>
      <c r="B40" s="32">
        <f>[3]RECEITAS!$V$53+[3]RECEITAS!$V$55</f>
        <v>3056.2379999999994</v>
      </c>
      <c r="C40" s="19">
        <v>0</v>
      </c>
      <c r="D40" s="112">
        <f>A48+B48+C48</f>
        <v>0</v>
      </c>
      <c r="E40" s="63">
        <f>K34</f>
        <v>-161.32747999999992</v>
      </c>
      <c r="F40" s="20">
        <f>B40+C40+E40</f>
        <v>2894.9105199999995</v>
      </c>
      <c r="G40" s="147" t="s">
        <v>6</v>
      </c>
      <c r="H40" s="148">
        <f>H39</f>
        <v>3000</v>
      </c>
      <c r="J40" s="80">
        <f>F40</f>
        <v>2894.9105199999995</v>
      </c>
      <c r="K40" s="59">
        <f>J40-H40</f>
        <v>-105.08948000000055</v>
      </c>
    </row>
    <row r="41" spans="1:11" x14ac:dyDescent="0.25">
      <c r="H41" s="57" t="s">
        <v>26</v>
      </c>
    </row>
    <row r="43" spans="1:11" x14ac:dyDescent="0.25">
      <c r="E43" s="9" t="s">
        <v>29</v>
      </c>
      <c r="F43" s="84">
        <f>'[6]MENU PRINCIPAL'!$C$11</f>
        <v>21700</v>
      </c>
    </row>
    <row r="44" spans="1:11" x14ac:dyDescent="0.25">
      <c r="E44" s="9" t="s">
        <v>30</v>
      </c>
      <c r="F44" s="115">
        <f>H3+H8+H13+H18+H25+H29+H34+H40</f>
        <v>27460</v>
      </c>
    </row>
    <row r="45" spans="1:11" x14ac:dyDescent="0.25">
      <c r="E45" s="9" t="s">
        <v>31</v>
      </c>
      <c r="F45" s="114">
        <f>F44-F43</f>
        <v>5760</v>
      </c>
    </row>
    <row r="46" spans="1:11" x14ac:dyDescent="0.25">
      <c r="D46" s="6"/>
    </row>
  </sheetData>
  <hyperlinks>
    <hyperlink ref="A1" r:id="rId1" location="'MENU PRINC.'!A1" display="PARCEIROS.xlsx - 'MENU PRINC.'!A1" xr:uid="{08068BDE-9E06-4148-B122-CECD8C4FDC02}"/>
  </hyperlinks>
  <pageMargins left="0.11811023622047245" right="0.11811023622047245" top="0.78740157480314965" bottom="0.78740157480314965" header="0.31496062992125984" footer="0.31496062992125984"/>
  <pageSetup paperSize="9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5C11-4601-4F2F-86CD-FFBBC4707EDE}">
  <sheetPr>
    <tabColor rgb="FFFF0000"/>
  </sheetPr>
  <dimension ref="A1:J20"/>
  <sheetViews>
    <sheetView workbookViewId="0">
      <selection activeCell="I20" sqref="I20"/>
    </sheetView>
  </sheetViews>
  <sheetFormatPr defaultRowHeight="15" x14ac:dyDescent="0.25"/>
  <cols>
    <col min="1" max="1" width="10.7109375" bestFit="1" customWidth="1"/>
    <col min="2" max="2" width="18.85546875" style="24" bestFit="1" customWidth="1"/>
    <col min="3" max="3" width="22.28515625" style="24" bestFit="1" customWidth="1"/>
    <col min="4" max="4" width="19.140625" style="24" bestFit="1" customWidth="1"/>
    <col min="5" max="5" width="19.140625" style="24" customWidth="1"/>
    <col min="6" max="6" width="18.140625" style="24" bestFit="1" customWidth="1"/>
    <col min="7" max="7" width="18.140625" style="24" customWidth="1"/>
    <col min="8" max="9" width="20.5703125" style="24" bestFit="1" customWidth="1"/>
    <col min="10" max="10" width="28.7109375" bestFit="1" customWidth="1"/>
  </cols>
  <sheetData>
    <row r="1" spans="1:10" x14ac:dyDescent="0.25">
      <c r="A1" t="s">
        <v>41</v>
      </c>
      <c r="B1" s="24" t="s">
        <v>38</v>
      </c>
      <c r="C1" s="24" t="s">
        <v>42</v>
      </c>
      <c r="D1" s="24" t="s">
        <v>39</v>
      </c>
      <c r="E1" s="24" t="s">
        <v>44</v>
      </c>
      <c r="F1" s="24" t="s">
        <v>40</v>
      </c>
      <c r="G1" s="24" t="s">
        <v>45</v>
      </c>
      <c r="H1" s="24" t="s">
        <v>47</v>
      </c>
      <c r="I1" s="24" t="s">
        <v>46</v>
      </c>
      <c r="J1" t="s">
        <v>43</v>
      </c>
    </row>
    <row r="2" spans="1:10" x14ac:dyDescent="0.25">
      <c r="A2" s="113">
        <v>45467</v>
      </c>
      <c r="B2" s="24">
        <v>1050</v>
      </c>
      <c r="E2" s="24">
        <f>B2+C2+D2</f>
        <v>1050</v>
      </c>
      <c r="J2" t="str">
        <f>[3]RECEITAS!$D$3</f>
        <v>CLEIDE MARQUES MENDONÇA</v>
      </c>
    </row>
    <row r="3" spans="1:10" x14ac:dyDescent="0.25">
      <c r="A3" s="113">
        <f>[3]RECEITAS!$A$5</f>
        <v>45454</v>
      </c>
      <c r="B3" s="24">
        <f>[3]RECEITAS!$AC$5</f>
        <v>900</v>
      </c>
      <c r="E3" s="24">
        <f t="shared" ref="E3:E17" si="0">B3+C3+D3</f>
        <v>900</v>
      </c>
      <c r="J3" t="str">
        <f>[3]RECEITAS!$D$5</f>
        <v>JOSÉ MESSIAS VIEIRA</v>
      </c>
    </row>
    <row r="4" spans="1:10" x14ac:dyDescent="0.25">
      <c r="A4" s="113">
        <f>[3]RECEITAS!$A$7</f>
        <v>45468</v>
      </c>
      <c r="B4" s="24">
        <f>[3]RECEITAS!$AC$7</f>
        <v>360</v>
      </c>
      <c r="E4" s="24">
        <f t="shared" si="0"/>
        <v>360</v>
      </c>
      <c r="J4" s="113" t="str">
        <f>[3]RECEITAS!$D$7</f>
        <v xml:space="preserve">ROMILDA DE FATIMA FAVARELLI </v>
      </c>
    </row>
    <row r="5" spans="1:10" x14ac:dyDescent="0.25">
      <c r="A5" s="113">
        <v>45499</v>
      </c>
      <c r="B5" s="24">
        <f>[3]RECEITAS!$AC$9</f>
        <v>1278</v>
      </c>
      <c r="E5" s="24">
        <f t="shared" si="0"/>
        <v>1278</v>
      </c>
      <c r="J5" t="str">
        <f>[3]RECEITAS!$D$9</f>
        <v>MARIA GERALDA DE ANDRADE</v>
      </c>
    </row>
    <row r="6" spans="1:10" x14ac:dyDescent="0.25">
      <c r="A6" s="113">
        <f>ISABEL!H11</f>
        <v>45559</v>
      </c>
      <c r="C6" s="24">
        <f>ISABEL!I11</f>
        <v>1250</v>
      </c>
      <c r="E6" s="24">
        <f t="shared" si="0"/>
        <v>1250</v>
      </c>
      <c r="J6" t="str">
        <f>ISABEL!J11</f>
        <v>REP. CLEONIZIO</v>
      </c>
    </row>
    <row r="7" spans="1:10" x14ac:dyDescent="0.25">
      <c r="A7" s="113">
        <f>ISABEL!H17</f>
        <v>45580</v>
      </c>
      <c r="C7" s="24">
        <f>ISABEL!I17</f>
        <v>600</v>
      </c>
      <c r="E7" s="24">
        <f t="shared" si="0"/>
        <v>600</v>
      </c>
      <c r="J7" t="str">
        <f>ISABEL!J17</f>
        <v>REP. HENRIQUE</v>
      </c>
    </row>
    <row r="8" spans="1:10" x14ac:dyDescent="0.25">
      <c r="A8" s="113">
        <f>ISABEL!H18</f>
        <v>45593</v>
      </c>
      <c r="C8" s="24">
        <f>ISABEL!I18</f>
        <v>1250</v>
      </c>
      <c r="E8" s="24">
        <f t="shared" si="0"/>
        <v>1250</v>
      </c>
      <c r="J8" t="str">
        <f>J6</f>
        <v>REP. CLEONIZIO</v>
      </c>
    </row>
    <row r="9" spans="1:10" x14ac:dyDescent="0.25">
      <c r="A9" s="113">
        <f>ISABEL!H23</f>
        <v>45611</v>
      </c>
      <c r="C9" s="24">
        <f>ISABEL!I23</f>
        <v>600</v>
      </c>
      <c r="E9" s="24">
        <f t="shared" si="0"/>
        <v>600</v>
      </c>
      <c r="J9" t="str">
        <f>J7</f>
        <v>REP. HENRIQUE</v>
      </c>
    </row>
    <row r="10" spans="1:10" x14ac:dyDescent="0.25">
      <c r="A10" s="113">
        <f>ISABEL!H29</f>
        <v>45635</v>
      </c>
      <c r="C10" s="24">
        <f>ISABEL!I29</f>
        <v>1442.07</v>
      </c>
      <c r="E10" s="24">
        <f t="shared" si="0"/>
        <v>1442.07</v>
      </c>
      <c r="J10" t="str">
        <f>J8</f>
        <v>REP. CLEONIZIO</v>
      </c>
    </row>
    <row r="11" spans="1:10" x14ac:dyDescent="0.25">
      <c r="A11" s="113">
        <f>ISABEL!H30</f>
        <v>45642</v>
      </c>
      <c r="C11" s="24">
        <f>ISABEL!I30</f>
        <v>600</v>
      </c>
      <c r="E11" s="24">
        <f t="shared" si="0"/>
        <v>600</v>
      </c>
      <c r="J11" t="str">
        <f>J9</f>
        <v>REP. HENRIQUE</v>
      </c>
    </row>
    <row r="12" spans="1:10" x14ac:dyDescent="0.25">
      <c r="A12" s="113">
        <f>ISABEL!H37</f>
        <v>45674</v>
      </c>
      <c r="C12" s="24">
        <f>ISABEL!I37</f>
        <v>600</v>
      </c>
      <c r="E12" s="24">
        <f t="shared" si="0"/>
        <v>600</v>
      </c>
      <c r="J12" t="str">
        <f>ISABEL!J37</f>
        <v>REP. HENRIQUE</v>
      </c>
    </row>
    <row r="13" spans="1:10" x14ac:dyDescent="0.25">
      <c r="A13" s="113">
        <f>ISABEL!H38</f>
        <v>45682</v>
      </c>
      <c r="D13" s="24">
        <f>ISABEL!I38</f>
        <v>3000</v>
      </c>
      <c r="E13" s="24">
        <f t="shared" si="0"/>
        <v>3000</v>
      </c>
      <c r="J13" t="str">
        <f>ISABEL!J38</f>
        <v>AUXÍLIO JS</v>
      </c>
    </row>
    <row r="14" spans="1:10" x14ac:dyDescent="0.25">
      <c r="A14" s="113">
        <f>[3]RECEITAS!$A$41</f>
        <v>45701</v>
      </c>
      <c r="B14" s="24">
        <f>[3]RECEITAS!$I$41*30/100</f>
        <v>7653.78</v>
      </c>
      <c r="E14" s="24">
        <f t="shared" si="0"/>
        <v>7653.78</v>
      </c>
      <c r="F14" s="24">
        <f>[3]RECEITAS!$I$41-B14</f>
        <v>17858.82</v>
      </c>
      <c r="G14" s="24">
        <v>10000</v>
      </c>
      <c r="H14" s="24">
        <f>G14-E14</f>
        <v>2346.2200000000003</v>
      </c>
      <c r="J14" t="str">
        <f>[3]RECEITAS!$D$41</f>
        <v>JOSE REINALDO BORGES</v>
      </c>
    </row>
    <row r="15" spans="1:10" x14ac:dyDescent="0.25">
      <c r="A15" s="113">
        <f>[3]RECEITAS!$A$43</f>
        <v>45701</v>
      </c>
      <c r="B15" s="24">
        <f>[3]RECEITAS!$AC$43</f>
        <v>1500</v>
      </c>
      <c r="E15" s="24">
        <f t="shared" si="0"/>
        <v>1500</v>
      </c>
      <c r="F15" s="24">
        <f>[3]RECEITAS!$T$44</f>
        <v>200</v>
      </c>
      <c r="G15" s="24">
        <v>200</v>
      </c>
      <c r="H15" s="24">
        <f>G15</f>
        <v>200</v>
      </c>
      <c r="J15" t="str">
        <f>[3]RECEITAS!$D$43</f>
        <v>DOMINGOS SAVIO DIAS</v>
      </c>
    </row>
    <row r="16" spans="1:10" x14ac:dyDescent="0.25">
      <c r="A16" s="113">
        <f>ISABEL!H43</f>
        <v>45705</v>
      </c>
      <c r="C16" s="24">
        <f>ISABEL!I43</f>
        <v>600</v>
      </c>
      <c r="E16" s="24">
        <f t="shared" si="0"/>
        <v>600</v>
      </c>
      <c r="J16" t="str">
        <f>J11</f>
        <v>REP. HENRIQUE</v>
      </c>
    </row>
    <row r="17" spans="1:10" x14ac:dyDescent="0.25">
      <c r="A17" s="113">
        <f>A18</f>
        <v>45715</v>
      </c>
      <c r="B17" s="24">
        <f>[3]RECEITAS!$M$47*30/100</f>
        <v>300</v>
      </c>
      <c r="E17" s="24">
        <f t="shared" si="0"/>
        <v>300</v>
      </c>
      <c r="F17" s="24">
        <f>[3]RECEITAS!$T$48</f>
        <v>300</v>
      </c>
      <c r="G17" s="24">
        <v>0</v>
      </c>
      <c r="H17" s="24">
        <f>G17</f>
        <v>0</v>
      </c>
      <c r="J17" t="str">
        <f>[3]RECEITAS!$D$47</f>
        <v>LEONINA ISABEL BALGI</v>
      </c>
    </row>
    <row r="18" spans="1:10" x14ac:dyDescent="0.25">
      <c r="A18" s="113">
        <f>ISABEL!H46</f>
        <v>45715</v>
      </c>
      <c r="D18" s="24">
        <f>ISABEL!I46</f>
        <v>3000</v>
      </c>
      <c r="E18" s="24">
        <f>B18+C18+D18</f>
        <v>3000</v>
      </c>
      <c r="J18" t="str">
        <f>J13</f>
        <v>AUXÍLIO JS</v>
      </c>
    </row>
    <row r="19" spans="1:10" x14ac:dyDescent="0.25">
      <c r="B19" s="24">
        <f>SUM(B2:B18)</f>
        <v>13041.779999999999</v>
      </c>
      <c r="C19" s="24">
        <f>SUM(C6:C18)</f>
        <v>6942.07</v>
      </c>
      <c r="D19" s="24">
        <f>SUM(D2:D18)</f>
        <v>6000</v>
      </c>
      <c r="E19" s="24">
        <f>SUM(E2:E18)</f>
        <v>25983.85</v>
      </c>
      <c r="F19" s="24">
        <f>SUM(F2:F18)</f>
        <v>18358.82</v>
      </c>
      <c r="G19" s="24">
        <f>G14+G15+G16+G17+G18</f>
        <v>10200</v>
      </c>
      <c r="H19" s="24">
        <f>H14+H15+H16++H18</f>
        <v>2546.2200000000003</v>
      </c>
      <c r="I19" s="24">
        <f>E19-H19</f>
        <v>23437.629999999997</v>
      </c>
    </row>
    <row r="20" spans="1:10" x14ac:dyDescent="0.25">
      <c r="E20" s="24">
        <f>B19+C19+D19</f>
        <v>25983.85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MENU PRINC.</vt:lpstr>
      <vt:lpstr>ISABEL</vt:lpstr>
      <vt:lpstr>SANDRA</vt:lpstr>
      <vt:lpstr>J.S</vt:lpstr>
      <vt:lpstr>JÉTER</vt:lpstr>
      <vt:lpstr>PAULA</vt:lpstr>
      <vt:lpstr>ESCRITÓRIO</vt:lpstr>
      <vt:lpstr>COMPENSAÇÕES</vt:lpstr>
      <vt:lpstr>ESCRITÓRIO!Area_de_impressao</vt:lpstr>
      <vt:lpstr>ISABEL!Area_de_impressao</vt:lpstr>
      <vt:lpstr>J.S!Area_de_impressao</vt:lpstr>
      <vt:lpstr>JÉTER!Area_de_impressao</vt:lpstr>
      <vt:lpstr>PAULA!Area_de_impressao</vt:lpstr>
      <vt:lpstr>SANDRA!Area_de_impressao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Jeter Tovani</cp:lastModifiedBy>
  <cp:lastPrinted>2024-12-19T19:22:49Z</cp:lastPrinted>
  <dcterms:created xsi:type="dcterms:W3CDTF">2024-06-14T16:59:09Z</dcterms:created>
  <dcterms:modified xsi:type="dcterms:W3CDTF">2025-03-12T14:56:10Z</dcterms:modified>
</cp:coreProperties>
</file>