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JS Advogados\FINANCEIRO\2024\MATRIZ\06 - JUNHO\"/>
    </mc:Choice>
  </mc:AlternateContent>
  <xr:revisionPtr revIDLastSave="0" documentId="13_ncr:1_{07C00DD2-7525-46BF-B679-BEA4F7A7072D}" xr6:coauthVersionLast="47" xr6:coauthVersionMax="47" xr10:uidLastSave="{00000000-0000-0000-0000-000000000000}"/>
  <bookViews>
    <workbookView xWindow="-120" yWindow="-120" windowWidth="20730" windowHeight="11160" xr2:uid="{8E9412E1-001A-4273-8F23-59D90A56D251}"/>
  </bookViews>
  <sheets>
    <sheet name="RESUMO RECEITAS" sheetId="10" r:id="rId1"/>
    <sheet name="CÍVEL" sheetId="3" r:id="rId2"/>
    <sheet name="CRIMINAL" sheetId="6" r:id="rId3"/>
    <sheet name="EMPRES - TRIBUT" sheetId="9" r:id="rId4"/>
    <sheet name="EXTRA JUDICIAL" sheetId="8" r:id="rId5"/>
    <sheet name="FAMÍLIA" sheetId="4" r:id="rId6"/>
    <sheet name="PREVIDENCIÁRIO" sheetId="1" r:id="rId7"/>
    <sheet name="REURB Q.D" sheetId="7" r:id="rId8"/>
    <sheet name="SUCESSÕES" sheetId="2" r:id="rId9"/>
    <sheet name="TRABALHISTA" sheetId="5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0" l="1"/>
  <c r="C15" i="10"/>
  <c r="R6" i="8"/>
  <c r="Q6" i="8"/>
  <c r="P6" i="8"/>
  <c r="O6" i="8"/>
  <c r="N1048576" i="8"/>
  <c r="I6" i="8"/>
  <c r="S7" i="9"/>
  <c r="R7" i="9"/>
  <c r="Q7" i="9"/>
  <c r="P7" i="9"/>
  <c r="O7" i="9"/>
  <c r="N7" i="9"/>
  <c r="L7" i="9"/>
  <c r="I7" i="9"/>
  <c r="C11" i="10"/>
  <c r="C8" i="10"/>
  <c r="C10" i="10"/>
  <c r="C12" i="10"/>
  <c r="C13" i="10"/>
  <c r="C6" i="10"/>
  <c r="C5" i="10"/>
  <c r="C7" i="10"/>
  <c r="C9" i="10"/>
  <c r="A1" i="10"/>
  <c r="N6" i="8"/>
  <c r="L6" i="8"/>
  <c r="N5" i="8"/>
  <c r="M5" i="8"/>
  <c r="S4" i="8"/>
  <c r="P4" i="8"/>
  <c r="N4" i="8"/>
  <c r="L4" i="8"/>
  <c r="O4" i="8" s="1"/>
  <c r="J4" i="8"/>
  <c r="E5" i="9"/>
  <c r="S5" i="9"/>
  <c r="P5" i="9"/>
  <c r="O5" i="9"/>
  <c r="N5" i="9"/>
  <c r="N6" i="9" s="1"/>
  <c r="L5" i="9"/>
  <c r="S4" i="9"/>
  <c r="P4" i="9"/>
  <c r="O4" i="9"/>
  <c r="N4" i="9"/>
  <c r="L4" i="9"/>
  <c r="Q4" i="9" s="1"/>
  <c r="E2" i="9"/>
  <c r="P3" i="9"/>
  <c r="A1" i="9"/>
  <c r="P3" i="8"/>
  <c r="A1" i="8"/>
  <c r="S8" i="7"/>
  <c r="R8" i="7"/>
  <c r="Q8" i="7"/>
  <c r="P8" i="7"/>
  <c r="O8" i="7"/>
  <c r="N8" i="7"/>
  <c r="L8" i="7"/>
  <c r="I8" i="7"/>
  <c r="N7" i="7"/>
  <c r="S6" i="7"/>
  <c r="P6" i="7"/>
  <c r="O6" i="7"/>
  <c r="N6" i="7"/>
  <c r="L6" i="7"/>
  <c r="Q6" i="7" s="1"/>
  <c r="R6" i="7" s="1"/>
  <c r="K6" i="7"/>
  <c r="N5" i="7"/>
  <c r="S4" i="7"/>
  <c r="P4" i="7"/>
  <c r="N4" i="7"/>
  <c r="L4" i="7"/>
  <c r="O4" i="7" s="1"/>
  <c r="K4" i="7"/>
  <c r="S5" i="6"/>
  <c r="R5" i="6"/>
  <c r="Q5" i="6"/>
  <c r="P5" i="6"/>
  <c r="O5" i="6"/>
  <c r="N5" i="6"/>
  <c r="L5" i="6"/>
  <c r="I5" i="6"/>
  <c r="S4" i="6"/>
  <c r="P4" i="6"/>
  <c r="N4" i="6"/>
  <c r="L4" i="6"/>
  <c r="O4" i="6" s="1"/>
  <c r="S5" i="5"/>
  <c r="R5" i="5"/>
  <c r="Q5" i="5"/>
  <c r="P5" i="5"/>
  <c r="O5" i="5"/>
  <c r="N5" i="5"/>
  <c r="L5" i="5"/>
  <c r="I5" i="5"/>
  <c r="P4" i="5"/>
  <c r="O4" i="5"/>
  <c r="N4" i="5"/>
  <c r="L4" i="5"/>
  <c r="Q4" i="5" s="1"/>
  <c r="R4" i="5" s="1"/>
  <c r="S14" i="4"/>
  <c r="R14" i="4"/>
  <c r="Q14" i="4"/>
  <c r="P14" i="4"/>
  <c r="O14" i="4"/>
  <c r="N14" i="4"/>
  <c r="L14" i="4"/>
  <c r="I14" i="4"/>
  <c r="N13" i="4"/>
  <c r="P12" i="4"/>
  <c r="N12" i="4"/>
  <c r="L12" i="4"/>
  <c r="O12" i="4" s="1"/>
  <c r="S11" i="4"/>
  <c r="P11" i="4"/>
  <c r="N11" i="4"/>
  <c r="L11" i="4"/>
  <c r="S10" i="4"/>
  <c r="N10" i="4"/>
  <c r="P10" i="4" s="1"/>
  <c r="M10" i="4"/>
  <c r="L10" i="4"/>
  <c r="O10" i="4" s="1"/>
  <c r="S9" i="4"/>
  <c r="P9" i="4"/>
  <c r="N9" i="4"/>
  <c r="L9" i="4"/>
  <c r="O9" i="4" s="1"/>
  <c r="S8" i="4"/>
  <c r="P8" i="4"/>
  <c r="N8" i="4"/>
  <c r="M8" i="4"/>
  <c r="L8" i="4"/>
  <c r="S7" i="4"/>
  <c r="P7" i="4"/>
  <c r="N7" i="4"/>
  <c r="L7" i="4"/>
  <c r="O7" i="4" s="1"/>
  <c r="A7" i="4"/>
  <c r="A8" i="4" s="1"/>
  <c r="S6" i="4"/>
  <c r="P6" i="4"/>
  <c r="N6" i="4"/>
  <c r="L6" i="4"/>
  <c r="J6" i="4"/>
  <c r="J7" i="4" s="1"/>
  <c r="S4" i="4"/>
  <c r="P4" i="4"/>
  <c r="N4" i="4"/>
  <c r="N5" i="4" s="1"/>
  <c r="L4" i="4"/>
  <c r="O4" i="4" s="1"/>
  <c r="H4" i="4"/>
  <c r="S6" i="2"/>
  <c r="Q6" i="2"/>
  <c r="P6" i="2"/>
  <c r="O6" i="2"/>
  <c r="N6" i="2"/>
  <c r="L6" i="2"/>
  <c r="I6" i="2"/>
  <c r="S5" i="2"/>
  <c r="P5" i="2"/>
  <c r="N5" i="2"/>
  <c r="L5" i="2"/>
  <c r="O5" i="2" s="1"/>
  <c r="J5" i="2"/>
  <c r="S4" i="2"/>
  <c r="P4" i="2"/>
  <c r="N4" i="2"/>
  <c r="M4" i="2"/>
  <c r="L4" i="2"/>
  <c r="O4" i="2" s="1"/>
  <c r="K4" i="2"/>
  <c r="J4" i="2"/>
  <c r="N5" i="1"/>
  <c r="L5" i="1"/>
  <c r="I5" i="1"/>
  <c r="S4" i="1"/>
  <c r="P4" i="1"/>
  <c r="N4" i="1"/>
  <c r="L4" i="1"/>
  <c r="O4" i="1" s="1"/>
  <c r="U16" i="3"/>
  <c r="T16" i="3"/>
  <c r="S19" i="3"/>
  <c r="R19" i="3"/>
  <c r="Q19" i="3"/>
  <c r="P19" i="3"/>
  <c r="O19" i="3"/>
  <c r="N19" i="3"/>
  <c r="L19" i="3"/>
  <c r="J14" i="3"/>
  <c r="J12" i="3"/>
  <c r="J9" i="3"/>
  <c r="J7" i="3"/>
  <c r="J8" i="3" s="1"/>
  <c r="I19" i="3"/>
  <c r="E9" i="3"/>
  <c r="S18" i="3"/>
  <c r="P18" i="3"/>
  <c r="N18" i="3"/>
  <c r="L18" i="3"/>
  <c r="O18" i="3" s="1"/>
  <c r="E18" i="3"/>
  <c r="N17" i="3"/>
  <c r="S16" i="3"/>
  <c r="P16" i="3"/>
  <c r="N16" i="3"/>
  <c r="L16" i="3"/>
  <c r="O16" i="3" s="1"/>
  <c r="J16" i="3"/>
  <c r="J18" i="3" s="1"/>
  <c r="N15" i="3"/>
  <c r="S14" i="3"/>
  <c r="P14" i="3"/>
  <c r="O14" i="3"/>
  <c r="N14" i="3"/>
  <c r="M14" i="3"/>
  <c r="L14" i="3"/>
  <c r="Q14" i="3" s="1"/>
  <c r="R14" i="3" s="1"/>
  <c r="N13" i="3"/>
  <c r="S12" i="3"/>
  <c r="P12" i="3"/>
  <c r="O12" i="3"/>
  <c r="N12" i="3"/>
  <c r="L12" i="3"/>
  <c r="Q12" i="3" s="1"/>
  <c r="R12" i="3" s="1"/>
  <c r="N11" i="3"/>
  <c r="S10" i="3"/>
  <c r="P10" i="3"/>
  <c r="O10" i="3"/>
  <c r="N10" i="3"/>
  <c r="L10" i="3"/>
  <c r="Q10" i="3" s="1"/>
  <c r="R10" i="3" s="1"/>
  <c r="S9" i="3"/>
  <c r="P9" i="3"/>
  <c r="O9" i="3"/>
  <c r="N9" i="3"/>
  <c r="L9" i="3"/>
  <c r="Q9" i="3" s="1"/>
  <c r="R9" i="3" s="1"/>
  <c r="V8" i="3"/>
  <c r="S8" i="3"/>
  <c r="N8" i="3"/>
  <c r="P8" i="3" s="1"/>
  <c r="L8" i="3"/>
  <c r="N7" i="3"/>
  <c r="P7" i="3" s="1"/>
  <c r="M8" i="3"/>
  <c r="L7" i="3"/>
  <c r="N6" i="3"/>
  <c r="S5" i="3"/>
  <c r="P5" i="3"/>
  <c r="O5" i="3"/>
  <c r="N5" i="3"/>
  <c r="L5" i="3"/>
  <c r="Q5" i="3" s="1"/>
  <c r="R5" i="3" s="1"/>
  <c r="J5" i="3"/>
  <c r="O4" i="3"/>
  <c r="N4" i="3"/>
  <c r="P4" i="3" s="1"/>
  <c r="L4" i="3"/>
  <c r="Q4" i="3" s="1"/>
  <c r="R4" i="3" s="1"/>
  <c r="P3" i="7"/>
  <c r="A1" i="7"/>
  <c r="P3" i="6"/>
  <c r="A1" i="6"/>
  <c r="P3" i="5"/>
  <c r="A1" i="5"/>
  <c r="P3" i="4"/>
  <c r="A1" i="4"/>
  <c r="P3" i="3"/>
  <c r="A1" i="3"/>
  <c r="P3" i="2"/>
  <c r="A1" i="2"/>
  <c r="P3" i="1"/>
  <c r="A1" i="1"/>
  <c r="C16" i="10" l="1"/>
  <c r="D12" i="10"/>
  <c r="D6" i="10"/>
  <c r="D8" i="10"/>
  <c r="D9" i="10"/>
  <c r="D7" i="10"/>
  <c r="D5" i="10"/>
  <c r="D13" i="10"/>
  <c r="D10" i="10"/>
  <c r="D11" i="10"/>
  <c r="Q4" i="8"/>
  <c r="R4" i="8" s="1"/>
  <c r="Q5" i="9"/>
  <c r="R5" i="9" s="1"/>
  <c r="Q4" i="7"/>
  <c r="R4" i="7" s="1"/>
  <c r="Q4" i="6"/>
  <c r="R4" i="6" s="1"/>
  <c r="Q8" i="4"/>
  <c r="R8" i="4" s="1"/>
  <c r="Q6" i="4"/>
  <c r="R6" i="4" s="1"/>
  <c r="O6" i="4"/>
  <c r="O8" i="4"/>
  <c r="Q12" i="4"/>
  <c r="R12" i="4" s="1"/>
  <c r="S12" i="4"/>
  <c r="O11" i="4"/>
  <c r="Q11" i="4" s="1"/>
  <c r="R11" i="4" s="1"/>
  <c r="Q9" i="4"/>
  <c r="R9" i="4" s="1"/>
  <c r="Q10" i="4"/>
  <c r="R10" i="4" s="1"/>
  <c r="Q7" i="4"/>
  <c r="Q4" i="4"/>
  <c r="Q5" i="2"/>
  <c r="R5" i="2" s="1"/>
  <c r="Q4" i="2"/>
  <c r="R4" i="2" s="1"/>
  <c r="Q4" i="1"/>
  <c r="R4" i="1" s="1"/>
  <c r="Q16" i="3"/>
  <c r="R16" i="3" s="1"/>
  <c r="Q18" i="3"/>
  <c r="R18" i="3" s="1"/>
  <c r="O7" i="3"/>
  <c r="Q7" i="3" s="1"/>
  <c r="R7" i="3" s="1"/>
  <c r="O8" i="3"/>
  <c r="Q8" i="3" s="1"/>
  <c r="R8" i="3" s="1"/>
  <c r="D14" i="10" l="1"/>
</calcChain>
</file>

<file path=xl/sharedStrings.xml><?xml version="1.0" encoding="utf-8"?>
<sst xmlns="http://schemas.openxmlformats.org/spreadsheetml/2006/main" count="564" uniqueCount="173">
  <si>
    <t>RECEITAS</t>
  </si>
  <si>
    <t>MAIO</t>
  </si>
  <si>
    <t>RECEBIMENTOS</t>
  </si>
  <si>
    <t>PREVIDENCIÁRIO</t>
  </si>
  <si>
    <t xml:space="preserve">RACHADINHA </t>
  </si>
  <si>
    <t xml:space="preserve">ESCRITÓRIO </t>
  </si>
  <si>
    <t>SOMATÓRIA</t>
  </si>
  <si>
    <t>DATA PAGTO</t>
  </si>
  <si>
    <t>NUM.PAG.</t>
  </si>
  <si>
    <t>POSIÇÃO</t>
  </si>
  <si>
    <t>CLIENTE</t>
  </si>
  <si>
    <t>ÁREA JURÍDICA</t>
  </si>
  <si>
    <t xml:space="preserve">DESCRIÇÃO DOS SERVIÇOS </t>
  </si>
  <si>
    <t>VALOR CONTRATO</t>
  </si>
  <si>
    <t>PAGAMENTO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</si>
  <si>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</si>
  <si>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</si>
  <si>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</si>
  <si>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</si>
  <si>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</si>
  <si>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</si>
  <si>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</si>
  <si>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</si>
  <si>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OBSERVAÇÕES</t>
  </si>
  <si>
    <t>RECEBIDO</t>
  </si>
  <si>
    <t xml:space="preserve">APOSENTADORIA </t>
  </si>
  <si>
    <t>JETER</t>
  </si>
  <si>
    <t>JÉTER</t>
  </si>
  <si>
    <t>SUCESSÕES</t>
  </si>
  <si>
    <t xml:space="preserve"> FÁTIMA ROSA ABÍLIO DE PAULA</t>
  </si>
  <si>
    <t>4 X R$1.000,00</t>
  </si>
  <si>
    <t>CONTRATO ABRIL 2024</t>
  </si>
  <si>
    <t>CONTRATO DEZEMBRO 2023</t>
  </si>
  <si>
    <t>J.S</t>
  </si>
  <si>
    <t>ELOÍZA</t>
  </si>
  <si>
    <t>CASSIA REGINA PIRES</t>
  </si>
  <si>
    <t>AÇÃO DE INVENTÁRIO/ARROLAMENTO</t>
  </si>
  <si>
    <t>16 X 312,50 VIA BOL. - VENC DIA 10</t>
  </si>
  <si>
    <t>CIVEL</t>
  </si>
  <si>
    <t>CÍVEL</t>
  </si>
  <si>
    <t>PARCELA ÚNICA</t>
  </si>
  <si>
    <t>MOISÉS ROCHA DE OLIVEIRA + ANDIARA</t>
  </si>
  <si>
    <t>CONTESTAÇÃO / REINTEGRAÇÃO POSSE</t>
  </si>
  <si>
    <t>25 X R$200,00</t>
  </si>
  <si>
    <t>BOLETO ITAU</t>
  </si>
  <si>
    <t>CONTRATO OUTUBRO 2023</t>
  </si>
  <si>
    <t>HIROSHI JOSÉ IASSUNICHI</t>
  </si>
  <si>
    <t>DEFESA JEC</t>
  </si>
  <si>
    <t>1 X R$500,00 + 2X  R$350,00 + 6 X  R$300,00</t>
  </si>
  <si>
    <t>PARCELA 02 R$350,00</t>
  </si>
  <si>
    <t>CONTRATO FEVEREIRO</t>
  </si>
  <si>
    <t>DARCI APARECIDO MANTOVANI</t>
  </si>
  <si>
    <t>JS</t>
  </si>
  <si>
    <t>PARCELA 10 DE 25</t>
  </si>
  <si>
    <t>CHEQUE</t>
  </si>
  <si>
    <t>CONTRATO MARÇO 2024</t>
  </si>
  <si>
    <t>ANA ROSA LOPES GUERATO - WANDERLEY GUERATO</t>
  </si>
  <si>
    <t>AÇÃO DECLARATÓRIA C.C INDENIZATÓRIA</t>
  </si>
  <si>
    <t>20 X R$500,00</t>
  </si>
  <si>
    <t>JOSÉ AYRES E LUCIENE</t>
  </si>
  <si>
    <t>CONTRATO JUNHO 2023</t>
  </si>
  <si>
    <t>NIVALDO EUGÊNIO DE MELLO /IVONETE VIEIRA DE MELLO</t>
  </si>
  <si>
    <t>20 X R$250,00</t>
  </si>
  <si>
    <t>LEONARDO DE SOUZA RODRIGUES DO VALE</t>
  </si>
  <si>
    <t>PARCELA 05 DE 20</t>
  </si>
  <si>
    <t>FAMILIA</t>
  </si>
  <si>
    <t>ANDRESSA VANESSA MARINI</t>
  </si>
  <si>
    <t>FAMÍLIA</t>
  </si>
  <si>
    <t xml:space="preserve">AÇÃO DE GUARDA UNIL C.C. REG. VISIT. ALIMENTOS </t>
  </si>
  <si>
    <t>21 X R$ 200,00</t>
  </si>
  <si>
    <t>PIX JS PJ</t>
  </si>
  <si>
    <t>PARCELA 1 DE 21</t>
  </si>
  <si>
    <t>CONTRATO ABRIL 24</t>
  </si>
  <si>
    <t>ROBSON HENRIQUE MIRANDA DE LIMA</t>
  </si>
  <si>
    <t>R$500,00 + 10 X R$450,00</t>
  </si>
  <si>
    <t>PARCELA ENTRADA</t>
  </si>
  <si>
    <t>APARECIDA ROSA DA SILVA OLIVEIRA</t>
  </si>
  <si>
    <t>AÇÃO DE MOD. DE CURATELA E INTERDIÇÃO</t>
  </si>
  <si>
    <t>10 X R$400,00</t>
  </si>
  <si>
    <t>PARCELA 04 DE 10</t>
  </si>
  <si>
    <t>ELENIR MARTINS / ENZO R.M. JESUS</t>
  </si>
  <si>
    <t>CONTESTAÇÃO REVISIONAL DE GUARDA</t>
  </si>
  <si>
    <t>12 X R$200,00 BOLETO</t>
  </si>
  <si>
    <t>SEGUNDA ETAPA BOLETOS</t>
  </si>
  <si>
    <t>VITOR LEANDRO DORIGHELLO CARARETO</t>
  </si>
  <si>
    <t>INV. PATERN + REVISIONAL DE GUARDA + QUEIXA CRIME</t>
  </si>
  <si>
    <t>08 X R$500,00 + 23 X R$750,00 + 02 X R$500,00</t>
  </si>
  <si>
    <t>* ADCIONADO 7 PARCELAS DE R$750,00 REF. QUEIXA CRIME</t>
  </si>
  <si>
    <t>EDUARDO</t>
  </si>
  <si>
    <t xml:space="preserve"> DIVÓRCIO CONSENSUAL</t>
  </si>
  <si>
    <t>PARCELA 02 DE 06 (R$250,00)</t>
  </si>
  <si>
    <t>TRABALHISTA</t>
  </si>
  <si>
    <t>10 X R$300,00</t>
  </si>
  <si>
    <t>CRISTIANO</t>
  </si>
  <si>
    <t>SIMONE</t>
  </si>
  <si>
    <t>DINHEIRO</t>
  </si>
  <si>
    <t>CRIMINAL</t>
  </si>
  <si>
    <t>REURB Q.D</t>
  </si>
  <si>
    <t xml:space="preserve"> CONSTITUIÇÃO ASSOCIAÇÃO QUEBRA DENTES</t>
  </si>
  <si>
    <t>PARCELA 02 DE 25</t>
  </si>
  <si>
    <t>PARCELA 01 DE 25</t>
  </si>
  <si>
    <t>JUNHO</t>
  </si>
  <si>
    <t>NELSON PESTANA</t>
  </si>
  <si>
    <t>CONT. COBR. HON. SUC.</t>
  </si>
  <si>
    <t>ENTR. R$ 2.500,00 + 2 X R$1.035,00</t>
  </si>
  <si>
    <t>PARCELA 02 DE 02 R$1.035,00</t>
  </si>
  <si>
    <t>COMPL. CONTRATO</t>
  </si>
  <si>
    <t>PARCELA 09 DE 25</t>
  </si>
  <si>
    <t>CRISTIANO MOREIRA DE SOUZA</t>
  </si>
  <si>
    <t>CONSULTA</t>
  </si>
  <si>
    <t>VALOR LIQ. R$120,00</t>
  </si>
  <si>
    <t>CAPTAÇÃO EXT. 20% DR CRISTIANO</t>
  </si>
  <si>
    <t>AÇÃO RESC. CONTR. C.C DEVOL. VALOR</t>
  </si>
  <si>
    <t>ENTRADA + 4 x R$500,00</t>
  </si>
  <si>
    <t>VALOR LIQ. R$3.200,00</t>
  </si>
  <si>
    <t>PARCELA 13 DE 25</t>
  </si>
  <si>
    <t>PARCELA 16 DE 20</t>
  </si>
  <si>
    <t>LUIS FERNANDO SOARES DA SILVA</t>
  </si>
  <si>
    <t>ENTRADA R$2.350,00 + 3 X R$783,50</t>
  </si>
  <si>
    <t>ENTRADA</t>
  </si>
  <si>
    <t>RESTA 3 X R$783,50</t>
  </si>
  <si>
    <t xml:space="preserve">INV. EXTRAJUDICIAL/ </t>
  </si>
  <si>
    <t>PARCELA 3 DE 4</t>
  </si>
  <si>
    <t>PARCELA 11 DE 16</t>
  </si>
  <si>
    <t>AMANDA MIRANDA DO PRADO MANZATO</t>
  </si>
  <si>
    <t>BOLETO PJ JS</t>
  </si>
  <si>
    <t>PARCELA REF. MAIO 24</t>
  </si>
  <si>
    <t>AÇÃO DE GUARDA COMP.C.C. REG. VISITAS</t>
  </si>
  <si>
    <t>PARC. 02 DE 10 R$450,00</t>
  </si>
  <si>
    <t>FÁBIO LEANDRO JERONIMO</t>
  </si>
  <si>
    <t xml:space="preserve"> DIV. C.C GUARDA C.C REG. VISITAS</t>
  </si>
  <si>
    <t>PARCELA 01 DE 10</t>
  </si>
  <si>
    <t>CONTRATO JUNHO</t>
  </si>
  <si>
    <t>ALANA FANTINI SANTIAGO</t>
  </si>
  <si>
    <t>CUMPRIMENTO DE SENTENÇA ALIMENTOS</t>
  </si>
  <si>
    <t>PARCELAS 30% DO VALOR RECEBIDO</t>
  </si>
  <si>
    <t>PARCELA 01</t>
  </si>
  <si>
    <t>CONTRATO MAIO 2024</t>
  </si>
  <si>
    <t>PARCELA 08 DE 12</t>
  </si>
  <si>
    <t>PARC. 21 DE 33</t>
  </si>
  <si>
    <t>DANIEL BENTO</t>
  </si>
  <si>
    <t>MARINA RODRIGUES FROES DA CUNHA</t>
  </si>
  <si>
    <t>QUEIXA CRIME</t>
  </si>
  <si>
    <t>ENTRADA R$305,00 + 18 X R$205,00</t>
  </si>
  <si>
    <t>PARCELA 04 DE 18 - RENEGOCIAÇÃO</t>
  </si>
  <si>
    <t>CARLOS EDUARDO ROMUALDO DA SILVA</t>
  </si>
  <si>
    <t>LÁZARO APARECIDO SABINO</t>
  </si>
  <si>
    <t>BOLETO JS PJ</t>
  </si>
  <si>
    <t>EXTRA JUDIC</t>
  </si>
  <si>
    <t>CLAUDENIR PICOLOTTO</t>
  </si>
  <si>
    <t>EMPRESARIAL</t>
  </si>
  <si>
    <t xml:space="preserve">ASSESSORIA JURÍDICA IMOBILIÁRIA </t>
  </si>
  <si>
    <t>2% FAT. LIQUIDO</t>
  </si>
  <si>
    <t>ELOIZA</t>
  </si>
  <si>
    <t>RESÍDUOS SALDO DEVEDOR</t>
  </si>
  <si>
    <t>REF. MÊS MAIO 2024</t>
  </si>
  <si>
    <t>RICCI CONTABILIDADE LTDA</t>
  </si>
  <si>
    <t>EXECUÇÃO DE HONORÁRIOS ALTOTEC</t>
  </si>
  <si>
    <t>33 X R$360,00</t>
  </si>
  <si>
    <t xml:space="preserve">PARCELA 06 DE 33 </t>
  </si>
  <si>
    <t>ACORDO HOMOLOGADO (20%)</t>
  </si>
  <si>
    <t>PAGTO ALTOTEC PARCELA ABRIL  2024</t>
  </si>
  <si>
    <t>MARCIA ELIANA DOS SANTOS DA SILVA</t>
  </si>
  <si>
    <t>EXTRAJUDICIAL</t>
  </si>
  <si>
    <t>DEFESA SINDICÂNCIA / P.A.D</t>
  </si>
  <si>
    <t>24 X R$250,00</t>
  </si>
  <si>
    <t>PARCELA 22 DE 24</t>
  </si>
  <si>
    <t xml:space="preserve"> ÁREAS DE AT. JURÍDICA</t>
  </si>
  <si>
    <t>PERCENTUAL</t>
  </si>
  <si>
    <t xml:space="preserve"> EMPRES / TRIBUTÁRIO</t>
  </si>
  <si>
    <t>TOTAL</t>
  </si>
  <si>
    <t>RECEITA BRUTA</t>
  </si>
  <si>
    <t>Conferência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</si>
</sst>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theme="9" tint="0.39997558519241921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99847407452621"/>
        <bgColor rgb="FF3F315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800000"/>
        <bgColor indexed="64"/>
      </patternFill>
    </fill>
    <fill>
      <patternFill patternType="solid">
        <fgColor theme="8" tint="0.39997558519241921"/>
        <bgColor rgb="FF009900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FFFF00"/>
        <bgColor rgb="FF00B050"/>
      </patternFill>
    </fill>
    <fill>
      <patternFill patternType="solid">
        <fgColor rgb="FFFFFF00"/>
        <bgColor rgb="FF00FF99"/>
      </patternFill>
    </fill>
    <fill>
      <patternFill patternType="solid">
        <fgColor rgb="FF760000"/>
        <bgColor indexed="64"/>
      </patternFill>
    </fill>
    <fill>
      <patternFill patternType="solid">
        <fgColor rgb="FF00FFCC"/>
        <bgColor rgb="FFFFFF00"/>
      </patternFill>
    </fill>
    <fill>
      <patternFill patternType="solid">
        <fgColor rgb="FF800000"/>
        <bgColor rgb="FF974806"/>
      </patternFill>
    </fill>
    <fill>
      <patternFill patternType="solid">
        <fgColor rgb="FFFF6699"/>
        <bgColor indexed="64"/>
      </patternFill>
    </fill>
    <fill>
      <patternFill patternType="solid">
        <fgColor theme="1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BC2E6"/>
        <bgColor rgb="FF009900"/>
      </patternFill>
    </fill>
    <fill>
      <patternFill patternType="solid">
        <fgColor rgb="FF66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50"/>
      </patternFill>
    </fill>
    <fill>
      <patternFill patternType="solid">
        <fgColor rgb="FF9BC2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6699"/>
        <bgColor rgb="FF3F3151"/>
      </patternFill>
    </fill>
    <fill>
      <patternFill patternType="solid">
        <fgColor rgb="FFFF99CC"/>
        <bgColor rgb="FF00B050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2">
    <xf numFmtId="0" fontId="0" fillId="0" borderId="0" xfId="0"/>
    <xf numFmtId="0" fontId="4" fillId="2" borderId="0" xfId="3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5" fillId="3" borderId="1" xfId="3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4" fontId="7" fillId="5" borderId="1" xfId="1" applyNumberFormat="1" applyFont="1" applyFill="1" applyBorder="1" applyAlignment="1">
      <alignment horizontal="center" vertical="center"/>
    </xf>
    <xf numFmtId="164" fontId="10" fillId="10" borderId="1" xfId="0" applyNumberFormat="1" applyFont="1" applyFill="1" applyBorder="1" applyAlignment="1">
      <alignment horizontal="center" vertical="center"/>
    </xf>
    <xf numFmtId="10" fontId="10" fillId="11" borderId="1" xfId="2" applyNumberFormat="1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10" fontId="9" fillId="13" borderId="1" xfId="2" applyNumberFormat="1" applyFont="1" applyFill="1" applyBorder="1" applyAlignment="1">
      <alignment horizontal="center" vertical="center"/>
    </xf>
    <xf numFmtId="10" fontId="9" fillId="14" borderId="1" xfId="2" applyNumberFormat="1" applyFont="1" applyFill="1" applyBorder="1" applyAlignment="1">
      <alignment horizontal="center" vertical="center"/>
    </xf>
    <xf numFmtId="10" fontId="9" fillId="15" borderId="1" xfId="0" applyNumberFormat="1" applyFont="1" applyFill="1" applyBorder="1" applyAlignment="1">
      <alignment horizontal="center"/>
    </xf>
    <xf numFmtId="10" fontId="9" fillId="5" borderId="1" xfId="2" applyNumberFormat="1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4" fontId="6" fillId="18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164" fontId="11" fillId="15" borderId="1" xfId="0" applyNumberFormat="1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164" fontId="0" fillId="11" borderId="1" xfId="0" applyNumberFormat="1" applyFill="1" applyBorder="1"/>
    <xf numFmtId="164" fontId="3" fillId="23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/>
    <xf numFmtId="164" fontId="3" fillId="15" borderId="1" xfId="0" applyNumberFormat="1" applyFont="1" applyFill="1" applyBorder="1"/>
    <xf numFmtId="164" fontId="0" fillId="22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 vertical="center"/>
    </xf>
    <xf numFmtId="164" fontId="11" fillId="23" borderId="1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164" fontId="7" fillId="25" borderId="1" xfId="0" applyNumberFormat="1" applyFont="1" applyFill="1" applyBorder="1" applyAlignment="1">
      <alignment horizontal="center" vertical="center" wrapText="1"/>
    </xf>
    <xf numFmtId="164" fontId="7" fillId="21" borderId="1" xfId="0" applyNumberFormat="1" applyFont="1" applyFill="1" applyBorder="1" applyAlignment="1">
      <alignment horizontal="center" vertical="center" wrapText="1"/>
    </xf>
    <xf numFmtId="164" fontId="7" fillId="26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164" fontId="12" fillId="5" borderId="1" xfId="0" applyNumberFormat="1" applyFont="1" applyFill="1" applyBorder="1" applyAlignment="1">
      <alignment horizontal="center"/>
    </xf>
    <xf numFmtId="164" fontId="0" fillId="19" borderId="1" xfId="0" applyNumberForma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6" fillId="0" borderId="3" xfId="0" applyFont="1" applyBorder="1"/>
    <xf numFmtId="164" fontId="0" fillId="5" borderId="1" xfId="0" applyNumberFormat="1" applyFill="1" applyBorder="1" applyAlignment="1">
      <alignment horizontal="center"/>
    </xf>
    <xf numFmtId="164" fontId="7" fillId="28" borderId="1" xfId="0" applyNumberFormat="1" applyFont="1" applyFill="1" applyBorder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 wrapText="1"/>
    </xf>
    <xf numFmtId="164" fontId="7" fillId="32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>
      <alignment horizontal="center"/>
    </xf>
    <xf numFmtId="164" fontId="7" fillId="33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12" fillId="0" borderId="0" xfId="0" applyFont="1"/>
    <xf numFmtId="0" fontId="6" fillId="34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 vertical="center"/>
    </xf>
    <xf numFmtId="10" fontId="10" fillId="5" borderId="1" xfId="2" applyNumberFormat="1" applyFont="1" applyFill="1" applyBorder="1" applyAlignment="1">
      <alignment horizontal="center"/>
    </xf>
    <xf numFmtId="164" fontId="6" fillId="3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21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/>
    <xf numFmtId="164" fontId="13" fillId="18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0" fontId="6" fillId="0" borderId="2" xfId="0" applyFont="1" applyBorder="1"/>
    <xf numFmtId="164" fontId="6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2" fillId="5" borderId="1" xfId="0" applyNumberFormat="1" applyFont="1" applyFill="1" applyBorder="1"/>
    <xf numFmtId="164" fontId="6" fillId="35" borderId="1" xfId="0" applyNumberFormat="1" applyFont="1" applyFill="1" applyBorder="1" applyAlignment="1">
      <alignment horizontal="center"/>
    </xf>
    <xf numFmtId="0" fontId="7" fillId="35" borderId="1" xfId="0" applyFont="1" applyFill="1" applyBorder="1" applyAlignment="1">
      <alignment horizontal="center"/>
    </xf>
    <xf numFmtId="164" fontId="7" fillId="35" borderId="1" xfId="0" applyNumberFormat="1" applyFont="1" applyFill="1" applyBorder="1" applyAlignment="1">
      <alignment horizontal="center"/>
    </xf>
    <xf numFmtId="164" fontId="11" fillId="27" borderId="1" xfId="0" applyNumberFormat="1" applyFont="1" applyFill="1" applyBorder="1" applyAlignment="1">
      <alignment horizontal="center"/>
    </xf>
    <xf numFmtId="164" fontId="7" fillId="18" borderId="1" xfId="0" applyNumberFormat="1" applyFont="1" applyFill="1" applyBorder="1" applyAlignment="1">
      <alignment horizontal="center" vertical="center"/>
    </xf>
    <xf numFmtId="164" fontId="7" fillId="36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4" fontId="7" fillId="16" borderId="1" xfId="0" applyNumberFormat="1" applyFont="1" applyFill="1" applyBorder="1" applyAlignment="1">
      <alignment horizontal="center"/>
    </xf>
    <xf numFmtId="164" fontId="7" fillId="35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/>
    </xf>
    <xf numFmtId="164" fontId="7" fillId="37" borderId="1" xfId="0" applyNumberFormat="1" applyFont="1" applyFill="1" applyBorder="1" applyAlignment="1">
      <alignment horizontal="center"/>
    </xf>
    <xf numFmtId="164" fontId="11" fillId="38" borderId="1" xfId="0" applyNumberFormat="1" applyFont="1" applyFill="1" applyBorder="1" applyAlignment="1">
      <alignment horizontal="center"/>
    </xf>
    <xf numFmtId="0" fontId="0" fillId="20" borderId="1" xfId="0" applyFill="1" applyBorder="1"/>
    <xf numFmtId="0" fontId="11" fillId="38" borderId="1" xfId="0" applyFont="1" applyFill="1" applyBorder="1" applyAlignment="1">
      <alignment horizontal="center"/>
    </xf>
    <xf numFmtId="0" fontId="11" fillId="39" borderId="1" xfId="0" applyFont="1" applyFill="1" applyBorder="1" applyAlignment="1">
      <alignment horizontal="center"/>
    </xf>
    <xf numFmtId="0" fontId="11" fillId="40" borderId="1" xfId="0" applyFont="1" applyFill="1" applyBorder="1" applyAlignment="1">
      <alignment horizontal="center"/>
    </xf>
    <xf numFmtId="164" fontId="13" fillId="33" borderId="1" xfId="0" applyNumberFormat="1" applyFont="1" applyFill="1" applyBorder="1" applyAlignment="1">
      <alignment horizontal="center"/>
    </xf>
    <xf numFmtId="164" fontId="13" fillId="6" borderId="1" xfId="0" applyNumberFormat="1" applyFont="1" applyFill="1" applyBorder="1" applyAlignment="1">
      <alignment horizontal="center" vertical="center"/>
    </xf>
    <xf numFmtId="164" fontId="13" fillId="20" borderId="1" xfId="0" applyNumberFormat="1" applyFont="1" applyFill="1" applyBorder="1" applyAlignment="1">
      <alignment horizontal="center"/>
    </xf>
    <xf numFmtId="164" fontId="11" fillId="41" borderId="1" xfId="0" applyNumberFormat="1" applyFont="1" applyFill="1" applyBorder="1" applyAlignment="1">
      <alignment horizontal="center"/>
    </xf>
    <xf numFmtId="164" fontId="11" fillId="42" borderId="1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center"/>
    </xf>
    <xf numFmtId="164" fontId="6" fillId="42" borderId="1" xfId="0" applyNumberFormat="1" applyFont="1" applyFill="1" applyBorder="1" applyAlignment="1">
      <alignment horizontal="center"/>
    </xf>
    <xf numFmtId="164" fontId="7" fillId="43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left"/>
    </xf>
    <xf numFmtId="164" fontId="6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44" borderId="1" xfId="0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center"/>
    </xf>
    <xf numFmtId="164" fontId="6" fillId="4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11" fillId="29" borderId="1" xfId="0" applyNumberFormat="1" applyFont="1" applyFill="1" applyBorder="1" applyAlignment="1">
      <alignment horizontal="center" vertical="center" wrapText="1"/>
    </xf>
    <xf numFmtId="164" fontId="7" fillId="1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4" fontId="11" fillId="46" borderId="1" xfId="1" applyNumberFormat="1" applyFont="1" applyFill="1" applyBorder="1" applyAlignment="1">
      <alignment horizontal="center" vertical="center"/>
    </xf>
    <xf numFmtId="164" fontId="9" fillId="46" borderId="1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6" fillId="47" borderId="1" xfId="0" applyNumberFormat="1" applyFont="1" applyFill="1" applyBorder="1" applyAlignment="1">
      <alignment horizontal="center"/>
    </xf>
    <xf numFmtId="164" fontId="6" fillId="48" borderId="1" xfId="0" applyNumberFormat="1" applyFont="1" applyFill="1" applyBorder="1" applyAlignment="1">
      <alignment horizontal="center"/>
    </xf>
    <xf numFmtId="164" fontId="11" fillId="49" borderId="1" xfId="0" applyNumberFormat="1" applyFont="1" applyFill="1" applyBorder="1" applyAlignment="1">
      <alignment horizontal="center"/>
    </xf>
    <xf numFmtId="164" fontId="11" fillId="48" borderId="1" xfId="0" applyNumberFormat="1" applyFont="1" applyFill="1" applyBorder="1" applyAlignment="1">
      <alignment horizontal="center"/>
    </xf>
    <xf numFmtId="164" fontId="7" fillId="49" borderId="1" xfId="0" applyNumberFormat="1" applyFont="1" applyFill="1" applyBorder="1" applyAlignment="1">
      <alignment horizontal="center" vertical="center" wrapText="1"/>
    </xf>
    <xf numFmtId="164" fontId="6" fillId="49" borderId="1" xfId="4" applyNumberFormat="1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 vertical="center" wrapText="1"/>
    </xf>
    <xf numFmtId="164" fontId="7" fillId="50" borderId="1" xfId="0" applyNumberFormat="1" applyFont="1" applyFill="1" applyBorder="1" applyAlignment="1">
      <alignment horizontal="center" vertical="center" wrapText="1"/>
    </xf>
    <xf numFmtId="164" fontId="7" fillId="30" borderId="1" xfId="0" applyNumberFormat="1" applyFont="1" applyFill="1" applyBorder="1" applyAlignment="1">
      <alignment horizontal="center" vertical="center" wrapText="1"/>
    </xf>
    <xf numFmtId="164" fontId="7" fillId="51" borderId="1" xfId="1" applyNumberFormat="1" applyFont="1" applyFill="1" applyBorder="1" applyAlignment="1">
      <alignment horizontal="center" vertical="center"/>
    </xf>
    <xf numFmtId="0" fontId="0" fillId="0" borderId="0" xfId="0" applyAlignment="1"/>
    <xf numFmtId="0" fontId="6" fillId="48" borderId="1" xfId="0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10" fontId="6" fillId="6" borderId="1" xfId="2" applyNumberFormat="1" applyFont="1" applyFill="1" applyBorder="1" applyAlignment="1">
      <alignment horizontal="center"/>
    </xf>
    <xf numFmtId="10" fontId="11" fillId="23" borderId="1" xfId="2" applyNumberFormat="1" applyFont="1" applyFill="1" applyBorder="1" applyAlignment="1">
      <alignment horizontal="center"/>
    </xf>
    <xf numFmtId="10" fontId="6" fillId="34" borderId="1" xfId="2" applyNumberFormat="1" applyFont="1" applyFill="1" applyBorder="1" applyAlignment="1">
      <alignment horizontal="center"/>
    </xf>
    <xf numFmtId="10" fontId="6" fillId="35" borderId="1" xfId="2" applyNumberFormat="1" applyFont="1" applyFill="1" applyBorder="1" applyAlignment="1">
      <alignment horizontal="center"/>
    </xf>
    <xf numFmtId="164" fontId="11" fillId="39" borderId="1" xfId="0" applyNumberFormat="1" applyFont="1" applyFill="1" applyBorder="1" applyAlignment="1">
      <alignment horizontal="center"/>
    </xf>
    <xf numFmtId="10" fontId="11" fillId="39" borderId="1" xfId="2" applyNumberFormat="1" applyFont="1" applyFill="1" applyBorder="1" applyAlignment="1">
      <alignment horizontal="center"/>
    </xf>
    <xf numFmtId="10" fontId="6" fillId="42" borderId="1" xfId="2" applyNumberFormat="1" applyFont="1" applyFill="1" applyBorder="1" applyAlignment="1">
      <alignment horizontal="center"/>
    </xf>
    <xf numFmtId="164" fontId="0" fillId="44" borderId="1" xfId="0" applyNumberFormat="1" applyFill="1" applyBorder="1" applyAlignment="1">
      <alignment horizontal="center"/>
    </xf>
    <xf numFmtId="10" fontId="0" fillId="44" borderId="1" xfId="2" applyNumberFormat="1" applyFont="1" applyFill="1" applyBorder="1" applyAlignment="1">
      <alignment horizontal="center"/>
    </xf>
    <xf numFmtId="164" fontId="6" fillId="49" borderId="1" xfId="0" applyNumberFormat="1" applyFont="1" applyFill="1" applyBorder="1" applyAlignment="1">
      <alignment horizontal="center" vertical="center" wrapText="1"/>
    </xf>
    <xf numFmtId="164" fontId="6" fillId="49" borderId="1" xfId="0" applyNumberFormat="1" applyFont="1" applyFill="1" applyBorder="1" applyAlignment="1">
      <alignment horizontal="center"/>
    </xf>
    <xf numFmtId="10" fontId="6" fillId="49" borderId="1" xfId="2" applyNumberFormat="1" applyFont="1" applyFill="1" applyBorder="1" applyAlignment="1">
      <alignment horizontal="center"/>
    </xf>
    <xf numFmtId="10" fontId="6" fillId="48" borderId="1" xfId="2" applyNumberFormat="1" applyFont="1" applyFill="1" applyBorder="1" applyAlignment="1">
      <alignment horizontal="center"/>
    </xf>
    <xf numFmtId="0" fontId="6" fillId="5" borderId="1" xfId="0" applyFont="1" applyFill="1" applyBorder="1"/>
    <xf numFmtId="10" fontId="6" fillId="5" borderId="1" xfId="0" applyNumberFormat="1" applyFont="1" applyFill="1" applyBorder="1" applyAlignment="1">
      <alignment horizontal="center"/>
    </xf>
    <xf numFmtId="0" fontId="6" fillId="52" borderId="1" xfId="0" applyFont="1" applyFill="1" applyBorder="1"/>
    <xf numFmtId="164" fontId="6" fillId="52" borderId="1" xfId="0" applyNumberFormat="1" applyFont="1" applyFill="1" applyBorder="1" applyAlignment="1">
      <alignment horizontal="center"/>
    </xf>
    <xf numFmtId="10" fontId="0" fillId="0" borderId="0" xfId="0" applyNumberFormat="1"/>
  </cellXfs>
  <cellStyles count="5">
    <cellStyle name="Hiperlink" xfId="3" builtinId="8"/>
    <cellStyle name="Moeda 3" xfId="4" xr:uid="{65DD40A1-921D-44A8-93C0-D1A0E6D507A3}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A38F5C2E-B10A-4CA9-9E0B-EFD58AA11565}"/>
            </a:ext>
          </a:extLst>
        </xdr:cNvPr>
        <xdr:cNvSpPr/>
      </xdr:nvSpPr>
      <xdr:spPr>
        <a:xfrm>
          <a:off x="23431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2971800</xdr:colOff>
      <xdr:row>4</xdr:row>
      <xdr:rowOff>0</xdr:rowOff>
    </xdr:from>
    <xdr:to>
      <xdr:col>3</xdr:col>
      <xdr:colOff>3133111</xdr:colOff>
      <xdr:row>4</xdr:row>
      <xdr:rowOff>5327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id="{3D259EA8-8FD9-4280-9BDA-936BF384A5F8}"/>
            </a:ext>
          </a:extLst>
        </xdr:cNvPr>
        <xdr:cNvSpPr/>
      </xdr:nvSpPr>
      <xdr:spPr>
        <a:xfrm>
          <a:off x="5314950" y="4752975"/>
          <a:ext cx="66061" cy="58635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2733675</xdr:colOff>
      <xdr:row>2</xdr:row>
      <xdr:rowOff>95250</xdr:rowOff>
    </xdr:from>
    <xdr:to>
      <xdr:col>3</xdr:col>
      <xdr:colOff>2863578</xdr:colOff>
      <xdr:row>3</xdr:row>
      <xdr:rowOff>140829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id="{70CF8B51-56B9-4D6B-9C82-CBCDB15391DF}"/>
            </a:ext>
          </a:extLst>
        </xdr:cNvPr>
        <xdr:cNvSpPr/>
      </xdr:nvSpPr>
      <xdr:spPr>
        <a:xfrm>
          <a:off x="7543800" y="6667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3</xdr:row>
      <xdr:rowOff>1</xdr:rowOff>
    </xdr:from>
    <xdr:to>
      <xdr:col>3</xdr:col>
      <xdr:colOff>3194802</xdr:colOff>
      <xdr:row>4</xdr:row>
      <xdr:rowOff>7682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id="{814B8D55-A39A-4BB9-8869-D0AABDBE9C79}"/>
            </a:ext>
          </a:extLst>
        </xdr:cNvPr>
        <xdr:cNvSpPr/>
      </xdr:nvSpPr>
      <xdr:spPr>
        <a:xfrm>
          <a:off x="7848293" y="1143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3</xdr:row>
      <xdr:rowOff>153630</xdr:rowOff>
    </xdr:from>
    <xdr:to>
      <xdr:col>4</xdr:col>
      <xdr:colOff>7000</xdr:colOff>
      <xdr:row>4</xdr:row>
      <xdr:rowOff>183843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id="{3FBF49C6-23FF-48C6-9C1D-B7136BD6D587}"/>
            </a:ext>
          </a:extLst>
        </xdr:cNvPr>
        <xdr:cNvSpPr/>
      </xdr:nvSpPr>
      <xdr:spPr>
        <a:xfrm>
          <a:off x="7844606" y="1296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4</xdr:row>
      <xdr:rowOff>0</xdr:rowOff>
    </xdr:from>
    <xdr:to>
      <xdr:col>3</xdr:col>
      <xdr:colOff>2968353</xdr:colOff>
      <xdr:row>5</xdr:row>
      <xdr:rowOff>45579</xdr:rowOff>
    </xdr:to>
    <xdr:sp macro="" textlink="">
      <xdr:nvSpPr>
        <xdr:cNvPr id="26" name="Estrela: 5 Pontas 25">
          <a:extLst>
            <a:ext uri="{FF2B5EF4-FFF2-40B4-BE49-F238E27FC236}">
              <a16:creationId xmlns:a16="http://schemas.microsoft.com/office/drawing/2014/main" id="{4F42E67E-3062-4537-BDCC-E2CE64EA1CF1}"/>
            </a:ext>
          </a:extLst>
        </xdr:cNvPr>
        <xdr:cNvSpPr/>
      </xdr:nvSpPr>
      <xdr:spPr>
        <a:xfrm>
          <a:off x="7648575" y="13335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5</xdr:row>
      <xdr:rowOff>1</xdr:rowOff>
    </xdr:from>
    <xdr:to>
      <xdr:col>3</xdr:col>
      <xdr:colOff>3194802</xdr:colOff>
      <xdr:row>6</xdr:row>
      <xdr:rowOff>7682</xdr:rowOff>
    </xdr:to>
    <xdr:sp macro="" textlink="">
      <xdr:nvSpPr>
        <xdr:cNvPr id="27" name="Estrela: 5 Pontas 26">
          <a:extLst>
            <a:ext uri="{FF2B5EF4-FFF2-40B4-BE49-F238E27FC236}">
              <a16:creationId xmlns:a16="http://schemas.microsoft.com/office/drawing/2014/main" id="{C48B6C2A-E9B9-492D-9443-76CEC1532D92}"/>
            </a:ext>
          </a:extLst>
        </xdr:cNvPr>
        <xdr:cNvSpPr/>
      </xdr:nvSpPr>
      <xdr:spPr>
        <a:xfrm>
          <a:off x="7848293" y="1905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5</xdr:row>
      <xdr:rowOff>153630</xdr:rowOff>
    </xdr:from>
    <xdr:to>
      <xdr:col>4</xdr:col>
      <xdr:colOff>7000</xdr:colOff>
      <xdr:row>6</xdr:row>
      <xdr:rowOff>183843</xdr:rowOff>
    </xdr:to>
    <xdr:sp macro="" textlink="">
      <xdr:nvSpPr>
        <xdr:cNvPr id="28" name="Estrela: 5 Pontas 27">
          <a:extLst>
            <a:ext uri="{FF2B5EF4-FFF2-40B4-BE49-F238E27FC236}">
              <a16:creationId xmlns:a16="http://schemas.microsoft.com/office/drawing/2014/main" id="{37FB66F7-B6E2-4FA9-A3A5-E06E7A9A001B}"/>
            </a:ext>
          </a:extLst>
        </xdr:cNvPr>
        <xdr:cNvSpPr/>
      </xdr:nvSpPr>
      <xdr:spPr>
        <a:xfrm>
          <a:off x="7844606" y="2058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5</xdr:row>
      <xdr:rowOff>1</xdr:rowOff>
    </xdr:from>
    <xdr:to>
      <xdr:col>7</xdr:col>
      <xdr:colOff>3194802</xdr:colOff>
      <xdr:row>6</xdr:row>
      <xdr:rowOff>7682</xdr:rowOff>
    </xdr:to>
    <xdr:sp macro="" textlink="">
      <xdr:nvSpPr>
        <xdr:cNvPr id="29" name="Estrela: 5 Pontas 28">
          <a:extLst>
            <a:ext uri="{FF2B5EF4-FFF2-40B4-BE49-F238E27FC236}">
              <a16:creationId xmlns:a16="http://schemas.microsoft.com/office/drawing/2014/main" id="{5DFD15B7-1B31-49D0-8602-2AC3659C6344}"/>
            </a:ext>
          </a:extLst>
        </xdr:cNvPr>
        <xdr:cNvSpPr/>
      </xdr:nvSpPr>
      <xdr:spPr>
        <a:xfrm>
          <a:off x="16201718" y="1905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5</xdr:row>
      <xdr:rowOff>153630</xdr:rowOff>
    </xdr:from>
    <xdr:to>
      <xdr:col>8</xdr:col>
      <xdr:colOff>7000</xdr:colOff>
      <xdr:row>6</xdr:row>
      <xdr:rowOff>183843</xdr:rowOff>
    </xdr:to>
    <xdr:sp macro="" textlink="">
      <xdr:nvSpPr>
        <xdr:cNvPr id="30" name="Estrela: 5 Pontas 29">
          <a:extLst>
            <a:ext uri="{FF2B5EF4-FFF2-40B4-BE49-F238E27FC236}">
              <a16:creationId xmlns:a16="http://schemas.microsoft.com/office/drawing/2014/main" id="{2E6C5117-6C3F-4DE5-94FB-E13589C35E21}"/>
            </a:ext>
          </a:extLst>
        </xdr:cNvPr>
        <xdr:cNvSpPr/>
      </xdr:nvSpPr>
      <xdr:spPr>
        <a:xfrm>
          <a:off x="16198031" y="2058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6</xdr:row>
      <xdr:rowOff>1</xdr:rowOff>
    </xdr:from>
    <xdr:to>
      <xdr:col>3</xdr:col>
      <xdr:colOff>3194802</xdr:colOff>
      <xdr:row>7</xdr:row>
      <xdr:rowOff>7682</xdr:rowOff>
    </xdr:to>
    <xdr:sp macro="" textlink="">
      <xdr:nvSpPr>
        <xdr:cNvPr id="31" name="Estrela: 5 Pontas 30">
          <a:extLst>
            <a:ext uri="{FF2B5EF4-FFF2-40B4-BE49-F238E27FC236}">
              <a16:creationId xmlns:a16="http://schemas.microsoft.com/office/drawing/2014/main" id="{9C2411BE-7D1F-4E8F-AB99-CD416610925B}"/>
            </a:ext>
          </a:extLst>
        </xdr:cNvPr>
        <xdr:cNvSpPr/>
      </xdr:nvSpPr>
      <xdr:spPr>
        <a:xfrm>
          <a:off x="7848293" y="2095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6</xdr:row>
      <xdr:rowOff>153630</xdr:rowOff>
    </xdr:from>
    <xdr:to>
      <xdr:col>4</xdr:col>
      <xdr:colOff>7000</xdr:colOff>
      <xdr:row>7</xdr:row>
      <xdr:rowOff>183843</xdr:rowOff>
    </xdr:to>
    <xdr:sp macro="" textlink="">
      <xdr:nvSpPr>
        <xdr:cNvPr id="32" name="Estrela: 5 Pontas 31">
          <a:extLst>
            <a:ext uri="{FF2B5EF4-FFF2-40B4-BE49-F238E27FC236}">
              <a16:creationId xmlns:a16="http://schemas.microsoft.com/office/drawing/2014/main" id="{B33A621A-0AEF-4B97-B04B-4493B4147497}"/>
            </a:ext>
          </a:extLst>
        </xdr:cNvPr>
        <xdr:cNvSpPr/>
      </xdr:nvSpPr>
      <xdr:spPr>
        <a:xfrm>
          <a:off x="7844606" y="2249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</xdr:row>
      <xdr:rowOff>1</xdr:rowOff>
    </xdr:from>
    <xdr:to>
      <xdr:col>7</xdr:col>
      <xdr:colOff>3194802</xdr:colOff>
      <xdr:row>7</xdr:row>
      <xdr:rowOff>7682</xdr:rowOff>
    </xdr:to>
    <xdr:sp macro="" textlink="">
      <xdr:nvSpPr>
        <xdr:cNvPr id="33" name="Estrela: 5 Pontas 32">
          <a:extLst>
            <a:ext uri="{FF2B5EF4-FFF2-40B4-BE49-F238E27FC236}">
              <a16:creationId xmlns:a16="http://schemas.microsoft.com/office/drawing/2014/main" id="{13F3104A-4F5E-4F28-BA19-5F58EDE52C82}"/>
            </a:ext>
          </a:extLst>
        </xdr:cNvPr>
        <xdr:cNvSpPr/>
      </xdr:nvSpPr>
      <xdr:spPr>
        <a:xfrm>
          <a:off x="16201718" y="2095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</xdr:row>
      <xdr:rowOff>153630</xdr:rowOff>
    </xdr:from>
    <xdr:to>
      <xdr:col>8</xdr:col>
      <xdr:colOff>7000</xdr:colOff>
      <xdr:row>7</xdr:row>
      <xdr:rowOff>183843</xdr:rowOff>
    </xdr:to>
    <xdr:sp macro="" textlink="">
      <xdr:nvSpPr>
        <xdr:cNvPr id="34" name="Estrela: 5 Pontas 33">
          <a:extLst>
            <a:ext uri="{FF2B5EF4-FFF2-40B4-BE49-F238E27FC236}">
              <a16:creationId xmlns:a16="http://schemas.microsoft.com/office/drawing/2014/main" id="{AAF26775-25CD-4232-ADD5-978C61FB26E9}"/>
            </a:ext>
          </a:extLst>
        </xdr:cNvPr>
        <xdr:cNvSpPr/>
      </xdr:nvSpPr>
      <xdr:spPr>
        <a:xfrm>
          <a:off x="16198031" y="2249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5</xdr:row>
      <xdr:rowOff>161925</xdr:rowOff>
    </xdr:from>
    <xdr:to>
      <xdr:col>3</xdr:col>
      <xdr:colOff>2958828</xdr:colOff>
      <xdr:row>7</xdr:row>
      <xdr:rowOff>17004</xdr:rowOff>
    </xdr:to>
    <xdr:sp macro="" textlink="">
      <xdr:nvSpPr>
        <xdr:cNvPr id="35" name="Estrela: 5 Pontas 34">
          <a:extLst>
            <a:ext uri="{FF2B5EF4-FFF2-40B4-BE49-F238E27FC236}">
              <a16:creationId xmlns:a16="http://schemas.microsoft.com/office/drawing/2014/main" id="{5F218FBA-09B9-423A-A878-34914133AF06}"/>
            </a:ext>
          </a:extLst>
        </xdr:cNvPr>
        <xdr:cNvSpPr/>
      </xdr:nvSpPr>
      <xdr:spPr>
        <a:xfrm>
          <a:off x="7639050" y="2066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7</xdr:row>
      <xdr:rowOff>38100</xdr:rowOff>
    </xdr:from>
    <xdr:to>
      <xdr:col>3</xdr:col>
      <xdr:colOff>3019425</xdr:colOff>
      <xdr:row>8</xdr:row>
      <xdr:rowOff>38100</xdr:rowOff>
    </xdr:to>
    <xdr:sp macro="" textlink="">
      <xdr:nvSpPr>
        <xdr:cNvPr id="36" name="Estrela: 5 Pontas 35">
          <a:extLst>
            <a:ext uri="{FF2B5EF4-FFF2-40B4-BE49-F238E27FC236}">
              <a16:creationId xmlns:a16="http://schemas.microsoft.com/office/drawing/2014/main" id="{07A7F176-D938-4716-B628-228DD6313F82}"/>
            </a:ext>
          </a:extLst>
        </xdr:cNvPr>
        <xdr:cNvSpPr/>
      </xdr:nvSpPr>
      <xdr:spPr>
        <a:xfrm>
          <a:off x="7629525" y="2324100"/>
          <a:ext cx="20002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7</xdr:row>
      <xdr:rowOff>1</xdr:rowOff>
    </xdr:from>
    <xdr:to>
      <xdr:col>3</xdr:col>
      <xdr:colOff>3194802</xdr:colOff>
      <xdr:row>8</xdr:row>
      <xdr:rowOff>7682</xdr:rowOff>
    </xdr:to>
    <xdr:sp macro="" textlink="">
      <xdr:nvSpPr>
        <xdr:cNvPr id="37" name="Estrela: 5 Pontas 36">
          <a:extLst>
            <a:ext uri="{FF2B5EF4-FFF2-40B4-BE49-F238E27FC236}">
              <a16:creationId xmlns:a16="http://schemas.microsoft.com/office/drawing/2014/main" id="{CDB3CEB0-35E8-4825-AC02-38C9E134EAC1}"/>
            </a:ext>
          </a:extLst>
        </xdr:cNvPr>
        <xdr:cNvSpPr/>
      </xdr:nvSpPr>
      <xdr:spPr>
        <a:xfrm>
          <a:off x="7848293" y="2476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2847975</xdr:colOff>
      <xdr:row>7</xdr:row>
      <xdr:rowOff>0</xdr:rowOff>
    </xdr:from>
    <xdr:to>
      <xdr:col>3</xdr:col>
      <xdr:colOff>2977878</xdr:colOff>
      <xdr:row>8</xdr:row>
      <xdr:rowOff>7479</xdr:rowOff>
    </xdr:to>
    <xdr:sp macro="" textlink="">
      <xdr:nvSpPr>
        <xdr:cNvPr id="38" name="Estrela: 5 Pontas 37">
          <a:extLst>
            <a:ext uri="{FF2B5EF4-FFF2-40B4-BE49-F238E27FC236}">
              <a16:creationId xmlns:a16="http://schemas.microsoft.com/office/drawing/2014/main" id="{20E3158E-102E-47AA-9D96-C869BBE8E804}"/>
            </a:ext>
          </a:extLst>
        </xdr:cNvPr>
        <xdr:cNvSpPr/>
      </xdr:nvSpPr>
      <xdr:spPr>
        <a:xfrm>
          <a:off x="7658100" y="2476500"/>
          <a:ext cx="129903" cy="1979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2867025</xdr:colOff>
      <xdr:row>7</xdr:row>
      <xdr:rowOff>180975</xdr:rowOff>
    </xdr:from>
    <xdr:to>
      <xdr:col>3</xdr:col>
      <xdr:colOff>2996928</xdr:colOff>
      <xdr:row>9</xdr:row>
      <xdr:rowOff>36054</xdr:rowOff>
    </xdr:to>
    <xdr:sp macro="" textlink="">
      <xdr:nvSpPr>
        <xdr:cNvPr id="39" name="Estrela: 5 Pontas 38">
          <a:extLst>
            <a:ext uri="{FF2B5EF4-FFF2-40B4-BE49-F238E27FC236}">
              <a16:creationId xmlns:a16="http://schemas.microsoft.com/office/drawing/2014/main" id="{CCE18086-E4D3-409D-A361-1615688E2979}"/>
            </a:ext>
          </a:extLst>
        </xdr:cNvPr>
        <xdr:cNvSpPr/>
      </xdr:nvSpPr>
      <xdr:spPr>
        <a:xfrm>
          <a:off x="7677150" y="26574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8</xdr:row>
      <xdr:rowOff>142875</xdr:rowOff>
    </xdr:from>
    <xdr:to>
      <xdr:col>3</xdr:col>
      <xdr:colOff>2987403</xdr:colOff>
      <xdr:row>9</xdr:row>
      <xdr:rowOff>188454</xdr:rowOff>
    </xdr:to>
    <xdr:sp macro="" textlink="">
      <xdr:nvSpPr>
        <xdr:cNvPr id="40" name="Estrela: 5 Pontas 39">
          <a:extLst>
            <a:ext uri="{FF2B5EF4-FFF2-40B4-BE49-F238E27FC236}">
              <a16:creationId xmlns:a16="http://schemas.microsoft.com/office/drawing/2014/main" id="{48B7981B-AEB4-4BDD-8047-8507FEDE1F8E}"/>
            </a:ext>
          </a:extLst>
        </xdr:cNvPr>
        <xdr:cNvSpPr/>
      </xdr:nvSpPr>
      <xdr:spPr>
        <a:xfrm>
          <a:off x="7667625" y="28098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10</xdr:row>
      <xdr:rowOff>133350</xdr:rowOff>
    </xdr:from>
    <xdr:to>
      <xdr:col>3</xdr:col>
      <xdr:colOff>2949303</xdr:colOff>
      <xdr:row>11</xdr:row>
      <xdr:rowOff>178929</xdr:rowOff>
    </xdr:to>
    <xdr:sp macro="" textlink="">
      <xdr:nvSpPr>
        <xdr:cNvPr id="41" name="Estrela: 5 Pontas 40">
          <a:extLst>
            <a:ext uri="{FF2B5EF4-FFF2-40B4-BE49-F238E27FC236}">
              <a16:creationId xmlns:a16="http://schemas.microsoft.com/office/drawing/2014/main" id="{B87BC266-42D1-408C-8D26-CFB56E614E86}"/>
            </a:ext>
          </a:extLst>
        </xdr:cNvPr>
        <xdr:cNvSpPr/>
      </xdr:nvSpPr>
      <xdr:spPr>
        <a:xfrm>
          <a:off x="7629525" y="31813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3041856</xdr:colOff>
      <xdr:row>10</xdr:row>
      <xdr:rowOff>184355</xdr:rowOff>
    </xdr:from>
    <xdr:to>
      <xdr:col>3</xdr:col>
      <xdr:colOff>3179440</xdr:colOff>
      <xdr:row>12</xdr:row>
      <xdr:rowOff>22532</xdr:rowOff>
    </xdr:to>
    <xdr:sp macro="" textlink="">
      <xdr:nvSpPr>
        <xdr:cNvPr id="42" name="Estrela: 5 Pontas 41">
          <a:extLst>
            <a:ext uri="{FF2B5EF4-FFF2-40B4-BE49-F238E27FC236}">
              <a16:creationId xmlns:a16="http://schemas.microsoft.com/office/drawing/2014/main" id="{D1C37D1F-B27C-4A22-A982-5C52E5B182C6}"/>
            </a:ext>
          </a:extLst>
        </xdr:cNvPr>
        <xdr:cNvSpPr/>
      </xdr:nvSpPr>
      <xdr:spPr>
        <a:xfrm>
          <a:off x="7851981" y="4184855"/>
          <a:ext cx="0" cy="219177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12</xdr:row>
      <xdr:rowOff>1</xdr:rowOff>
    </xdr:from>
    <xdr:to>
      <xdr:col>3</xdr:col>
      <xdr:colOff>3194802</xdr:colOff>
      <xdr:row>13</xdr:row>
      <xdr:rowOff>7682</xdr:rowOff>
    </xdr:to>
    <xdr:sp macro="" textlink="">
      <xdr:nvSpPr>
        <xdr:cNvPr id="43" name="Estrela: 5 Pontas 42">
          <a:extLst>
            <a:ext uri="{FF2B5EF4-FFF2-40B4-BE49-F238E27FC236}">
              <a16:creationId xmlns:a16="http://schemas.microsoft.com/office/drawing/2014/main" id="{80B9DAC8-94E0-40EC-A58D-B1EA9783AFA8}"/>
            </a:ext>
          </a:extLst>
        </xdr:cNvPr>
        <xdr:cNvSpPr/>
      </xdr:nvSpPr>
      <xdr:spPr>
        <a:xfrm>
          <a:off x="7848293" y="438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12</xdr:row>
      <xdr:rowOff>153630</xdr:rowOff>
    </xdr:from>
    <xdr:to>
      <xdr:col>4</xdr:col>
      <xdr:colOff>7000</xdr:colOff>
      <xdr:row>13</xdr:row>
      <xdr:rowOff>183843</xdr:rowOff>
    </xdr:to>
    <xdr:sp macro="" textlink="">
      <xdr:nvSpPr>
        <xdr:cNvPr id="44" name="Estrela: 5 Pontas 43">
          <a:extLst>
            <a:ext uri="{FF2B5EF4-FFF2-40B4-BE49-F238E27FC236}">
              <a16:creationId xmlns:a16="http://schemas.microsoft.com/office/drawing/2014/main" id="{CBF0670F-7032-42FD-999B-A9B70ECF7D70}"/>
            </a:ext>
          </a:extLst>
        </xdr:cNvPr>
        <xdr:cNvSpPr/>
      </xdr:nvSpPr>
      <xdr:spPr>
        <a:xfrm>
          <a:off x="7844606" y="453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</xdr:row>
      <xdr:rowOff>1</xdr:rowOff>
    </xdr:from>
    <xdr:to>
      <xdr:col>7</xdr:col>
      <xdr:colOff>3194802</xdr:colOff>
      <xdr:row>13</xdr:row>
      <xdr:rowOff>7682</xdr:rowOff>
    </xdr:to>
    <xdr:sp macro="" textlink="">
      <xdr:nvSpPr>
        <xdr:cNvPr id="45" name="Estrela: 5 Pontas 44">
          <a:extLst>
            <a:ext uri="{FF2B5EF4-FFF2-40B4-BE49-F238E27FC236}">
              <a16:creationId xmlns:a16="http://schemas.microsoft.com/office/drawing/2014/main" id="{BA16A5B7-105A-43F6-9AD9-2A7B16D5CADF}"/>
            </a:ext>
          </a:extLst>
        </xdr:cNvPr>
        <xdr:cNvSpPr/>
      </xdr:nvSpPr>
      <xdr:spPr>
        <a:xfrm>
          <a:off x="16201718" y="438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</xdr:row>
      <xdr:rowOff>153630</xdr:rowOff>
    </xdr:from>
    <xdr:to>
      <xdr:col>8</xdr:col>
      <xdr:colOff>7000</xdr:colOff>
      <xdr:row>13</xdr:row>
      <xdr:rowOff>183843</xdr:rowOff>
    </xdr:to>
    <xdr:sp macro="" textlink="">
      <xdr:nvSpPr>
        <xdr:cNvPr id="46" name="Estrela: 5 Pontas 45">
          <a:extLst>
            <a:ext uri="{FF2B5EF4-FFF2-40B4-BE49-F238E27FC236}">
              <a16:creationId xmlns:a16="http://schemas.microsoft.com/office/drawing/2014/main" id="{CEF2B319-7199-4599-A9AC-A1093DCF1DE2}"/>
            </a:ext>
          </a:extLst>
        </xdr:cNvPr>
        <xdr:cNvSpPr/>
      </xdr:nvSpPr>
      <xdr:spPr>
        <a:xfrm>
          <a:off x="16198031" y="453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11</xdr:row>
      <xdr:rowOff>0</xdr:rowOff>
    </xdr:from>
    <xdr:to>
      <xdr:col>3</xdr:col>
      <xdr:colOff>2949303</xdr:colOff>
      <xdr:row>12</xdr:row>
      <xdr:rowOff>45579</xdr:rowOff>
    </xdr:to>
    <xdr:sp macro="" textlink="">
      <xdr:nvSpPr>
        <xdr:cNvPr id="47" name="Estrela: 5 Pontas 46">
          <a:extLst>
            <a:ext uri="{FF2B5EF4-FFF2-40B4-BE49-F238E27FC236}">
              <a16:creationId xmlns:a16="http://schemas.microsoft.com/office/drawing/2014/main" id="{91E09485-B7D6-4F72-B8B7-AC73854B7A22}"/>
            </a:ext>
          </a:extLst>
        </xdr:cNvPr>
        <xdr:cNvSpPr/>
      </xdr:nvSpPr>
      <xdr:spPr>
        <a:xfrm>
          <a:off x="7629525" y="41910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2781300</xdr:colOff>
      <xdr:row>12</xdr:row>
      <xdr:rowOff>123825</xdr:rowOff>
    </xdr:from>
    <xdr:to>
      <xdr:col>3</xdr:col>
      <xdr:colOff>2911203</xdr:colOff>
      <xdr:row>13</xdr:row>
      <xdr:rowOff>169404</xdr:rowOff>
    </xdr:to>
    <xdr:sp macro="" textlink="">
      <xdr:nvSpPr>
        <xdr:cNvPr id="48" name="Estrela: 5 Pontas 47">
          <a:extLst>
            <a:ext uri="{FF2B5EF4-FFF2-40B4-BE49-F238E27FC236}">
              <a16:creationId xmlns:a16="http://schemas.microsoft.com/office/drawing/2014/main" id="{305F8C0D-D53E-4C80-AE96-468CB95874CB}"/>
            </a:ext>
          </a:extLst>
        </xdr:cNvPr>
        <xdr:cNvSpPr/>
      </xdr:nvSpPr>
      <xdr:spPr>
        <a:xfrm>
          <a:off x="7591425" y="45053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2800350</xdr:colOff>
      <xdr:row>12</xdr:row>
      <xdr:rowOff>161925</xdr:rowOff>
    </xdr:from>
    <xdr:to>
      <xdr:col>3</xdr:col>
      <xdr:colOff>2930253</xdr:colOff>
      <xdr:row>14</xdr:row>
      <xdr:rowOff>17004</xdr:rowOff>
    </xdr:to>
    <xdr:sp macro="" textlink="">
      <xdr:nvSpPr>
        <xdr:cNvPr id="49" name="Estrela: 5 Pontas 48">
          <a:extLst>
            <a:ext uri="{FF2B5EF4-FFF2-40B4-BE49-F238E27FC236}">
              <a16:creationId xmlns:a16="http://schemas.microsoft.com/office/drawing/2014/main" id="{EAB2D12E-9047-4E33-AFCD-F717F4F206CE}"/>
            </a:ext>
          </a:extLst>
        </xdr:cNvPr>
        <xdr:cNvSpPr/>
      </xdr:nvSpPr>
      <xdr:spPr>
        <a:xfrm>
          <a:off x="7610475" y="4733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3037417</xdr:colOff>
      <xdr:row>15</xdr:row>
      <xdr:rowOff>0</xdr:rowOff>
    </xdr:from>
    <xdr:to>
      <xdr:col>3</xdr:col>
      <xdr:colOff>3175001</xdr:colOff>
      <xdr:row>16</xdr:row>
      <xdr:rowOff>31750</xdr:rowOff>
    </xdr:to>
    <xdr:sp macro="" textlink="">
      <xdr:nvSpPr>
        <xdr:cNvPr id="50" name="Estrela: 5 Pontas 49">
          <a:extLst>
            <a:ext uri="{FF2B5EF4-FFF2-40B4-BE49-F238E27FC236}">
              <a16:creationId xmlns:a16="http://schemas.microsoft.com/office/drawing/2014/main" id="{181DAB8C-251A-44C4-88D8-DC4C35F88F42}"/>
            </a:ext>
          </a:extLst>
        </xdr:cNvPr>
        <xdr:cNvSpPr/>
      </xdr:nvSpPr>
      <xdr:spPr>
        <a:xfrm>
          <a:off x="7847542" y="6667500"/>
          <a:ext cx="4234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17</xdr:row>
      <xdr:rowOff>145948</xdr:rowOff>
    </xdr:from>
    <xdr:to>
      <xdr:col>3</xdr:col>
      <xdr:colOff>3171757</xdr:colOff>
      <xdr:row>18</xdr:row>
      <xdr:rowOff>176161</xdr:rowOff>
    </xdr:to>
    <xdr:sp macro="" textlink="">
      <xdr:nvSpPr>
        <xdr:cNvPr id="51" name="Estrela: 5 Pontas 50">
          <a:extLst>
            <a:ext uri="{FF2B5EF4-FFF2-40B4-BE49-F238E27FC236}">
              <a16:creationId xmlns:a16="http://schemas.microsoft.com/office/drawing/2014/main" id="{AE21F4EA-D353-439A-8C0D-D220F2C820F6}"/>
            </a:ext>
          </a:extLst>
        </xdr:cNvPr>
        <xdr:cNvSpPr/>
      </xdr:nvSpPr>
      <xdr:spPr>
        <a:xfrm>
          <a:off x="7844298" y="7194448"/>
          <a:ext cx="423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14</xdr:row>
      <xdr:rowOff>161925</xdr:rowOff>
    </xdr:from>
    <xdr:to>
      <xdr:col>3</xdr:col>
      <xdr:colOff>2939778</xdr:colOff>
      <xdr:row>16</xdr:row>
      <xdr:rowOff>17004</xdr:rowOff>
    </xdr:to>
    <xdr:sp macro="" textlink="">
      <xdr:nvSpPr>
        <xdr:cNvPr id="52" name="Estrela: 5 Pontas 51">
          <a:extLst>
            <a:ext uri="{FF2B5EF4-FFF2-40B4-BE49-F238E27FC236}">
              <a16:creationId xmlns:a16="http://schemas.microsoft.com/office/drawing/2014/main" id="{179BAE66-EDE0-465C-9E56-4227FCE50E32}"/>
            </a:ext>
          </a:extLst>
        </xdr:cNvPr>
        <xdr:cNvSpPr/>
      </xdr:nvSpPr>
      <xdr:spPr>
        <a:xfrm>
          <a:off x="7620000" y="6638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16</xdr:row>
      <xdr:rowOff>161925</xdr:rowOff>
    </xdr:from>
    <xdr:to>
      <xdr:col>3</xdr:col>
      <xdr:colOff>2949303</xdr:colOff>
      <xdr:row>18</xdr:row>
      <xdr:rowOff>17004</xdr:rowOff>
    </xdr:to>
    <xdr:sp macro="" textlink="">
      <xdr:nvSpPr>
        <xdr:cNvPr id="53" name="Estrela: 5 Pontas 52">
          <a:extLst>
            <a:ext uri="{FF2B5EF4-FFF2-40B4-BE49-F238E27FC236}">
              <a16:creationId xmlns:a16="http://schemas.microsoft.com/office/drawing/2014/main" id="{E6F7F8FF-C087-4488-B9BF-5D1B5844D826}"/>
            </a:ext>
          </a:extLst>
        </xdr:cNvPr>
        <xdr:cNvSpPr/>
      </xdr:nvSpPr>
      <xdr:spPr>
        <a:xfrm>
          <a:off x="7629525" y="7019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3034174</xdr:colOff>
      <xdr:row>17</xdr:row>
      <xdr:rowOff>107540</xdr:rowOff>
    </xdr:from>
    <xdr:to>
      <xdr:col>3</xdr:col>
      <xdr:colOff>3118670</xdr:colOff>
      <xdr:row>18</xdr:row>
      <xdr:rowOff>22534</xdr:rowOff>
    </xdr:to>
    <xdr:sp macro="" textlink="">
      <xdr:nvSpPr>
        <xdr:cNvPr id="54" name="Estrela: 5 Pontas 53">
          <a:extLst>
            <a:ext uri="{FF2B5EF4-FFF2-40B4-BE49-F238E27FC236}">
              <a16:creationId xmlns:a16="http://schemas.microsoft.com/office/drawing/2014/main" id="{4E79FC36-22AE-4055-8F7D-A6641D8150BD}"/>
            </a:ext>
          </a:extLst>
        </xdr:cNvPr>
        <xdr:cNvSpPr/>
      </xdr:nvSpPr>
      <xdr:spPr>
        <a:xfrm>
          <a:off x="3491374" y="488540"/>
          <a:ext cx="8296" cy="10549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0B864F17-5D19-48D3-8B99-76E2D358E461}"/>
            </a:ext>
          </a:extLst>
        </xdr:cNvPr>
        <xdr:cNvSpPr/>
      </xdr:nvSpPr>
      <xdr:spPr>
        <a:xfrm>
          <a:off x="227647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3016250</xdr:colOff>
      <xdr:row>2</xdr:row>
      <xdr:rowOff>137583</xdr:rowOff>
    </xdr:from>
    <xdr:to>
      <xdr:col>3</xdr:col>
      <xdr:colOff>3153834</xdr:colOff>
      <xdr:row>3</xdr:row>
      <xdr:rowOff>0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073510ED-E65A-47C4-849B-1A2BD4B5DA6C}"/>
            </a:ext>
          </a:extLst>
        </xdr:cNvPr>
        <xdr:cNvSpPr/>
      </xdr:nvSpPr>
      <xdr:spPr>
        <a:xfrm>
          <a:off x="4568825" y="518583"/>
          <a:ext cx="4234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2867025</xdr:colOff>
      <xdr:row>2</xdr:row>
      <xdr:rowOff>161925</xdr:rowOff>
    </xdr:from>
    <xdr:to>
      <xdr:col>3</xdr:col>
      <xdr:colOff>2996928</xdr:colOff>
      <xdr:row>4</xdr:row>
      <xdr:rowOff>17004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0DFD9D2C-DE65-4DD3-B61A-D0D285E7F90E}"/>
            </a:ext>
          </a:extLst>
        </xdr:cNvPr>
        <xdr:cNvSpPr/>
      </xdr:nvSpPr>
      <xdr:spPr>
        <a:xfrm>
          <a:off x="7677150" y="923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9B4D2440-CC94-4631-91E7-309F14A08AF5}"/>
            </a:ext>
          </a:extLst>
        </xdr:cNvPr>
        <xdr:cNvSpPr/>
      </xdr:nvSpPr>
      <xdr:spPr>
        <a:xfrm>
          <a:off x="227647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2</xdr:row>
      <xdr:rowOff>153630</xdr:rowOff>
    </xdr:from>
    <xdr:to>
      <xdr:col>4</xdr:col>
      <xdr:colOff>7000</xdr:colOff>
      <xdr:row>3</xdr:row>
      <xdr:rowOff>183843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AFB3F2EB-97C4-404D-8503-29A2DDD1F51A}"/>
            </a:ext>
          </a:extLst>
        </xdr:cNvPr>
        <xdr:cNvSpPr/>
      </xdr:nvSpPr>
      <xdr:spPr>
        <a:xfrm>
          <a:off x="7844606" y="3963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2</xdr:row>
      <xdr:rowOff>180975</xdr:rowOff>
    </xdr:from>
    <xdr:to>
      <xdr:col>3</xdr:col>
      <xdr:colOff>2968353</xdr:colOff>
      <xdr:row>4</xdr:row>
      <xdr:rowOff>36054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F88AE997-1954-44C4-9922-BD8DFD6F97FF}"/>
            </a:ext>
          </a:extLst>
        </xdr:cNvPr>
        <xdr:cNvSpPr/>
      </xdr:nvSpPr>
      <xdr:spPr>
        <a:xfrm>
          <a:off x="7648575" y="39909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3</xdr:row>
      <xdr:rowOff>145948</xdr:rowOff>
    </xdr:from>
    <xdr:to>
      <xdr:col>3</xdr:col>
      <xdr:colOff>3171757</xdr:colOff>
      <xdr:row>4</xdr:row>
      <xdr:rowOff>176161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45CA4ACD-B46F-484B-A0CB-3F72CB99C92C}"/>
            </a:ext>
          </a:extLst>
        </xdr:cNvPr>
        <xdr:cNvSpPr/>
      </xdr:nvSpPr>
      <xdr:spPr>
        <a:xfrm>
          <a:off x="7844298" y="7194448"/>
          <a:ext cx="423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3</xdr:row>
      <xdr:rowOff>171450</xdr:rowOff>
    </xdr:from>
    <xdr:to>
      <xdr:col>3</xdr:col>
      <xdr:colOff>2939778</xdr:colOff>
      <xdr:row>5</xdr:row>
      <xdr:rowOff>26529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8009CF34-1A54-4323-9E12-33C06707A0FF}"/>
            </a:ext>
          </a:extLst>
        </xdr:cNvPr>
        <xdr:cNvSpPr/>
      </xdr:nvSpPr>
      <xdr:spPr>
        <a:xfrm>
          <a:off x="7620000" y="72199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5</xdr:row>
      <xdr:rowOff>142875</xdr:rowOff>
    </xdr:from>
    <xdr:to>
      <xdr:col>3</xdr:col>
      <xdr:colOff>2968353</xdr:colOff>
      <xdr:row>6</xdr:row>
      <xdr:rowOff>188454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7364BEBF-4321-4718-994A-BB5A6D8EED22}"/>
            </a:ext>
          </a:extLst>
        </xdr:cNvPr>
        <xdr:cNvSpPr/>
      </xdr:nvSpPr>
      <xdr:spPr>
        <a:xfrm>
          <a:off x="3495675" y="714375"/>
          <a:ext cx="0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3F99BB65-899F-4DEF-9ABC-3BDEA1F400F7}"/>
            </a:ext>
          </a:extLst>
        </xdr:cNvPr>
        <xdr:cNvSpPr/>
      </xdr:nvSpPr>
      <xdr:spPr>
        <a:xfrm>
          <a:off x="227647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3058583</xdr:colOff>
      <xdr:row>2</xdr:row>
      <xdr:rowOff>169333</xdr:rowOff>
    </xdr:from>
    <xdr:to>
      <xdr:col>4</xdr:col>
      <xdr:colOff>0</xdr:colOff>
      <xdr:row>4</xdr:row>
      <xdr:rowOff>10583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B7F6A805-9C8F-4A96-8F62-B73E60668C0A}"/>
            </a:ext>
          </a:extLst>
        </xdr:cNvPr>
        <xdr:cNvSpPr/>
      </xdr:nvSpPr>
      <xdr:spPr>
        <a:xfrm>
          <a:off x="7849658" y="5503333"/>
          <a:ext cx="0" cy="2222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3041854</xdr:colOff>
      <xdr:row>2</xdr:row>
      <xdr:rowOff>7682</xdr:rowOff>
    </xdr:from>
    <xdr:to>
      <xdr:col>3</xdr:col>
      <xdr:colOff>3179438</xdr:colOff>
      <xdr:row>3</xdr:row>
      <xdr:rowOff>37895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E88E64BE-5028-4A1F-A2BD-7BD0E8F8A66E}"/>
            </a:ext>
          </a:extLst>
        </xdr:cNvPr>
        <xdr:cNvSpPr/>
      </xdr:nvSpPr>
      <xdr:spPr>
        <a:xfrm>
          <a:off x="7851979" y="5341682"/>
          <a:ext cx="0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2</xdr:row>
      <xdr:rowOff>123825</xdr:rowOff>
    </xdr:from>
    <xdr:to>
      <xdr:col>3</xdr:col>
      <xdr:colOff>2987403</xdr:colOff>
      <xdr:row>3</xdr:row>
      <xdr:rowOff>169404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A628FC77-DF1E-46C9-9B87-C3B3BA288DE5}"/>
            </a:ext>
          </a:extLst>
        </xdr:cNvPr>
        <xdr:cNvSpPr/>
      </xdr:nvSpPr>
      <xdr:spPr>
        <a:xfrm>
          <a:off x="7667625" y="54578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2790825</xdr:colOff>
      <xdr:row>4</xdr:row>
      <xdr:rowOff>114300</xdr:rowOff>
    </xdr:from>
    <xdr:to>
      <xdr:col>3</xdr:col>
      <xdr:colOff>2920728</xdr:colOff>
      <xdr:row>5</xdr:row>
      <xdr:rowOff>159879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C36C55E1-3B7D-4A21-B63A-B5504221F8B6}"/>
            </a:ext>
          </a:extLst>
        </xdr:cNvPr>
        <xdr:cNvSpPr/>
      </xdr:nvSpPr>
      <xdr:spPr>
        <a:xfrm>
          <a:off x="7600950" y="58293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4</xdr:row>
      <xdr:rowOff>142875</xdr:rowOff>
    </xdr:from>
    <xdr:to>
      <xdr:col>3</xdr:col>
      <xdr:colOff>2968353</xdr:colOff>
      <xdr:row>5</xdr:row>
      <xdr:rowOff>188454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B38FCB7D-8857-4183-A21B-FD7ACDC83150}"/>
            </a:ext>
          </a:extLst>
        </xdr:cNvPr>
        <xdr:cNvSpPr/>
      </xdr:nvSpPr>
      <xdr:spPr>
        <a:xfrm>
          <a:off x="3495675" y="714375"/>
          <a:ext cx="0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94BAD196-4ACA-423D-AEC4-739FDA65EDA9}"/>
            </a:ext>
          </a:extLst>
        </xdr:cNvPr>
        <xdr:cNvSpPr/>
      </xdr:nvSpPr>
      <xdr:spPr>
        <a:xfrm>
          <a:off x="23431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3018810</xdr:colOff>
      <xdr:row>2</xdr:row>
      <xdr:rowOff>145947</xdr:rowOff>
    </xdr:from>
    <xdr:to>
      <xdr:col>3</xdr:col>
      <xdr:colOff>3156394</xdr:colOff>
      <xdr:row>3</xdr:row>
      <xdr:rowOff>0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B52B6A1F-D1A8-4003-A9F9-0AD575047701}"/>
            </a:ext>
          </a:extLst>
        </xdr:cNvPr>
        <xdr:cNvSpPr/>
      </xdr:nvSpPr>
      <xdr:spPr>
        <a:xfrm>
          <a:off x="4523760" y="526947"/>
          <a:ext cx="4234" cy="2207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2695576</xdr:colOff>
      <xdr:row>3</xdr:row>
      <xdr:rowOff>28576</xdr:rowOff>
    </xdr:from>
    <xdr:to>
      <xdr:col>3</xdr:col>
      <xdr:colOff>2943226</xdr:colOff>
      <xdr:row>3</xdr:row>
      <xdr:rowOff>180975</xdr:rowOff>
    </xdr:to>
    <xdr:sp macro="" textlink="">
      <xdr:nvSpPr>
        <xdr:cNvPr id="20" name="Estrela: 5 Pontas 19">
          <a:extLst>
            <a:ext uri="{FF2B5EF4-FFF2-40B4-BE49-F238E27FC236}">
              <a16:creationId xmlns:a16="http://schemas.microsoft.com/office/drawing/2014/main" id="{5262A532-4868-4802-B832-F1C77C5E045C}"/>
            </a:ext>
          </a:extLst>
        </xdr:cNvPr>
        <xdr:cNvSpPr/>
      </xdr:nvSpPr>
      <xdr:spPr>
        <a:xfrm>
          <a:off x="7505701" y="409576"/>
          <a:ext cx="247650" cy="15239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2733675</xdr:colOff>
      <xdr:row>4</xdr:row>
      <xdr:rowOff>95250</xdr:rowOff>
    </xdr:from>
    <xdr:to>
      <xdr:col>3</xdr:col>
      <xdr:colOff>2863578</xdr:colOff>
      <xdr:row>5</xdr:row>
      <xdr:rowOff>140829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id="{8E73A4B7-4509-4031-8728-9CE68183BC95}"/>
            </a:ext>
          </a:extLst>
        </xdr:cNvPr>
        <xdr:cNvSpPr/>
      </xdr:nvSpPr>
      <xdr:spPr>
        <a:xfrm>
          <a:off x="7543800" y="6667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4</xdr:row>
      <xdr:rowOff>161310</xdr:rowOff>
    </xdr:from>
    <xdr:to>
      <xdr:col>3</xdr:col>
      <xdr:colOff>3185584</xdr:colOff>
      <xdr:row>6</xdr:row>
      <xdr:rowOff>31750</xdr:rowOff>
    </xdr:to>
    <xdr:sp macro="" textlink="">
      <xdr:nvSpPr>
        <xdr:cNvPr id="22" name="Estrela: 5 Pontas 21">
          <a:extLst>
            <a:ext uri="{FF2B5EF4-FFF2-40B4-BE49-F238E27FC236}">
              <a16:creationId xmlns:a16="http://schemas.microsoft.com/office/drawing/2014/main" id="{D3F340AF-0F9F-456D-9FCA-B1B8A8C214C5}"/>
            </a:ext>
          </a:extLst>
        </xdr:cNvPr>
        <xdr:cNvSpPr/>
      </xdr:nvSpPr>
      <xdr:spPr>
        <a:xfrm>
          <a:off x="7851980" y="1685310"/>
          <a:ext cx="854" cy="25144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2809875</xdr:colOff>
      <xdr:row>4</xdr:row>
      <xdr:rowOff>161925</xdr:rowOff>
    </xdr:from>
    <xdr:to>
      <xdr:col>3</xdr:col>
      <xdr:colOff>2939778</xdr:colOff>
      <xdr:row>6</xdr:row>
      <xdr:rowOff>17004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id="{DE3DA802-72BF-4A0C-A142-37B09508C5A2}"/>
            </a:ext>
          </a:extLst>
        </xdr:cNvPr>
        <xdr:cNvSpPr/>
      </xdr:nvSpPr>
      <xdr:spPr>
        <a:xfrm>
          <a:off x="7620000" y="16859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6</xdr:row>
      <xdr:rowOff>1</xdr:rowOff>
    </xdr:from>
    <xdr:to>
      <xdr:col>3</xdr:col>
      <xdr:colOff>3194802</xdr:colOff>
      <xdr:row>7</xdr:row>
      <xdr:rowOff>7682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id="{043F2D7C-4CD0-43F3-B8FC-A3A986DF8715}"/>
            </a:ext>
          </a:extLst>
        </xdr:cNvPr>
        <xdr:cNvSpPr/>
      </xdr:nvSpPr>
      <xdr:spPr>
        <a:xfrm>
          <a:off x="7848293" y="1905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6</xdr:row>
      <xdr:rowOff>153630</xdr:rowOff>
    </xdr:from>
    <xdr:to>
      <xdr:col>4</xdr:col>
      <xdr:colOff>7000</xdr:colOff>
      <xdr:row>7</xdr:row>
      <xdr:rowOff>183843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id="{7761FC61-F5D7-4949-BC13-1244C494C150}"/>
            </a:ext>
          </a:extLst>
        </xdr:cNvPr>
        <xdr:cNvSpPr/>
      </xdr:nvSpPr>
      <xdr:spPr>
        <a:xfrm>
          <a:off x="7844606" y="2058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6</xdr:row>
      <xdr:rowOff>1</xdr:rowOff>
    </xdr:from>
    <xdr:to>
      <xdr:col>7</xdr:col>
      <xdr:colOff>3194802</xdr:colOff>
      <xdr:row>7</xdr:row>
      <xdr:rowOff>7682</xdr:rowOff>
    </xdr:to>
    <xdr:sp macro="" textlink="">
      <xdr:nvSpPr>
        <xdr:cNvPr id="26" name="Estrela: 5 Pontas 25">
          <a:extLst>
            <a:ext uri="{FF2B5EF4-FFF2-40B4-BE49-F238E27FC236}">
              <a16:creationId xmlns:a16="http://schemas.microsoft.com/office/drawing/2014/main" id="{65625E55-0375-4E75-BD43-756C996B01D9}"/>
            </a:ext>
          </a:extLst>
        </xdr:cNvPr>
        <xdr:cNvSpPr/>
      </xdr:nvSpPr>
      <xdr:spPr>
        <a:xfrm>
          <a:off x="16201718" y="1905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6</xdr:row>
      <xdr:rowOff>153630</xdr:rowOff>
    </xdr:from>
    <xdr:to>
      <xdr:col>8</xdr:col>
      <xdr:colOff>7000</xdr:colOff>
      <xdr:row>7</xdr:row>
      <xdr:rowOff>183843</xdr:rowOff>
    </xdr:to>
    <xdr:sp macro="" textlink="">
      <xdr:nvSpPr>
        <xdr:cNvPr id="27" name="Estrela: 5 Pontas 26">
          <a:extLst>
            <a:ext uri="{FF2B5EF4-FFF2-40B4-BE49-F238E27FC236}">
              <a16:creationId xmlns:a16="http://schemas.microsoft.com/office/drawing/2014/main" id="{6E872B86-2402-439F-B06E-732BA425B56F}"/>
            </a:ext>
          </a:extLst>
        </xdr:cNvPr>
        <xdr:cNvSpPr/>
      </xdr:nvSpPr>
      <xdr:spPr>
        <a:xfrm>
          <a:off x="16198031" y="2058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5</xdr:row>
      <xdr:rowOff>133350</xdr:rowOff>
    </xdr:from>
    <xdr:to>
      <xdr:col>3</xdr:col>
      <xdr:colOff>2987403</xdr:colOff>
      <xdr:row>6</xdr:row>
      <xdr:rowOff>178929</xdr:rowOff>
    </xdr:to>
    <xdr:sp macro="" textlink="">
      <xdr:nvSpPr>
        <xdr:cNvPr id="28" name="Estrela: 5 Pontas 27">
          <a:extLst>
            <a:ext uri="{FF2B5EF4-FFF2-40B4-BE49-F238E27FC236}">
              <a16:creationId xmlns:a16="http://schemas.microsoft.com/office/drawing/2014/main" id="{98810D86-D764-46FB-9ADA-1A8EC9CE4739}"/>
            </a:ext>
          </a:extLst>
        </xdr:cNvPr>
        <xdr:cNvSpPr/>
      </xdr:nvSpPr>
      <xdr:spPr>
        <a:xfrm>
          <a:off x="7667625" y="18478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7</xdr:row>
      <xdr:rowOff>1</xdr:rowOff>
    </xdr:from>
    <xdr:to>
      <xdr:col>3</xdr:col>
      <xdr:colOff>3194802</xdr:colOff>
      <xdr:row>8</xdr:row>
      <xdr:rowOff>7682</xdr:rowOff>
    </xdr:to>
    <xdr:sp macro="" textlink="">
      <xdr:nvSpPr>
        <xdr:cNvPr id="29" name="Estrela: 5 Pontas 28">
          <a:extLst>
            <a:ext uri="{FF2B5EF4-FFF2-40B4-BE49-F238E27FC236}">
              <a16:creationId xmlns:a16="http://schemas.microsoft.com/office/drawing/2014/main" id="{A598E42A-6EE3-40D8-944D-E17487DC70E7}"/>
            </a:ext>
          </a:extLst>
        </xdr:cNvPr>
        <xdr:cNvSpPr/>
      </xdr:nvSpPr>
      <xdr:spPr>
        <a:xfrm>
          <a:off x="7848293" y="2476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6</xdr:row>
      <xdr:rowOff>38100</xdr:rowOff>
    </xdr:from>
    <xdr:to>
      <xdr:col>3</xdr:col>
      <xdr:colOff>3019425</xdr:colOff>
      <xdr:row>7</xdr:row>
      <xdr:rowOff>38100</xdr:rowOff>
    </xdr:to>
    <xdr:sp macro="" textlink="">
      <xdr:nvSpPr>
        <xdr:cNvPr id="30" name="Estrela: 5 Pontas 29">
          <a:extLst>
            <a:ext uri="{FF2B5EF4-FFF2-40B4-BE49-F238E27FC236}">
              <a16:creationId xmlns:a16="http://schemas.microsoft.com/office/drawing/2014/main" id="{A7C50832-D931-48EA-851D-6E8A931DB5BB}"/>
            </a:ext>
          </a:extLst>
        </xdr:cNvPr>
        <xdr:cNvSpPr/>
      </xdr:nvSpPr>
      <xdr:spPr>
        <a:xfrm>
          <a:off x="7629525" y="2324100"/>
          <a:ext cx="20002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2847975</xdr:colOff>
      <xdr:row>7</xdr:row>
      <xdr:rowOff>0</xdr:rowOff>
    </xdr:from>
    <xdr:to>
      <xdr:col>3</xdr:col>
      <xdr:colOff>2977878</xdr:colOff>
      <xdr:row>8</xdr:row>
      <xdr:rowOff>7479</xdr:rowOff>
    </xdr:to>
    <xdr:sp macro="" textlink="">
      <xdr:nvSpPr>
        <xdr:cNvPr id="31" name="Estrela: 5 Pontas 30">
          <a:extLst>
            <a:ext uri="{FF2B5EF4-FFF2-40B4-BE49-F238E27FC236}">
              <a16:creationId xmlns:a16="http://schemas.microsoft.com/office/drawing/2014/main" id="{5011BF34-47C3-49CD-B5C4-D33563DFD23B}"/>
            </a:ext>
          </a:extLst>
        </xdr:cNvPr>
        <xdr:cNvSpPr/>
      </xdr:nvSpPr>
      <xdr:spPr>
        <a:xfrm>
          <a:off x="7658100" y="2476500"/>
          <a:ext cx="129903" cy="1979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7</xdr:row>
      <xdr:rowOff>161311</xdr:rowOff>
    </xdr:from>
    <xdr:to>
      <xdr:col>3</xdr:col>
      <xdr:colOff>3179439</xdr:colOff>
      <xdr:row>8</xdr:row>
      <xdr:rowOff>191525</xdr:rowOff>
    </xdr:to>
    <xdr:sp macro="" textlink="">
      <xdr:nvSpPr>
        <xdr:cNvPr id="32" name="Estrela: 5 Pontas 31">
          <a:extLst>
            <a:ext uri="{FF2B5EF4-FFF2-40B4-BE49-F238E27FC236}">
              <a16:creationId xmlns:a16="http://schemas.microsoft.com/office/drawing/2014/main" id="{F8A35678-9214-47DC-9095-3FE561E90271}"/>
            </a:ext>
          </a:extLst>
        </xdr:cNvPr>
        <xdr:cNvSpPr/>
      </xdr:nvSpPr>
      <xdr:spPr>
        <a:xfrm>
          <a:off x="7851980" y="3590311"/>
          <a:ext cx="0" cy="2207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9</xdr:row>
      <xdr:rowOff>153630</xdr:rowOff>
    </xdr:from>
    <xdr:to>
      <xdr:col>4</xdr:col>
      <xdr:colOff>7000</xdr:colOff>
      <xdr:row>10</xdr:row>
      <xdr:rowOff>183843</xdr:rowOff>
    </xdr:to>
    <xdr:sp macro="" textlink="">
      <xdr:nvSpPr>
        <xdr:cNvPr id="33" name="Estrela: 5 Pontas 32">
          <a:extLst>
            <a:ext uri="{FF2B5EF4-FFF2-40B4-BE49-F238E27FC236}">
              <a16:creationId xmlns:a16="http://schemas.microsoft.com/office/drawing/2014/main" id="{043E602C-ABE2-4C9D-B479-BDDD421E6058}"/>
            </a:ext>
          </a:extLst>
        </xdr:cNvPr>
        <xdr:cNvSpPr/>
      </xdr:nvSpPr>
      <xdr:spPr>
        <a:xfrm>
          <a:off x="7844606" y="3963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7</xdr:row>
      <xdr:rowOff>133350</xdr:rowOff>
    </xdr:from>
    <xdr:to>
      <xdr:col>3</xdr:col>
      <xdr:colOff>2949303</xdr:colOff>
      <xdr:row>8</xdr:row>
      <xdr:rowOff>178929</xdr:rowOff>
    </xdr:to>
    <xdr:sp macro="" textlink="">
      <xdr:nvSpPr>
        <xdr:cNvPr id="34" name="Estrela: 5 Pontas 33">
          <a:extLst>
            <a:ext uri="{FF2B5EF4-FFF2-40B4-BE49-F238E27FC236}">
              <a16:creationId xmlns:a16="http://schemas.microsoft.com/office/drawing/2014/main" id="{535D1905-D3C4-4510-8F37-BA9E8B2077EE}"/>
            </a:ext>
          </a:extLst>
        </xdr:cNvPr>
        <xdr:cNvSpPr/>
      </xdr:nvSpPr>
      <xdr:spPr>
        <a:xfrm>
          <a:off x="7629525" y="35623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8</xdr:row>
      <xdr:rowOff>152400</xdr:rowOff>
    </xdr:from>
    <xdr:to>
      <xdr:col>3</xdr:col>
      <xdr:colOff>2958828</xdr:colOff>
      <xdr:row>10</xdr:row>
      <xdr:rowOff>7479</xdr:rowOff>
    </xdr:to>
    <xdr:sp macro="" textlink="">
      <xdr:nvSpPr>
        <xdr:cNvPr id="35" name="Estrela: 5 Pontas 34">
          <a:extLst>
            <a:ext uri="{FF2B5EF4-FFF2-40B4-BE49-F238E27FC236}">
              <a16:creationId xmlns:a16="http://schemas.microsoft.com/office/drawing/2014/main" id="{F3911D8A-3C9B-4876-B3D9-225E5971084F}"/>
            </a:ext>
          </a:extLst>
        </xdr:cNvPr>
        <xdr:cNvSpPr/>
      </xdr:nvSpPr>
      <xdr:spPr>
        <a:xfrm>
          <a:off x="7639050" y="37719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3057217</xdr:colOff>
      <xdr:row>9</xdr:row>
      <xdr:rowOff>184356</xdr:rowOff>
    </xdr:from>
    <xdr:to>
      <xdr:col>3</xdr:col>
      <xdr:colOff>3194801</xdr:colOff>
      <xdr:row>11</xdr:row>
      <xdr:rowOff>0</xdr:rowOff>
    </xdr:to>
    <xdr:sp macro="" textlink="">
      <xdr:nvSpPr>
        <xdr:cNvPr id="36" name="Estrela: 5 Pontas 35">
          <a:extLst>
            <a:ext uri="{FF2B5EF4-FFF2-40B4-BE49-F238E27FC236}">
              <a16:creationId xmlns:a16="http://schemas.microsoft.com/office/drawing/2014/main" id="{947A25C1-144B-4BEA-A923-03EDD16A8E3B}"/>
            </a:ext>
          </a:extLst>
        </xdr:cNvPr>
        <xdr:cNvSpPr/>
      </xdr:nvSpPr>
      <xdr:spPr>
        <a:xfrm>
          <a:off x="7848292" y="5899356"/>
          <a:ext cx="4234" cy="219177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3064899</xdr:colOff>
      <xdr:row>11</xdr:row>
      <xdr:rowOff>0</xdr:rowOff>
    </xdr:from>
    <xdr:to>
      <xdr:col>3</xdr:col>
      <xdr:colOff>3202483</xdr:colOff>
      <xdr:row>12</xdr:row>
      <xdr:rowOff>14851</xdr:rowOff>
    </xdr:to>
    <xdr:sp macro="" textlink="">
      <xdr:nvSpPr>
        <xdr:cNvPr id="37" name="Estrela: 5 Pontas 36">
          <a:extLst>
            <a:ext uri="{FF2B5EF4-FFF2-40B4-BE49-F238E27FC236}">
              <a16:creationId xmlns:a16="http://schemas.microsoft.com/office/drawing/2014/main" id="{4CC4D659-7E90-4093-BC92-5DA8D25F749C}"/>
            </a:ext>
          </a:extLst>
        </xdr:cNvPr>
        <xdr:cNvSpPr/>
      </xdr:nvSpPr>
      <xdr:spPr>
        <a:xfrm>
          <a:off x="7846449" y="6272673"/>
          <a:ext cx="4234" cy="219178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2790825</xdr:colOff>
      <xdr:row>9</xdr:row>
      <xdr:rowOff>114300</xdr:rowOff>
    </xdr:from>
    <xdr:to>
      <xdr:col>3</xdr:col>
      <xdr:colOff>2920728</xdr:colOff>
      <xdr:row>10</xdr:row>
      <xdr:rowOff>159879</xdr:rowOff>
    </xdr:to>
    <xdr:sp macro="" textlink="">
      <xdr:nvSpPr>
        <xdr:cNvPr id="38" name="Estrela: 5 Pontas 37">
          <a:extLst>
            <a:ext uri="{FF2B5EF4-FFF2-40B4-BE49-F238E27FC236}">
              <a16:creationId xmlns:a16="http://schemas.microsoft.com/office/drawing/2014/main" id="{92CDBEAE-B7CF-4222-9D8A-ACF131A95D75}"/>
            </a:ext>
          </a:extLst>
        </xdr:cNvPr>
        <xdr:cNvSpPr/>
      </xdr:nvSpPr>
      <xdr:spPr>
        <a:xfrm>
          <a:off x="7600950" y="58293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10</xdr:row>
      <xdr:rowOff>114300</xdr:rowOff>
    </xdr:from>
    <xdr:to>
      <xdr:col>3</xdr:col>
      <xdr:colOff>2958828</xdr:colOff>
      <xdr:row>11</xdr:row>
      <xdr:rowOff>0</xdr:rowOff>
    </xdr:to>
    <xdr:sp macro="" textlink="">
      <xdr:nvSpPr>
        <xdr:cNvPr id="39" name="Estrela: 5 Pontas 38">
          <a:extLst>
            <a:ext uri="{FF2B5EF4-FFF2-40B4-BE49-F238E27FC236}">
              <a16:creationId xmlns:a16="http://schemas.microsoft.com/office/drawing/2014/main" id="{90F77D9B-F570-45D7-88F7-041DFBA181EF}"/>
            </a:ext>
          </a:extLst>
        </xdr:cNvPr>
        <xdr:cNvSpPr/>
      </xdr:nvSpPr>
      <xdr:spPr>
        <a:xfrm>
          <a:off x="7639050" y="60198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11</xdr:row>
      <xdr:rowOff>0</xdr:rowOff>
    </xdr:from>
    <xdr:to>
      <xdr:col>3</xdr:col>
      <xdr:colOff>2968353</xdr:colOff>
      <xdr:row>11</xdr:row>
      <xdr:rowOff>188454</xdr:rowOff>
    </xdr:to>
    <xdr:sp macro="" textlink="">
      <xdr:nvSpPr>
        <xdr:cNvPr id="40" name="Estrela: 5 Pontas 39">
          <a:extLst>
            <a:ext uri="{FF2B5EF4-FFF2-40B4-BE49-F238E27FC236}">
              <a16:creationId xmlns:a16="http://schemas.microsoft.com/office/drawing/2014/main" id="{FE77CFDC-BD0A-43DB-8D2C-6A5F61B852B9}"/>
            </a:ext>
          </a:extLst>
        </xdr:cNvPr>
        <xdr:cNvSpPr/>
      </xdr:nvSpPr>
      <xdr:spPr>
        <a:xfrm>
          <a:off x="7648575" y="62388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12</xdr:row>
      <xdr:rowOff>142875</xdr:rowOff>
    </xdr:from>
    <xdr:to>
      <xdr:col>3</xdr:col>
      <xdr:colOff>2968353</xdr:colOff>
      <xdr:row>13</xdr:row>
      <xdr:rowOff>188454</xdr:rowOff>
    </xdr:to>
    <xdr:sp macro="" textlink="">
      <xdr:nvSpPr>
        <xdr:cNvPr id="41" name="Estrela: 5 Pontas 40">
          <a:extLst>
            <a:ext uri="{FF2B5EF4-FFF2-40B4-BE49-F238E27FC236}">
              <a16:creationId xmlns:a16="http://schemas.microsoft.com/office/drawing/2014/main" id="{E9C1CC85-1165-4E42-8B8A-34E57D42FF47}"/>
            </a:ext>
          </a:extLst>
        </xdr:cNvPr>
        <xdr:cNvSpPr/>
      </xdr:nvSpPr>
      <xdr:spPr>
        <a:xfrm>
          <a:off x="3495675" y="714375"/>
          <a:ext cx="0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C0D35B6A-2A1A-4882-84CA-D079D04B0A21}"/>
            </a:ext>
          </a:extLst>
        </xdr:cNvPr>
        <xdr:cNvSpPr/>
      </xdr:nvSpPr>
      <xdr:spPr>
        <a:xfrm>
          <a:off x="263842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3034174</xdr:colOff>
      <xdr:row>2</xdr:row>
      <xdr:rowOff>107540</xdr:rowOff>
    </xdr:from>
    <xdr:to>
      <xdr:col>3</xdr:col>
      <xdr:colOff>3118670</xdr:colOff>
      <xdr:row>4</xdr:row>
      <xdr:rowOff>22534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38E1DF58-F1B2-413B-BE00-916CC687384E}"/>
            </a:ext>
          </a:extLst>
        </xdr:cNvPr>
        <xdr:cNvSpPr/>
      </xdr:nvSpPr>
      <xdr:spPr>
        <a:xfrm>
          <a:off x="3491374" y="488540"/>
          <a:ext cx="8296" cy="29599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2</xdr:row>
      <xdr:rowOff>114300</xdr:rowOff>
    </xdr:from>
    <xdr:to>
      <xdr:col>3</xdr:col>
      <xdr:colOff>2958828</xdr:colOff>
      <xdr:row>3</xdr:row>
      <xdr:rowOff>159879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0293EE0C-E426-40FF-A942-44FD8F948FFF}"/>
            </a:ext>
          </a:extLst>
        </xdr:cNvPr>
        <xdr:cNvSpPr/>
      </xdr:nvSpPr>
      <xdr:spPr>
        <a:xfrm>
          <a:off x="7639050" y="60198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3</xdr:row>
      <xdr:rowOff>142875</xdr:rowOff>
    </xdr:from>
    <xdr:to>
      <xdr:col>3</xdr:col>
      <xdr:colOff>2968353</xdr:colOff>
      <xdr:row>4</xdr:row>
      <xdr:rowOff>188454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073B3058-D2A9-4721-9A9C-0524A7AA24FA}"/>
            </a:ext>
          </a:extLst>
        </xdr:cNvPr>
        <xdr:cNvSpPr/>
      </xdr:nvSpPr>
      <xdr:spPr>
        <a:xfrm>
          <a:off x="7648575" y="623887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7241BA41-7C36-454B-90ED-8CBEE8E3EAF3}"/>
            </a:ext>
          </a:extLst>
        </xdr:cNvPr>
        <xdr:cNvSpPr/>
      </xdr:nvSpPr>
      <xdr:spPr>
        <a:xfrm>
          <a:off x="23431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2</xdr:row>
      <xdr:rowOff>161311</xdr:rowOff>
    </xdr:from>
    <xdr:to>
      <xdr:col>3</xdr:col>
      <xdr:colOff>3179439</xdr:colOff>
      <xdr:row>3</xdr:row>
      <xdr:rowOff>0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0C03BB53-DEC7-4CB0-9FFA-265689A9555F}"/>
            </a:ext>
          </a:extLst>
        </xdr:cNvPr>
        <xdr:cNvSpPr/>
      </xdr:nvSpPr>
      <xdr:spPr>
        <a:xfrm>
          <a:off x="4565855" y="542311"/>
          <a:ext cx="0" cy="2207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2</xdr:row>
      <xdr:rowOff>0</xdr:rowOff>
    </xdr:from>
    <xdr:to>
      <xdr:col>3</xdr:col>
      <xdr:colOff>3194802</xdr:colOff>
      <xdr:row>3</xdr:row>
      <xdr:rowOff>0</xdr:rowOff>
    </xdr:to>
    <xdr:sp macro="" textlink="">
      <xdr:nvSpPr>
        <xdr:cNvPr id="5" name="Estrela: 5 Pontas 4">
          <a:extLst>
            <a:ext uri="{FF2B5EF4-FFF2-40B4-BE49-F238E27FC236}">
              <a16:creationId xmlns:a16="http://schemas.microsoft.com/office/drawing/2014/main" id="{63FC1E84-62D3-4B85-947B-D269FB27B56A}"/>
            </a:ext>
          </a:extLst>
        </xdr:cNvPr>
        <xdr:cNvSpPr/>
      </xdr:nvSpPr>
      <xdr:spPr>
        <a:xfrm>
          <a:off x="4562168" y="381000"/>
          <a:ext cx="4234" cy="2207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2</xdr:row>
      <xdr:rowOff>133350</xdr:rowOff>
    </xdr:from>
    <xdr:to>
      <xdr:col>3</xdr:col>
      <xdr:colOff>2949303</xdr:colOff>
      <xdr:row>3</xdr:row>
      <xdr:rowOff>178929</xdr:rowOff>
    </xdr:to>
    <xdr:sp macro="" textlink="">
      <xdr:nvSpPr>
        <xdr:cNvPr id="20" name="Estrela: 5 Pontas 19">
          <a:extLst>
            <a:ext uri="{FF2B5EF4-FFF2-40B4-BE49-F238E27FC236}">
              <a16:creationId xmlns:a16="http://schemas.microsoft.com/office/drawing/2014/main" id="{7B51450A-BBFB-4D88-9AB4-BB1F7A3051F4}"/>
            </a:ext>
          </a:extLst>
        </xdr:cNvPr>
        <xdr:cNvSpPr/>
      </xdr:nvSpPr>
      <xdr:spPr>
        <a:xfrm>
          <a:off x="7629525" y="31813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2819400</xdr:colOff>
      <xdr:row>4</xdr:row>
      <xdr:rowOff>133350</xdr:rowOff>
    </xdr:from>
    <xdr:to>
      <xdr:col>3</xdr:col>
      <xdr:colOff>2949303</xdr:colOff>
      <xdr:row>5</xdr:row>
      <xdr:rowOff>178929</xdr:rowOff>
    </xdr:to>
    <xdr:sp macro="" textlink="">
      <xdr:nvSpPr>
        <xdr:cNvPr id="21" name="Estrela: 5 Pontas 20">
          <a:extLst>
            <a:ext uri="{FF2B5EF4-FFF2-40B4-BE49-F238E27FC236}">
              <a16:creationId xmlns:a16="http://schemas.microsoft.com/office/drawing/2014/main" id="{F9D3EE3D-111F-47A2-A9E7-29BA1B73D5E3}"/>
            </a:ext>
          </a:extLst>
        </xdr:cNvPr>
        <xdr:cNvSpPr/>
      </xdr:nvSpPr>
      <xdr:spPr>
        <a:xfrm>
          <a:off x="7629525" y="35623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3041854</xdr:colOff>
      <xdr:row>6</xdr:row>
      <xdr:rowOff>7682</xdr:rowOff>
    </xdr:from>
    <xdr:to>
      <xdr:col>3</xdr:col>
      <xdr:colOff>3179438</xdr:colOff>
      <xdr:row>7</xdr:row>
      <xdr:rowOff>37895</xdr:rowOff>
    </xdr:to>
    <xdr:sp macro="" textlink="">
      <xdr:nvSpPr>
        <xdr:cNvPr id="22" name="Estrela: 5 Pontas 21">
          <a:extLst>
            <a:ext uri="{FF2B5EF4-FFF2-40B4-BE49-F238E27FC236}">
              <a16:creationId xmlns:a16="http://schemas.microsoft.com/office/drawing/2014/main" id="{9AA1AEBB-6828-4C5E-A74A-8BFA65D04046}"/>
            </a:ext>
          </a:extLst>
        </xdr:cNvPr>
        <xdr:cNvSpPr/>
      </xdr:nvSpPr>
      <xdr:spPr>
        <a:xfrm>
          <a:off x="7851979" y="5341682"/>
          <a:ext cx="0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2800350</xdr:colOff>
      <xdr:row>4</xdr:row>
      <xdr:rowOff>171450</xdr:rowOff>
    </xdr:from>
    <xdr:to>
      <xdr:col>3</xdr:col>
      <xdr:colOff>2930253</xdr:colOff>
      <xdr:row>6</xdr:row>
      <xdr:rowOff>26529</xdr:rowOff>
    </xdr:to>
    <xdr:sp macro="" textlink="">
      <xdr:nvSpPr>
        <xdr:cNvPr id="23" name="Estrela: 5 Pontas 22">
          <a:extLst>
            <a:ext uri="{FF2B5EF4-FFF2-40B4-BE49-F238E27FC236}">
              <a16:creationId xmlns:a16="http://schemas.microsoft.com/office/drawing/2014/main" id="{2A804874-7FAF-4974-907A-49DBEDF79EFE}"/>
            </a:ext>
          </a:extLst>
        </xdr:cNvPr>
        <xdr:cNvSpPr/>
      </xdr:nvSpPr>
      <xdr:spPr>
        <a:xfrm>
          <a:off x="7610475" y="512445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2857500</xdr:colOff>
      <xdr:row>6</xdr:row>
      <xdr:rowOff>123825</xdr:rowOff>
    </xdr:from>
    <xdr:to>
      <xdr:col>3</xdr:col>
      <xdr:colOff>2987403</xdr:colOff>
      <xdr:row>7</xdr:row>
      <xdr:rowOff>169404</xdr:rowOff>
    </xdr:to>
    <xdr:sp macro="" textlink="">
      <xdr:nvSpPr>
        <xdr:cNvPr id="24" name="Estrela: 5 Pontas 23">
          <a:extLst>
            <a:ext uri="{FF2B5EF4-FFF2-40B4-BE49-F238E27FC236}">
              <a16:creationId xmlns:a16="http://schemas.microsoft.com/office/drawing/2014/main" id="{DBF9A487-4E2E-4853-B5B9-7A6017B38BB6}"/>
            </a:ext>
          </a:extLst>
        </xdr:cNvPr>
        <xdr:cNvSpPr/>
      </xdr:nvSpPr>
      <xdr:spPr>
        <a:xfrm>
          <a:off x="7667625" y="54578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6</xdr:row>
      <xdr:rowOff>142875</xdr:rowOff>
    </xdr:from>
    <xdr:to>
      <xdr:col>3</xdr:col>
      <xdr:colOff>2968353</xdr:colOff>
      <xdr:row>7</xdr:row>
      <xdr:rowOff>188454</xdr:rowOff>
    </xdr:to>
    <xdr:sp macro="" textlink="">
      <xdr:nvSpPr>
        <xdr:cNvPr id="25" name="Estrela: 5 Pontas 24">
          <a:extLst>
            <a:ext uri="{FF2B5EF4-FFF2-40B4-BE49-F238E27FC236}">
              <a16:creationId xmlns:a16="http://schemas.microsoft.com/office/drawing/2014/main" id="{F93E4234-E14C-4F27-BA87-B3C8986753D4}"/>
            </a:ext>
          </a:extLst>
        </xdr:cNvPr>
        <xdr:cNvSpPr/>
      </xdr:nvSpPr>
      <xdr:spPr>
        <a:xfrm>
          <a:off x="3495675" y="714375"/>
          <a:ext cx="0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564A8740-D1D1-46BB-9075-078D3910DA3D}"/>
            </a:ext>
          </a:extLst>
        </xdr:cNvPr>
        <xdr:cNvSpPr/>
      </xdr:nvSpPr>
      <xdr:spPr>
        <a:xfrm>
          <a:off x="227647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3</xdr:row>
      <xdr:rowOff>0</xdr:rowOff>
    </xdr:from>
    <xdr:to>
      <xdr:col>3</xdr:col>
      <xdr:colOff>3179439</xdr:colOff>
      <xdr:row>3</xdr:row>
      <xdr:rowOff>23043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CBC1080E-68B8-4980-98AE-923D72641988}"/>
            </a:ext>
          </a:extLst>
        </xdr:cNvPr>
        <xdr:cNvSpPr/>
      </xdr:nvSpPr>
      <xdr:spPr>
        <a:xfrm>
          <a:off x="4470605" y="1722182"/>
          <a:ext cx="0" cy="20586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3</xdr:row>
      <xdr:rowOff>1</xdr:rowOff>
    </xdr:from>
    <xdr:to>
      <xdr:col>3</xdr:col>
      <xdr:colOff>3194802</xdr:colOff>
      <xdr:row>4</xdr:row>
      <xdr:rowOff>7682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id="{7DD8AEBD-5B67-4FCE-8D4D-3E736AA72733}"/>
            </a:ext>
          </a:extLst>
        </xdr:cNvPr>
        <xdr:cNvSpPr/>
      </xdr:nvSpPr>
      <xdr:spPr>
        <a:xfrm>
          <a:off x="7848293" y="11430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3</xdr:row>
      <xdr:rowOff>153630</xdr:rowOff>
    </xdr:from>
    <xdr:to>
      <xdr:col>4</xdr:col>
      <xdr:colOff>7000</xdr:colOff>
      <xdr:row>4</xdr:row>
      <xdr:rowOff>183843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73FFDE63-242F-45D9-A99A-1A55B0B7ECC4}"/>
            </a:ext>
          </a:extLst>
        </xdr:cNvPr>
        <xdr:cNvSpPr/>
      </xdr:nvSpPr>
      <xdr:spPr>
        <a:xfrm>
          <a:off x="7844606" y="12966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2828925</xdr:colOff>
      <xdr:row>2</xdr:row>
      <xdr:rowOff>161925</xdr:rowOff>
    </xdr:from>
    <xdr:to>
      <xdr:col>3</xdr:col>
      <xdr:colOff>2958828</xdr:colOff>
      <xdr:row>4</xdr:row>
      <xdr:rowOff>17004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53D0E8D6-FFC0-48C2-AFF1-F0BFE9FDE33A}"/>
            </a:ext>
          </a:extLst>
        </xdr:cNvPr>
        <xdr:cNvSpPr/>
      </xdr:nvSpPr>
      <xdr:spPr>
        <a:xfrm>
          <a:off x="7639050" y="11144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3034173</xdr:colOff>
      <xdr:row>3</xdr:row>
      <xdr:rowOff>138266</xdr:rowOff>
    </xdr:from>
    <xdr:to>
      <xdr:col>3</xdr:col>
      <xdr:colOff>3171757</xdr:colOff>
      <xdr:row>5</xdr:row>
      <xdr:rowOff>168481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54B2ED47-B9B2-4029-ABE4-C453C44789B2}"/>
            </a:ext>
          </a:extLst>
        </xdr:cNvPr>
        <xdr:cNvSpPr/>
      </xdr:nvSpPr>
      <xdr:spPr>
        <a:xfrm>
          <a:off x="7844298" y="7567766"/>
          <a:ext cx="4234" cy="4112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3041855</xdr:colOff>
      <xdr:row>4</xdr:row>
      <xdr:rowOff>7682</xdr:rowOff>
    </xdr:from>
    <xdr:to>
      <xdr:col>3</xdr:col>
      <xdr:colOff>3179439</xdr:colOff>
      <xdr:row>5</xdr:row>
      <xdr:rowOff>23043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id="{0A1DE8CF-C41E-490F-B859-01B0221A7AD2}"/>
            </a:ext>
          </a:extLst>
        </xdr:cNvPr>
        <xdr:cNvSpPr/>
      </xdr:nvSpPr>
      <xdr:spPr>
        <a:xfrm>
          <a:off x="7851980" y="7627682"/>
          <a:ext cx="0" cy="20586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2790825</xdr:colOff>
      <xdr:row>3</xdr:row>
      <xdr:rowOff>152400</xdr:rowOff>
    </xdr:from>
    <xdr:to>
      <xdr:col>3</xdr:col>
      <xdr:colOff>2920728</xdr:colOff>
      <xdr:row>5</xdr:row>
      <xdr:rowOff>7479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id="{C38E0005-8D87-4D6C-B862-CABFCF021C4C}"/>
            </a:ext>
          </a:extLst>
        </xdr:cNvPr>
        <xdr:cNvSpPr/>
      </xdr:nvSpPr>
      <xdr:spPr>
        <a:xfrm>
          <a:off x="7600950" y="7581900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2838450</xdr:colOff>
      <xdr:row>4</xdr:row>
      <xdr:rowOff>142875</xdr:rowOff>
    </xdr:from>
    <xdr:to>
      <xdr:col>3</xdr:col>
      <xdr:colOff>2968353</xdr:colOff>
      <xdr:row>5</xdr:row>
      <xdr:rowOff>188454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id="{5B4EDA0F-5C86-442D-A58D-04AC230988E8}"/>
            </a:ext>
          </a:extLst>
        </xdr:cNvPr>
        <xdr:cNvSpPr/>
      </xdr:nvSpPr>
      <xdr:spPr>
        <a:xfrm>
          <a:off x="3495675" y="714375"/>
          <a:ext cx="0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4065BB8F-4668-4604-96E7-D5B60475F1FA}"/>
            </a:ext>
          </a:extLst>
        </xdr:cNvPr>
        <xdr:cNvSpPr/>
      </xdr:nvSpPr>
      <xdr:spPr>
        <a:xfrm>
          <a:off x="23431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3003447</xdr:colOff>
      <xdr:row>2</xdr:row>
      <xdr:rowOff>7682</xdr:rowOff>
    </xdr:from>
    <xdr:to>
      <xdr:col>3</xdr:col>
      <xdr:colOff>3141031</xdr:colOff>
      <xdr:row>3</xdr:row>
      <xdr:rowOff>0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6242ECD5-AF71-486B-9ADC-E534F3A66FFD}"/>
            </a:ext>
          </a:extLst>
        </xdr:cNvPr>
        <xdr:cNvSpPr/>
      </xdr:nvSpPr>
      <xdr:spPr>
        <a:xfrm>
          <a:off x="4470297" y="388682"/>
          <a:ext cx="0" cy="2207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3026492</xdr:colOff>
      <xdr:row>2</xdr:row>
      <xdr:rowOff>176673</xdr:rowOff>
    </xdr:from>
    <xdr:to>
      <xdr:col>3</xdr:col>
      <xdr:colOff>3187803</xdr:colOff>
      <xdr:row>3</xdr:row>
      <xdr:rowOff>0</xdr:rowOff>
    </xdr:to>
    <xdr:sp macro="" textlink="">
      <xdr:nvSpPr>
        <xdr:cNvPr id="4" name="Estrela: 5 Pontas 3">
          <a:extLst>
            <a:ext uri="{FF2B5EF4-FFF2-40B4-BE49-F238E27FC236}">
              <a16:creationId xmlns:a16="http://schemas.microsoft.com/office/drawing/2014/main" id="{41C35A98-075B-4831-8D2E-14D94D60F05C}"/>
            </a:ext>
          </a:extLst>
        </xdr:cNvPr>
        <xdr:cNvSpPr/>
      </xdr:nvSpPr>
      <xdr:spPr>
        <a:xfrm>
          <a:off x="4464767" y="557673"/>
          <a:ext cx="0" cy="20535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4</xdr:row>
      <xdr:rowOff>0</xdr:rowOff>
    </xdr:from>
    <xdr:to>
      <xdr:col>3</xdr:col>
      <xdr:colOff>3194802</xdr:colOff>
      <xdr:row>4</xdr:row>
      <xdr:rowOff>30214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id="{469C9146-0689-4ACE-9411-6F91573A9490}"/>
            </a:ext>
          </a:extLst>
        </xdr:cNvPr>
        <xdr:cNvSpPr/>
      </xdr:nvSpPr>
      <xdr:spPr>
        <a:xfrm>
          <a:off x="4466918" y="952500"/>
          <a:ext cx="4234" cy="411214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2962275</xdr:colOff>
      <xdr:row>4</xdr:row>
      <xdr:rowOff>0</xdr:rowOff>
    </xdr:from>
    <xdr:to>
      <xdr:col>3</xdr:col>
      <xdr:colOff>3123586</xdr:colOff>
      <xdr:row>4</xdr:row>
      <xdr:rowOff>5327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B86347B5-1BD9-44D0-89B8-A8026ACB48BE}"/>
            </a:ext>
          </a:extLst>
        </xdr:cNvPr>
        <xdr:cNvSpPr/>
      </xdr:nvSpPr>
      <xdr:spPr>
        <a:xfrm>
          <a:off x="4467225" y="1133475"/>
          <a:ext cx="0" cy="20535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2971800</xdr:colOff>
      <xdr:row>4</xdr:row>
      <xdr:rowOff>0</xdr:rowOff>
    </xdr:from>
    <xdr:to>
      <xdr:col>3</xdr:col>
      <xdr:colOff>3133111</xdr:colOff>
      <xdr:row>4</xdr:row>
      <xdr:rowOff>167252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A35A02FA-E2A1-42CE-9006-6EE5D3F0211C}"/>
            </a:ext>
          </a:extLst>
        </xdr:cNvPr>
        <xdr:cNvSpPr/>
      </xdr:nvSpPr>
      <xdr:spPr>
        <a:xfrm>
          <a:off x="4467225" y="1295400"/>
          <a:ext cx="0" cy="205352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3057218</xdr:colOff>
      <xdr:row>2</xdr:row>
      <xdr:rowOff>1</xdr:rowOff>
    </xdr:from>
    <xdr:to>
      <xdr:col>3</xdr:col>
      <xdr:colOff>3194802</xdr:colOff>
      <xdr:row>3</xdr:row>
      <xdr:rowOff>7682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318E3DF0-4A6F-42C3-AC9F-C7E954B00A5F}"/>
            </a:ext>
          </a:extLst>
        </xdr:cNvPr>
        <xdr:cNvSpPr/>
      </xdr:nvSpPr>
      <xdr:spPr>
        <a:xfrm>
          <a:off x="7848293" y="438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3072581</xdr:colOff>
      <xdr:row>2</xdr:row>
      <xdr:rowOff>153630</xdr:rowOff>
    </xdr:from>
    <xdr:to>
      <xdr:col>4</xdr:col>
      <xdr:colOff>7000</xdr:colOff>
      <xdr:row>3</xdr:row>
      <xdr:rowOff>183843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id="{B510CF2D-3E69-484C-8928-55FC3D7730AE}"/>
            </a:ext>
          </a:extLst>
        </xdr:cNvPr>
        <xdr:cNvSpPr/>
      </xdr:nvSpPr>
      <xdr:spPr>
        <a:xfrm>
          <a:off x="7844606" y="453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2</xdr:row>
      <xdr:rowOff>1</xdr:rowOff>
    </xdr:from>
    <xdr:to>
      <xdr:col>7</xdr:col>
      <xdr:colOff>3194802</xdr:colOff>
      <xdr:row>3</xdr:row>
      <xdr:rowOff>7682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id="{1D7D7870-A232-47FE-BF9A-B0AE10B75B5F}"/>
            </a:ext>
          </a:extLst>
        </xdr:cNvPr>
        <xdr:cNvSpPr/>
      </xdr:nvSpPr>
      <xdr:spPr>
        <a:xfrm>
          <a:off x="16201718" y="4381501"/>
          <a:ext cx="4234" cy="198181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2</xdr:row>
      <xdr:rowOff>153630</xdr:rowOff>
    </xdr:from>
    <xdr:to>
      <xdr:col>8</xdr:col>
      <xdr:colOff>7000</xdr:colOff>
      <xdr:row>3</xdr:row>
      <xdr:rowOff>183843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id="{C49B8C35-1491-4055-8FDA-CDA5BECD3F73}"/>
            </a:ext>
          </a:extLst>
        </xdr:cNvPr>
        <xdr:cNvSpPr/>
      </xdr:nvSpPr>
      <xdr:spPr>
        <a:xfrm>
          <a:off x="16198031" y="4535130"/>
          <a:ext cx="10994" cy="220713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2781300</xdr:colOff>
      <xdr:row>2</xdr:row>
      <xdr:rowOff>123825</xdr:rowOff>
    </xdr:from>
    <xdr:to>
      <xdr:col>3</xdr:col>
      <xdr:colOff>2911203</xdr:colOff>
      <xdr:row>3</xdr:row>
      <xdr:rowOff>169404</xdr:rowOff>
    </xdr:to>
    <xdr:sp macro="" textlink="">
      <xdr:nvSpPr>
        <xdr:cNvPr id="15" name="Estrela: 5 Pontas 14">
          <a:extLst>
            <a:ext uri="{FF2B5EF4-FFF2-40B4-BE49-F238E27FC236}">
              <a16:creationId xmlns:a16="http://schemas.microsoft.com/office/drawing/2014/main" id="{89753715-ADA0-4331-B2F0-57B6C226B05E}"/>
            </a:ext>
          </a:extLst>
        </xdr:cNvPr>
        <xdr:cNvSpPr/>
      </xdr:nvSpPr>
      <xdr:spPr>
        <a:xfrm>
          <a:off x="7591425" y="4505325"/>
          <a:ext cx="129903" cy="236079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03%20-%20MAR&#199;O\MAR&#199;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EI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IRO/2024/MATRIZ/05%20-%20MAIO/2%20-%20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93;REAS%20DE%20ATUA&#199;&#195;O/ASSESSORIA%20EMPRESARIAL/CLIENTES/01%20-%20Claudenir%20Picolotto/DEMONSTRATIVO%20PAGTO%20HONOR&#193;RIOS/DEMONSTRATIVO%20RECEBIMENTOS%20ACU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RECEITAS"/>
      <sheetName val="DESPESAS"/>
      <sheetName val="ESCRITÓRIO"/>
      <sheetName val="RESERVA JS ADVOGADOS"/>
      <sheetName val="DEMONSTRATIVO"/>
      <sheetName val="J.S"/>
      <sheetName val="JÉTER"/>
      <sheetName val="ELOÍZA"/>
      <sheetName val="CRISTIANO"/>
      <sheetName val="EDUARDO"/>
      <sheetName val="ALEXANDRE"/>
      <sheetName val="RAIMUNDO"/>
      <sheetName val="LORRAINE"/>
      <sheetName val="RENAN"/>
    </sheetNames>
    <sheetDataSet>
      <sheetData sheetId="0" refreshError="1">
        <row r="1">
          <cell r="A1" t="str">
            <v>MENU PRINCIPAL</v>
          </cell>
        </row>
      </sheetData>
      <sheetData sheetId="1" refreshError="1">
        <row r="3">
          <cell r="L3">
            <v>0.1</v>
          </cell>
        </row>
        <row r="64">
          <cell r="H64" t="str">
            <v>ENTRADA R$350,00 + 6 X R$250,00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43">
          <cell r="I43">
            <v>16879.63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PREVIDENCIÁRIO"/>
      <sheetName val="SUCESSÕES"/>
      <sheetName val="CÍVEL"/>
      <sheetName val="FAMÍLIA"/>
      <sheetName val="TRABALHISTA"/>
      <sheetName val="CRIMINAL"/>
      <sheetName val="REURB Q.D"/>
      <sheetName val="EMPR-TRIBUT"/>
      <sheetName val="EXTRAJUD"/>
    </sheetNames>
    <sheetDataSet>
      <sheetData sheetId="0">
        <row r="1">
          <cell r="A1" t="str">
            <v>MENU PRINCIPAL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 t="str">
            <v>EMPRESARIAL / TRIB.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9">
          <cell r="I29">
            <v>4800.0479999999952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ENU%20PRINCIPAL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ENU%20PRINCIPAL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ENU%20PRINCIPAL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ENU%20PRINCIPAL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ENU%20PRINCIPAL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ENU%20PRINCIPAL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ENU%20PRINCIPAL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ENU%20PRINCIPAL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ENU%20PRINCIPAL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0464-0EFE-4054-8F6F-D5BA12360FBA}">
  <sheetPr>
    <tabColor rgb="FF00B050"/>
  </sheetPr>
  <dimension ref="A1:D28"/>
  <sheetViews>
    <sheetView tabSelected="1" workbookViewId="0"/>
  </sheetViews>
  <sheetFormatPr defaultRowHeight="15" x14ac:dyDescent="0.25"/>
  <cols>
    <col min="1" max="1" width="16.28515625" bestFit="1" customWidth="1"/>
    <col min="2" max="2" width="19.28515625" bestFit="1" customWidth="1"/>
    <col min="3" max="3" width="14.5703125" bestFit="1" customWidth="1"/>
    <col min="4" max="4" width="11" bestFit="1" customWidth="1"/>
  </cols>
  <sheetData>
    <row r="1" spans="1:4" x14ac:dyDescent="0.25">
      <c r="A1" s="1" t="str">
        <f>'[1]MENU PRINCIPAL'!A1</f>
        <v>MENU PRINCIPAL</v>
      </c>
    </row>
    <row r="2" spans="1:4" x14ac:dyDescent="0.25">
      <c r="A2" s="8" t="s">
        <v>0</v>
      </c>
      <c r="B2" s="141" t="s">
        <v>101</v>
      </c>
    </row>
    <row r="4" spans="1:4" x14ac:dyDescent="0.25">
      <c r="B4" s="25" t="s">
        <v>167</v>
      </c>
      <c r="C4" s="25" t="s">
        <v>15</v>
      </c>
      <c r="D4" s="25" t="s">
        <v>168</v>
      </c>
    </row>
    <row r="5" spans="1:4" x14ac:dyDescent="0.25">
      <c r="B5" s="89" t="s">
        <v>38</v>
      </c>
      <c r="C5" s="92">
        <f>CÍVEL!I19</f>
        <v>7085</v>
      </c>
      <c r="D5" s="166">
        <f>C5/C15</f>
        <v>0.41973668854115875</v>
      </c>
    </row>
    <row r="6" spans="1:4" x14ac:dyDescent="0.25">
      <c r="B6" s="110" t="s">
        <v>65</v>
      </c>
      <c r="C6" s="110">
        <f>FAMÍLIA!I14</f>
        <v>2709.63</v>
      </c>
      <c r="D6" s="167">
        <f>C6/C15</f>
        <v>0.16052662291768244</v>
      </c>
    </row>
    <row r="7" spans="1:4" x14ac:dyDescent="0.25">
      <c r="B7" s="11" t="s">
        <v>3</v>
      </c>
      <c r="C7" s="11">
        <f>PREVIDENCIÁRIO!I5</f>
        <v>2400</v>
      </c>
      <c r="D7" s="164">
        <f>C7/C15</f>
        <v>0.14218321136186041</v>
      </c>
    </row>
    <row r="8" spans="1:4" x14ac:dyDescent="0.25">
      <c r="B8" s="173" t="s">
        <v>169</v>
      </c>
      <c r="C8" s="174">
        <f>'EMPRES - TRIBUT'!I7</f>
        <v>2360</v>
      </c>
      <c r="D8" s="175">
        <f>C8/C15</f>
        <v>0.13981349117249608</v>
      </c>
    </row>
    <row r="9" spans="1:4" x14ac:dyDescent="0.25">
      <c r="B9" s="60" t="s">
        <v>28</v>
      </c>
      <c r="C9" s="60">
        <f>SUCESSÕES!I6</f>
        <v>1320</v>
      </c>
      <c r="D9" s="165">
        <f>C9/C15</f>
        <v>7.8200766249023224E-2</v>
      </c>
    </row>
    <row r="10" spans="1:4" x14ac:dyDescent="0.25">
      <c r="B10" s="138" t="s">
        <v>97</v>
      </c>
      <c r="C10" s="171">
        <f>'REURB Q.D'!I8</f>
        <v>400</v>
      </c>
      <c r="D10" s="172">
        <f>C10/C15</f>
        <v>2.3697201893643403E-2</v>
      </c>
    </row>
    <row r="11" spans="1:4" x14ac:dyDescent="0.25">
      <c r="B11" s="162" t="s">
        <v>163</v>
      </c>
      <c r="C11" s="152">
        <f>'EXTRA JUDICIAL'!I6</f>
        <v>250</v>
      </c>
      <c r="D11" s="176">
        <f>C11/C15</f>
        <v>1.4810751183527126E-2</v>
      </c>
    </row>
    <row r="12" spans="1:4" x14ac:dyDescent="0.25">
      <c r="B12" s="130" t="s">
        <v>96</v>
      </c>
      <c r="C12" s="130">
        <f>CRIMINAL!I5</f>
        <v>205</v>
      </c>
      <c r="D12" s="170">
        <f>C12/C15</f>
        <v>1.2144815970492244E-2</v>
      </c>
    </row>
    <row r="13" spans="1:4" x14ac:dyDescent="0.25">
      <c r="B13" s="124" t="s">
        <v>91</v>
      </c>
      <c r="C13" s="168">
        <f>TRABALHISTA!I5</f>
        <v>150</v>
      </c>
      <c r="D13" s="169">
        <f>C13/C15</f>
        <v>8.8864507101162754E-3</v>
      </c>
    </row>
    <row r="14" spans="1:4" x14ac:dyDescent="0.25">
      <c r="B14" s="177" t="s">
        <v>170</v>
      </c>
      <c r="C14" s="46">
        <f>SUM(C5:C13)</f>
        <v>16879.63</v>
      </c>
      <c r="D14" s="178">
        <f>SUM(D5:D13)</f>
        <v>1</v>
      </c>
    </row>
    <row r="15" spans="1:4" x14ac:dyDescent="0.25">
      <c r="B15" s="177" t="s">
        <v>171</v>
      </c>
      <c r="C15" s="46">
        <f>[2]RECEITAS!$I$43</f>
        <v>16879.63</v>
      </c>
      <c r="D15" s="20"/>
    </row>
    <row r="16" spans="1:4" x14ac:dyDescent="0.25">
      <c r="B16" s="179" t="s">
        <v>172</v>
      </c>
      <c r="C16" s="180">
        <f>C15-C14</f>
        <v>0</v>
      </c>
      <c r="D16" s="179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</sheetData>
  <hyperlinks>
    <hyperlink ref="A1" r:id="rId1" location="'MENU PRINCIPAL'!A1" display="MENU PRINCIPAL.xlsx - 'MENU PRINCIPAL'!A1" xr:uid="{CB95A6B9-039A-4349-ACE0-19C12BA647AE}"/>
    <hyperlink ref="A2" location="RECEITAS!A1" display="RECEITAS" xr:uid="{46E7C0C9-4D69-4A5A-9B9D-5AC4CA78E367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4A5A-BCBB-47C7-845F-912190A4FA17}">
  <sheetPr>
    <tabColor rgb="FF760000"/>
  </sheetPr>
  <dimension ref="A1:X6"/>
  <sheetViews>
    <sheetView workbookViewId="0"/>
  </sheetViews>
  <sheetFormatPr defaultRowHeight="15" x14ac:dyDescent="0.25"/>
  <cols>
    <col min="1" max="1" width="16.28515625" bestFit="1" customWidth="1"/>
    <col min="3" max="3" width="9.7109375" bestFit="1" customWidth="1"/>
    <col min="4" max="4" width="31.85546875" bestFit="1" customWidth="1"/>
    <col min="5" max="5" width="12.42578125" bestFit="1" customWidth="1"/>
    <col min="6" max="6" width="28.42578125" bestFit="1" customWidth="1"/>
    <col min="7" max="7" width="15.7109375" bestFit="1" customWidth="1"/>
    <col min="8" max="8" width="23.7109375" bestFit="1" customWidth="1"/>
    <col min="9" max="9" width="14.28515625" style="2" bestFit="1" customWidth="1"/>
    <col min="10" max="10" width="12.7109375" bestFit="1" customWidth="1"/>
    <col min="11" max="12" width="10.42578125" bestFit="1" customWidth="1"/>
    <col min="13" max="14" width="15.85546875" bestFit="1" customWidth="1"/>
    <col min="15" max="15" width="12" bestFit="1" customWidth="1"/>
    <col min="16" max="16" width="10.7109375" bestFit="1" customWidth="1"/>
    <col min="17" max="17" width="10.5703125" style="88" bestFit="1" customWidth="1"/>
    <col min="18" max="18" width="12" bestFit="1" customWidth="1"/>
    <col min="19" max="19" width="15" bestFit="1" customWidth="1"/>
    <col min="20" max="20" width="31" bestFit="1" customWidth="1"/>
    <col min="21" max="21" width="13.140625" bestFit="1" customWidth="1"/>
    <col min="22" max="22" width="32" bestFit="1" customWidth="1"/>
  </cols>
  <sheetData>
    <row r="1" spans="1:24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124" t="s">
        <v>91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90" t="s">
        <v>6</v>
      </c>
      <c r="R2" s="20"/>
      <c r="S2" s="20"/>
      <c r="T2" s="22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91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24" ht="15" customHeight="1" x14ac:dyDescent="0.25">
      <c r="A4" s="61">
        <v>45453</v>
      </c>
      <c r="B4" s="22">
        <v>1</v>
      </c>
      <c r="C4" s="61" t="s">
        <v>24</v>
      </c>
      <c r="D4" s="20" t="s">
        <v>140</v>
      </c>
      <c r="E4" s="125" t="s">
        <v>91</v>
      </c>
      <c r="F4" s="20" t="s">
        <v>109</v>
      </c>
      <c r="G4" s="15">
        <v>150</v>
      </c>
      <c r="H4" s="22" t="s">
        <v>40</v>
      </c>
      <c r="I4" s="92">
        <v>150</v>
      </c>
      <c r="J4" s="97" t="s">
        <v>70</v>
      </c>
      <c r="K4" s="9" t="s">
        <v>33</v>
      </c>
      <c r="L4" s="9">
        <f>I4*10/100</f>
        <v>15</v>
      </c>
      <c r="M4" s="129" t="s">
        <v>94</v>
      </c>
      <c r="N4" s="129">
        <f>I4/3</f>
        <v>50</v>
      </c>
      <c r="O4" s="48">
        <f>N4-L4</f>
        <v>35</v>
      </c>
      <c r="P4" s="76">
        <f>N4</f>
        <v>50</v>
      </c>
      <c r="Q4" s="71">
        <f>L4+N4+O4+P4</f>
        <v>150</v>
      </c>
      <c r="R4" s="77">
        <f>I4-Q4</f>
        <v>0</v>
      </c>
      <c r="S4" s="78">
        <v>0</v>
      </c>
      <c r="T4" s="81" t="s">
        <v>40</v>
      </c>
      <c r="U4" s="150"/>
      <c r="V4" s="20"/>
      <c r="W4" s="52"/>
      <c r="X4" s="52"/>
    </row>
    <row r="5" spans="1:24" x14ac:dyDescent="0.25">
      <c r="I5" s="74">
        <f>SUM(I4)</f>
        <v>150</v>
      </c>
      <c r="J5" s="52"/>
      <c r="K5" s="52"/>
      <c r="L5" s="53">
        <f>SUM(L4)</f>
        <v>15</v>
      </c>
      <c r="M5" s="52"/>
      <c r="N5" s="54">
        <f t="shared" ref="N5:S5" si="0">N4</f>
        <v>50</v>
      </c>
      <c r="O5" s="55">
        <f t="shared" si="0"/>
        <v>35</v>
      </c>
      <c r="P5" s="56">
        <f t="shared" si="0"/>
        <v>50</v>
      </c>
      <c r="Q5" s="109">
        <f t="shared" si="0"/>
        <v>150</v>
      </c>
      <c r="R5" s="57">
        <f t="shared" si="0"/>
        <v>0</v>
      </c>
      <c r="S5" s="58">
        <f t="shared" si="0"/>
        <v>0</v>
      </c>
    </row>
    <row r="6" spans="1:24" x14ac:dyDescent="0.25">
      <c r="I6" s="29" t="s">
        <v>15</v>
      </c>
      <c r="J6" s="52"/>
      <c r="K6" s="52"/>
      <c r="L6" s="59" t="s">
        <v>17</v>
      </c>
      <c r="M6" s="52"/>
      <c r="N6" s="32" t="s">
        <v>18</v>
      </c>
      <c r="O6" s="17" t="s">
        <v>4</v>
      </c>
      <c r="P6" s="18" t="s">
        <v>5</v>
      </c>
      <c r="Q6" s="90" t="s">
        <v>6</v>
      </c>
      <c r="R6" s="37" t="s">
        <v>19</v>
      </c>
      <c r="S6" s="38" t="s">
        <v>20</v>
      </c>
    </row>
  </sheetData>
  <hyperlinks>
    <hyperlink ref="A1" r:id="rId1" display="MENU PRINCIPAL.xlsx" xr:uid="{7FAFAB56-9EC4-4396-B146-BE105BAC3BF6}"/>
    <hyperlink ref="A2" location="RECEITAS!A1" display="RECEITAS" xr:uid="{DB7CEABD-5D39-48D4-8EA0-5A408318BA8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F4AA-1972-44A2-AF87-E868FBB0BF3B}">
  <sheetPr>
    <tabColor rgb="FF66FF99"/>
  </sheetPr>
  <dimension ref="A1:AD20"/>
  <sheetViews>
    <sheetView workbookViewId="0"/>
  </sheetViews>
  <sheetFormatPr defaultRowHeight="15" x14ac:dyDescent="0.25"/>
  <cols>
    <col min="1" max="1" width="16.28515625" bestFit="1" customWidth="1"/>
    <col min="3" max="3" width="9.7109375" bestFit="1" customWidth="1"/>
    <col min="4" max="4" width="45.5703125" bestFit="1" customWidth="1"/>
    <col min="5" max="5" width="12.42578125" bestFit="1" customWidth="1"/>
    <col min="6" max="6" width="42.42578125" bestFit="1" customWidth="1"/>
    <col min="7" max="7" width="15.7109375" bestFit="1" customWidth="1"/>
    <col min="8" max="8" width="38.28515625" bestFit="1" customWidth="1"/>
    <col min="9" max="9" width="14.28515625" bestFit="1" customWidth="1"/>
    <col min="10" max="10" width="16" bestFit="1" customWidth="1"/>
    <col min="11" max="11" width="10.42578125" bestFit="1" customWidth="1"/>
    <col min="12" max="12" width="10.7109375" bestFit="1" customWidth="1"/>
    <col min="13" max="14" width="15.85546875" bestFit="1" customWidth="1"/>
    <col min="15" max="15" width="12" bestFit="1" customWidth="1"/>
    <col min="16" max="16" width="10.7109375" bestFit="1" customWidth="1"/>
    <col min="17" max="17" width="10.5703125" style="88" bestFit="1" customWidth="1"/>
    <col min="18" max="18" width="12" bestFit="1" customWidth="1"/>
    <col min="19" max="19" width="15" bestFit="1" customWidth="1"/>
    <col min="20" max="20" width="18.140625" bestFit="1" customWidth="1"/>
    <col min="21" max="21" width="23.85546875" bestFit="1" customWidth="1"/>
    <col min="22" max="22" width="40.7109375" bestFit="1" customWidth="1"/>
  </cols>
  <sheetData>
    <row r="1" spans="1:30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30" x14ac:dyDescent="0.25">
      <c r="A2" s="8" t="s">
        <v>0</v>
      </c>
      <c r="B2" s="141" t="s">
        <v>101</v>
      </c>
      <c r="D2" s="10" t="s">
        <v>2</v>
      </c>
      <c r="E2" s="89" t="s">
        <v>38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90" t="s">
        <v>6</v>
      </c>
      <c r="R2" s="20"/>
      <c r="S2" s="20"/>
      <c r="T2" s="22"/>
      <c r="U2" s="22"/>
      <c r="V2" s="20"/>
    </row>
    <row r="3" spans="1:30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91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30" ht="15" customHeight="1" x14ac:dyDescent="0.25">
      <c r="A4" s="61">
        <v>45446</v>
      </c>
      <c r="B4" s="44">
        <v>1</v>
      </c>
      <c r="C4" s="61" t="s">
        <v>24</v>
      </c>
      <c r="D4" s="143" t="s">
        <v>102</v>
      </c>
      <c r="E4" s="89" t="s">
        <v>39</v>
      </c>
      <c r="F4" s="80" t="s">
        <v>103</v>
      </c>
      <c r="G4" s="144">
        <v>4569.82</v>
      </c>
      <c r="H4" s="81" t="s">
        <v>104</v>
      </c>
      <c r="I4" s="92">
        <v>1035</v>
      </c>
      <c r="J4" s="83" t="s">
        <v>70</v>
      </c>
      <c r="K4" s="66" t="s">
        <v>27</v>
      </c>
      <c r="L4" s="66">
        <f>I4*10/100</f>
        <v>103.5</v>
      </c>
      <c r="M4" s="47" t="s">
        <v>26</v>
      </c>
      <c r="N4" s="66">
        <f>I4/3</f>
        <v>345</v>
      </c>
      <c r="O4" s="48">
        <f>I4/3-L4</f>
        <v>241.5</v>
      </c>
      <c r="P4" s="145">
        <f>N4</f>
        <v>345</v>
      </c>
      <c r="Q4" s="71">
        <f>L4+N4+O4+P4</f>
        <v>1035</v>
      </c>
      <c r="R4" s="146">
        <f>I4-Q4</f>
        <v>0</v>
      </c>
      <c r="S4" s="147">
        <v>0</v>
      </c>
      <c r="T4" s="144" t="s">
        <v>105</v>
      </c>
      <c r="U4" s="144" t="s">
        <v>106</v>
      </c>
      <c r="V4" s="22"/>
      <c r="W4" s="52"/>
      <c r="X4" s="52"/>
      <c r="Y4" s="106"/>
      <c r="Z4" s="106"/>
      <c r="AA4" s="107"/>
      <c r="AB4" s="106"/>
      <c r="AC4" s="108"/>
      <c r="AD4" s="105"/>
    </row>
    <row r="5" spans="1:30" x14ac:dyDescent="0.25">
      <c r="A5" s="61">
        <v>45448</v>
      </c>
      <c r="B5" s="22">
        <v>2</v>
      </c>
      <c r="C5" s="61" t="s">
        <v>24</v>
      </c>
      <c r="D5" s="20" t="s">
        <v>41</v>
      </c>
      <c r="E5" s="89" t="s">
        <v>39</v>
      </c>
      <c r="F5" s="12" t="s">
        <v>42</v>
      </c>
      <c r="G5" s="15">
        <v>5000</v>
      </c>
      <c r="H5" s="22" t="s">
        <v>43</v>
      </c>
      <c r="I5" s="92">
        <v>200</v>
      </c>
      <c r="J5" s="46" t="str">
        <f>J4</f>
        <v>PIX JS PJ</v>
      </c>
      <c r="K5" s="9" t="s">
        <v>33</v>
      </c>
      <c r="L5" s="9">
        <f>I5*10/100</f>
        <v>20</v>
      </c>
      <c r="M5" s="93" t="s">
        <v>33</v>
      </c>
      <c r="N5" s="93">
        <f>I5/3/2</f>
        <v>33.333333333333336</v>
      </c>
      <c r="O5" s="48">
        <f>I5/3-L5</f>
        <v>46.666666666666671</v>
      </c>
      <c r="P5" s="49">
        <f>I5/3</f>
        <v>66.666666666666671</v>
      </c>
      <c r="Q5" s="71">
        <f>L5+N5+N6+O5+P5</f>
        <v>200</v>
      </c>
      <c r="R5" s="50">
        <f>I5-Q5</f>
        <v>0</v>
      </c>
      <c r="S5" s="72">
        <f>200*16</f>
        <v>3200</v>
      </c>
      <c r="T5" s="22" t="s">
        <v>107</v>
      </c>
      <c r="U5" s="22" t="s">
        <v>45</v>
      </c>
      <c r="V5" s="22"/>
      <c r="W5" s="20"/>
      <c r="X5" s="22"/>
    </row>
    <row r="6" spans="1:30" x14ac:dyDescent="0.25">
      <c r="A6" s="22"/>
      <c r="B6" s="22"/>
      <c r="C6" s="22"/>
      <c r="D6" s="20"/>
      <c r="E6" s="22"/>
      <c r="F6" s="12"/>
      <c r="G6" s="15"/>
      <c r="H6" s="20"/>
      <c r="I6" s="15"/>
      <c r="J6" s="22"/>
      <c r="K6" s="15"/>
      <c r="L6" s="20"/>
      <c r="M6" s="47" t="s">
        <v>26</v>
      </c>
      <c r="N6" s="94">
        <f>I5/3/2</f>
        <v>33.333333333333336</v>
      </c>
      <c r="O6" s="22"/>
      <c r="P6" s="22"/>
      <c r="Q6" s="22"/>
      <c r="R6" s="22"/>
      <c r="S6" s="22"/>
      <c r="T6" s="22"/>
      <c r="U6" s="22"/>
      <c r="V6" s="22"/>
      <c r="W6" s="20"/>
      <c r="X6" s="22"/>
    </row>
    <row r="7" spans="1:30" ht="15" customHeight="1" x14ac:dyDescent="0.25">
      <c r="A7" s="61">
        <v>45449</v>
      </c>
      <c r="B7" s="22">
        <v>3</v>
      </c>
      <c r="C7" s="61" t="s">
        <v>24</v>
      </c>
      <c r="D7" s="20" t="s">
        <v>108</v>
      </c>
      <c r="E7" s="89" t="s">
        <v>39</v>
      </c>
      <c r="F7" s="20" t="s">
        <v>109</v>
      </c>
      <c r="G7" s="15">
        <v>150</v>
      </c>
      <c r="H7" s="22" t="s">
        <v>40</v>
      </c>
      <c r="I7" s="92">
        <v>150</v>
      </c>
      <c r="J7" s="97" t="str">
        <f>J5</f>
        <v>PIX JS PJ</v>
      </c>
      <c r="K7" s="148" t="s">
        <v>93</v>
      </c>
      <c r="L7" s="149">
        <f>I7*20%</f>
        <v>30</v>
      </c>
      <c r="M7" s="129" t="s">
        <v>94</v>
      </c>
      <c r="N7" s="129">
        <f>120/3</f>
        <v>40</v>
      </c>
      <c r="O7" s="48">
        <f>N7</f>
        <v>40</v>
      </c>
      <c r="P7" s="76">
        <f>N7</f>
        <v>40</v>
      </c>
      <c r="Q7" s="71">
        <f t="shared" ref="Q7:Q9" si="0">L7+N7+O7+P7</f>
        <v>150</v>
      </c>
      <c r="R7" s="77">
        <f>I7-Q7</f>
        <v>0</v>
      </c>
      <c r="S7" s="78">
        <v>0</v>
      </c>
      <c r="T7" s="81" t="s">
        <v>40</v>
      </c>
      <c r="U7" s="150" t="s">
        <v>110</v>
      </c>
      <c r="V7" s="20" t="s">
        <v>111</v>
      </c>
      <c r="W7" s="52"/>
      <c r="X7" s="52"/>
    </row>
    <row r="8" spans="1:30" ht="15" customHeight="1" x14ac:dyDescent="0.25">
      <c r="A8" s="61">
        <v>45449</v>
      </c>
      <c r="B8" s="22">
        <v>4</v>
      </c>
      <c r="C8" s="61" t="s">
        <v>24</v>
      </c>
      <c r="D8" s="20" t="s">
        <v>108</v>
      </c>
      <c r="E8" s="89" t="s">
        <v>39</v>
      </c>
      <c r="F8" s="20" t="s">
        <v>112</v>
      </c>
      <c r="G8" s="15">
        <v>6000</v>
      </c>
      <c r="H8" s="22" t="s">
        <v>113</v>
      </c>
      <c r="I8" s="92">
        <v>4000</v>
      </c>
      <c r="J8" s="97" t="str">
        <f>J7</f>
        <v>PIX JS PJ</v>
      </c>
      <c r="K8" s="148" t="s">
        <v>93</v>
      </c>
      <c r="L8" s="149">
        <f>I8*20%</f>
        <v>800</v>
      </c>
      <c r="M8" s="129" t="str">
        <f>M7</f>
        <v>SIMONE</v>
      </c>
      <c r="N8" s="129">
        <f>3200/3</f>
        <v>1066.6666666666667</v>
      </c>
      <c r="O8" s="48">
        <f>N8</f>
        <v>1066.6666666666667</v>
      </c>
      <c r="P8" s="76">
        <f>N8</f>
        <v>1066.6666666666667</v>
      </c>
      <c r="Q8" s="71">
        <f t="shared" si="0"/>
        <v>4000</v>
      </c>
      <c r="R8" s="77">
        <f>I8-Q8</f>
        <v>0</v>
      </c>
      <c r="S8" s="78">
        <f>G8-I8</f>
        <v>2000</v>
      </c>
      <c r="T8" s="81" t="s">
        <v>75</v>
      </c>
      <c r="U8" s="150" t="s">
        <v>114</v>
      </c>
      <c r="V8" s="20" t="str">
        <f>V7</f>
        <v>CAPTAÇÃO EXT. 20% DR CRISTIANO</v>
      </c>
      <c r="W8" s="52"/>
      <c r="X8" s="52"/>
    </row>
    <row r="9" spans="1:30" x14ac:dyDescent="0.25">
      <c r="A9" s="61">
        <v>45450</v>
      </c>
      <c r="B9" s="44">
        <v>5</v>
      </c>
      <c r="C9" s="61" t="s">
        <v>24</v>
      </c>
      <c r="D9" s="20" t="s">
        <v>46</v>
      </c>
      <c r="E9" s="92" t="str">
        <f>E8</f>
        <v>CÍVEL</v>
      </c>
      <c r="F9" s="12" t="s">
        <v>47</v>
      </c>
      <c r="G9" s="96">
        <v>3000</v>
      </c>
      <c r="H9" s="96" t="s">
        <v>48</v>
      </c>
      <c r="I9" s="92">
        <v>350</v>
      </c>
      <c r="J9" s="46" t="str">
        <f>J8</f>
        <v>PIX JS PJ</v>
      </c>
      <c r="K9" s="75" t="s">
        <v>33</v>
      </c>
      <c r="L9" s="75">
        <f>I9*10/100</f>
        <v>35</v>
      </c>
      <c r="M9" s="47" t="s">
        <v>27</v>
      </c>
      <c r="N9" s="47">
        <f>I9/3</f>
        <v>116.66666666666667</v>
      </c>
      <c r="O9" s="48">
        <f>I9/3-L9</f>
        <v>81.666666666666671</v>
      </c>
      <c r="P9" s="49">
        <f>I9/3</f>
        <v>116.66666666666667</v>
      </c>
      <c r="Q9" s="71">
        <f t="shared" si="0"/>
        <v>350.00000000000006</v>
      </c>
      <c r="R9" s="50">
        <f>I9-Q9</f>
        <v>0</v>
      </c>
      <c r="S9" s="45">
        <f>G9-500-350-350</f>
        <v>1800</v>
      </c>
      <c r="T9" s="15" t="s">
        <v>49</v>
      </c>
      <c r="U9" s="15" t="s">
        <v>50</v>
      </c>
      <c r="V9" s="20"/>
      <c r="W9" s="73"/>
      <c r="X9" s="20"/>
    </row>
    <row r="10" spans="1:30" x14ac:dyDescent="0.25">
      <c r="A10" s="61">
        <v>45450</v>
      </c>
      <c r="B10" s="22">
        <v>6</v>
      </c>
      <c r="C10" s="61" t="s">
        <v>24</v>
      </c>
      <c r="D10" s="20" t="s">
        <v>63</v>
      </c>
      <c r="E10" s="89" t="s">
        <v>39</v>
      </c>
      <c r="F10" s="12" t="s">
        <v>42</v>
      </c>
      <c r="G10" s="15">
        <v>5000</v>
      </c>
      <c r="H10" s="22" t="s">
        <v>62</v>
      </c>
      <c r="I10" s="92">
        <v>250</v>
      </c>
      <c r="J10" s="46" t="s">
        <v>44</v>
      </c>
      <c r="K10" s="9" t="s">
        <v>52</v>
      </c>
      <c r="L10" s="9">
        <f>I10*10/100</f>
        <v>25</v>
      </c>
      <c r="M10" s="93" t="s">
        <v>52</v>
      </c>
      <c r="N10" s="93">
        <f>I10/3/2</f>
        <v>41.666666666666664</v>
      </c>
      <c r="O10" s="48">
        <f>I10/3-L10</f>
        <v>58.333333333333329</v>
      </c>
      <c r="P10" s="49">
        <f>I10/3</f>
        <v>83.333333333333329</v>
      </c>
      <c r="Q10" s="71">
        <f>L10+N10+N11+O10+P10</f>
        <v>249.99999999999994</v>
      </c>
      <c r="R10" s="50">
        <f t="shared" ref="R10" si="1">I10-Q10</f>
        <v>0</v>
      </c>
      <c r="S10" s="72">
        <f>I10*15</f>
        <v>3750</v>
      </c>
      <c r="T10" s="22" t="s">
        <v>64</v>
      </c>
      <c r="U10" s="22"/>
      <c r="V10" s="20"/>
      <c r="W10" s="22"/>
      <c r="X10" s="22"/>
      <c r="Y10" s="106"/>
      <c r="Z10" s="106"/>
      <c r="AA10" s="107"/>
      <c r="AB10" s="106"/>
      <c r="AC10" s="108"/>
      <c r="AD10" s="105"/>
    </row>
    <row r="11" spans="1:30" x14ac:dyDescent="0.25">
      <c r="A11" s="22"/>
      <c r="B11" s="22"/>
      <c r="C11" s="22"/>
      <c r="D11" s="20"/>
      <c r="E11" s="20"/>
      <c r="F11" s="12"/>
      <c r="G11" s="98"/>
      <c r="H11" s="20"/>
      <c r="I11" s="98"/>
      <c r="J11" s="20"/>
      <c r="K11" s="22"/>
      <c r="L11" s="22"/>
      <c r="M11" s="94" t="s">
        <v>27</v>
      </c>
      <c r="N11" s="94">
        <f>I10/3/2</f>
        <v>41.666666666666664</v>
      </c>
      <c r="O11" s="20"/>
      <c r="P11" s="22"/>
      <c r="Q11" s="22"/>
      <c r="R11" s="20"/>
      <c r="S11" s="20"/>
      <c r="T11" s="20"/>
      <c r="U11" s="20"/>
      <c r="V11" s="20"/>
      <c r="W11" s="22"/>
      <c r="X11" s="22"/>
      <c r="Y11" s="106"/>
      <c r="Z11" s="106"/>
      <c r="AA11" s="107"/>
      <c r="AB11" s="106"/>
      <c r="AC11" s="108"/>
      <c r="AD11" s="105"/>
    </row>
    <row r="12" spans="1:30" x14ac:dyDescent="0.25">
      <c r="A12" s="61">
        <v>45453</v>
      </c>
      <c r="B12" s="22">
        <v>7</v>
      </c>
      <c r="C12" s="61" t="s">
        <v>24</v>
      </c>
      <c r="D12" s="20" t="s">
        <v>51</v>
      </c>
      <c r="E12" s="89" t="s">
        <v>39</v>
      </c>
      <c r="F12" s="12" t="s">
        <v>42</v>
      </c>
      <c r="G12" s="15">
        <v>5000</v>
      </c>
      <c r="H12" s="22" t="s">
        <v>43</v>
      </c>
      <c r="I12" s="92">
        <v>200</v>
      </c>
      <c r="J12" s="46" t="str">
        <f>J10</f>
        <v>BOLETO ITAU</v>
      </c>
      <c r="K12" s="9" t="s">
        <v>52</v>
      </c>
      <c r="L12" s="9">
        <f>I12*10/100</f>
        <v>20</v>
      </c>
      <c r="M12" s="93" t="s">
        <v>52</v>
      </c>
      <c r="N12" s="93">
        <f>I12/3/2</f>
        <v>33.333333333333336</v>
      </c>
      <c r="O12" s="48">
        <f>I12/3-L12</f>
        <v>46.666666666666671</v>
      </c>
      <c r="P12" s="49">
        <f>I12/3</f>
        <v>66.666666666666671</v>
      </c>
      <c r="Q12" s="71">
        <f>L12+N12+N13+O12+P12</f>
        <v>200</v>
      </c>
      <c r="R12" s="50">
        <f>I12-Q12</f>
        <v>0</v>
      </c>
      <c r="S12" s="72">
        <f>200*15</f>
        <v>3000</v>
      </c>
      <c r="T12" s="22" t="s">
        <v>53</v>
      </c>
      <c r="U12" s="22"/>
      <c r="V12" s="22"/>
      <c r="W12" s="73"/>
      <c r="X12" s="22"/>
    </row>
    <row r="13" spans="1:30" x14ac:dyDescent="0.25">
      <c r="A13" s="22"/>
      <c r="B13" s="22"/>
      <c r="C13" s="22"/>
      <c r="D13" s="20"/>
      <c r="E13" s="22"/>
      <c r="F13" s="12"/>
      <c r="G13" s="15"/>
      <c r="H13" s="20"/>
      <c r="I13" s="15"/>
      <c r="J13" s="22"/>
      <c r="K13" s="15"/>
      <c r="L13" s="22"/>
      <c r="M13" s="94" t="s">
        <v>26</v>
      </c>
      <c r="N13" s="94">
        <f>I12/3/2</f>
        <v>33.333333333333336</v>
      </c>
      <c r="O13" s="22"/>
      <c r="P13" s="22"/>
      <c r="Q13" s="22"/>
      <c r="R13" s="22"/>
      <c r="S13" s="22"/>
      <c r="T13" s="22"/>
      <c r="U13" s="22"/>
      <c r="V13" s="22"/>
      <c r="W13" s="73"/>
      <c r="X13" s="22"/>
    </row>
    <row r="14" spans="1:30" x14ac:dyDescent="0.25">
      <c r="A14" s="61">
        <v>45453</v>
      </c>
      <c r="B14" s="22">
        <v>8</v>
      </c>
      <c r="C14" s="61" t="s">
        <v>24</v>
      </c>
      <c r="D14" s="20" t="s">
        <v>59</v>
      </c>
      <c r="E14" s="89" t="s">
        <v>39</v>
      </c>
      <c r="F14" s="12" t="s">
        <v>42</v>
      </c>
      <c r="G14" s="15">
        <v>5000</v>
      </c>
      <c r="H14" s="22" t="s">
        <v>43</v>
      </c>
      <c r="I14" s="92">
        <v>200</v>
      </c>
      <c r="J14" s="46" t="str">
        <f>J10</f>
        <v>BOLETO ITAU</v>
      </c>
      <c r="K14" s="9" t="s">
        <v>33</v>
      </c>
      <c r="L14" s="9">
        <f>I14*10/100</f>
        <v>20</v>
      </c>
      <c r="M14" s="93" t="str">
        <f>K14</f>
        <v>J.S</v>
      </c>
      <c r="N14" s="93">
        <f>I14/3/2</f>
        <v>33.333333333333336</v>
      </c>
      <c r="O14" s="48">
        <f>I14/3-L14</f>
        <v>46.666666666666671</v>
      </c>
      <c r="P14" s="49">
        <f>I14/3</f>
        <v>66.666666666666671</v>
      </c>
      <c r="Q14" s="71">
        <f>L14+N14+N15+O14+P14</f>
        <v>200</v>
      </c>
      <c r="R14" s="50">
        <f>I14-Q14</f>
        <v>0</v>
      </c>
      <c r="S14" s="72">
        <f>200*12</f>
        <v>2400</v>
      </c>
      <c r="T14" s="22" t="s">
        <v>115</v>
      </c>
      <c r="U14" s="22" t="s">
        <v>60</v>
      </c>
      <c r="V14" s="22"/>
      <c r="W14" s="73"/>
      <c r="X14" s="22"/>
    </row>
    <row r="15" spans="1:30" x14ac:dyDescent="0.25">
      <c r="A15" s="22"/>
      <c r="B15" s="22"/>
      <c r="C15" s="22"/>
      <c r="D15" s="20"/>
      <c r="E15" s="22"/>
      <c r="F15" s="12"/>
      <c r="G15" s="15"/>
      <c r="H15" s="20"/>
      <c r="I15" s="15"/>
      <c r="J15" s="22"/>
      <c r="K15" s="15"/>
      <c r="L15" s="22"/>
      <c r="M15" s="94" t="s">
        <v>26</v>
      </c>
      <c r="N15" s="94">
        <f>I14/3/2</f>
        <v>33.333333333333336</v>
      </c>
      <c r="O15" s="22"/>
      <c r="P15" s="22"/>
      <c r="Q15" s="22"/>
      <c r="R15" s="22"/>
      <c r="S15" s="22"/>
      <c r="T15" s="22"/>
      <c r="U15" s="22"/>
      <c r="V15" s="22"/>
      <c r="W15" s="73"/>
      <c r="X15" s="22"/>
    </row>
    <row r="16" spans="1:30" x14ac:dyDescent="0.25">
      <c r="A16" s="61">
        <v>45454</v>
      </c>
      <c r="B16" s="22">
        <v>9</v>
      </c>
      <c r="C16" s="100" t="s">
        <v>24</v>
      </c>
      <c r="D16" s="20" t="s">
        <v>61</v>
      </c>
      <c r="E16" s="89" t="s">
        <v>39</v>
      </c>
      <c r="F16" s="12" t="s">
        <v>42</v>
      </c>
      <c r="G16" s="15">
        <v>5000</v>
      </c>
      <c r="H16" s="101" t="s">
        <v>43</v>
      </c>
      <c r="I16" s="151">
        <v>200</v>
      </c>
      <c r="J16" s="46" t="str">
        <f>J14</f>
        <v>BOLETO ITAU</v>
      </c>
      <c r="K16" s="102" t="s">
        <v>52</v>
      </c>
      <c r="L16" s="9">
        <f>I16*10/100</f>
        <v>20</v>
      </c>
      <c r="M16" s="93" t="s">
        <v>52</v>
      </c>
      <c r="N16" s="93">
        <f>I16/3/2</f>
        <v>33.333333333333336</v>
      </c>
      <c r="O16" s="48">
        <f>I16/3-L16</f>
        <v>46.666666666666671</v>
      </c>
      <c r="P16" s="49">
        <f>I16/3</f>
        <v>66.666666666666671</v>
      </c>
      <c r="Q16" s="71">
        <f>L16+N16+N17+O16+P16</f>
        <v>200</v>
      </c>
      <c r="R16" s="50">
        <f>I16-Q16</f>
        <v>0</v>
      </c>
      <c r="S16" s="72">
        <f>200*12</f>
        <v>2400</v>
      </c>
      <c r="T16" s="22" t="str">
        <f>T14</f>
        <v>PARCELA 13 DE 25</v>
      </c>
      <c r="U16" s="22" t="str">
        <f>U14</f>
        <v>CONTRATO JUNHO 2023</v>
      </c>
      <c r="V16" s="73"/>
      <c r="W16" s="20"/>
      <c r="X16" s="22"/>
    </row>
    <row r="17" spans="1:24" x14ac:dyDescent="0.25">
      <c r="A17" s="22"/>
      <c r="B17" s="22"/>
      <c r="C17" s="22"/>
      <c r="D17" s="20"/>
      <c r="E17" s="20"/>
      <c r="F17" s="12"/>
      <c r="G17" s="15"/>
      <c r="H17" s="103"/>
      <c r="I17" s="15"/>
      <c r="J17" s="22"/>
      <c r="K17" s="104"/>
      <c r="L17" s="22"/>
      <c r="M17" s="94" t="s">
        <v>27</v>
      </c>
      <c r="N17" s="94">
        <f>I16/3/2</f>
        <v>33.333333333333336</v>
      </c>
      <c r="O17" s="20"/>
      <c r="P17" s="22"/>
      <c r="Q17" s="22"/>
      <c r="R17" s="22"/>
      <c r="S17" s="22"/>
      <c r="T17" s="22"/>
      <c r="U17" s="22"/>
      <c r="V17" s="73"/>
      <c r="W17" s="20"/>
      <c r="X17" s="22"/>
    </row>
    <row r="18" spans="1:24" x14ac:dyDescent="0.25">
      <c r="A18" s="61">
        <v>45454</v>
      </c>
      <c r="B18" s="44">
        <v>10</v>
      </c>
      <c r="C18" s="61" t="s">
        <v>24</v>
      </c>
      <c r="D18" s="20" t="s">
        <v>56</v>
      </c>
      <c r="E18" s="92" t="str">
        <f>E16</f>
        <v>CÍVEL</v>
      </c>
      <c r="F18" s="12" t="s">
        <v>57</v>
      </c>
      <c r="G18" s="15">
        <v>10000</v>
      </c>
      <c r="H18" s="15" t="s">
        <v>58</v>
      </c>
      <c r="I18" s="92">
        <v>500</v>
      </c>
      <c r="J18" s="99" t="str">
        <f>J16</f>
        <v>BOLETO ITAU</v>
      </c>
      <c r="K18" s="47" t="s">
        <v>26</v>
      </c>
      <c r="L18" s="47">
        <f>I18*10/100</f>
        <v>50</v>
      </c>
      <c r="M18" s="47" t="s">
        <v>27</v>
      </c>
      <c r="N18" s="47">
        <f>I18/3</f>
        <v>166.66666666666666</v>
      </c>
      <c r="O18" s="48">
        <f>I18/3-L18</f>
        <v>116.66666666666666</v>
      </c>
      <c r="P18" s="49">
        <f>I18/3</f>
        <v>166.66666666666666</v>
      </c>
      <c r="Q18" s="71">
        <f>L18+N18+O18+P18</f>
        <v>500</v>
      </c>
      <c r="R18" s="50">
        <f>I18-Q18</f>
        <v>0</v>
      </c>
      <c r="S18" s="45">
        <f>500*4</f>
        <v>2000</v>
      </c>
      <c r="T18" s="15" t="s">
        <v>116</v>
      </c>
      <c r="U18" s="15" t="s">
        <v>50</v>
      </c>
      <c r="V18" s="20"/>
      <c r="W18" s="73"/>
      <c r="X18" s="20"/>
    </row>
    <row r="19" spans="1:24" x14ac:dyDescent="0.25">
      <c r="I19" s="74">
        <f>SUM(I4:I18)</f>
        <v>7085</v>
      </c>
      <c r="J19" s="52"/>
      <c r="K19" s="52"/>
      <c r="L19" s="139">
        <f>SUM(L4:L18)</f>
        <v>1123.5</v>
      </c>
      <c r="M19" s="52"/>
      <c r="N19" s="54">
        <f t="shared" ref="N19:S19" si="2">SUM(N4:N18)</f>
        <v>2085</v>
      </c>
      <c r="O19" s="67">
        <f t="shared" si="2"/>
        <v>1791.5000000000005</v>
      </c>
      <c r="P19" s="140">
        <f t="shared" si="2"/>
        <v>2085.0000000000005</v>
      </c>
      <c r="Q19" s="142">
        <f t="shared" si="2"/>
        <v>7085</v>
      </c>
      <c r="R19" s="57">
        <f t="shared" si="2"/>
        <v>0</v>
      </c>
      <c r="S19" s="58">
        <f t="shared" si="2"/>
        <v>20550</v>
      </c>
    </row>
    <row r="20" spans="1:24" x14ac:dyDescent="0.25">
      <c r="I20" s="29" t="s">
        <v>15</v>
      </c>
      <c r="J20" s="52"/>
      <c r="K20" s="52"/>
      <c r="L20" s="59" t="s">
        <v>17</v>
      </c>
      <c r="M20" s="52"/>
      <c r="N20" s="32" t="s">
        <v>18</v>
      </c>
      <c r="O20" s="17" t="s">
        <v>4</v>
      </c>
      <c r="P20" s="18" t="s">
        <v>5</v>
      </c>
      <c r="Q20" s="19" t="s">
        <v>6</v>
      </c>
      <c r="R20" s="37" t="s">
        <v>19</v>
      </c>
      <c r="S20" s="38" t="s">
        <v>20</v>
      </c>
    </row>
  </sheetData>
  <hyperlinks>
    <hyperlink ref="A1" r:id="rId1" display="MENU PRINCIPAL.xlsx" xr:uid="{C0C842B8-88B3-47C5-A954-4C0D1E7DF8F6}"/>
    <hyperlink ref="A2" location="RECEITAS!A1" display="RECEITAS" xr:uid="{C24366AD-4397-441D-9F4C-DC27C814293A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CBFE-889B-438F-94A5-4EDB6D09BB23}">
  <sheetPr>
    <tabColor rgb="FFFF0000"/>
  </sheetPr>
  <dimension ref="A1:X6"/>
  <sheetViews>
    <sheetView workbookViewId="0"/>
  </sheetViews>
  <sheetFormatPr defaultRowHeight="15" x14ac:dyDescent="0.25"/>
  <cols>
    <col min="1" max="1" width="16.28515625" bestFit="1" customWidth="1"/>
    <col min="3" max="3" width="8.7109375" bestFit="1" customWidth="1"/>
    <col min="4" max="4" width="34.42578125" bestFit="1" customWidth="1"/>
    <col min="5" max="5" width="12.42578125" bestFit="1" customWidth="1"/>
    <col min="6" max="6" width="33.5703125" bestFit="1" customWidth="1"/>
    <col min="7" max="7" width="15.7109375" bestFit="1" customWidth="1"/>
    <col min="8" max="8" width="31.42578125" bestFit="1" customWidth="1"/>
    <col min="9" max="9" width="14.28515625" bestFit="1" customWidth="1"/>
    <col min="10" max="10" width="12.7109375" bestFit="1" customWidth="1"/>
    <col min="11" max="12" width="10.42578125" bestFit="1" customWidth="1"/>
    <col min="13" max="14" width="15.85546875" bestFit="1" customWidth="1"/>
    <col min="15" max="15" width="12" bestFit="1" customWidth="1"/>
    <col min="16" max="16" width="10.42578125" bestFit="1" customWidth="1"/>
    <col min="17" max="17" width="10.5703125" style="88" bestFit="1" customWidth="1"/>
    <col min="18" max="18" width="12" bestFit="1" customWidth="1"/>
    <col min="19" max="19" width="15" bestFit="1" customWidth="1"/>
    <col min="20" max="20" width="37.140625" bestFit="1" customWidth="1"/>
    <col min="21" max="21" width="27.7109375" bestFit="1" customWidth="1"/>
    <col min="22" max="22" width="25.85546875" bestFit="1" customWidth="1"/>
    <col min="23" max="23" width="16.140625" bestFit="1" customWidth="1"/>
  </cols>
  <sheetData>
    <row r="1" spans="1:24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130" t="s">
        <v>96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90" t="s">
        <v>6</v>
      </c>
      <c r="R2" s="20"/>
      <c r="S2" s="20"/>
      <c r="T2" s="22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91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24" x14ac:dyDescent="0.25">
      <c r="A4" s="61">
        <v>45446</v>
      </c>
      <c r="B4" s="22">
        <v>1</v>
      </c>
      <c r="C4" s="61" t="s">
        <v>24</v>
      </c>
      <c r="D4" s="20" t="s">
        <v>141</v>
      </c>
      <c r="E4" s="131" t="s">
        <v>96</v>
      </c>
      <c r="F4" s="20" t="s">
        <v>142</v>
      </c>
      <c r="G4" s="15">
        <v>3965</v>
      </c>
      <c r="H4" s="22" t="s">
        <v>143</v>
      </c>
      <c r="I4" s="132">
        <v>205</v>
      </c>
      <c r="J4" s="46" t="s">
        <v>70</v>
      </c>
      <c r="K4" s="66" t="s">
        <v>27</v>
      </c>
      <c r="L4" s="66">
        <f>I4*10/100</f>
        <v>20.5</v>
      </c>
      <c r="M4" s="47" t="s">
        <v>26</v>
      </c>
      <c r="N4" s="66">
        <f>I4/3</f>
        <v>68.333333333333329</v>
      </c>
      <c r="O4" s="48">
        <f>I4/3-L4</f>
        <v>47.833333333333329</v>
      </c>
      <c r="P4" s="85">
        <f>I4/3</f>
        <v>68.333333333333329</v>
      </c>
      <c r="Q4" s="71">
        <f>L4+N4+O4+P4</f>
        <v>205</v>
      </c>
      <c r="R4" s="126">
        <f>I4-Q4</f>
        <v>0</v>
      </c>
      <c r="S4" s="127">
        <f>205*14</f>
        <v>2870</v>
      </c>
      <c r="T4" s="128" t="s">
        <v>144</v>
      </c>
      <c r="U4" s="22" t="s">
        <v>32</v>
      </c>
      <c r="V4" s="20"/>
      <c r="W4" s="52"/>
      <c r="X4" s="52"/>
    </row>
    <row r="5" spans="1:24" x14ac:dyDescent="0.25">
      <c r="I5" s="74">
        <f>I4</f>
        <v>205</v>
      </c>
      <c r="J5" s="52"/>
      <c r="K5" s="52"/>
      <c r="L5" s="53">
        <f>L4</f>
        <v>20.5</v>
      </c>
      <c r="M5" s="52"/>
      <c r="N5" s="54">
        <f t="shared" ref="N5:S5" si="0">N4</f>
        <v>68.333333333333329</v>
      </c>
      <c r="O5" s="55">
        <f t="shared" si="0"/>
        <v>47.833333333333329</v>
      </c>
      <c r="P5" s="56">
        <f t="shared" si="0"/>
        <v>68.333333333333329</v>
      </c>
      <c r="Q5" s="109">
        <f t="shared" si="0"/>
        <v>205</v>
      </c>
      <c r="R5" s="57">
        <f t="shared" si="0"/>
        <v>0</v>
      </c>
      <c r="S5" s="58">
        <f t="shared" si="0"/>
        <v>2870</v>
      </c>
    </row>
    <row r="6" spans="1:24" x14ac:dyDescent="0.25">
      <c r="I6" s="29" t="s">
        <v>15</v>
      </c>
      <c r="J6" s="52"/>
      <c r="K6" s="52"/>
      <c r="L6" s="59" t="s">
        <v>17</v>
      </c>
      <c r="M6" s="52"/>
      <c r="N6" s="32" t="s">
        <v>18</v>
      </c>
      <c r="O6" s="17" t="s">
        <v>4</v>
      </c>
      <c r="P6" s="18" t="s">
        <v>5</v>
      </c>
      <c r="Q6" s="90" t="s">
        <v>6</v>
      </c>
      <c r="R6" s="37" t="s">
        <v>19</v>
      </c>
      <c r="S6" s="38" t="s">
        <v>20</v>
      </c>
    </row>
  </sheetData>
  <hyperlinks>
    <hyperlink ref="A1" r:id="rId1" display="MENU PRINCIPAL.xlsx" xr:uid="{1FEFA358-3FBF-49C4-AE3F-F967C4D7F2FA}"/>
    <hyperlink ref="A2" location="RECEITAS!A1" display="RECEITAS" xr:uid="{2313A3B7-3066-4BC0-9A71-BC9CB7E2C284}"/>
  </hyperlink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7FBB-944B-4982-8814-7B1771753492}">
  <sheetPr>
    <tabColor rgb="FFFF3399"/>
  </sheetPr>
  <dimension ref="A1:X8"/>
  <sheetViews>
    <sheetView workbookViewId="0"/>
  </sheetViews>
  <sheetFormatPr defaultRowHeight="15" x14ac:dyDescent="0.25"/>
  <cols>
    <col min="1" max="1" width="16.28515625" bestFit="1" customWidth="1"/>
    <col min="2" max="2" width="9.140625" bestFit="1" customWidth="1"/>
    <col min="3" max="3" width="8.7109375" bestFit="1" customWidth="1"/>
    <col min="4" max="4" width="22.42578125" bestFit="1" customWidth="1"/>
    <col min="5" max="5" width="17" bestFit="1" customWidth="1"/>
    <col min="6" max="6" width="30.28515625" bestFit="1" customWidth="1"/>
    <col min="7" max="7" width="15.7109375" bestFit="1" customWidth="1"/>
    <col min="8" max="8" width="14.140625" bestFit="1" customWidth="1"/>
    <col min="9" max="9" width="14.28515625" bestFit="1" customWidth="1"/>
    <col min="10" max="10" width="12.7109375" bestFit="1" customWidth="1"/>
    <col min="11" max="11" width="10.42578125" bestFit="1" customWidth="1"/>
    <col min="12" max="12" width="9.140625" bestFit="1" customWidth="1"/>
    <col min="13" max="13" width="15.85546875" bestFit="1" customWidth="1"/>
    <col min="14" max="14" width="9.140625" bestFit="1" customWidth="1"/>
    <col min="15" max="15" width="12" bestFit="1" customWidth="1"/>
    <col min="16" max="16" width="10.42578125" bestFit="1" customWidth="1"/>
    <col min="17" max="17" width="10.5703125" bestFit="1" customWidth="1"/>
    <col min="18" max="18" width="12" bestFit="1" customWidth="1"/>
    <col min="19" max="19" width="15" bestFit="1" customWidth="1"/>
    <col min="20" max="20" width="22.28515625" style="161" bestFit="1" customWidth="1"/>
    <col min="21" max="21" width="25.28515625" bestFit="1" customWidth="1"/>
    <col min="22" max="22" width="30.5703125" bestFit="1" customWidth="1"/>
  </cols>
  <sheetData>
    <row r="1" spans="1:24" x14ac:dyDescent="0.25">
      <c r="A1" s="1" t="str">
        <f>[3]RECEITAS!A1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153" t="str">
        <f>'[3]EMPR-TRIBUT'!$E$2</f>
        <v>EMPRESARIAL / TRIB.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19" t="s">
        <v>6</v>
      </c>
      <c r="R2" s="20"/>
      <c r="S2" s="20"/>
      <c r="T2" s="22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36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24" x14ac:dyDescent="0.25">
      <c r="A4" s="61">
        <v>45453</v>
      </c>
      <c r="B4" s="22">
        <v>1</v>
      </c>
      <c r="C4" s="61" t="s">
        <v>24</v>
      </c>
      <c r="D4" s="143" t="s">
        <v>149</v>
      </c>
      <c r="E4" s="155" t="s">
        <v>150</v>
      </c>
      <c r="F4" s="143" t="s">
        <v>151</v>
      </c>
      <c r="G4" s="144">
        <v>68000</v>
      </c>
      <c r="H4" s="81" t="s">
        <v>152</v>
      </c>
      <c r="I4" s="156">
        <v>2000</v>
      </c>
      <c r="J4" s="157" t="s">
        <v>54</v>
      </c>
      <c r="K4" s="133" t="s">
        <v>52</v>
      </c>
      <c r="L4" s="134">
        <f>I4*10/100</f>
        <v>200</v>
      </c>
      <c r="M4" s="158" t="s">
        <v>153</v>
      </c>
      <c r="N4" s="159">
        <f>I4/3</f>
        <v>666.66666666666663</v>
      </c>
      <c r="O4" s="48">
        <f>I4/3-L4</f>
        <v>466.66666666666663</v>
      </c>
      <c r="P4" s="145">
        <f>I4/3</f>
        <v>666.66666666666663</v>
      </c>
      <c r="Q4" s="71">
        <f>L4+N4+O4+P4</f>
        <v>2000</v>
      </c>
      <c r="R4" s="146">
        <v>0</v>
      </c>
      <c r="S4" s="147">
        <f>[4]Planilha1!$I$29-I4</f>
        <v>2800.0479999999952</v>
      </c>
      <c r="T4" s="81" t="s">
        <v>154</v>
      </c>
      <c r="U4" s="15" t="s">
        <v>155</v>
      </c>
      <c r="V4" s="22"/>
      <c r="W4" s="20"/>
      <c r="X4" s="52"/>
    </row>
    <row r="5" spans="1:24" x14ac:dyDescent="0.25">
      <c r="A5" s="61">
        <v>45455</v>
      </c>
      <c r="B5" s="22">
        <v>2</v>
      </c>
      <c r="C5" s="61" t="s">
        <v>24</v>
      </c>
      <c r="D5" s="80" t="s">
        <v>156</v>
      </c>
      <c r="E5" s="155" t="str">
        <f>E4</f>
        <v>EMPRESARIAL</v>
      </c>
      <c r="F5" s="80" t="s">
        <v>157</v>
      </c>
      <c r="G5" s="81">
        <v>11880</v>
      </c>
      <c r="H5" s="81" t="s">
        <v>158</v>
      </c>
      <c r="I5" s="160">
        <v>360</v>
      </c>
      <c r="J5" s="114" t="s">
        <v>147</v>
      </c>
      <c r="K5" s="75" t="s">
        <v>33</v>
      </c>
      <c r="L5" s="75">
        <f>I5*10/100</f>
        <v>36</v>
      </c>
      <c r="M5" s="75" t="s">
        <v>33</v>
      </c>
      <c r="N5" s="75">
        <f>I5/3/2</f>
        <v>60</v>
      </c>
      <c r="O5" s="48">
        <f>I5/3-L5</f>
        <v>84</v>
      </c>
      <c r="P5" s="76">
        <f>I5/3</f>
        <v>120</v>
      </c>
      <c r="Q5" s="71">
        <f>L5+N5+N6+O5+P5</f>
        <v>360</v>
      </c>
      <c r="R5" s="77">
        <f>I5-Q5</f>
        <v>0</v>
      </c>
      <c r="S5" s="78">
        <f>I5*27</f>
        <v>9720</v>
      </c>
      <c r="T5" s="81" t="s">
        <v>159</v>
      </c>
      <c r="U5" s="81" t="s">
        <v>160</v>
      </c>
      <c r="V5" s="22" t="s">
        <v>161</v>
      </c>
      <c r="W5" s="73"/>
      <c r="X5" s="20"/>
    </row>
    <row r="6" spans="1:24" x14ac:dyDescent="0.25">
      <c r="A6" s="22"/>
      <c r="B6" s="22"/>
      <c r="C6" s="22"/>
      <c r="D6" s="22"/>
      <c r="E6" s="20"/>
      <c r="F6" s="12"/>
      <c r="G6" s="13"/>
      <c r="H6" s="14"/>
      <c r="I6" s="15"/>
      <c r="J6" s="14"/>
      <c r="K6" s="14"/>
      <c r="L6" s="14"/>
      <c r="M6" s="79" t="s">
        <v>34</v>
      </c>
      <c r="N6" s="79">
        <f>N5</f>
        <v>60</v>
      </c>
      <c r="O6" s="22"/>
      <c r="P6" s="14"/>
      <c r="Q6" s="22"/>
      <c r="R6" s="20"/>
      <c r="S6" s="20"/>
      <c r="T6" s="22"/>
      <c r="U6" s="22"/>
      <c r="V6" s="20"/>
      <c r="W6" s="73"/>
      <c r="X6" s="20"/>
    </row>
    <row r="7" spans="1:24" x14ac:dyDescent="0.25">
      <c r="I7" s="74">
        <f>SUM(I4:I6)</f>
        <v>2360</v>
      </c>
      <c r="J7" s="52"/>
      <c r="K7" s="52"/>
      <c r="L7" s="139">
        <f>SUM(L4:L6)</f>
        <v>236</v>
      </c>
      <c r="M7" s="52"/>
      <c r="N7" s="54">
        <f t="shared" ref="N7:S7" si="0">SUM(N4:N6)</f>
        <v>786.66666666666663</v>
      </c>
      <c r="O7" s="67">
        <f t="shared" si="0"/>
        <v>550.66666666666663</v>
      </c>
      <c r="P7" s="140">
        <f t="shared" si="0"/>
        <v>786.66666666666663</v>
      </c>
      <c r="Q7" s="142">
        <f t="shared" si="0"/>
        <v>2360</v>
      </c>
      <c r="R7" s="57">
        <f t="shared" si="0"/>
        <v>0</v>
      </c>
      <c r="S7" s="58">
        <f t="shared" si="0"/>
        <v>12520.047999999995</v>
      </c>
      <c r="T7"/>
    </row>
    <row r="8" spans="1:24" x14ac:dyDescent="0.25">
      <c r="I8" s="29" t="s">
        <v>15</v>
      </c>
      <c r="J8" s="52"/>
      <c r="K8" s="52"/>
      <c r="L8" s="59" t="s">
        <v>17</v>
      </c>
      <c r="M8" s="52"/>
      <c r="N8" s="32" t="s">
        <v>18</v>
      </c>
      <c r="O8" s="17" t="s">
        <v>4</v>
      </c>
      <c r="P8" s="18" t="s">
        <v>5</v>
      </c>
      <c r="Q8" s="19" t="s">
        <v>6</v>
      </c>
      <c r="R8" s="37" t="s">
        <v>19</v>
      </c>
      <c r="S8" s="38" t="s">
        <v>20</v>
      </c>
      <c r="T8"/>
    </row>
  </sheetData>
  <hyperlinks>
    <hyperlink ref="A1" r:id="rId1" display="MENU PRINCIPAL.xlsx" xr:uid="{5B2E9435-5FE3-477E-875A-C078AC629853}"/>
    <hyperlink ref="A2" location="RECEITAS!A1" display="RECEITAS" xr:uid="{2EA6296E-1C43-45AD-AD77-0BC3E04ABAF1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2376-1EA0-4242-8210-A4AC52A42355}">
  <sheetPr>
    <tabColor rgb="FFFFC000"/>
  </sheetPr>
  <dimension ref="A1:X1048576"/>
  <sheetViews>
    <sheetView workbookViewId="0"/>
  </sheetViews>
  <sheetFormatPr defaultRowHeight="15" x14ac:dyDescent="0.25"/>
  <cols>
    <col min="1" max="1" width="16.28515625" bestFit="1" customWidth="1"/>
    <col min="3" max="3" width="8" bestFit="1" customWidth="1"/>
    <col min="4" max="4" width="12.85546875" bestFit="1" customWidth="1"/>
    <col min="5" max="5" width="12.42578125" bestFit="1" customWidth="1"/>
    <col min="6" max="6" width="22.140625" bestFit="1" customWidth="1"/>
    <col min="7" max="7" width="15.7109375" bestFit="1" customWidth="1"/>
    <col min="8" max="8" width="11.28515625" bestFit="1" customWidth="1"/>
    <col min="9" max="9" width="14.28515625" bestFit="1" customWidth="1"/>
    <col min="10" max="10" width="12.7109375" bestFit="1" customWidth="1"/>
    <col min="11" max="12" width="10.42578125" bestFit="1" customWidth="1"/>
    <col min="13" max="14" width="15.85546875" bestFit="1" customWidth="1"/>
    <col min="15" max="15" width="12" bestFit="1" customWidth="1"/>
    <col min="16" max="16" width="10.42578125" bestFit="1" customWidth="1"/>
    <col min="17" max="17" width="10.5703125" bestFit="1" customWidth="1"/>
    <col min="18" max="18" width="12" bestFit="1" customWidth="1"/>
    <col min="19" max="20" width="15" bestFit="1" customWidth="1"/>
    <col min="21" max="21" width="9.7109375" bestFit="1" customWidth="1"/>
    <col min="22" max="22" width="12.28515625" bestFit="1" customWidth="1"/>
  </cols>
  <sheetData>
    <row r="1" spans="1:24" x14ac:dyDescent="0.25">
      <c r="A1" s="1" t="str">
        <f>[3]RECEITAS!A1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154" t="s">
        <v>148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19" t="s">
        <v>6</v>
      </c>
      <c r="R2" s="20"/>
      <c r="S2" s="20"/>
      <c r="T2" s="22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36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24" x14ac:dyDescent="0.25">
      <c r="A4" s="61">
        <v>45453</v>
      </c>
      <c r="B4" s="22">
        <v>21</v>
      </c>
      <c r="C4" s="61" t="s">
        <v>24</v>
      </c>
      <c r="D4" s="12" t="s">
        <v>162</v>
      </c>
      <c r="E4" s="162" t="s">
        <v>163</v>
      </c>
      <c r="F4" s="12" t="s">
        <v>164</v>
      </c>
      <c r="G4" s="15">
        <v>6000</v>
      </c>
      <c r="H4" s="22" t="s">
        <v>165</v>
      </c>
      <c r="I4" s="152">
        <v>250</v>
      </c>
      <c r="J4" s="46" t="e">
        <f>#REF!</f>
        <v>#REF!</v>
      </c>
      <c r="K4" s="121" t="s">
        <v>88</v>
      </c>
      <c r="L4" s="121">
        <f>I4*10/100</f>
        <v>25</v>
      </c>
      <c r="M4" s="93" t="s">
        <v>33</v>
      </c>
      <c r="N4" s="93">
        <f>I4/3/2</f>
        <v>41.666666666666664</v>
      </c>
      <c r="O4" s="48">
        <f>I4/3-L4</f>
        <v>58.333333333333329</v>
      </c>
      <c r="P4" s="85">
        <f>I4/3</f>
        <v>83.333333333333329</v>
      </c>
      <c r="Q4" s="71">
        <f>L4+N4+N5+O4+P4</f>
        <v>249.99999999999994</v>
      </c>
      <c r="R4" s="163">
        <f>I4-Q4</f>
        <v>0</v>
      </c>
      <c r="S4" s="45">
        <f>250*2</f>
        <v>500</v>
      </c>
      <c r="T4" s="15" t="s">
        <v>166</v>
      </c>
      <c r="U4" s="22"/>
      <c r="V4" s="20"/>
      <c r="W4" s="73"/>
      <c r="X4" s="52"/>
    </row>
    <row r="5" spans="1:24" x14ac:dyDescent="0.25">
      <c r="A5" s="22"/>
      <c r="B5" s="22"/>
      <c r="C5" s="22"/>
      <c r="D5" s="20"/>
      <c r="E5" s="22"/>
      <c r="F5" s="12"/>
      <c r="G5" s="15"/>
      <c r="H5" s="20"/>
      <c r="I5" s="15"/>
      <c r="J5" s="22"/>
      <c r="K5" s="15"/>
      <c r="L5" s="22"/>
      <c r="M5" s="47" t="str">
        <f>M3</f>
        <v>ATUAÇÃO TÉCNICA</v>
      </c>
      <c r="N5" s="47">
        <f>I4/3/2</f>
        <v>41.666666666666664</v>
      </c>
      <c r="O5" s="22"/>
      <c r="P5" s="22"/>
      <c r="Q5" s="22"/>
      <c r="R5" s="22"/>
      <c r="S5" s="22"/>
      <c r="T5" s="22"/>
      <c r="U5" s="22"/>
      <c r="V5" s="20"/>
      <c r="W5" s="73"/>
      <c r="X5" s="52"/>
    </row>
    <row r="6" spans="1:24" x14ac:dyDescent="0.25">
      <c r="I6" s="74">
        <f>SUM(I4:I5)</f>
        <v>250</v>
      </c>
      <c r="J6" s="52"/>
      <c r="K6" s="52"/>
      <c r="L6" s="139">
        <f>SUM(L4:L5)</f>
        <v>25</v>
      </c>
      <c r="M6" s="52"/>
      <c r="N6" s="54">
        <f>SUM(N4:N5)</f>
        <v>83.333333333333329</v>
      </c>
      <c r="O6" s="67">
        <f>SUM(O3:O5)</f>
        <v>58.566633333333328</v>
      </c>
      <c r="P6" s="140">
        <f>SUM(P4:P5)</f>
        <v>83.333333333333329</v>
      </c>
      <c r="Q6" s="142">
        <f>SUM(Q4:Q5)</f>
        <v>249.99999999999994</v>
      </c>
      <c r="R6" s="57">
        <f>SUM(R4:R5)</f>
        <v>0</v>
      </c>
      <c r="S6" s="58">
        <v>0</v>
      </c>
    </row>
    <row r="7" spans="1:24" x14ac:dyDescent="0.25">
      <c r="I7" s="29" t="s">
        <v>15</v>
      </c>
      <c r="J7" s="52"/>
      <c r="K7" s="52"/>
      <c r="L7" s="59" t="s">
        <v>17</v>
      </c>
      <c r="M7" s="52"/>
      <c r="N7" s="32" t="s">
        <v>18</v>
      </c>
      <c r="O7" s="17" t="s">
        <v>4</v>
      </c>
      <c r="P7" s="18" t="s">
        <v>5</v>
      </c>
      <c r="Q7" s="19" t="s">
        <v>6</v>
      </c>
      <c r="R7" s="37" t="s">
        <v>19</v>
      </c>
      <c r="S7" s="38" t="s">
        <v>20</v>
      </c>
    </row>
    <row r="1048576" spans="14:14" x14ac:dyDescent="0.25">
      <c r="N1048576" s="181">
        <f>SUM(N3:N1048575)</f>
        <v>166.99996666666664</v>
      </c>
    </row>
  </sheetData>
  <hyperlinks>
    <hyperlink ref="A1" r:id="rId1" display="MENU PRINCIPAL.xlsx" xr:uid="{9163AE2B-A33B-4983-9002-5211F327EA1A}"/>
    <hyperlink ref="A2" location="RECEITAS!A1" display="RECEITAS" xr:uid="{2C0E0DAD-A09D-4CA1-A108-CC17C9C6AD8F}"/>
  </hyperlink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C869-4187-480F-B7B7-F8B49FE7D118}">
  <sheetPr>
    <tabColor rgb="FF00B0F0"/>
  </sheetPr>
  <dimension ref="A1:AD15"/>
  <sheetViews>
    <sheetView workbookViewId="0"/>
  </sheetViews>
  <sheetFormatPr defaultRowHeight="15" x14ac:dyDescent="0.25"/>
  <cols>
    <col min="1" max="1" width="16.28515625" bestFit="1" customWidth="1"/>
    <col min="3" max="3" width="9.7109375" bestFit="1" customWidth="1"/>
    <col min="4" max="4" width="32.7109375" bestFit="1" customWidth="1"/>
    <col min="5" max="5" width="12.42578125" bestFit="1" customWidth="1"/>
    <col min="6" max="6" width="44.5703125" bestFit="1" customWidth="1"/>
    <col min="7" max="7" width="15.7109375" bestFit="1" customWidth="1"/>
    <col min="8" max="8" width="39.28515625" bestFit="1" customWidth="1"/>
    <col min="9" max="9" width="14.28515625" style="2" bestFit="1" customWidth="1"/>
    <col min="10" max="10" width="13.140625" bestFit="1" customWidth="1"/>
    <col min="11" max="12" width="10.42578125" bestFit="1" customWidth="1"/>
    <col min="13" max="14" width="15.85546875" bestFit="1" customWidth="1"/>
    <col min="15" max="15" width="12" bestFit="1" customWidth="1"/>
    <col min="16" max="16" width="10.7109375" bestFit="1" customWidth="1"/>
    <col min="17" max="17" width="10.5703125" style="88" bestFit="1" customWidth="1"/>
    <col min="18" max="18" width="12" bestFit="1" customWidth="1"/>
    <col min="19" max="19" width="15" bestFit="1" customWidth="1"/>
    <col min="20" max="20" width="24.28515625" bestFit="1" customWidth="1"/>
    <col min="21" max="21" width="24.42578125" bestFit="1" customWidth="1"/>
    <col min="22" max="22" width="48" bestFit="1" customWidth="1"/>
  </cols>
  <sheetData>
    <row r="1" spans="1:30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30" x14ac:dyDescent="0.25">
      <c r="A2" s="8" t="s">
        <v>0</v>
      </c>
      <c r="B2" s="141" t="s">
        <v>101</v>
      </c>
      <c r="D2" s="10" t="s">
        <v>2</v>
      </c>
      <c r="E2" s="110" t="s">
        <v>65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90" t="s">
        <v>6</v>
      </c>
      <c r="R2" s="20"/>
      <c r="S2" s="20"/>
      <c r="T2" s="22"/>
      <c r="U2" s="22"/>
      <c r="V2" s="20"/>
    </row>
    <row r="3" spans="1:30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91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30" ht="15" customHeight="1" x14ac:dyDescent="0.25">
      <c r="A4" s="61">
        <v>45446</v>
      </c>
      <c r="B4" s="22">
        <v>1</v>
      </c>
      <c r="C4" s="61" t="s">
        <v>24</v>
      </c>
      <c r="D4" s="20" t="s">
        <v>124</v>
      </c>
      <c r="E4" s="112" t="s">
        <v>67</v>
      </c>
      <c r="F4" s="20" t="s">
        <v>89</v>
      </c>
      <c r="G4" s="15">
        <v>2100</v>
      </c>
      <c r="H4" s="22" t="str">
        <f>[1]RECEITAS!$H$64</f>
        <v>ENTRADA R$350,00 + 6 X R$250,00</v>
      </c>
      <c r="I4" s="110">
        <v>250</v>
      </c>
      <c r="J4" s="97" t="s">
        <v>125</v>
      </c>
      <c r="K4" s="123" t="s">
        <v>88</v>
      </c>
      <c r="L4" s="121">
        <f>I4*10/100</f>
        <v>25</v>
      </c>
      <c r="M4" s="93" t="s">
        <v>33</v>
      </c>
      <c r="N4" s="93">
        <f>I4/3/2</f>
        <v>41.666666666666664</v>
      </c>
      <c r="O4" s="48">
        <f>I4/3-L4</f>
        <v>58.333333333333329</v>
      </c>
      <c r="P4" s="76">
        <f>I4/3</f>
        <v>83.333333333333329</v>
      </c>
      <c r="Q4" s="71">
        <f>L4+N4+N5+O4+P4</f>
        <v>249.99999999999994</v>
      </c>
      <c r="R4" s="77">
        <v>0</v>
      </c>
      <c r="S4" s="78">
        <f>I4*4</f>
        <v>1000</v>
      </c>
      <c r="T4" s="81" t="s">
        <v>90</v>
      </c>
      <c r="U4" s="150" t="s">
        <v>126</v>
      </c>
      <c r="V4" s="20"/>
      <c r="W4" s="52"/>
      <c r="X4" s="52"/>
    </row>
    <row r="5" spans="1:30" x14ac:dyDescent="0.25">
      <c r="A5" s="22"/>
      <c r="B5" s="22"/>
      <c r="C5" s="22"/>
      <c r="D5" s="22"/>
      <c r="E5" s="20"/>
      <c r="F5" s="12"/>
      <c r="G5" s="13"/>
      <c r="H5" s="14"/>
      <c r="I5" s="15"/>
      <c r="J5" s="14"/>
      <c r="K5" s="14"/>
      <c r="L5" s="14"/>
      <c r="M5" s="123" t="s">
        <v>88</v>
      </c>
      <c r="N5" s="121">
        <f>N4</f>
        <v>41.666666666666664</v>
      </c>
      <c r="O5" s="14"/>
      <c r="P5" s="14"/>
      <c r="Q5" s="22"/>
      <c r="R5" s="20"/>
      <c r="S5" s="20"/>
      <c r="T5" s="22"/>
      <c r="U5" s="22"/>
      <c r="V5" s="20"/>
      <c r="W5" s="52"/>
      <c r="X5" s="52"/>
    </row>
    <row r="6" spans="1:30" x14ac:dyDescent="0.25">
      <c r="A6" s="61">
        <v>45448</v>
      </c>
      <c r="B6" s="22">
        <v>2</v>
      </c>
      <c r="C6" s="61" t="s">
        <v>24</v>
      </c>
      <c r="D6" s="20" t="s">
        <v>73</v>
      </c>
      <c r="E6" s="112" t="s">
        <v>65</v>
      </c>
      <c r="F6" s="20" t="s">
        <v>127</v>
      </c>
      <c r="G6" s="15">
        <v>5000</v>
      </c>
      <c r="H6" s="22" t="s">
        <v>74</v>
      </c>
      <c r="I6" s="110">
        <v>450</v>
      </c>
      <c r="J6" s="97" t="str">
        <f>J4</f>
        <v>BOLETO PJ JS</v>
      </c>
      <c r="K6" s="66" t="s">
        <v>27</v>
      </c>
      <c r="L6" s="66">
        <f>I6*10/100</f>
        <v>45</v>
      </c>
      <c r="M6" s="66" t="s">
        <v>27</v>
      </c>
      <c r="N6" s="84">
        <f t="shared" ref="N6:N11" si="0">I6/3</f>
        <v>150</v>
      </c>
      <c r="O6" s="48">
        <f t="shared" ref="O6:O12" si="1">I6/3-L6</f>
        <v>105</v>
      </c>
      <c r="P6" s="76">
        <f>I6/3</f>
        <v>150</v>
      </c>
      <c r="Q6" s="71">
        <f t="shared" ref="Q6:Q8" si="2">L6+N6+O6+P6</f>
        <v>450</v>
      </c>
      <c r="R6" s="77">
        <f>I6-Q6</f>
        <v>0</v>
      </c>
      <c r="S6" s="78">
        <f>I6*8</f>
        <v>3600</v>
      </c>
      <c r="T6" s="81" t="s">
        <v>128</v>
      </c>
      <c r="U6" s="22" t="s">
        <v>55</v>
      </c>
      <c r="V6" s="20"/>
      <c r="W6" s="20"/>
      <c r="X6" s="20"/>
    </row>
    <row r="7" spans="1:30" ht="15" customHeight="1" x14ac:dyDescent="0.25">
      <c r="A7" s="61">
        <f>A6</f>
        <v>45448</v>
      </c>
      <c r="B7" s="22">
        <v>3</v>
      </c>
      <c r="C7" s="61" t="s">
        <v>24</v>
      </c>
      <c r="D7" s="20" t="s">
        <v>129</v>
      </c>
      <c r="E7" s="112" t="s">
        <v>67</v>
      </c>
      <c r="F7" s="20" t="s">
        <v>130</v>
      </c>
      <c r="G7" s="15">
        <v>3000</v>
      </c>
      <c r="H7" s="22" t="s">
        <v>92</v>
      </c>
      <c r="I7" s="110">
        <v>300</v>
      </c>
      <c r="J7" s="97" t="str">
        <f>J6</f>
        <v>BOLETO PJ JS</v>
      </c>
      <c r="K7" s="9" t="s">
        <v>33</v>
      </c>
      <c r="L7" s="9">
        <f>I7*10/100</f>
        <v>30</v>
      </c>
      <c r="M7" s="129" t="s">
        <v>94</v>
      </c>
      <c r="N7" s="129">
        <f t="shared" si="0"/>
        <v>100</v>
      </c>
      <c r="O7" s="48">
        <f t="shared" si="1"/>
        <v>70</v>
      </c>
      <c r="P7" s="76">
        <f>I7/3</f>
        <v>100</v>
      </c>
      <c r="Q7" s="71">
        <f t="shared" si="2"/>
        <v>300</v>
      </c>
      <c r="R7" s="77">
        <v>0</v>
      </c>
      <c r="S7" s="78">
        <f>I7*9</f>
        <v>2700</v>
      </c>
      <c r="T7" s="81" t="s">
        <v>131</v>
      </c>
      <c r="U7" s="150" t="s">
        <v>132</v>
      </c>
      <c r="V7" s="20"/>
      <c r="W7" s="52"/>
      <c r="X7" s="52"/>
    </row>
    <row r="8" spans="1:30" x14ac:dyDescent="0.25">
      <c r="A8" s="61">
        <f>A7</f>
        <v>45448</v>
      </c>
      <c r="B8" s="22">
        <v>4</v>
      </c>
      <c r="C8" s="10" t="s">
        <v>24</v>
      </c>
      <c r="D8" s="20" t="s">
        <v>133</v>
      </c>
      <c r="E8" s="112" t="s">
        <v>67</v>
      </c>
      <c r="F8" s="20" t="s">
        <v>134</v>
      </c>
      <c r="G8" s="15">
        <v>2000</v>
      </c>
      <c r="H8" s="22" t="s">
        <v>135</v>
      </c>
      <c r="I8" s="118">
        <v>159.63</v>
      </c>
      <c r="J8" s="71" t="s">
        <v>70</v>
      </c>
      <c r="K8" s="66" t="s">
        <v>27</v>
      </c>
      <c r="L8" s="66">
        <f t="shared" ref="L8" si="3">I8*10/100</f>
        <v>15.962999999999999</v>
      </c>
      <c r="M8" s="47" t="str">
        <f>M4</f>
        <v>J.S</v>
      </c>
      <c r="N8" s="47">
        <f t="shared" si="0"/>
        <v>53.21</v>
      </c>
      <c r="O8" s="48">
        <f t="shared" si="1"/>
        <v>37.247</v>
      </c>
      <c r="P8" s="113">
        <f>I8/3</f>
        <v>53.21</v>
      </c>
      <c r="Q8" s="71">
        <f t="shared" si="2"/>
        <v>159.63</v>
      </c>
      <c r="R8" s="50">
        <f t="shared" ref="R8" si="4">I8-Q8</f>
        <v>0</v>
      </c>
      <c r="S8" s="45">
        <f>G8-I8</f>
        <v>1840.37</v>
      </c>
      <c r="T8" s="22" t="s">
        <v>136</v>
      </c>
      <c r="U8" s="150" t="s">
        <v>137</v>
      </c>
      <c r="V8" s="22"/>
      <c r="W8" s="20"/>
      <c r="X8" s="22"/>
    </row>
    <row r="9" spans="1:30" x14ac:dyDescent="0.25">
      <c r="A9" s="61">
        <v>45450</v>
      </c>
      <c r="B9" s="44">
        <v>5</v>
      </c>
      <c r="C9" s="61" t="s">
        <v>24</v>
      </c>
      <c r="D9" s="20" t="s">
        <v>76</v>
      </c>
      <c r="E9" s="112" t="s">
        <v>67</v>
      </c>
      <c r="F9" s="12" t="s">
        <v>77</v>
      </c>
      <c r="G9" s="81">
        <v>4000</v>
      </c>
      <c r="H9" s="81" t="s">
        <v>78</v>
      </c>
      <c r="I9" s="115">
        <v>400</v>
      </c>
      <c r="J9" s="83" t="s">
        <v>125</v>
      </c>
      <c r="K9" s="66" t="s">
        <v>27</v>
      </c>
      <c r="L9" s="66">
        <f>I9*10/100</f>
        <v>40</v>
      </c>
      <c r="M9" s="66" t="s">
        <v>27</v>
      </c>
      <c r="N9" s="84">
        <f t="shared" si="0"/>
        <v>133.33333333333334</v>
      </c>
      <c r="O9" s="48">
        <f t="shared" si="1"/>
        <v>93.333333333333343</v>
      </c>
      <c r="P9" s="85">
        <f>I9/3</f>
        <v>133.33333333333334</v>
      </c>
      <c r="Q9" s="71">
        <f>L9+N9+O9+P9</f>
        <v>400</v>
      </c>
      <c r="R9" s="86">
        <f>I9-Q9</f>
        <v>0</v>
      </c>
      <c r="S9" s="45">
        <f>I9*6</f>
        <v>2400</v>
      </c>
      <c r="T9" s="87" t="s">
        <v>79</v>
      </c>
      <c r="U9" s="22" t="s">
        <v>32</v>
      </c>
      <c r="V9" s="20"/>
      <c r="W9" s="20"/>
      <c r="X9" s="20"/>
    </row>
    <row r="10" spans="1:30" x14ac:dyDescent="0.25">
      <c r="A10" s="61">
        <v>45451</v>
      </c>
      <c r="B10" s="22">
        <v>6</v>
      </c>
      <c r="C10" s="61" t="s">
        <v>24</v>
      </c>
      <c r="D10" s="20" t="s">
        <v>66</v>
      </c>
      <c r="E10" s="111" t="s">
        <v>67</v>
      </c>
      <c r="F10" s="20" t="s">
        <v>68</v>
      </c>
      <c r="G10" s="15">
        <v>4200</v>
      </c>
      <c r="H10" s="22" t="s">
        <v>69</v>
      </c>
      <c r="I10" s="112">
        <v>200</v>
      </c>
      <c r="J10" s="46" t="s">
        <v>70</v>
      </c>
      <c r="K10" s="66" t="s">
        <v>27</v>
      </c>
      <c r="L10" s="66">
        <f>I10*10/100</f>
        <v>20</v>
      </c>
      <c r="M10" s="47" t="str">
        <f>K10</f>
        <v>JÉTER</v>
      </c>
      <c r="N10" s="47">
        <f t="shared" si="0"/>
        <v>66.666666666666671</v>
      </c>
      <c r="O10" s="48">
        <f t="shared" si="1"/>
        <v>46.666666666666671</v>
      </c>
      <c r="P10" s="113">
        <f>N10</f>
        <v>66.666666666666671</v>
      </c>
      <c r="Q10" s="71">
        <f>L10+N10+O10+P10</f>
        <v>200</v>
      </c>
      <c r="R10" s="50">
        <f>I10-Q10</f>
        <v>0</v>
      </c>
      <c r="S10" s="45">
        <f>I10*20</f>
        <v>4000</v>
      </c>
      <c r="T10" s="22" t="s">
        <v>71</v>
      </c>
      <c r="U10" s="22" t="s">
        <v>72</v>
      </c>
      <c r="V10" s="22"/>
      <c r="W10" s="73"/>
      <c r="X10" s="15"/>
      <c r="Y10" s="108"/>
      <c r="Z10" s="106"/>
      <c r="AA10" s="107"/>
      <c r="AB10" s="108"/>
      <c r="AC10" s="108"/>
      <c r="AD10" s="105"/>
    </row>
    <row r="11" spans="1:30" x14ac:dyDescent="0.25">
      <c r="A11" s="61">
        <v>45453</v>
      </c>
      <c r="B11" s="44">
        <v>7</v>
      </c>
      <c r="C11" s="61" t="s">
        <v>24</v>
      </c>
      <c r="D11" s="116" t="s">
        <v>80</v>
      </c>
      <c r="E11" s="112" t="s">
        <v>65</v>
      </c>
      <c r="F11" s="80" t="s">
        <v>81</v>
      </c>
      <c r="G11" s="81">
        <v>2400</v>
      </c>
      <c r="H11" s="81" t="s">
        <v>82</v>
      </c>
      <c r="I11" s="115">
        <v>200</v>
      </c>
      <c r="J11" s="114" t="s">
        <v>125</v>
      </c>
      <c r="K11" s="66" t="s">
        <v>27</v>
      </c>
      <c r="L11" s="66">
        <f>I11*10/100</f>
        <v>20</v>
      </c>
      <c r="M11" s="66" t="s">
        <v>27</v>
      </c>
      <c r="N11" s="84">
        <f t="shared" si="0"/>
        <v>66.666666666666671</v>
      </c>
      <c r="O11" s="48">
        <f t="shared" si="1"/>
        <v>46.666666666666671</v>
      </c>
      <c r="P11" s="85">
        <f>I11/3</f>
        <v>66.666666666666671</v>
      </c>
      <c r="Q11" s="71">
        <f>L11+N11+O11+P11</f>
        <v>200</v>
      </c>
      <c r="R11" s="117">
        <f>I11-Q11</f>
        <v>0</v>
      </c>
      <c r="S11" s="45">
        <f>200*4</f>
        <v>800</v>
      </c>
      <c r="T11" s="87" t="s">
        <v>138</v>
      </c>
      <c r="U11" s="22" t="s">
        <v>83</v>
      </c>
      <c r="V11" s="22"/>
      <c r="W11" s="73"/>
      <c r="X11" s="22"/>
    </row>
    <row r="12" spans="1:30" x14ac:dyDescent="0.25">
      <c r="A12" s="61">
        <v>45454</v>
      </c>
      <c r="B12" s="44">
        <v>8</v>
      </c>
      <c r="C12" s="61" t="s">
        <v>24</v>
      </c>
      <c r="D12" s="116" t="s">
        <v>84</v>
      </c>
      <c r="E12" s="112" t="s">
        <v>67</v>
      </c>
      <c r="F12" s="116" t="s">
        <v>85</v>
      </c>
      <c r="G12" s="87">
        <v>24500</v>
      </c>
      <c r="H12" s="95" t="s">
        <v>86</v>
      </c>
      <c r="I12" s="118">
        <v>750</v>
      </c>
      <c r="J12" s="71" t="s">
        <v>70</v>
      </c>
      <c r="K12" s="93" t="s">
        <v>33</v>
      </c>
      <c r="L12" s="119">
        <f>I12*10/100</f>
        <v>75</v>
      </c>
      <c r="M12" s="93" t="s">
        <v>33</v>
      </c>
      <c r="N12" s="93">
        <f>I12/3/2</f>
        <v>125</v>
      </c>
      <c r="O12" s="48">
        <f t="shared" si="1"/>
        <v>175</v>
      </c>
      <c r="P12" s="113">
        <f>I12/3</f>
        <v>250</v>
      </c>
      <c r="Q12" s="46">
        <f>L12+N12+N13+O12+P12</f>
        <v>750</v>
      </c>
      <c r="R12" s="120">
        <f>I12-Q12</f>
        <v>0</v>
      </c>
      <c r="S12" s="11">
        <f>Q12*12</f>
        <v>9000</v>
      </c>
      <c r="T12" s="87" t="s">
        <v>139</v>
      </c>
      <c r="U12" s="22"/>
      <c r="V12" s="22" t="s">
        <v>87</v>
      </c>
      <c r="W12" s="21"/>
      <c r="X12" s="22"/>
    </row>
    <row r="13" spans="1:30" x14ac:dyDescent="0.25">
      <c r="A13" s="22"/>
      <c r="B13" s="22"/>
      <c r="C13" s="22"/>
      <c r="D13" s="20"/>
      <c r="E13" s="20"/>
      <c r="F13" s="12"/>
      <c r="G13" s="15"/>
      <c r="H13" s="20"/>
      <c r="I13" s="15"/>
      <c r="J13" s="22"/>
      <c r="K13" s="15"/>
      <c r="L13" s="22"/>
      <c r="M13" s="94" t="s">
        <v>27</v>
      </c>
      <c r="N13" s="94">
        <f>I12/3/2</f>
        <v>125</v>
      </c>
      <c r="O13" s="20"/>
      <c r="P13" s="22"/>
      <c r="Q13" s="22"/>
      <c r="R13" s="22"/>
      <c r="S13" s="22"/>
      <c r="T13" s="22"/>
      <c r="U13" s="22"/>
      <c r="V13" s="22"/>
      <c r="W13" s="73"/>
      <c r="X13" s="22"/>
    </row>
    <row r="14" spans="1:30" x14ac:dyDescent="0.25">
      <c r="I14" s="74">
        <f>SUM(I4:I13)</f>
        <v>2709.63</v>
      </c>
      <c r="J14" s="52"/>
      <c r="K14" s="52"/>
      <c r="L14" s="139">
        <f>SUM(L4:L13)</f>
        <v>270.96299999999997</v>
      </c>
      <c r="M14" s="52"/>
      <c r="N14" s="54">
        <f t="shared" ref="N14:S14" si="5">SUM(N4:N13)</f>
        <v>903.20999999999992</v>
      </c>
      <c r="O14" s="67">
        <f t="shared" si="5"/>
        <v>632.24700000000007</v>
      </c>
      <c r="P14" s="140">
        <f t="shared" si="5"/>
        <v>903.20999999999992</v>
      </c>
      <c r="Q14" s="142">
        <f t="shared" si="5"/>
        <v>2709.63</v>
      </c>
      <c r="R14" s="57">
        <f t="shared" si="5"/>
        <v>0</v>
      </c>
      <c r="S14" s="58">
        <f t="shared" si="5"/>
        <v>25340.37</v>
      </c>
    </row>
    <row r="15" spans="1:30" x14ac:dyDescent="0.25">
      <c r="I15" s="29" t="s">
        <v>15</v>
      </c>
      <c r="J15" s="52"/>
      <c r="K15" s="52"/>
      <c r="L15" s="59" t="s">
        <v>17</v>
      </c>
      <c r="M15" s="52"/>
      <c r="N15" s="32" t="s">
        <v>18</v>
      </c>
      <c r="O15" s="17" t="s">
        <v>4</v>
      </c>
      <c r="P15" s="18" t="s">
        <v>5</v>
      </c>
      <c r="Q15" s="19" t="s">
        <v>6</v>
      </c>
      <c r="R15" s="37" t="s">
        <v>19</v>
      </c>
      <c r="S15" s="38" t="s">
        <v>20</v>
      </c>
    </row>
  </sheetData>
  <hyperlinks>
    <hyperlink ref="A1" r:id="rId1" display="MENU PRINCIPAL.xlsx" xr:uid="{B2231A7E-D1EC-42F0-93CB-8E9FAEADA427}"/>
    <hyperlink ref="A2" location="RECEITAS!A1" display="RECEITAS" xr:uid="{A2BD6BF6-5D92-446B-83C6-CE1BDBABB795}"/>
  </hyperlink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9C38-10BE-4ABB-B7AD-F77D0DFA4A70}">
  <sheetPr>
    <tabColor theme="9" tint="0.59999389629810485"/>
  </sheetPr>
  <dimension ref="A1:X6"/>
  <sheetViews>
    <sheetView workbookViewId="0"/>
  </sheetViews>
  <sheetFormatPr defaultRowHeight="15" x14ac:dyDescent="0.25"/>
  <cols>
    <col min="1" max="1" width="16.28515625" bestFit="1" customWidth="1"/>
    <col min="3" max="3" width="14.140625" bestFit="1" customWidth="1"/>
    <col min="4" max="4" width="12.85546875" bestFit="1" customWidth="1"/>
    <col min="5" max="5" width="14.140625" bestFit="1" customWidth="1"/>
    <col min="6" max="6" width="22.140625" bestFit="1" customWidth="1"/>
    <col min="7" max="7" width="15.7109375" bestFit="1" customWidth="1"/>
    <col min="8" max="8" width="13.140625" bestFit="1" customWidth="1"/>
    <col min="9" max="9" width="14.28515625" bestFit="1" customWidth="1"/>
    <col min="10" max="10" width="12.7109375" bestFit="1" customWidth="1"/>
    <col min="11" max="11" width="10.42578125" bestFit="1" customWidth="1"/>
    <col min="12" max="12" width="11.140625" bestFit="1" customWidth="1"/>
    <col min="13" max="13" width="15.85546875" bestFit="1" customWidth="1"/>
    <col min="14" max="14" width="15.85546875" style="2" bestFit="1" customWidth="1"/>
    <col min="15" max="15" width="12" bestFit="1" customWidth="1"/>
    <col min="16" max="16" width="10.7109375" bestFit="1" customWidth="1"/>
    <col min="17" max="17" width="11.7109375" bestFit="1" customWidth="1"/>
    <col min="18" max="18" width="12" bestFit="1" customWidth="1"/>
    <col min="19" max="19" width="15" bestFit="1" customWidth="1"/>
    <col min="20" max="20" width="8" bestFit="1" customWidth="1"/>
    <col min="21" max="21" width="16.42578125" bestFit="1" customWidth="1"/>
    <col min="22" max="22" width="12.28515625" bestFit="1" customWidth="1"/>
  </cols>
  <sheetData>
    <row r="1" spans="1:24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11" t="s">
        <v>3</v>
      </c>
      <c r="F2" s="12"/>
      <c r="G2" s="13"/>
      <c r="H2" s="14"/>
      <c r="I2" s="15"/>
      <c r="J2" s="14"/>
      <c r="K2" s="14"/>
      <c r="L2" s="14"/>
      <c r="M2" s="14"/>
      <c r="N2" s="16"/>
      <c r="O2" s="17" t="s">
        <v>4</v>
      </c>
      <c r="P2" s="18" t="s">
        <v>5</v>
      </c>
      <c r="Q2" s="19" t="s">
        <v>6</v>
      </c>
      <c r="R2" s="20"/>
      <c r="S2" s="20"/>
      <c r="T2" s="21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36">
        <v>1</v>
      </c>
      <c r="R3" s="37" t="s">
        <v>19</v>
      </c>
      <c r="S3" s="38" t="s">
        <v>20</v>
      </c>
      <c r="T3" s="39" t="s">
        <v>21</v>
      </c>
      <c r="U3" s="40" t="s">
        <v>22</v>
      </c>
      <c r="V3" s="40" t="s">
        <v>23</v>
      </c>
    </row>
    <row r="4" spans="1:24" x14ac:dyDescent="0.25">
      <c r="A4" s="41">
        <v>45454</v>
      </c>
      <c r="B4" s="22">
        <v>1</v>
      </c>
      <c r="C4" s="42" t="s">
        <v>24</v>
      </c>
      <c r="D4" s="20" t="s">
        <v>117</v>
      </c>
      <c r="E4" s="43" t="s">
        <v>3</v>
      </c>
      <c r="F4" s="12" t="s">
        <v>25</v>
      </c>
      <c r="G4" s="15">
        <v>4700</v>
      </c>
      <c r="H4" s="44" t="s">
        <v>118</v>
      </c>
      <c r="I4" s="72">
        <v>2400</v>
      </c>
      <c r="J4" s="46" t="s">
        <v>95</v>
      </c>
      <c r="K4" s="47" t="s">
        <v>26</v>
      </c>
      <c r="L4" s="47">
        <f>I4*10/100</f>
        <v>240</v>
      </c>
      <c r="M4" s="47" t="s">
        <v>27</v>
      </c>
      <c r="N4" s="47">
        <f>I4/3</f>
        <v>800</v>
      </c>
      <c r="O4" s="48">
        <f t="shared" ref="O4" si="0">N4-L4</f>
        <v>560</v>
      </c>
      <c r="P4" s="49">
        <f>I4/3</f>
        <v>800</v>
      </c>
      <c r="Q4" s="71">
        <f>L4+N4+O4+P4</f>
        <v>2400</v>
      </c>
      <c r="R4" s="50">
        <f>I4-Q4</f>
        <v>0</v>
      </c>
      <c r="S4" s="45">
        <f>G4-I4</f>
        <v>2300</v>
      </c>
      <c r="T4" s="22" t="s">
        <v>119</v>
      </c>
      <c r="U4" s="22" t="s">
        <v>120</v>
      </c>
      <c r="V4" s="22"/>
      <c r="W4" s="51"/>
      <c r="X4" s="52"/>
    </row>
    <row r="5" spans="1:24" x14ac:dyDescent="0.25">
      <c r="I5" s="74">
        <f>SUM(I4)</f>
        <v>2400</v>
      </c>
      <c r="J5" s="52"/>
      <c r="K5" s="52"/>
      <c r="L5" s="139">
        <f>SUM(L3:L4)</f>
        <v>240.1</v>
      </c>
      <c r="M5" s="52"/>
      <c r="N5" s="54">
        <f>SUM(N3:N4)</f>
        <v>800.33330000000001</v>
      </c>
      <c r="O5" s="67">
        <v>0</v>
      </c>
      <c r="P5" s="140">
        <v>0</v>
      </c>
      <c r="Q5" s="142">
        <v>0</v>
      </c>
      <c r="R5" s="57">
        <v>0</v>
      </c>
      <c r="S5" s="58">
        <v>0</v>
      </c>
    </row>
    <row r="6" spans="1:24" x14ac:dyDescent="0.25">
      <c r="I6" s="29" t="s">
        <v>15</v>
      </c>
      <c r="J6" s="52"/>
      <c r="K6" s="52"/>
      <c r="L6" s="59" t="s">
        <v>17</v>
      </c>
      <c r="M6" s="52"/>
      <c r="N6" s="32" t="s">
        <v>18</v>
      </c>
      <c r="O6" s="17" t="s">
        <v>4</v>
      </c>
      <c r="P6" s="18" t="s">
        <v>5</v>
      </c>
      <c r="Q6" s="19" t="s">
        <v>6</v>
      </c>
      <c r="R6" s="37" t="s">
        <v>19</v>
      </c>
      <c r="S6" s="38" t="s">
        <v>20</v>
      </c>
    </row>
  </sheetData>
  <hyperlinks>
    <hyperlink ref="A1" r:id="rId1" display="MENU PRINCIPAL.xlsx" xr:uid="{3C9F471A-123D-4251-8A3D-18F690A7F0B6}"/>
    <hyperlink ref="A2" location="RECEITAS!A1" display="RECEITAS" xr:uid="{42801285-A65F-493E-B280-167C0397BEE2}"/>
  </hyperlinks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4886-151C-4F6B-906D-8F0FD679DA8F}">
  <sheetPr>
    <tabColor rgb="FFFF6600"/>
  </sheetPr>
  <dimension ref="A1:AD9"/>
  <sheetViews>
    <sheetView workbookViewId="0"/>
  </sheetViews>
  <sheetFormatPr defaultRowHeight="15" x14ac:dyDescent="0.25"/>
  <cols>
    <col min="1" max="1" width="16.28515625" bestFit="1" customWidth="1"/>
    <col min="3" max="3" width="9.7109375" bestFit="1" customWidth="1"/>
    <col min="4" max="4" width="33.28515625" bestFit="1" customWidth="1"/>
    <col min="5" max="5" width="12.42578125" bestFit="1" customWidth="1"/>
    <col min="6" max="6" width="37" bestFit="1" customWidth="1"/>
    <col min="7" max="8" width="12.7109375" customWidth="1"/>
    <col min="9" max="9" width="14.28515625" bestFit="1" customWidth="1"/>
    <col min="10" max="10" width="12.7109375" customWidth="1"/>
    <col min="11" max="11" width="10.42578125" bestFit="1" customWidth="1"/>
    <col min="12" max="12" width="10.42578125" style="2" bestFit="1" customWidth="1"/>
    <col min="13" max="14" width="15.85546875" bestFit="1" customWidth="1"/>
    <col min="15" max="15" width="12" style="2" bestFit="1" customWidth="1"/>
    <col min="16" max="16" width="10.7109375" style="2" bestFit="1" customWidth="1"/>
    <col min="17" max="17" width="10.7109375" style="137" bestFit="1" customWidth="1"/>
    <col min="18" max="18" width="12" bestFit="1" customWidth="1"/>
    <col min="19" max="20" width="15" bestFit="1" customWidth="1"/>
    <col min="21" max="21" width="18.85546875" bestFit="1" customWidth="1"/>
    <col min="22" max="22" width="12.28515625" bestFit="1" customWidth="1"/>
  </cols>
  <sheetData>
    <row r="1" spans="1:30" x14ac:dyDescent="0.25">
      <c r="A1" s="1" t="str">
        <f>'[1]MENU PRINCIPAL'!A1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30" x14ac:dyDescent="0.25">
      <c r="A2" s="8" t="s">
        <v>0</v>
      </c>
      <c r="B2" s="9" t="s">
        <v>1</v>
      </c>
      <c r="D2" s="10" t="s">
        <v>2</v>
      </c>
      <c r="E2" s="138" t="s">
        <v>97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90" t="s">
        <v>6</v>
      </c>
      <c r="R2" s="20"/>
      <c r="S2" s="20"/>
      <c r="T2" s="22"/>
      <c r="U2" s="22"/>
      <c r="V2" s="20"/>
    </row>
    <row r="3" spans="1:30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91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30" x14ac:dyDescent="0.25">
      <c r="A4" s="41">
        <v>45450</v>
      </c>
      <c r="B4" s="22">
        <v>1</v>
      </c>
      <c r="C4" s="100" t="s">
        <v>24</v>
      </c>
      <c r="D4" s="122" t="s">
        <v>145</v>
      </c>
      <c r="E4" s="138" t="s">
        <v>97</v>
      </c>
      <c r="F4" s="12" t="s">
        <v>98</v>
      </c>
      <c r="G4" s="15">
        <v>5000</v>
      </c>
      <c r="H4" s="22" t="s">
        <v>43</v>
      </c>
      <c r="I4" s="152">
        <v>200</v>
      </c>
      <c r="J4" s="46" t="s">
        <v>147</v>
      </c>
      <c r="K4" s="9" t="str">
        <f>M4</f>
        <v>JS</v>
      </c>
      <c r="L4" s="9">
        <f>I4*10/100</f>
        <v>20</v>
      </c>
      <c r="M4" s="93" t="s">
        <v>52</v>
      </c>
      <c r="N4" s="93">
        <f>I4/3/2</f>
        <v>33.333333333333336</v>
      </c>
      <c r="O4" s="48">
        <f>I4/3-L4</f>
        <v>46.666666666666671</v>
      </c>
      <c r="P4" s="49">
        <f>I4/3</f>
        <v>66.666666666666671</v>
      </c>
      <c r="Q4" s="71">
        <f>L4+N4+N5+O4+P4</f>
        <v>200</v>
      </c>
      <c r="R4" s="50">
        <f>I4-Q4</f>
        <v>0</v>
      </c>
      <c r="S4" s="72">
        <f>I4*24</f>
        <v>4800</v>
      </c>
      <c r="T4" s="22" t="s">
        <v>100</v>
      </c>
      <c r="U4" s="22" t="s">
        <v>31</v>
      </c>
      <c r="V4" s="20"/>
      <c r="W4" s="22"/>
      <c r="X4" s="22"/>
      <c r="Y4" s="106"/>
      <c r="Z4" s="106"/>
      <c r="AA4" s="107"/>
      <c r="AB4" s="106"/>
      <c r="AC4" s="108"/>
      <c r="AD4" s="105"/>
    </row>
    <row r="5" spans="1:30" x14ac:dyDescent="0.25">
      <c r="A5" s="20"/>
      <c r="B5" s="22"/>
      <c r="C5" s="22"/>
      <c r="D5" s="20"/>
      <c r="E5" s="20"/>
      <c r="F5" s="135"/>
      <c r="G5" s="15"/>
      <c r="H5" s="15"/>
      <c r="I5" s="15"/>
      <c r="J5" s="15"/>
      <c r="K5" s="22"/>
      <c r="L5" s="7"/>
      <c r="M5" s="66" t="s">
        <v>27</v>
      </c>
      <c r="N5" s="94">
        <f>I4/3/2</f>
        <v>33.333333333333336</v>
      </c>
      <c r="O5" s="22"/>
      <c r="P5" s="22"/>
      <c r="Q5" s="22"/>
      <c r="R5" s="22"/>
      <c r="S5" s="22"/>
      <c r="T5" s="62"/>
      <c r="U5" s="22"/>
      <c r="V5" s="20"/>
      <c r="W5" s="22"/>
      <c r="X5" s="15"/>
      <c r="Y5" s="108"/>
      <c r="Z5" s="106"/>
      <c r="AA5" s="107"/>
      <c r="AB5" s="108"/>
      <c r="AC5" s="108"/>
      <c r="AD5" s="105"/>
    </row>
    <row r="6" spans="1:30" x14ac:dyDescent="0.25">
      <c r="A6" s="61">
        <v>45453</v>
      </c>
      <c r="B6" s="22">
        <v>2</v>
      </c>
      <c r="C6" s="61" t="s">
        <v>24</v>
      </c>
      <c r="D6" s="122" t="s">
        <v>146</v>
      </c>
      <c r="E6" s="138" t="s">
        <v>97</v>
      </c>
      <c r="F6" s="12" t="s">
        <v>98</v>
      </c>
      <c r="G6" s="15">
        <v>5000</v>
      </c>
      <c r="H6" s="101" t="s">
        <v>43</v>
      </c>
      <c r="I6" s="152">
        <v>200</v>
      </c>
      <c r="J6" s="46" t="s">
        <v>147</v>
      </c>
      <c r="K6" s="102" t="str">
        <f>M6</f>
        <v>JS</v>
      </c>
      <c r="L6" s="9">
        <f>I6*10/100</f>
        <v>20</v>
      </c>
      <c r="M6" s="93" t="s">
        <v>52</v>
      </c>
      <c r="N6" s="93">
        <f>I6/3/2</f>
        <v>33.333333333333336</v>
      </c>
      <c r="O6" s="48">
        <f>I6/3-L6</f>
        <v>46.666666666666671</v>
      </c>
      <c r="P6" s="49">
        <f>I6/3</f>
        <v>66.666666666666671</v>
      </c>
      <c r="Q6" s="71">
        <f>L6+N6+N7+O6+P6</f>
        <v>200</v>
      </c>
      <c r="R6" s="50">
        <f>I6-Q6</f>
        <v>0</v>
      </c>
      <c r="S6" s="72">
        <f>I6*23</f>
        <v>4600</v>
      </c>
      <c r="T6" s="22" t="s">
        <v>99</v>
      </c>
      <c r="U6" s="22" t="s">
        <v>31</v>
      </c>
      <c r="V6" s="73"/>
      <c r="W6" s="21"/>
      <c r="X6" s="22"/>
      <c r="Y6" s="106"/>
      <c r="Z6" s="106"/>
      <c r="AA6" s="107"/>
      <c r="AB6" s="106"/>
      <c r="AC6" s="108"/>
      <c r="AD6" s="105"/>
    </row>
    <row r="7" spans="1:30" x14ac:dyDescent="0.25">
      <c r="A7" s="20"/>
      <c r="B7" s="22"/>
      <c r="C7" s="22"/>
      <c r="D7" s="20"/>
      <c r="E7" s="20"/>
      <c r="F7" s="135"/>
      <c r="G7" s="15"/>
      <c r="H7" s="136"/>
      <c r="I7" s="15"/>
      <c r="J7" s="15"/>
      <c r="K7" s="21"/>
      <c r="L7" s="7"/>
      <c r="M7" s="66" t="s">
        <v>27</v>
      </c>
      <c r="N7" s="94">
        <f>I6/3/2</f>
        <v>33.333333333333336</v>
      </c>
      <c r="O7" s="22"/>
      <c r="P7" s="22"/>
      <c r="Q7" s="22"/>
      <c r="R7" s="22"/>
      <c r="S7" s="22"/>
      <c r="T7" s="62"/>
      <c r="U7" s="22"/>
      <c r="V7" s="73"/>
      <c r="W7" s="21"/>
      <c r="X7" s="15"/>
      <c r="Y7" s="108"/>
      <c r="Z7" s="106"/>
      <c r="AA7" s="107"/>
      <c r="AB7" s="108"/>
      <c r="AC7" s="108"/>
      <c r="AD7" s="105"/>
    </row>
    <row r="8" spans="1:30" x14ac:dyDescent="0.25">
      <c r="I8" s="74">
        <f>SUM(I4:I7)</f>
        <v>400</v>
      </c>
      <c r="J8" s="52"/>
      <c r="K8" s="52"/>
      <c r="L8" s="139">
        <f>SUM(L4:L7)</f>
        <v>40</v>
      </c>
      <c r="M8" s="52"/>
      <c r="N8" s="54">
        <f>SUM(N4:N7)</f>
        <v>133.33333333333334</v>
      </c>
      <c r="O8" s="67">
        <f>SUM(O4:O7)</f>
        <v>93.333333333333343</v>
      </c>
      <c r="P8" s="140">
        <f>SUM(P4:NP7)</f>
        <v>9933.3333333333339</v>
      </c>
      <c r="Q8" s="142">
        <f>SUM(Q4:Q7)</f>
        <v>400</v>
      </c>
      <c r="R8" s="57">
        <f>SUM(R4:R7)</f>
        <v>0</v>
      </c>
      <c r="S8" s="58">
        <f>SUM(S4:S7)</f>
        <v>9400</v>
      </c>
    </row>
    <row r="9" spans="1:30" x14ac:dyDescent="0.25">
      <c r="I9" s="29" t="s">
        <v>15</v>
      </c>
      <c r="J9" s="52"/>
      <c r="K9" s="52"/>
      <c r="L9" s="59" t="s">
        <v>17</v>
      </c>
      <c r="M9" s="52"/>
      <c r="N9" s="32" t="s">
        <v>18</v>
      </c>
      <c r="O9" s="17" t="s">
        <v>4</v>
      </c>
      <c r="P9" s="18" t="s">
        <v>5</v>
      </c>
      <c r="Q9" s="19" t="s">
        <v>6</v>
      </c>
      <c r="R9" s="37" t="s">
        <v>19</v>
      </c>
      <c r="S9" s="38" t="s">
        <v>20</v>
      </c>
    </row>
  </sheetData>
  <hyperlinks>
    <hyperlink ref="A1" r:id="rId1" display="MENU PRINCIPAL.xlsx" xr:uid="{DAB39A56-E0D0-4024-AB08-D03AF36E5273}"/>
    <hyperlink ref="A2" location="RECEITAS!A1" display="RECEITAS" xr:uid="{957D1498-E244-453E-B831-AA85DDE37857}"/>
  </hyperlinks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2773-9D01-4AAB-A02C-A3E829087A85}">
  <sheetPr>
    <tabColor theme="1"/>
  </sheetPr>
  <dimension ref="A1:X7"/>
  <sheetViews>
    <sheetView workbookViewId="0"/>
  </sheetViews>
  <sheetFormatPr defaultRowHeight="15" x14ac:dyDescent="0.25"/>
  <cols>
    <col min="1" max="1" width="16.28515625" bestFit="1" customWidth="1"/>
    <col min="3" max="3" width="8.7109375" bestFit="1" customWidth="1"/>
    <col min="4" max="4" width="32.85546875" bestFit="1" customWidth="1"/>
    <col min="5" max="5" width="12.42578125" bestFit="1" customWidth="1"/>
    <col min="6" max="6" width="43.5703125" bestFit="1" customWidth="1"/>
    <col min="7" max="7" width="15.7109375" bestFit="1" customWidth="1"/>
    <col min="8" max="8" width="28.7109375" bestFit="1" customWidth="1"/>
    <col min="9" max="9" width="14.28515625" bestFit="1" customWidth="1"/>
    <col min="10" max="10" width="12.7109375" bestFit="1" customWidth="1"/>
    <col min="11" max="11" width="10.42578125" bestFit="1" customWidth="1"/>
    <col min="12" max="12" width="10.7109375" bestFit="1" customWidth="1"/>
    <col min="13" max="14" width="15.85546875" bestFit="1" customWidth="1"/>
    <col min="15" max="15" width="12" bestFit="1" customWidth="1"/>
    <col min="16" max="16" width="10.7109375" bestFit="1" customWidth="1"/>
    <col min="17" max="17" width="11.7109375" bestFit="1" customWidth="1"/>
    <col min="18" max="18" width="12" bestFit="1" customWidth="1"/>
    <col min="19" max="19" width="15" bestFit="1" customWidth="1"/>
    <col min="20" max="20" width="16.5703125" bestFit="1" customWidth="1"/>
    <col min="21" max="21" width="23.28515625" bestFit="1" customWidth="1"/>
    <col min="22" max="22" width="49.5703125" bestFit="1" customWidth="1"/>
  </cols>
  <sheetData>
    <row r="1" spans="1:24" x14ac:dyDescent="0.25">
      <c r="A1" s="1" t="str">
        <f>[3]RECEITAS!A1</f>
        <v>MENU PRINCIPAL</v>
      </c>
      <c r="D1" s="2"/>
      <c r="F1" s="3"/>
      <c r="G1" s="4"/>
      <c r="H1" s="5"/>
      <c r="I1" s="6"/>
      <c r="J1" s="7"/>
      <c r="K1" s="5"/>
      <c r="L1" s="5"/>
      <c r="M1" s="5"/>
      <c r="N1" s="5"/>
      <c r="O1" s="5"/>
      <c r="P1" s="5"/>
      <c r="T1" s="2"/>
      <c r="U1" s="2"/>
    </row>
    <row r="2" spans="1:24" x14ac:dyDescent="0.25">
      <c r="A2" s="8" t="s">
        <v>0</v>
      </c>
      <c r="B2" s="141" t="s">
        <v>101</v>
      </c>
      <c r="D2" s="10" t="s">
        <v>2</v>
      </c>
      <c r="E2" s="60" t="s">
        <v>28</v>
      </c>
      <c r="F2" s="12"/>
      <c r="G2" s="13"/>
      <c r="H2" s="14"/>
      <c r="I2" s="15"/>
      <c r="J2" s="14"/>
      <c r="K2" s="14"/>
      <c r="L2" s="14"/>
      <c r="M2" s="14"/>
      <c r="N2" s="14"/>
      <c r="O2" s="17" t="s">
        <v>4</v>
      </c>
      <c r="P2" s="18" t="s">
        <v>5</v>
      </c>
      <c r="Q2" s="19" t="s">
        <v>6</v>
      </c>
      <c r="R2" s="20"/>
      <c r="S2" s="20"/>
      <c r="T2" s="22"/>
      <c r="U2" s="22"/>
      <c r="V2" s="20"/>
    </row>
    <row r="3" spans="1:24" x14ac:dyDescent="0.25">
      <c r="A3" s="23" t="s">
        <v>7</v>
      </c>
      <c r="B3" s="24" t="s">
        <v>8</v>
      </c>
      <c r="C3" s="25" t="s">
        <v>9</v>
      </c>
      <c r="D3" s="26" t="s">
        <v>10</v>
      </c>
      <c r="E3" s="27" t="s">
        <v>11</v>
      </c>
      <c r="F3" s="28" t="s">
        <v>12</v>
      </c>
      <c r="G3" s="27" t="s">
        <v>13</v>
      </c>
      <c r="H3" s="27" t="s">
        <v>14</v>
      </c>
      <c r="I3" s="29" t="s">
        <v>15</v>
      </c>
      <c r="J3" s="27" t="s">
        <v>16</v>
      </c>
      <c r="K3" s="30" t="s">
        <v>17</v>
      </c>
      <c r="L3" s="31">
        <v>0.1</v>
      </c>
      <c r="M3" s="32" t="s">
        <v>18</v>
      </c>
      <c r="N3" s="33">
        <v>0.33329999999999999</v>
      </c>
      <c r="O3" s="34">
        <v>0.23330000000000001</v>
      </c>
      <c r="P3" s="35">
        <f>N3</f>
        <v>0.33329999999999999</v>
      </c>
      <c r="Q3" s="36">
        <v>1</v>
      </c>
      <c r="R3" s="37" t="s">
        <v>19</v>
      </c>
      <c r="S3" s="38" t="s">
        <v>20</v>
      </c>
      <c r="T3" s="40" t="s">
        <v>21</v>
      </c>
      <c r="U3" s="40" t="s">
        <v>22</v>
      </c>
      <c r="V3" s="40" t="s">
        <v>23</v>
      </c>
    </row>
    <row r="4" spans="1:24" x14ac:dyDescent="0.25">
      <c r="A4" s="61">
        <v>45447</v>
      </c>
      <c r="B4" s="62">
        <v>1</v>
      </c>
      <c r="C4" s="61" t="s">
        <v>24</v>
      </c>
      <c r="D4" s="12" t="s">
        <v>29</v>
      </c>
      <c r="E4" s="60" t="s">
        <v>28</v>
      </c>
      <c r="F4" s="63" t="s">
        <v>121</v>
      </c>
      <c r="G4" s="6">
        <v>4000</v>
      </c>
      <c r="H4" s="62" t="s">
        <v>30</v>
      </c>
      <c r="I4" s="54">
        <v>1000</v>
      </c>
      <c r="J4" s="46" t="str">
        <f>J3</f>
        <v>FORMA PAGTO</v>
      </c>
      <c r="K4" s="64">
        <f>K184</f>
        <v>0</v>
      </c>
      <c r="L4" s="65">
        <f>I4*10/100</f>
        <v>100</v>
      </c>
      <c r="M4" s="66">
        <f>M183</f>
        <v>0</v>
      </c>
      <c r="N4" s="66">
        <f>I4/3</f>
        <v>333.33333333333331</v>
      </c>
      <c r="O4" s="67">
        <f>I4/3-L4</f>
        <v>233.33333333333331</v>
      </c>
      <c r="P4" s="68">
        <f>I4/3</f>
        <v>333.33333333333331</v>
      </c>
      <c r="Q4" s="69">
        <f>L4+N4+O4+P4</f>
        <v>1000</v>
      </c>
      <c r="R4" s="57">
        <f>I4-Q4</f>
        <v>0</v>
      </c>
      <c r="S4" s="70">
        <f>I4*1</f>
        <v>1000</v>
      </c>
      <c r="T4" s="62" t="s">
        <v>122</v>
      </c>
      <c r="U4" s="62" t="s">
        <v>31</v>
      </c>
      <c r="V4" s="52"/>
      <c r="W4" s="52"/>
      <c r="X4" s="52"/>
    </row>
    <row r="5" spans="1:24" x14ac:dyDescent="0.25">
      <c r="A5" s="61">
        <v>45455</v>
      </c>
      <c r="B5" s="22">
        <v>2</v>
      </c>
      <c r="C5" s="10" t="s">
        <v>24</v>
      </c>
      <c r="D5" s="12" t="s">
        <v>35</v>
      </c>
      <c r="E5" s="60" t="s">
        <v>28</v>
      </c>
      <c r="F5" s="80" t="s">
        <v>36</v>
      </c>
      <c r="G5" s="81">
        <v>5000</v>
      </c>
      <c r="H5" s="81" t="s">
        <v>37</v>
      </c>
      <c r="I5" s="82">
        <v>320</v>
      </c>
      <c r="J5" s="83">
        <f>J7</f>
        <v>0</v>
      </c>
      <c r="K5" s="66" t="s">
        <v>27</v>
      </c>
      <c r="L5" s="66">
        <f>I5*10/100</f>
        <v>32</v>
      </c>
      <c r="M5" s="66" t="s">
        <v>27</v>
      </c>
      <c r="N5" s="84">
        <f>I5/3</f>
        <v>106.66666666666667</v>
      </c>
      <c r="O5" s="48">
        <f>I5/3-L5</f>
        <v>74.666666666666671</v>
      </c>
      <c r="P5" s="85">
        <f>I5/3</f>
        <v>106.66666666666667</v>
      </c>
      <c r="Q5" s="71">
        <f>L5+N5+O5+P5</f>
        <v>320.00000000000006</v>
      </c>
      <c r="R5" s="86">
        <f>I5-Q5</f>
        <v>0</v>
      </c>
      <c r="S5" s="45">
        <f>312.5*5</f>
        <v>1562.5</v>
      </c>
      <c r="T5" s="87" t="s">
        <v>123</v>
      </c>
      <c r="U5" s="22"/>
      <c r="V5" s="20"/>
      <c r="W5" s="73"/>
      <c r="X5" s="20"/>
    </row>
    <row r="6" spans="1:24" x14ac:dyDescent="0.25">
      <c r="I6" s="74">
        <f>SUM(I4:I5)</f>
        <v>1320</v>
      </c>
      <c r="J6" s="52"/>
      <c r="K6" s="52"/>
      <c r="L6" s="139">
        <f>SUM(L3:L5)</f>
        <v>132.1</v>
      </c>
      <c r="M6" s="52"/>
      <c r="N6" s="54">
        <f>SUM(N4:N5)</f>
        <v>440</v>
      </c>
      <c r="O6" s="67">
        <f>SUM(O4:O5)</f>
        <v>308</v>
      </c>
      <c r="P6" s="140">
        <f>SUM(P4:P5)</f>
        <v>440</v>
      </c>
      <c r="Q6" s="142">
        <f>SUM(Q4:Q5)</f>
        <v>1320</v>
      </c>
      <c r="R6" s="57">
        <v>0</v>
      </c>
      <c r="S6" s="58">
        <f>SUM(S4:S5)</f>
        <v>2562.5</v>
      </c>
    </row>
    <row r="7" spans="1:24" x14ac:dyDescent="0.25">
      <c r="I7" s="29" t="s">
        <v>15</v>
      </c>
      <c r="J7" s="52"/>
      <c r="K7" s="52"/>
      <c r="L7" s="59" t="s">
        <v>17</v>
      </c>
      <c r="M7" s="52"/>
      <c r="N7" s="32" t="s">
        <v>18</v>
      </c>
      <c r="O7" s="17" t="s">
        <v>4</v>
      </c>
      <c r="P7" s="18" t="s">
        <v>5</v>
      </c>
      <c r="Q7" s="19" t="s">
        <v>6</v>
      </c>
      <c r="R7" s="37" t="s">
        <v>19</v>
      </c>
      <c r="S7" s="38" t="s">
        <v>20</v>
      </c>
    </row>
  </sheetData>
  <hyperlinks>
    <hyperlink ref="A1" r:id="rId1" display="MENU PRINCIPAL.xlsx" xr:uid="{BC9F7523-8CF7-46E4-8FB0-6C0011D24CB8}"/>
    <hyperlink ref="A2" location="RECEITAS!A1" display="RECEITAS" xr:uid="{3A29E077-8605-48E6-B21E-C922F5ECF685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 RECEITAS</vt:lpstr>
      <vt:lpstr>CÍVEL</vt:lpstr>
      <vt:lpstr>CRIMINAL</vt:lpstr>
      <vt:lpstr>EMPRES - TRIBUT</vt:lpstr>
      <vt:lpstr>EXTRA JUDICIAL</vt:lpstr>
      <vt:lpstr>FAMÍLIA</vt:lpstr>
      <vt:lpstr>PREVIDENCIÁRIO</vt:lpstr>
      <vt:lpstr>REURB Q.D</vt:lpstr>
      <vt:lpstr>SUCESSÕES</vt:lpstr>
      <vt:lpstr>TRABALHISTA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2024-06-13T13:15:11Z</dcterms:created>
  <dcterms:modified xsi:type="dcterms:W3CDTF">2024-06-13T18:06:46Z</dcterms:modified>
</cp:coreProperties>
</file>