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SERVIDOR\JS Advogados\FINANCEIRO\2024\MATRIZ\06 - JUNHO\"/>
    </mc:Choice>
  </mc:AlternateContent>
  <xr:revisionPtr revIDLastSave="0" documentId="13_ncr:1_{B1941F6D-6750-4FBF-A19F-210508D5035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J.S" sheetId="1" r:id="rId1"/>
    <sheet name="JÉTER" sheetId="2" r:id="rId2"/>
    <sheet name="ELOÍZA" sheetId="3" r:id="rId3"/>
    <sheet name="SIMONE" sheetId="4" r:id="rId4"/>
    <sheet name="CRISTIANO" sheetId="5" r:id="rId5"/>
    <sheet name="EDUARDO" sheetId="6" r:id="rId6"/>
    <sheet name="RAIMUNDO" sheetId="7" r:id="rId7"/>
    <sheet name="LORRAINE" sheetId="8" r:id="rId8"/>
    <sheet name="ALEXANDRE" sheetId="9" r:id="rId9"/>
    <sheet name="RENAN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H4" i="6"/>
  <c r="C4" i="6"/>
  <c r="B4" i="6"/>
  <c r="D4" i="5"/>
  <c r="C4" i="5"/>
  <c r="B4" i="5"/>
  <c r="K4" i="5"/>
  <c r="C4" i="3"/>
  <c r="B4" i="3"/>
  <c r="D4" i="2"/>
  <c r="C4" i="2"/>
  <c r="B4" i="2"/>
  <c r="D4" i="1"/>
  <c r="C4" i="1"/>
  <c r="B4" i="1"/>
  <c r="K4" i="4"/>
  <c r="D4" i="4"/>
  <c r="C4" i="4"/>
  <c r="B4" i="4"/>
  <c r="I4" i="10"/>
  <c r="H4" i="10"/>
  <c r="E4" i="10"/>
  <c r="G2" i="10"/>
  <c r="C2" i="10"/>
  <c r="B2" i="10"/>
  <c r="A1" i="10"/>
  <c r="I4" i="9"/>
  <c r="H4" i="9"/>
  <c r="E4" i="9"/>
  <c r="G2" i="9"/>
  <c r="C2" i="9"/>
  <c r="B2" i="9"/>
  <c r="A2" i="9"/>
  <c r="A1" i="9"/>
  <c r="I4" i="8"/>
  <c r="H4" i="8"/>
  <c r="E4" i="8"/>
  <c r="D4" i="8"/>
  <c r="G2" i="8"/>
  <c r="C2" i="8"/>
  <c r="B2" i="8"/>
  <c r="A1" i="8"/>
  <c r="I4" i="7"/>
  <c r="H4" i="7"/>
  <c r="E4" i="7"/>
  <c r="G2" i="7"/>
  <c r="C2" i="7"/>
  <c r="B2" i="7"/>
  <c r="A2" i="7"/>
  <c r="A1" i="7"/>
  <c r="E4" i="6"/>
  <c r="J4" i="6" s="1"/>
  <c r="C2" i="6"/>
  <c r="B2" i="6"/>
  <c r="A1" i="6"/>
  <c r="G4" i="5"/>
  <c r="L3" i="5"/>
  <c r="D3" i="5"/>
  <c r="C2" i="5"/>
  <c r="B2" i="5"/>
  <c r="A2" i="5"/>
  <c r="I1" i="5"/>
  <c r="A1" i="5"/>
  <c r="F4" i="4"/>
  <c r="G4" i="4" s="1"/>
  <c r="L3" i="4"/>
  <c r="D3" i="4"/>
  <c r="C2" i="4"/>
  <c r="B2" i="4"/>
  <c r="I1" i="4"/>
  <c r="A1" i="4"/>
  <c r="K4" i="3"/>
  <c r="F4" i="3"/>
  <c r="D4" i="3"/>
  <c r="L3" i="3"/>
  <c r="D3" i="3"/>
  <c r="C2" i="3"/>
  <c r="B2" i="3"/>
  <c r="A2" i="3"/>
  <c r="I1" i="3"/>
  <c r="A1" i="3"/>
  <c r="K4" i="2"/>
  <c r="F4" i="2"/>
  <c r="G4" i="2" s="1"/>
  <c r="L3" i="2"/>
  <c r="D3" i="2"/>
  <c r="C2" i="2"/>
  <c r="B2" i="2"/>
  <c r="A2" i="2"/>
  <c r="I1" i="2"/>
  <c r="A1" i="2"/>
  <c r="K4" i="1"/>
  <c r="F4" i="1"/>
  <c r="G4" i="1" s="1"/>
  <c r="L3" i="1"/>
  <c r="D3" i="1"/>
  <c r="C2" i="1"/>
  <c r="B2" i="1"/>
  <c r="I1" i="1"/>
  <c r="A1" i="1"/>
  <c r="M4" i="5" l="1"/>
  <c r="L4" i="5"/>
  <c r="G4" i="3"/>
  <c r="G9" i="1"/>
  <c r="M4" i="1"/>
  <c r="L4" i="1"/>
  <c r="G11" i="2"/>
  <c r="M4" i="2"/>
  <c r="L4" i="2"/>
  <c r="G9" i="3"/>
  <c r="M4" i="3"/>
  <c r="L4" i="3"/>
  <c r="G9" i="4"/>
  <c r="M4" i="4"/>
  <c r="L4" i="4"/>
</calcChain>
</file>

<file path=xl/sharedStrings.xml><?xml version="1.0" encoding="utf-8"?>
<sst xmlns="http://schemas.openxmlformats.org/spreadsheetml/2006/main" count="142" uniqueCount="25">
  <si>
    <t>ANTECIPAÇÃO</t>
  </si>
  <si>
    <t xml:space="preserve">FECHAMENTO MENSAL </t>
  </si>
  <si>
    <t>J.S</t>
  </si>
  <si>
    <t>RACHADINHA</t>
  </si>
  <si>
    <t>1A. QUINZENA</t>
  </si>
  <si>
    <t>2ª QUINZENA</t>
  </si>
  <si>
    <t>RESULTADO FINAL</t>
  </si>
  <si>
    <t>SALDO REMAN.</t>
  </si>
  <si>
    <t>JUNHO</t>
  </si>
  <si>
    <t>RESSARCIMENTO</t>
  </si>
  <si>
    <t>SALDO ANTERIOR</t>
  </si>
  <si>
    <t>REC. LIQUIDA</t>
  </si>
  <si>
    <t>TOT. REPASSADO</t>
  </si>
  <si>
    <t>TRANSFERÊNCIA</t>
  </si>
  <si>
    <t>O.K</t>
  </si>
  <si>
    <t>RENDA MÍNIMA</t>
  </si>
  <si>
    <t>RESULTADO</t>
  </si>
  <si>
    <t>SIMONE</t>
  </si>
  <si>
    <t>COMPLEMENTAÇÃO</t>
  </si>
  <si>
    <t>AGUARDANDO</t>
  </si>
  <si>
    <t>PART. RESERVA</t>
  </si>
  <si>
    <t>EDUARDO</t>
  </si>
  <si>
    <t>LORRAINE</t>
  </si>
  <si>
    <t>RENAN FARAH</t>
  </si>
  <si>
    <t>SUPERAVIT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</si>
</sst>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1454817346722"/>
        <bgColor rgb="FF00B050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B0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rgb="FF7030A0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rgb="FF99FF66"/>
      </patternFill>
    </fill>
    <fill>
      <patternFill patternType="solid">
        <fgColor rgb="FFA9D08E"/>
        <bgColor indexed="64"/>
      </patternFill>
    </fill>
    <fill>
      <patternFill patternType="solid">
        <fgColor theme="8" tint="0.59999389629810485"/>
        <bgColor rgb="FF7030A0"/>
      </patternFill>
    </fill>
    <fill>
      <patternFill patternType="solid">
        <fgColor rgb="FFFF7C8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0.399914548173467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2" fillId="2" borderId="0" xfId="2" applyFill="1" applyAlignment="1">
      <alignment horizontal="center"/>
    </xf>
    <xf numFmtId="0" fontId="2" fillId="3" borderId="0" xfId="2" applyFill="1"/>
    <xf numFmtId="164" fontId="3" fillId="4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3" fillId="0" borderId="1" xfId="0" applyFont="1" applyBorder="1"/>
    <xf numFmtId="164" fontId="3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0" fontId="5" fillId="7" borderId="1" xfId="1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/>
    </xf>
    <xf numFmtId="164" fontId="7" fillId="9" borderId="1" xfId="0" applyNumberFormat="1" applyFont="1" applyFill="1" applyBorder="1" applyAlignment="1">
      <alignment horizontal="center"/>
    </xf>
    <xf numFmtId="14" fontId="0" fillId="10" borderId="0" xfId="0" applyNumberFormat="1" applyFill="1" applyAlignment="1">
      <alignment horizontal="center"/>
    </xf>
    <xf numFmtId="164" fontId="8" fillId="11" borderId="1" xfId="0" applyNumberFormat="1" applyFon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9" fillId="5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0" fillId="9" borderId="1" xfId="0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9" fillId="14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4" fontId="11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64" fontId="12" fillId="8" borderId="1" xfId="0" applyNumberFormat="1" applyFont="1" applyFill="1" applyBorder="1" applyAlignment="1">
      <alignment horizontal="center"/>
    </xf>
    <xf numFmtId="164" fontId="0" fillId="0" borderId="0" xfId="0" applyNumberFormat="1"/>
    <xf numFmtId="0" fontId="13" fillId="15" borderId="0" xfId="0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0" fontId="13" fillId="17" borderId="0" xfId="0" applyFont="1" applyFill="1" applyAlignment="1">
      <alignment horizontal="center"/>
    </xf>
    <xf numFmtId="0" fontId="14" fillId="2" borderId="0" xfId="2" applyFont="1" applyFill="1" applyAlignment="1">
      <alignment horizontal="center"/>
    </xf>
    <xf numFmtId="0" fontId="13" fillId="18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14" fontId="0" fillId="10" borderId="0" xfId="0" applyNumberFormat="1" applyFill="1"/>
    <xf numFmtId="164" fontId="0" fillId="6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13" fillId="19" borderId="0" xfId="0" applyFont="1" applyFill="1" applyAlignment="1">
      <alignment horizontal="center"/>
    </xf>
    <xf numFmtId="164" fontId="4" fillId="2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1" fillId="6" borderId="1" xfId="0" applyNumberFormat="1" applyFont="1" applyFill="1" applyBorder="1" applyAlignment="1">
      <alignment horizontal="center"/>
    </xf>
    <xf numFmtId="10" fontId="4" fillId="21" borderId="1" xfId="0" applyNumberFormat="1" applyFont="1" applyFill="1" applyBorder="1" applyAlignment="1">
      <alignment horizontal="center"/>
    </xf>
    <xf numFmtId="164" fontId="5" fillId="22" borderId="1" xfId="0" applyNumberFormat="1" applyFont="1" applyFill="1" applyBorder="1" applyAlignment="1">
      <alignment horizontal="center"/>
    </xf>
    <xf numFmtId="164" fontId="6" fillId="23" borderId="1" xfId="0" applyNumberFormat="1" applyFont="1" applyFill="1" applyBorder="1" applyAlignment="1">
      <alignment horizontal="center"/>
    </xf>
    <xf numFmtId="164" fontId="4" fillId="21" borderId="1" xfId="0" applyNumberFormat="1" applyFont="1" applyFill="1" applyBorder="1" applyAlignment="1">
      <alignment horizontal="center"/>
    </xf>
    <xf numFmtId="164" fontId="5" fillId="24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164" fontId="11" fillId="23" borderId="1" xfId="0" applyNumberFormat="1" applyFont="1" applyFill="1" applyBorder="1" applyAlignment="1">
      <alignment horizontal="center"/>
    </xf>
    <xf numFmtId="164" fontId="7" fillId="11" borderId="1" xfId="0" applyNumberFormat="1" applyFont="1" applyFill="1" applyBorder="1" applyAlignment="1">
      <alignment horizontal="center"/>
    </xf>
    <xf numFmtId="164" fontId="11" fillId="9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164" fontId="3" fillId="13" borderId="1" xfId="0" applyNumberFormat="1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/>
    </xf>
    <xf numFmtId="164" fontId="12" fillId="9" borderId="1" xfId="0" applyNumberFormat="1" applyFont="1" applyFill="1" applyBorder="1" applyAlignment="1">
      <alignment horizontal="center"/>
    </xf>
    <xf numFmtId="164" fontId="12" fillId="23" borderId="1" xfId="0" applyNumberFormat="1" applyFont="1" applyFill="1" applyBorder="1" applyAlignment="1">
      <alignment horizontal="center"/>
    </xf>
    <xf numFmtId="0" fontId="12" fillId="25" borderId="0" xfId="0" applyFont="1" applyFill="1" applyAlignment="1">
      <alignment horizontal="center"/>
    </xf>
    <xf numFmtId="0" fontId="0" fillId="26" borderId="0" xfId="0" applyFill="1"/>
    <xf numFmtId="164" fontId="0" fillId="26" borderId="0" xfId="0" applyNumberFormat="1" applyFill="1" applyAlignment="1">
      <alignment horizontal="center"/>
    </xf>
    <xf numFmtId="164" fontId="0" fillId="6" borderId="0" xfId="0" applyNumberFormat="1" applyFill="1"/>
    <xf numFmtId="0" fontId="12" fillId="16" borderId="0" xfId="0" applyFont="1" applyFill="1" applyAlignment="1">
      <alignment horizontal="center"/>
    </xf>
    <xf numFmtId="164" fontId="6" fillId="9" borderId="2" xfId="0" applyNumberFormat="1" applyFon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2" fillId="27" borderId="0" xfId="2" applyFill="1" applyAlignment="1">
      <alignment horizontal="center"/>
    </xf>
    <xf numFmtId="0" fontId="12" fillId="28" borderId="0" xfId="0" applyFont="1" applyFill="1" applyAlignment="1">
      <alignment horizontal="center"/>
    </xf>
    <xf numFmtId="164" fontId="2" fillId="29" borderId="1" xfId="2" applyNumberFormat="1" applyFill="1" applyBorder="1" applyAlignment="1">
      <alignment horizontal="center"/>
    </xf>
    <xf numFmtId="0" fontId="12" fillId="0" borderId="0" xfId="0" applyFont="1"/>
    <xf numFmtId="164" fontId="0" fillId="0" borderId="0" xfId="0" applyNumberFormat="1" applyAlignment="1">
      <alignment horizontal="center"/>
    </xf>
    <xf numFmtId="0" fontId="0" fillId="6" borderId="0" xfId="0" applyFill="1"/>
    <xf numFmtId="0" fontId="1" fillId="6" borderId="0" xfId="0" applyFont="1" applyFill="1" applyAlignment="1">
      <alignment horizontal="center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IRO/2024/MATRIZ/05%20-%20MAIO/1%20-%20GE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IRO/2023/Receitas/12%20-%20Dezembro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ERVIDOR\JS%20Advogados\FINANCEIRO\2024\MATRIZ\06%20-%20JUNHO\3%20-%20RECEITAS.xlsx" TargetMode="External"/><Relationship Id="rId1" Type="http://schemas.openxmlformats.org/officeDocument/2006/relationships/externalLinkPath" Target="3%20-%20RECEIT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JS%20Advogados\FINANCEIRO\2024\03%20-%20MAR&#199;O\MAR&#199;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FINANCEIRO\2024\04%20-%20ABRIL\ABRI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FINANCEIRO\MENU\2023\Receitas\12%20-%20Dezembro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RINCIPAL"/>
      <sheetName val="ESCRITÓRIO"/>
      <sheetName val="RESERVA JS ADV"/>
      <sheetName val="DEMONSTRATIVO"/>
      <sheetName val="J.S"/>
      <sheetName val="JÉTER"/>
      <sheetName val="ELOÍZA"/>
      <sheetName val="SIMONE"/>
      <sheetName val="CRISTIANO"/>
      <sheetName val="EDUARDO"/>
      <sheetName val="RAIMUNDO"/>
      <sheetName val="LORRAINE"/>
      <sheetName val="ALEXANDRE"/>
      <sheetName val="RENAN"/>
    </sheetNames>
    <sheetDataSet>
      <sheetData sheetId="0">
        <row r="1">
          <cell r="A1" t="str">
            <v>MENU PRINCIPAL</v>
          </cell>
        </row>
        <row r="26">
          <cell r="D26" t="str">
            <v>JÉTER TOVANI</v>
          </cell>
        </row>
        <row r="27">
          <cell r="D27" t="str">
            <v>ELOIZA CARMONA</v>
          </cell>
        </row>
        <row r="30">
          <cell r="D30" t="str">
            <v>CRISTIANO PINTO</v>
          </cell>
        </row>
      </sheetData>
      <sheetData sheetId="1"/>
      <sheetData sheetId="2"/>
      <sheetData sheetId="3">
        <row r="17">
          <cell r="C17">
            <v>367144.78</v>
          </cell>
        </row>
      </sheetData>
      <sheetData sheetId="4">
        <row r="4">
          <cell r="N4">
            <v>-137.118736112536</v>
          </cell>
        </row>
      </sheetData>
      <sheetData sheetId="5">
        <row r="4">
          <cell r="N4">
            <v>-24.527236112495299</v>
          </cell>
        </row>
      </sheetData>
      <sheetData sheetId="6">
        <row r="4">
          <cell r="N4">
            <v>-4.3688694458614901</v>
          </cell>
        </row>
      </sheetData>
      <sheetData sheetId="7">
        <row r="4">
          <cell r="N4">
            <v>-6.7133333333299596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9">
          <cell r="C69" t="str">
            <v>JOSÉ GERALDO MOREIRA MARCONDES</v>
          </cell>
        </row>
      </sheetData>
      <sheetData sheetId="10"/>
      <sheetData sheetId="11">
        <row r="128">
          <cell r="H128" t="str">
            <v xml:space="preserve">CAPTAÇÃO  </v>
          </cell>
          <cell r="I128" t="str">
            <v>ATUAÇÃO TÉCNICA</v>
          </cell>
        </row>
        <row r="129">
          <cell r="J129">
            <v>0.23330000000000001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EITAS"/>
    </sheetNames>
    <sheetDataSet>
      <sheetData sheetId="0">
        <row r="97">
          <cell r="L97">
            <v>1087.5630000000001</v>
          </cell>
          <cell r="N97">
            <v>4493.2100000000009</v>
          </cell>
          <cell r="O97">
            <v>2768.3452777777784</v>
          </cell>
        </row>
        <row r="98">
          <cell r="L98">
            <v>2251.5</v>
          </cell>
          <cell r="N98">
            <v>2654.9999999999995</v>
          </cell>
          <cell r="O98">
            <v>2768.3452777777784</v>
          </cell>
        </row>
        <row r="99">
          <cell r="L99">
            <v>70</v>
          </cell>
          <cell r="N99">
            <v>2634.3333333333335</v>
          </cell>
        </row>
        <row r="100">
          <cell r="L100">
            <v>69.346000000000004</v>
          </cell>
          <cell r="N100">
            <v>2058.4866666666667</v>
          </cell>
          <cell r="O100">
            <v>621.73516666666671</v>
          </cell>
        </row>
        <row r="101">
          <cell r="L101">
            <v>190</v>
          </cell>
          <cell r="N101">
            <v>125</v>
          </cell>
        </row>
        <row r="103">
          <cell r="L103">
            <v>830</v>
          </cell>
          <cell r="N103">
            <v>1368.6666666666667</v>
          </cell>
          <cell r="O103">
            <v>239.51666666666668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RINCIPAL"/>
      <sheetName val="RECEITAS"/>
      <sheetName val="DESPESAS"/>
      <sheetName val="ESCRITÓRIO"/>
      <sheetName val="RESERVA JS ADVOGADOS"/>
      <sheetName val="DEMONSTRATIVO"/>
      <sheetName val="J.S"/>
      <sheetName val="JÉTER"/>
      <sheetName val="ELOÍZA"/>
      <sheetName val="CRISTIANO"/>
      <sheetName val="EDUARDO"/>
      <sheetName val="ALEXANDRE"/>
      <sheetName val="RAIMUNDO"/>
      <sheetName val="LORRAINE"/>
      <sheetName val="RENAN"/>
    </sheetNames>
    <sheetDataSet>
      <sheetData sheetId="0">
        <row r="1">
          <cell r="A1" t="str">
            <v>MENU PRINCIPAL</v>
          </cell>
        </row>
      </sheetData>
      <sheetData sheetId="1">
        <row r="3">
          <cell r="L3">
            <v>0.1</v>
          </cell>
        </row>
      </sheetData>
      <sheetData sheetId="2" refreshError="1"/>
      <sheetData sheetId="3">
        <row r="10">
          <cell r="D10">
            <v>6965.7331500000018</v>
          </cell>
        </row>
      </sheetData>
      <sheetData sheetId="4">
        <row r="3">
          <cell r="H3">
            <v>2500</v>
          </cell>
        </row>
      </sheetData>
      <sheetData sheetId="5">
        <row r="5">
          <cell r="F5">
            <v>13515.39725</v>
          </cell>
        </row>
      </sheetData>
      <sheetData sheetId="6">
        <row r="4">
          <cell r="G4">
            <v>6433.8657916666652</v>
          </cell>
        </row>
      </sheetData>
      <sheetData sheetId="7">
        <row r="4">
          <cell r="G4">
            <v>6784.0649583333325</v>
          </cell>
        </row>
      </sheetData>
      <sheetData sheetId="8">
        <row r="4">
          <cell r="G4">
            <v>4028.6823250000011</v>
          </cell>
        </row>
      </sheetData>
      <sheetData sheetId="9">
        <row r="4">
          <cell r="G4">
            <v>6374.2885416666686</v>
          </cell>
        </row>
      </sheetData>
      <sheetData sheetId="10" refreshError="1"/>
      <sheetData sheetId="11" refreshError="1"/>
      <sheetData sheetId="12">
        <row r="4">
          <cell r="H4">
            <v>2.5746666666665305</v>
          </cell>
        </row>
      </sheetData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RINCIPAL"/>
      <sheetName val="RECEITAS"/>
      <sheetName val="DESPESAS"/>
      <sheetName val="ESCRITÓRIO"/>
      <sheetName val="RESERVA JS ADV"/>
      <sheetName val="DEMONSTRATIVO"/>
      <sheetName val="J.S"/>
      <sheetName val="JÉTER"/>
      <sheetName val="ELOÍZA"/>
      <sheetName val="CRISTIANO"/>
      <sheetName val="EDUARDO"/>
      <sheetName val="RAIMUNDO"/>
      <sheetName val="LORRAINE"/>
      <sheetName val="ALEXANDRE"/>
      <sheetName val="REN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E8">
            <v>14051.877500000001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LORRAI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..\06%20-%20JUNHO\1%20-%20MENU%20PRINCIPAL.xlsx" TargetMode="External"/><Relationship Id="rId1" Type="http://schemas.openxmlformats.org/officeDocument/2006/relationships/hyperlink" Target="1%20-%20MENU%20PRINCIPAL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1%20-%20MENU%20PRINCIP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CC"/>
  </sheetPr>
  <dimension ref="A1:M13"/>
  <sheetViews>
    <sheetView tabSelected="1" workbookViewId="0">
      <selection activeCell="J5" sqref="J5"/>
    </sheetView>
  </sheetViews>
  <sheetFormatPr defaultColWidth="9" defaultRowHeight="15"/>
  <cols>
    <col min="1" max="1" width="16.5703125" style="8" customWidth="1"/>
    <col min="2" max="2" width="10.28515625" customWidth="1"/>
    <col min="3" max="3" width="15.28515625" customWidth="1"/>
    <col min="4" max="4" width="11.140625" customWidth="1"/>
    <col min="5" max="5" width="14" customWidth="1"/>
    <col min="6" max="6" width="25.28515625" customWidth="1"/>
    <col min="7" max="7" width="11.7109375" customWidth="1"/>
    <col min="8" max="9" width="14.140625" customWidth="1"/>
    <col min="10" max="10" width="18.85546875" customWidth="1"/>
    <col min="11" max="11" width="14.28515625" customWidth="1"/>
    <col min="12" max="12" width="14.7109375" customWidth="1"/>
    <col min="13" max="13" width="14.28515625" customWidth="1"/>
  </cols>
  <sheetData>
    <row r="1" spans="1:13">
      <c r="A1" s="1" t="str">
        <f>'[1]MENU PRINCIPAL'!A1</f>
        <v>MENU PRINCIPAL</v>
      </c>
      <c r="H1" s="35" t="s">
        <v>0</v>
      </c>
      <c r="I1" s="35" t="str">
        <f>H1</f>
        <v>ANTECIPAÇÃO</v>
      </c>
      <c r="J1" s="6" t="s">
        <v>1</v>
      </c>
    </row>
    <row r="2" spans="1:13">
      <c r="A2" s="62" t="s">
        <v>2</v>
      </c>
      <c r="B2" s="3" t="str">
        <f>[2]DEZEMBRO!$H$128</f>
        <v xml:space="preserve">CAPTAÇÃO  </v>
      </c>
      <c r="C2" s="4" t="str">
        <f>[2]DEZEMBRO!$I$128</f>
        <v>ATUAÇÃO TÉCNICA</v>
      </c>
      <c r="D2" s="37" t="s">
        <v>3</v>
      </c>
      <c r="E2" s="38"/>
      <c r="F2" s="5"/>
      <c r="G2" s="5"/>
      <c r="H2" s="39" t="s">
        <v>4</v>
      </c>
      <c r="I2" s="35" t="s">
        <v>5</v>
      </c>
      <c r="J2" s="6" t="s">
        <v>1</v>
      </c>
      <c r="K2" s="7"/>
      <c r="L2" s="6" t="s">
        <v>6</v>
      </c>
      <c r="M2" s="46" t="s">
        <v>7</v>
      </c>
    </row>
    <row r="3" spans="1:13">
      <c r="A3" s="63" t="s">
        <v>8</v>
      </c>
      <c r="B3" s="9">
        <v>0.1</v>
      </c>
      <c r="C3" s="10">
        <v>0.33329999999999999</v>
      </c>
      <c r="D3" s="40">
        <f>[2]DEZEMBRO!$J$129/4</f>
        <v>5.8325000000000002E-2</v>
      </c>
      <c r="E3" s="41" t="s">
        <v>9</v>
      </c>
      <c r="F3" s="42" t="s">
        <v>10</v>
      </c>
      <c r="G3" s="12" t="s">
        <v>11</v>
      </c>
      <c r="H3" s="13">
        <v>45457</v>
      </c>
      <c r="I3" s="32">
        <v>45475</v>
      </c>
      <c r="J3" s="13">
        <v>45478</v>
      </c>
      <c r="K3" s="47" t="s">
        <v>12</v>
      </c>
      <c r="L3" s="48" t="str">
        <f>G3</f>
        <v>REC. LIQUIDA</v>
      </c>
      <c r="M3" s="49" t="s">
        <v>13</v>
      </c>
    </row>
    <row r="4" spans="1:13">
      <c r="B4" s="3">
        <f>[3]RECEITAS!$L$98</f>
        <v>2251.5</v>
      </c>
      <c r="C4" s="4">
        <f>[3]RECEITAS!$N$98</f>
        <v>2654.9999999999995</v>
      </c>
      <c r="D4" s="43">
        <f>[3]RECEITAS!$O$98</f>
        <v>2768.3452777777784</v>
      </c>
      <c r="E4" s="44">
        <v>0</v>
      </c>
      <c r="F4" s="3">
        <f>[1]J.S!$N$4</f>
        <v>-137.118736112536</v>
      </c>
      <c r="G4" s="45">
        <f>B4+C4+D4+E4+F4</f>
        <v>7537.7265416652426</v>
      </c>
      <c r="H4" s="33">
        <v>1800</v>
      </c>
      <c r="I4" s="33">
        <v>5000</v>
      </c>
      <c r="J4" s="6">
        <v>730</v>
      </c>
      <c r="K4" s="51">
        <f>H4+I4+J4</f>
        <v>7530</v>
      </c>
      <c r="L4" s="52">
        <f>G4</f>
        <v>7537.7265416652426</v>
      </c>
      <c r="M4" s="53">
        <f>G4-K4</f>
        <v>7.7265416652426211</v>
      </c>
    </row>
    <row r="5" spans="1:13">
      <c r="D5" s="64"/>
      <c r="H5" s="34" t="s">
        <v>14</v>
      </c>
      <c r="I5" s="34" t="s">
        <v>14</v>
      </c>
      <c r="J5" s="34" t="s">
        <v>14</v>
      </c>
    </row>
    <row r="8" spans="1:13">
      <c r="F8" s="55" t="s">
        <v>15</v>
      </c>
      <c r="G8" s="56">
        <v>4000</v>
      </c>
    </row>
    <row r="9" spans="1:13">
      <c r="F9" s="66" t="s">
        <v>16</v>
      </c>
      <c r="G9" s="57">
        <f>G4-G8</f>
        <v>3537.7265416652426</v>
      </c>
      <c r="H9" s="67" t="s">
        <v>24</v>
      </c>
    </row>
    <row r="13" spans="1:13">
      <c r="F13" s="65"/>
    </row>
  </sheetData>
  <hyperlinks>
    <hyperlink ref="A1" r:id="rId1" location="'MENU PRINCIPAL'!A1" display="='\\SERVIDOR\FINANCEIRO\2024\MATRIZ\05 - MAIO\[1 - GERAL.xlsx]MENU PRINCIPAL'!A1" xr:uid="{00000000-0004-0000-0000-000000000000}"/>
    <hyperlink ref="A3" r:id="rId2" xr:uid="{00000000-0004-0000-0000-000001000000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249977111117893"/>
  </sheetPr>
  <dimension ref="A1:I6"/>
  <sheetViews>
    <sheetView workbookViewId="0">
      <selection activeCell="G3" sqref="G3"/>
    </sheetView>
  </sheetViews>
  <sheetFormatPr defaultColWidth="9" defaultRowHeight="15"/>
  <cols>
    <col min="1" max="1" width="16.28515625" customWidth="1"/>
    <col min="2" max="2" width="10" customWidth="1"/>
    <col min="3" max="3" width="15.28515625" customWidth="1"/>
    <col min="4" max="4" width="14.7109375" customWidth="1"/>
    <col min="5" max="5" width="11.140625" customWidth="1"/>
    <col min="6" max="6" width="18.85546875" customWidth="1"/>
    <col min="7" max="7" width="16.28515625" customWidth="1"/>
    <col min="8" max="8" width="14.28515625" customWidth="1"/>
    <col min="9" max="9" width="13.28515625" customWidth="1"/>
  </cols>
  <sheetData>
    <row r="1" spans="1:9">
      <c r="A1" s="1" t="str">
        <f>'[4]MENU PRINCIPAL'!A1</f>
        <v>MENU PRINCIPAL</v>
      </c>
    </row>
    <row r="2" spans="1:9">
      <c r="A2" s="2" t="s">
        <v>23</v>
      </c>
      <c r="B2" s="3" t="str">
        <f>[2]DEZEMBRO!$H$128</f>
        <v xml:space="preserve">CAPTAÇÃO  </v>
      </c>
      <c r="C2" s="4" t="str">
        <f>[2]DEZEMBRO!$I$128</f>
        <v>ATUAÇÃO TÉCNICA</v>
      </c>
      <c r="D2" s="5"/>
      <c r="E2" s="5"/>
      <c r="F2" s="6" t="s">
        <v>1</v>
      </c>
      <c r="G2" s="6" t="e">
        <f>CRISTIANO!#REF!</f>
        <v>#REF!</v>
      </c>
      <c r="H2" s="7"/>
      <c r="I2" s="22" t="s">
        <v>7</v>
      </c>
    </row>
    <row r="3" spans="1:9">
      <c r="A3" s="8"/>
      <c r="B3" s="9">
        <v>0.1</v>
      </c>
      <c r="C3" s="10">
        <v>0.33329999999999999</v>
      </c>
      <c r="D3" s="11" t="s">
        <v>10</v>
      </c>
      <c r="E3" s="12" t="s">
        <v>11</v>
      </c>
      <c r="F3" s="13">
        <v>45457</v>
      </c>
      <c r="G3" s="13">
        <v>45474</v>
      </c>
      <c r="H3" s="14" t="s">
        <v>12</v>
      </c>
      <c r="I3" s="23" t="s">
        <v>13</v>
      </c>
    </row>
    <row r="4" spans="1:9" ht="15.75">
      <c r="B4" s="15">
        <v>0</v>
      </c>
      <c r="C4" s="16">
        <v>0</v>
      </c>
      <c r="D4" s="17">
        <v>2.5</v>
      </c>
      <c r="E4" s="18">
        <f>B4+C4+D4</f>
        <v>2.5</v>
      </c>
      <c r="F4" s="19">
        <v>0</v>
      </c>
      <c r="G4" s="19">
        <v>0</v>
      </c>
      <c r="H4" s="20">
        <f>F4+G4</f>
        <v>0</v>
      </c>
      <c r="I4" s="24">
        <f>E4-H4</f>
        <v>2.5</v>
      </c>
    </row>
    <row r="5" spans="1:9">
      <c r="F5" s="21" t="s">
        <v>19</v>
      </c>
      <c r="G5" s="21" t="s">
        <v>19</v>
      </c>
    </row>
    <row r="6" spans="1:9">
      <c r="I6" s="25"/>
    </row>
  </sheetData>
  <hyperlinks>
    <hyperlink ref="A1" location="'MENU PRINCIPAL'!A1" display="='\\servidor\JS Advogados\FINANCEIRO\2024\03 - MARÇO\[MARÇO.xlsx]MENU PRINCIPAL'!A1" xr:uid="{00000000-0004-0000-0900-000000000000}"/>
    <hyperlink ref="A2" location="RENAN!A1" display="RENAN FARAH" xr:uid="{00000000-0004-0000-0900-000001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1"/>
  <sheetViews>
    <sheetView workbookViewId="0">
      <selection activeCell="J4" sqref="J4"/>
    </sheetView>
  </sheetViews>
  <sheetFormatPr defaultColWidth="9" defaultRowHeight="15"/>
  <cols>
    <col min="1" max="1" width="16.5703125" style="8" customWidth="1"/>
    <col min="2" max="2" width="11.28515625" customWidth="1"/>
    <col min="3" max="3" width="15.28515625" customWidth="1"/>
    <col min="4" max="4" width="11.140625" customWidth="1"/>
    <col min="5" max="5" width="14" customWidth="1"/>
    <col min="6" max="6" width="25.28515625" customWidth="1"/>
    <col min="7" max="7" width="11.7109375" customWidth="1"/>
    <col min="8" max="9" width="14.140625" customWidth="1"/>
    <col min="10" max="10" width="18.85546875" customWidth="1"/>
    <col min="11" max="11" width="14.28515625" customWidth="1"/>
    <col min="12" max="12" width="14.7109375" customWidth="1"/>
    <col min="13" max="13" width="14.28515625" customWidth="1"/>
  </cols>
  <sheetData>
    <row r="1" spans="1:13">
      <c r="A1" s="1" t="str">
        <f>'[1]MENU PRINCIPAL'!A1</f>
        <v>MENU PRINCIPAL</v>
      </c>
      <c r="H1" s="35" t="s">
        <v>0</v>
      </c>
      <c r="I1" s="35" t="str">
        <f>H1</f>
        <v>ANTECIPAÇÃO</v>
      </c>
      <c r="J1" s="6" t="s">
        <v>1</v>
      </c>
    </row>
    <row r="2" spans="1:13">
      <c r="A2" s="61" t="str">
        <f>'[1]MENU PRINCIPAL'!D26</f>
        <v>JÉTER TOVANI</v>
      </c>
      <c r="B2" s="3" t="str">
        <f>[2]DEZEMBRO!$H$128</f>
        <v xml:space="preserve">CAPTAÇÃO  </v>
      </c>
      <c r="C2" s="4" t="str">
        <f>[2]DEZEMBRO!$I$128</f>
        <v>ATUAÇÃO TÉCNICA</v>
      </c>
      <c r="D2" s="37" t="s">
        <v>3</v>
      </c>
      <c r="E2" s="38"/>
      <c r="F2" s="5"/>
      <c r="G2" s="5"/>
      <c r="H2" s="39" t="s">
        <v>4</v>
      </c>
      <c r="I2" s="35" t="s">
        <v>5</v>
      </c>
      <c r="J2" s="6" t="s">
        <v>1</v>
      </c>
      <c r="K2" s="7"/>
      <c r="L2" s="6" t="s">
        <v>6</v>
      </c>
      <c r="M2" s="46" t="s">
        <v>7</v>
      </c>
    </row>
    <row r="3" spans="1:13">
      <c r="B3" s="9">
        <v>0.1</v>
      </c>
      <c r="C3" s="10">
        <v>0.33329999999999999</v>
      </c>
      <c r="D3" s="40">
        <f>[2]DEZEMBRO!$J$129/4</f>
        <v>5.8325000000000002E-2</v>
      </c>
      <c r="E3" s="41" t="s">
        <v>9</v>
      </c>
      <c r="F3" s="42" t="s">
        <v>10</v>
      </c>
      <c r="G3" s="12" t="s">
        <v>11</v>
      </c>
      <c r="H3" s="13">
        <v>45453</v>
      </c>
      <c r="I3" s="32">
        <v>45475</v>
      </c>
      <c r="J3" s="13">
        <v>45479</v>
      </c>
      <c r="K3" s="47" t="s">
        <v>12</v>
      </c>
      <c r="L3" s="48" t="str">
        <f>G3</f>
        <v>REC. LIQUIDA</v>
      </c>
      <c r="M3" s="49" t="s">
        <v>13</v>
      </c>
    </row>
    <row r="4" spans="1:13">
      <c r="B4" s="3">
        <f>[3]RECEITAS!$L$97</f>
        <v>1087.5630000000001</v>
      </c>
      <c r="C4" s="4">
        <f>[3]RECEITAS!$N$97</f>
        <v>4493.2100000000009</v>
      </c>
      <c r="D4" s="43">
        <f>[3]RECEITAS!$O$97</f>
        <v>2768.3452777777784</v>
      </c>
      <c r="E4" s="44">
        <v>99</v>
      </c>
      <c r="F4" s="3">
        <f>[1]JÉTER!$N$4</f>
        <v>-24.527236112495299</v>
      </c>
      <c r="G4" s="45">
        <f>B4+C4+D4+E4+F4</f>
        <v>8423.5910416652841</v>
      </c>
      <c r="H4" s="33">
        <v>600</v>
      </c>
      <c r="I4" s="33">
        <v>3300</v>
      </c>
      <c r="J4" s="6">
        <v>700</v>
      </c>
      <c r="K4" s="51">
        <f>H4+H7+I4+J4</f>
        <v>8400</v>
      </c>
      <c r="L4" s="52">
        <f>G4</f>
        <v>8423.5910416652841</v>
      </c>
      <c r="M4" s="53">
        <f>G4-K4</f>
        <v>23.591041665284138</v>
      </c>
    </row>
    <row r="5" spans="1:13">
      <c r="H5" s="34" t="s">
        <v>14</v>
      </c>
      <c r="I5" s="34" t="s">
        <v>14</v>
      </c>
      <c r="J5" s="34" t="s">
        <v>14</v>
      </c>
    </row>
    <row r="6" spans="1:13">
      <c r="H6" s="13">
        <v>45457</v>
      </c>
    </row>
    <row r="7" spans="1:13">
      <c r="H7" s="33">
        <v>3800</v>
      </c>
    </row>
    <row r="8" spans="1:13">
      <c r="H8" s="34" t="s">
        <v>14</v>
      </c>
    </row>
    <row r="10" spans="1:13">
      <c r="F10" s="55" t="s">
        <v>15</v>
      </c>
      <c r="G10" s="56">
        <v>4000</v>
      </c>
    </row>
    <row r="11" spans="1:13">
      <c r="F11" s="66" t="s">
        <v>16</v>
      </c>
      <c r="G11" s="57">
        <f>G4-G10</f>
        <v>4423.5910416652841</v>
      </c>
      <c r="H11" s="67" t="s">
        <v>24</v>
      </c>
    </row>
  </sheetData>
  <hyperlinks>
    <hyperlink ref="A1" location="'MENU PRINCIPAL'!A1" display="='\\SERVIDOR\FINANCEIRO\2024\MATRIZ\05 - MAIO\[1 - GERAL.xlsx]MENU PRINCIPAL'!A1" xr:uid="{00000000-0004-0000-0100-000000000000}"/>
    <hyperlink ref="A2" location="'MENU PRINCIPAL'!A1" display="='\\SERVIDOR\FINANCEIRO\2024\MATRIZ\05 - MAIO\[1 - GERAL.xlsx]MENU PRINCIPAL'!D26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29E6A"/>
  </sheetPr>
  <dimension ref="A1:M9"/>
  <sheetViews>
    <sheetView workbookViewId="0">
      <selection activeCell="J5" sqref="J5"/>
    </sheetView>
  </sheetViews>
  <sheetFormatPr defaultColWidth="9" defaultRowHeight="15"/>
  <cols>
    <col min="1" max="1" width="17.42578125" style="8" customWidth="1"/>
    <col min="2" max="2" width="10" customWidth="1"/>
    <col min="3" max="3" width="15.28515625" customWidth="1"/>
    <col min="4" max="4" width="11.140625" customWidth="1"/>
    <col min="5" max="5" width="14" customWidth="1"/>
    <col min="6" max="6" width="25.28515625" customWidth="1"/>
    <col min="7" max="7" width="11.42578125" customWidth="1"/>
    <col min="8" max="9" width="14.140625" customWidth="1"/>
    <col min="10" max="10" width="18.85546875" customWidth="1"/>
    <col min="11" max="11" width="14.28515625" customWidth="1"/>
    <col min="12" max="12" width="14.7109375" customWidth="1"/>
    <col min="13" max="13" width="14.28515625" customWidth="1"/>
  </cols>
  <sheetData>
    <row r="1" spans="1:13">
      <c r="A1" s="1" t="str">
        <f>'[1]MENU PRINCIPAL'!A1</f>
        <v>MENU PRINCIPAL</v>
      </c>
      <c r="H1" s="35" t="s">
        <v>0</v>
      </c>
      <c r="I1" s="35" t="str">
        <f>H1</f>
        <v>ANTECIPAÇÃO</v>
      </c>
      <c r="J1" s="6" t="s">
        <v>1</v>
      </c>
    </row>
    <row r="2" spans="1:13">
      <c r="A2" s="58" t="str">
        <f>'[1]MENU PRINCIPAL'!D27</f>
        <v>ELOIZA CARMONA</v>
      </c>
      <c r="B2" s="3" t="str">
        <f>[2]DEZEMBRO!$H$128</f>
        <v xml:space="preserve">CAPTAÇÃO  </v>
      </c>
      <c r="C2" s="4" t="str">
        <f>[2]DEZEMBRO!$I$128</f>
        <v>ATUAÇÃO TÉCNICA</v>
      </c>
      <c r="D2" s="37" t="s">
        <v>3</v>
      </c>
      <c r="E2" s="38"/>
      <c r="F2" s="5"/>
      <c r="G2" s="5"/>
      <c r="H2" s="39" t="s">
        <v>4</v>
      </c>
      <c r="I2" s="35" t="s">
        <v>5</v>
      </c>
      <c r="J2" s="6" t="s">
        <v>1</v>
      </c>
      <c r="K2" s="7"/>
      <c r="L2" s="6" t="s">
        <v>6</v>
      </c>
      <c r="M2" s="46" t="s">
        <v>7</v>
      </c>
    </row>
    <row r="3" spans="1:13">
      <c r="B3" s="9">
        <v>0.1</v>
      </c>
      <c r="C3" s="10">
        <v>0.33329999999999999</v>
      </c>
      <c r="D3" s="40">
        <f>[2]DEZEMBRO!$J$129/4</f>
        <v>5.8325000000000002E-2</v>
      </c>
      <c r="E3" s="41" t="s">
        <v>9</v>
      </c>
      <c r="F3" s="42" t="s">
        <v>10</v>
      </c>
      <c r="G3" s="12" t="s">
        <v>11</v>
      </c>
      <c r="H3" s="13">
        <v>45457</v>
      </c>
      <c r="I3" s="32">
        <v>45475</v>
      </c>
      <c r="J3" s="13">
        <v>45478</v>
      </c>
      <c r="K3" s="47" t="s">
        <v>12</v>
      </c>
      <c r="L3" s="48" t="str">
        <f>G3</f>
        <v>REC. LIQUIDA</v>
      </c>
      <c r="M3" s="49" t="s">
        <v>13</v>
      </c>
    </row>
    <row r="4" spans="1:13">
      <c r="B4" s="3">
        <f>[3]RECEITAS!$L$99</f>
        <v>70</v>
      </c>
      <c r="C4" s="4">
        <f>[3]RECEITAS!$N$99</f>
        <v>2634.3333333333335</v>
      </c>
      <c r="D4" s="43">
        <f>J.S!D4</f>
        <v>2768.3452777777784</v>
      </c>
      <c r="E4" s="44">
        <v>0</v>
      </c>
      <c r="F4" s="3">
        <f>[1]ELOÍZA!$N$4</f>
        <v>-4.3688694458614901</v>
      </c>
      <c r="G4" s="59">
        <f>B4+C4+D4+E4+F4</f>
        <v>5468.3097416652508</v>
      </c>
      <c r="H4" s="33">
        <v>1600</v>
      </c>
      <c r="I4" s="60">
        <v>2900</v>
      </c>
      <c r="J4" s="6">
        <v>1000</v>
      </c>
      <c r="K4" s="51">
        <f>H4+I4+J4</f>
        <v>5500</v>
      </c>
      <c r="L4" s="52">
        <f>G4</f>
        <v>5468.3097416652508</v>
      </c>
      <c r="M4" s="53">
        <f>G4-K4</f>
        <v>-31.69025833474916</v>
      </c>
    </row>
    <row r="5" spans="1:13">
      <c r="H5" s="34" t="s">
        <v>14</v>
      </c>
      <c r="I5" s="34" t="s">
        <v>14</v>
      </c>
      <c r="J5" s="34" t="s">
        <v>14</v>
      </c>
    </row>
    <row r="8" spans="1:13">
      <c r="F8" s="55" t="s">
        <v>15</v>
      </c>
      <c r="G8" s="56">
        <v>4000</v>
      </c>
    </row>
    <row r="9" spans="1:13">
      <c r="F9" s="66" t="s">
        <v>16</v>
      </c>
      <c r="G9" s="57">
        <f>G4-G8</f>
        <v>1468.3097416652508</v>
      </c>
      <c r="H9" s="67" t="s">
        <v>24</v>
      </c>
    </row>
  </sheetData>
  <hyperlinks>
    <hyperlink ref="A1" location="'MENU PRINCIPAL'!A1" display="='\\SERVIDOR\FINANCEIRO\2024\MATRIZ\05 - MAIO\[1 - GERAL.xlsx]MENU PRINCIPAL'!A1" xr:uid="{00000000-0004-0000-0200-000000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7C80"/>
  </sheetPr>
  <dimension ref="A1:M10"/>
  <sheetViews>
    <sheetView workbookViewId="0">
      <selection activeCell="K5" sqref="K5"/>
    </sheetView>
  </sheetViews>
  <sheetFormatPr defaultColWidth="9" defaultRowHeight="15"/>
  <cols>
    <col min="1" max="1" width="16.28515625" customWidth="1"/>
    <col min="2" max="2" width="10.28515625" customWidth="1"/>
    <col min="3" max="3" width="15.28515625" customWidth="1"/>
    <col min="4" max="4" width="11.140625" customWidth="1"/>
    <col min="5" max="5" width="14" customWidth="1"/>
    <col min="6" max="6" width="15" customWidth="1"/>
    <col min="7" max="7" width="11.140625" customWidth="1"/>
    <col min="8" max="9" width="14.140625" customWidth="1"/>
    <col min="10" max="10" width="18.85546875" customWidth="1"/>
    <col min="11" max="11" width="14.28515625" customWidth="1"/>
    <col min="12" max="12" width="14.7109375" customWidth="1"/>
    <col min="13" max="13" width="13.28515625" customWidth="1"/>
  </cols>
  <sheetData>
    <row r="1" spans="1:13">
      <c r="A1" s="1" t="str">
        <f>'[1]MENU PRINCIPAL'!A1</f>
        <v>MENU PRINCIPAL</v>
      </c>
      <c r="H1" s="35" t="s">
        <v>0</v>
      </c>
      <c r="I1" s="35" t="str">
        <f>H1</f>
        <v>ANTECIPAÇÃO</v>
      </c>
      <c r="J1" s="6" t="s">
        <v>1</v>
      </c>
    </row>
    <row r="2" spans="1:13">
      <c r="A2" s="54" t="s">
        <v>17</v>
      </c>
      <c r="B2" s="3" t="str">
        <f>[2]DEZEMBRO!$H$128</f>
        <v xml:space="preserve">CAPTAÇÃO  </v>
      </c>
      <c r="C2" s="4" t="str">
        <f>[2]DEZEMBRO!$I$128</f>
        <v>ATUAÇÃO TÉCNICA</v>
      </c>
      <c r="D2" s="37" t="s">
        <v>3</v>
      </c>
      <c r="E2" s="38"/>
      <c r="F2" s="5"/>
      <c r="G2" s="5"/>
      <c r="H2" s="39" t="s">
        <v>4</v>
      </c>
      <c r="I2" s="35" t="s">
        <v>5</v>
      </c>
      <c r="J2" s="6" t="s">
        <v>1</v>
      </c>
      <c r="K2" s="7"/>
      <c r="L2" s="6" t="s">
        <v>6</v>
      </c>
      <c r="M2" s="46" t="s">
        <v>7</v>
      </c>
    </row>
    <row r="3" spans="1:13">
      <c r="A3" s="8"/>
      <c r="B3" s="9">
        <v>0.1</v>
      </c>
      <c r="C3" s="10">
        <v>0.33329999999999999</v>
      </c>
      <c r="D3" s="40">
        <f>[2]DEZEMBRO!$J$129/4</f>
        <v>5.8325000000000002E-2</v>
      </c>
      <c r="E3" s="41" t="s">
        <v>9</v>
      </c>
      <c r="F3" s="42" t="s">
        <v>10</v>
      </c>
      <c r="G3" s="12" t="s">
        <v>11</v>
      </c>
      <c r="H3" s="13">
        <v>45457</v>
      </c>
      <c r="I3" s="32">
        <v>45475</v>
      </c>
      <c r="J3" s="13">
        <v>45478</v>
      </c>
      <c r="K3" s="47" t="s">
        <v>12</v>
      </c>
      <c r="L3" s="48" t="str">
        <f>G3</f>
        <v>REC. LIQUIDA</v>
      </c>
      <c r="M3" s="49" t="s">
        <v>13</v>
      </c>
    </row>
    <row r="4" spans="1:13">
      <c r="A4" s="8"/>
      <c r="B4" s="3">
        <f>[3]RECEITAS!$L$100</f>
        <v>69.346000000000004</v>
      </c>
      <c r="C4" s="4">
        <f>[3]RECEITAS!$N$100</f>
        <v>2058.4866666666667</v>
      </c>
      <c r="D4" s="43">
        <f>[3]RECEITAS!$O$100</f>
        <v>621.73516666666671</v>
      </c>
      <c r="E4" s="44">
        <v>11</v>
      </c>
      <c r="F4" s="3">
        <f>[1]SIMONE!$N$4</f>
        <v>-6.7133333333299596</v>
      </c>
      <c r="G4" s="45">
        <f>B4+C4+D4+E4+F4</f>
        <v>2753.8545000000036</v>
      </c>
      <c r="H4" s="33">
        <v>2500</v>
      </c>
      <c r="I4" s="33">
        <v>400</v>
      </c>
      <c r="J4" s="50">
        <v>0</v>
      </c>
      <c r="K4" s="51">
        <f>H4+I4+J4</f>
        <v>2900</v>
      </c>
      <c r="L4" s="52">
        <f>G4</f>
        <v>2753.8545000000036</v>
      </c>
      <c r="M4" s="53">
        <f>G4-K4</f>
        <v>-146.14549999999645</v>
      </c>
    </row>
    <row r="5" spans="1:13">
      <c r="A5" s="8"/>
      <c r="H5" s="34" t="s">
        <v>14</v>
      </c>
      <c r="I5" s="34" t="s">
        <v>14</v>
      </c>
      <c r="J5" s="21" t="s">
        <v>19</v>
      </c>
    </row>
    <row r="6" spans="1:13">
      <c r="A6" s="8"/>
    </row>
    <row r="7" spans="1:13">
      <c r="A7" s="8"/>
    </row>
    <row r="8" spans="1:13">
      <c r="A8" s="8"/>
      <c r="F8" s="55" t="s">
        <v>15</v>
      </c>
      <c r="G8" s="56">
        <v>2000</v>
      </c>
    </row>
    <row r="9" spans="1:13">
      <c r="A9" s="8"/>
      <c r="F9" s="66" t="s">
        <v>16</v>
      </c>
      <c r="G9" s="57">
        <f>G4-G8</f>
        <v>753.85450000000355</v>
      </c>
      <c r="H9" s="67" t="s">
        <v>24</v>
      </c>
    </row>
    <row r="10" spans="1:13">
      <c r="A10" s="8"/>
    </row>
  </sheetData>
  <hyperlinks>
    <hyperlink ref="A1" location="'MENU PRINCIPAL'!A1" display="='\\SERVIDOR\FINANCEIRO\2024\MATRIZ\05 - MAIO\[1 - GERAL.xlsx]MENU PRINCIPAL'!A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M8"/>
  <sheetViews>
    <sheetView workbookViewId="0">
      <selection activeCell="J1" sqref="J1:J5"/>
    </sheetView>
  </sheetViews>
  <sheetFormatPr defaultColWidth="9" defaultRowHeight="15"/>
  <cols>
    <col min="1" max="1" width="16.7109375" style="8" customWidth="1"/>
    <col min="2" max="2" width="10.7109375" customWidth="1"/>
    <col min="3" max="3" width="15.28515625" customWidth="1"/>
    <col min="4" max="4" width="11.140625" customWidth="1"/>
    <col min="5" max="5" width="14" customWidth="1"/>
    <col min="6" max="6" width="25.28515625" customWidth="1"/>
    <col min="7" max="7" width="11.42578125" customWidth="1"/>
    <col min="8" max="9" width="14.140625" customWidth="1"/>
    <col min="10" max="10" width="18.85546875" customWidth="1"/>
    <col min="11" max="11" width="14.28515625" customWidth="1"/>
    <col min="12" max="12" width="14.7109375" customWidth="1"/>
    <col min="13" max="13" width="14.28515625" customWidth="1"/>
  </cols>
  <sheetData>
    <row r="1" spans="1:13">
      <c r="A1" s="1" t="str">
        <f>'[1]MENU PRINCIPAL'!A1</f>
        <v>MENU PRINCIPAL</v>
      </c>
      <c r="H1" s="35" t="s">
        <v>0</v>
      </c>
      <c r="I1" s="35" t="str">
        <f>H1</f>
        <v>ANTECIPAÇÃO</v>
      </c>
      <c r="J1" s="6" t="s">
        <v>1</v>
      </c>
    </row>
    <row r="2" spans="1:13">
      <c r="A2" s="36" t="str">
        <f>'[1]MENU PRINCIPAL'!D30</f>
        <v>CRISTIANO PINTO</v>
      </c>
      <c r="B2" s="3" t="str">
        <f>[2]DEZEMBRO!$H$128</f>
        <v xml:space="preserve">CAPTAÇÃO  </v>
      </c>
      <c r="C2" s="4" t="str">
        <f>[2]DEZEMBRO!$I$128</f>
        <v>ATUAÇÃO TÉCNICA</v>
      </c>
      <c r="D2" s="37" t="s">
        <v>3</v>
      </c>
      <c r="E2" s="38"/>
      <c r="F2" s="5"/>
      <c r="G2" s="5"/>
      <c r="H2" s="39" t="s">
        <v>4</v>
      </c>
      <c r="I2" s="35" t="s">
        <v>5</v>
      </c>
      <c r="J2" s="6" t="s">
        <v>1</v>
      </c>
      <c r="K2" s="7"/>
      <c r="L2" s="6" t="s">
        <v>6</v>
      </c>
      <c r="M2" s="46" t="s">
        <v>7</v>
      </c>
    </row>
    <row r="3" spans="1:13">
      <c r="B3" s="9">
        <v>0.1</v>
      </c>
      <c r="C3" s="10">
        <v>0.33329999999999999</v>
      </c>
      <c r="D3" s="40">
        <f>[2]DEZEMBRO!$J$129/4</f>
        <v>5.8325000000000002E-2</v>
      </c>
      <c r="E3" s="41" t="s">
        <v>20</v>
      </c>
      <c r="F3" s="42" t="s">
        <v>10</v>
      </c>
      <c r="G3" s="12" t="s">
        <v>11</v>
      </c>
      <c r="H3" s="13">
        <v>45457</v>
      </c>
      <c r="I3" s="32">
        <v>45475</v>
      </c>
      <c r="J3" s="13">
        <v>45478</v>
      </c>
      <c r="K3" s="47" t="s">
        <v>12</v>
      </c>
      <c r="L3" s="48" t="str">
        <f>G3</f>
        <v>REC. LIQUIDA</v>
      </c>
      <c r="M3" s="49" t="s">
        <v>13</v>
      </c>
    </row>
    <row r="4" spans="1:13">
      <c r="B4" s="3">
        <f>[3]RECEITAS!$L$103</f>
        <v>830</v>
      </c>
      <c r="C4" s="4">
        <f>[3]RECEITAS!$N$103</f>
        <v>1368.6666666666667</v>
      </c>
      <c r="D4" s="43">
        <f>[3]RECEITAS!$O$103</f>
        <v>239.51666666666668</v>
      </c>
      <c r="E4" s="44">
        <v>0</v>
      </c>
      <c r="F4" s="3">
        <v>0</v>
      </c>
      <c r="G4" s="45">
        <f>B4+C4+D4+E4+F4</f>
        <v>2438.1833333333338</v>
      </c>
      <c r="H4" s="19">
        <v>0</v>
      </c>
      <c r="I4" s="33">
        <v>2680</v>
      </c>
      <c r="J4" s="50">
        <v>0</v>
      </c>
      <c r="K4" s="51">
        <f>H4+I4+J4</f>
        <v>2680</v>
      </c>
      <c r="L4" s="52">
        <f>G4</f>
        <v>2438.1833333333338</v>
      </c>
      <c r="M4" s="53">
        <f>G4-K4</f>
        <v>-241.81666666666615</v>
      </c>
    </row>
    <row r="5" spans="1:13">
      <c r="H5" s="21" t="s">
        <v>19</v>
      </c>
      <c r="I5" s="34" t="s">
        <v>14</v>
      </c>
      <c r="J5" s="21" t="s">
        <v>19</v>
      </c>
    </row>
    <row r="8" spans="1:13">
      <c r="G8" s="25"/>
    </row>
  </sheetData>
  <hyperlinks>
    <hyperlink ref="A1" location="'MENU PRINCIPAL'!A1" display="='\\SERVIDOR\FINANCEIRO\2024\MATRIZ\05 - MAIO\[1 - GERAL.xlsx]MENU PRINCIPAL'!A1" xr:uid="{00000000-0004-0000-04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J5"/>
  <sheetViews>
    <sheetView workbookViewId="0">
      <selection activeCell="I15" sqref="I15"/>
    </sheetView>
  </sheetViews>
  <sheetFormatPr defaultColWidth="9" defaultRowHeight="15"/>
  <cols>
    <col min="1" max="1" width="17.5703125" customWidth="1"/>
    <col min="2" max="2" width="10" customWidth="1"/>
    <col min="3" max="3" width="15.28515625" customWidth="1"/>
    <col min="4" max="4" width="14.7109375" customWidth="1"/>
    <col min="5" max="5" width="11.140625" customWidth="1"/>
    <col min="6" max="6" width="18.85546875" customWidth="1"/>
    <col min="7" max="7" width="14.28515625" customWidth="1"/>
    <col min="8" max="8" width="18.85546875" bestFit="1" customWidth="1"/>
    <col min="9" max="9" width="14.28515625" customWidth="1"/>
    <col min="10" max="10" width="13.28515625" customWidth="1"/>
  </cols>
  <sheetData>
    <row r="1" spans="1:10">
      <c r="A1" s="29" t="str">
        <f>'[4]MENU PRINCIPAL'!A1</f>
        <v>MENU PRINCIPAL</v>
      </c>
    </row>
    <row r="2" spans="1:10">
      <c r="A2" s="30" t="s">
        <v>21</v>
      </c>
      <c r="B2" s="3" t="str">
        <f>[2]DEZEMBRO!$H$128</f>
        <v xml:space="preserve">CAPTAÇÃO  </v>
      </c>
      <c r="C2" s="4" t="str">
        <f>[2]DEZEMBRO!$I$128</f>
        <v>ATUAÇÃO TÉCNICA</v>
      </c>
      <c r="D2" s="5"/>
      <c r="E2" s="5"/>
      <c r="F2" s="6" t="s">
        <v>1</v>
      </c>
      <c r="G2" s="31" t="s">
        <v>18</v>
      </c>
      <c r="H2" s="6" t="s">
        <v>1</v>
      </c>
      <c r="I2" s="7"/>
      <c r="J2" s="22" t="s">
        <v>7</v>
      </c>
    </row>
    <row r="3" spans="1:10">
      <c r="A3" s="8"/>
      <c r="B3" s="9">
        <v>0.1</v>
      </c>
      <c r="C3" s="10">
        <v>0.33329999999999999</v>
      </c>
      <c r="D3" s="11" t="s">
        <v>10</v>
      </c>
      <c r="E3" s="12" t="s">
        <v>11</v>
      </c>
      <c r="F3" s="13">
        <v>45457</v>
      </c>
      <c r="G3" s="32">
        <v>45475</v>
      </c>
      <c r="H3" s="13">
        <v>45479</v>
      </c>
      <c r="I3" s="14" t="s">
        <v>12</v>
      </c>
      <c r="J3" s="23" t="s">
        <v>13</v>
      </c>
    </row>
    <row r="4" spans="1:10" ht="15.75">
      <c r="B4" s="15">
        <f>[3]RECEITAS!$L$101</f>
        <v>190</v>
      </c>
      <c r="C4" s="16">
        <f>[3]RECEITAS!$N$101</f>
        <v>125</v>
      </c>
      <c r="D4" s="17">
        <v>0</v>
      </c>
      <c r="E4" s="18">
        <f>B4+C4+D4</f>
        <v>315</v>
      </c>
      <c r="F4" s="19">
        <v>0</v>
      </c>
      <c r="G4" s="33">
        <v>160</v>
      </c>
      <c r="H4" s="33">
        <f>E4-G4</f>
        <v>155</v>
      </c>
      <c r="I4" s="20">
        <f>G4+H4</f>
        <v>315</v>
      </c>
      <c r="J4" s="24">
        <f>E4-I4</f>
        <v>0</v>
      </c>
    </row>
    <row r="5" spans="1:10">
      <c r="F5" s="21" t="s">
        <v>19</v>
      </c>
      <c r="G5" s="34" t="s">
        <v>14</v>
      </c>
      <c r="H5" s="34" t="s">
        <v>14</v>
      </c>
    </row>
  </sheetData>
  <hyperlinks>
    <hyperlink ref="A1" r:id="rId1" display="='\\servidor\JS Advogados\FINANCEIRO\2024\03 - MARÇO\[MARÇO.xlsx]MENU PRINCIPAL'!A1" xr:uid="{00000000-0004-0000-0500-000000000000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ED7D31"/>
  </sheetPr>
  <dimension ref="A1:I5"/>
  <sheetViews>
    <sheetView workbookViewId="0">
      <selection activeCell="G3" sqref="G3"/>
    </sheetView>
  </sheetViews>
  <sheetFormatPr defaultColWidth="9" defaultRowHeight="15"/>
  <cols>
    <col min="1" max="1" width="22.140625" customWidth="1"/>
    <col min="2" max="2" width="10" customWidth="1"/>
    <col min="3" max="3" width="15.28515625" customWidth="1"/>
    <col min="4" max="4" width="14.7109375" customWidth="1"/>
    <col min="5" max="5" width="11.140625" customWidth="1"/>
    <col min="6" max="7" width="18.85546875" customWidth="1"/>
    <col min="8" max="8" width="14.28515625" customWidth="1"/>
    <col min="9" max="9" width="13.28515625" customWidth="1"/>
  </cols>
  <sheetData>
    <row r="1" spans="1:9">
      <c r="A1" s="1" t="str">
        <f>'[4]MENU PRINCIPAL'!A1</f>
        <v>MENU PRINCIPAL</v>
      </c>
    </row>
    <row r="2" spans="1:9">
      <c r="A2" s="28" t="str">
        <f>[5]RECEITAS!$K$113</f>
        <v>ITABERABA</v>
      </c>
      <c r="B2" s="3" t="str">
        <f>[2]DEZEMBRO!$H$128</f>
        <v xml:space="preserve">CAPTAÇÃO  </v>
      </c>
      <c r="C2" s="4" t="str">
        <f>[2]DEZEMBRO!$I$128</f>
        <v>ATUAÇÃO TÉCNICA</v>
      </c>
      <c r="D2" s="5"/>
      <c r="E2" s="5"/>
      <c r="F2" s="6" t="s">
        <v>1</v>
      </c>
      <c r="G2" s="6" t="e">
        <f>CRISTIANO!#REF!</f>
        <v>#REF!</v>
      </c>
      <c r="H2" s="7"/>
      <c r="I2" s="22" t="s">
        <v>7</v>
      </c>
    </row>
    <row r="3" spans="1:9">
      <c r="A3" s="8"/>
      <c r="B3" s="9">
        <v>0.1</v>
      </c>
      <c r="C3" s="10">
        <v>0.33329999999999999</v>
      </c>
      <c r="D3" s="11" t="s">
        <v>10</v>
      </c>
      <c r="E3" s="12" t="s">
        <v>11</v>
      </c>
      <c r="F3" s="13">
        <v>45457</v>
      </c>
      <c r="G3" s="13">
        <v>45474</v>
      </c>
      <c r="H3" s="14" t="s">
        <v>12</v>
      </c>
      <c r="I3" s="23" t="s">
        <v>13</v>
      </c>
    </row>
    <row r="4" spans="1:9" ht="15.75">
      <c r="B4" s="15">
        <v>0</v>
      </c>
      <c r="C4" s="16">
        <v>0</v>
      </c>
      <c r="D4" s="17">
        <v>0</v>
      </c>
      <c r="E4" s="18">
        <f>B4+C4+D4</f>
        <v>0</v>
      </c>
      <c r="F4" s="19">
        <v>0</v>
      </c>
      <c r="G4" s="19">
        <v>0</v>
      </c>
      <c r="H4" s="20">
        <f>F4+G4</f>
        <v>0</v>
      </c>
      <c r="I4" s="24">
        <f>E4-H4</f>
        <v>0</v>
      </c>
    </row>
    <row r="5" spans="1:9">
      <c r="F5" s="21" t="s">
        <v>19</v>
      </c>
      <c r="G5" s="21" t="s">
        <v>19</v>
      </c>
    </row>
  </sheetData>
  <hyperlinks>
    <hyperlink ref="A1" location="'MENU PRINCIPAL'!A1" display="='\\servidor\JS Advogados\FINANCEIRO\2024\03 - MARÇO\[MARÇO.xlsx]MENU PRINCIPAL'!A1" xr:uid="{00000000-0004-0000-0600-00000000000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66"/>
  </sheetPr>
  <dimension ref="A1:I5"/>
  <sheetViews>
    <sheetView workbookViewId="0">
      <selection activeCell="G3" sqref="G3"/>
    </sheetView>
  </sheetViews>
  <sheetFormatPr defaultColWidth="9" defaultRowHeight="15"/>
  <cols>
    <col min="1" max="1" width="20.7109375" customWidth="1"/>
    <col min="2" max="2" width="10" customWidth="1"/>
    <col min="3" max="3" width="15.28515625" customWidth="1"/>
    <col min="4" max="4" width="14.7109375" customWidth="1"/>
    <col min="5" max="5" width="11.140625" customWidth="1"/>
    <col min="6" max="6" width="18.85546875" customWidth="1"/>
    <col min="7" max="7" width="16.28515625" customWidth="1"/>
    <col min="8" max="9" width="13.28515625" customWidth="1"/>
  </cols>
  <sheetData>
    <row r="1" spans="1:9">
      <c r="A1" s="1" t="str">
        <f>'[4]MENU PRINCIPAL'!A1</f>
        <v>MENU PRINCIPAL</v>
      </c>
    </row>
    <row r="2" spans="1:9">
      <c r="A2" s="27" t="s">
        <v>22</v>
      </c>
      <c r="B2" s="3" t="str">
        <f>[2]DEZEMBRO!$H$128</f>
        <v xml:space="preserve">CAPTAÇÃO  </v>
      </c>
      <c r="C2" s="4" t="str">
        <f>[2]DEZEMBRO!$I$128</f>
        <v>ATUAÇÃO TÉCNICA</v>
      </c>
      <c r="D2" s="5"/>
      <c r="E2" s="5"/>
      <c r="F2" s="6" t="s">
        <v>1</v>
      </c>
      <c r="G2" s="6" t="e">
        <f>CRISTIANO!#REF!</f>
        <v>#REF!</v>
      </c>
      <c r="H2" s="7"/>
      <c r="I2" s="22" t="s">
        <v>7</v>
      </c>
    </row>
    <row r="3" spans="1:9">
      <c r="A3" s="8"/>
      <c r="B3" s="9">
        <v>0.1</v>
      </c>
      <c r="C3" s="10">
        <v>0.33329999999999999</v>
      </c>
      <c r="D3" s="11" t="s">
        <v>10</v>
      </c>
      <c r="E3" s="12" t="s">
        <v>11</v>
      </c>
      <c r="F3" s="13">
        <v>45457</v>
      </c>
      <c r="G3" s="13">
        <v>45474</v>
      </c>
      <c r="H3" s="14" t="s">
        <v>12</v>
      </c>
      <c r="I3" s="23" t="s">
        <v>13</v>
      </c>
    </row>
    <row r="4" spans="1:9" ht="15.75">
      <c r="B4" s="15">
        <v>0</v>
      </c>
      <c r="C4" s="16">
        <v>0</v>
      </c>
      <c r="D4" s="17">
        <f>[6]LORRAINE!$H$4</f>
        <v>0</v>
      </c>
      <c r="E4" s="18">
        <f>B4+C4+D4</f>
        <v>0</v>
      </c>
      <c r="F4" s="19">
        <v>0</v>
      </c>
      <c r="G4" s="19">
        <v>0</v>
      </c>
      <c r="H4" s="20">
        <f>F4+G4</f>
        <v>0</v>
      </c>
      <c r="I4" s="24">
        <f>E4-H4</f>
        <v>0</v>
      </c>
    </row>
    <row r="5" spans="1:9">
      <c r="F5" s="21" t="s">
        <v>19</v>
      </c>
      <c r="G5" s="21" t="s">
        <v>19</v>
      </c>
    </row>
  </sheetData>
  <hyperlinks>
    <hyperlink ref="A1" location="'MENU PRINCIPAL'!A1" display="='\\servidor\JS Advogados\FINANCEIRO\2024\03 - MARÇO\[MARÇO.xlsx]MENU PRINCIPAL'!A1" xr:uid="{00000000-0004-0000-0700-000000000000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I5"/>
  <sheetViews>
    <sheetView workbookViewId="0">
      <selection activeCell="G27" sqref="G26:G27"/>
    </sheetView>
  </sheetViews>
  <sheetFormatPr defaultColWidth="9" defaultRowHeight="15"/>
  <cols>
    <col min="1" max="1" width="19.28515625" customWidth="1"/>
    <col min="2" max="2" width="10" customWidth="1"/>
    <col min="3" max="3" width="15.28515625" customWidth="1"/>
    <col min="4" max="4" width="14.7109375" customWidth="1"/>
    <col min="5" max="5" width="11.140625" customWidth="1"/>
    <col min="6" max="6" width="18.85546875" customWidth="1"/>
    <col min="7" max="7" width="16.28515625" customWidth="1"/>
    <col min="8" max="8" width="14.28515625" customWidth="1"/>
    <col min="9" max="9" width="13.28515625" customWidth="1"/>
  </cols>
  <sheetData>
    <row r="1" spans="1:9">
      <c r="A1" s="1" t="str">
        <f>'[4]MENU PRINCIPAL'!A1</f>
        <v>MENU PRINCIPAL</v>
      </c>
    </row>
    <row r="2" spans="1:9">
      <c r="A2" s="26">
        <f>'[4]MENU PRINCIPAL'!C18</f>
        <v>0</v>
      </c>
      <c r="B2" s="3" t="str">
        <f>[2]DEZEMBRO!$H$128</f>
        <v xml:space="preserve">CAPTAÇÃO  </v>
      </c>
      <c r="C2" s="4" t="str">
        <f>[2]DEZEMBRO!$I$128</f>
        <v>ATUAÇÃO TÉCNICA</v>
      </c>
      <c r="D2" s="5"/>
      <c r="E2" s="5"/>
      <c r="F2" s="6" t="s">
        <v>1</v>
      </c>
      <c r="G2" s="6" t="e">
        <f>CRISTIANO!#REF!</f>
        <v>#REF!</v>
      </c>
      <c r="H2" s="7"/>
      <c r="I2" s="22" t="s">
        <v>7</v>
      </c>
    </row>
    <row r="3" spans="1:9">
      <c r="A3" s="8"/>
      <c r="B3" s="9">
        <v>0.1</v>
      </c>
      <c r="C3" s="10">
        <v>0.33329999999999999</v>
      </c>
      <c r="D3" s="11" t="s">
        <v>10</v>
      </c>
      <c r="E3" s="12" t="s">
        <v>11</v>
      </c>
      <c r="F3" s="13">
        <v>45457</v>
      </c>
      <c r="G3" s="13">
        <v>45474</v>
      </c>
      <c r="H3" s="14" t="s">
        <v>12</v>
      </c>
      <c r="I3" s="23" t="s">
        <v>13</v>
      </c>
    </row>
    <row r="4" spans="1:9" ht="15.75">
      <c r="B4" s="15">
        <v>0</v>
      </c>
      <c r="C4" s="16">
        <v>0</v>
      </c>
      <c r="D4" s="17">
        <v>0</v>
      </c>
      <c r="E4" s="18">
        <f>B4+C4+D4</f>
        <v>0</v>
      </c>
      <c r="F4" s="19">
        <v>0</v>
      </c>
      <c r="G4" s="19">
        <v>0</v>
      </c>
      <c r="H4" s="20">
        <f>F4+G4</f>
        <v>0</v>
      </c>
      <c r="I4" s="24">
        <f>E4-H4</f>
        <v>0</v>
      </c>
    </row>
    <row r="5" spans="1:9">
      <c r="F5" s="21" t="s">
        <v>19</v>
      </c>
      <c r="G5" s="21" t="s">
        <v>19</v>
      </c>
    </row>
  </sheetData>
  <hyperlinks>
    <hyperlink ref="A1" location="'MENU PRINCIPAL'!A1" display="='\\servidor\JS Advogados\FINANCEIRO\2024\03 - MARÇO\[MARÇO.xlsx]MENU PRINCIPAL'!A1" xr:uid="{00000000-0004-0000-0800-000000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J.S</vt:lpstr>
      <vt:lpstr>JÉTER</vt:lpstr>
      <vt:lpstr>ELOÍZA</vt:lpstr>
      <vt:lpstr>SIMONE</vt:lpstr>
      <vt:lpstr>CRISTIANO</vt:lpstr>
      <vt:lpstr>EDUARDO</vt:lpstr>
      <vt:lpstr>RAIMUNDO</vt:lpstr>
      <vt:lpstr>LORRAINE</vt:lpstr>
      <vt:lpstr>ALEXANDRE</vt:lpstr>
      <vt:lpstr>RENAN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2024-06-10T22:52:00Z</dcterms:created>
  <dcterms:modified xsi:type="dcterms:W3CDTF">2024-07-21T21:22:21Z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40FACED5E45440CF9D7423DBFB88D68B_12</vt:lpwstr>
  </property>
  <property fmtid="{D5CDD505-2E9C-101B-9397-08002B2CF9AE}" pid="3" name="KSOProductBuildVer">
    <vt:lpwstr>1046-12.2.0.17119</vt:lpwstr>
  </property>
</Properties>
</file>