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rojects\Crude Oil Fouling Program\Projects\3D Laser Scanning Microscope Research\"/>
    </mc:Choice>
  </mc:AlternateContent>
  <bookViews>
    <workbookView xWindow="120" yWindow="690" windowWidth="9165" windowHeight="6210"/>
  </bookViews>
  <sheets>
    <sheet name="Motorized Stage Scans" sheetId="1" r:id="rId1"/>
    <sheet name="Single Scans" sheetId="2" r:id="rId2"/>
    <sheet name="Washunwash" sheetId="3" r:id="rId3"/>
  </sheets>
  <calcPr calcId="162913" calcMode="manual"/>
  <fileRecoveryPr repairLoad="1"/>
</workbook>
</file>

<file path=xl/calcChain.xml><?xml version="1.0" encoding="utf-8"?>
<calcChain xmlns="http://schemas.openxmlformats.org/spreadsheetml/2006/main">
  <c r="E28" i="2" l="1"/>
  <c r="E29" i="2" s="1"/>
  <c r="AH168" i="1" l="1"/>
  <c r="AL168" i="1" s="1"/>
  <c r="AH169" i="1"/>
  <c r="AH170" i="1"/>
  <c r="AH171" i="1"/>
  <c r="AD168" i="1"/>
  <c r="AB168" i="1" s="1"/>
  <c r="AK168" i="1" s="1"/>
  <c r="AD169" i="1"/>
  <c r="AB169" i="1" s="1"/>
  <c r="AK169" i="1" s="1"/>
  <c r="AD170" i="1"/>
  <c r="AB170" i="1" s="1"/>
  <c r="AK170" i="1" s="1"/>
  <c r="AD171" i="1"/>
  <c r="AB171" i="1" s="1"/>
  <c r="AK171" i="1" s="1"/>
  <c r="AI170" i="1" l="1"/>
  <c r="AI169" i="1"/>
  <c r="AC171" i="1"/>
  <c r="AJ171" i="1" s="1"/>
  <c r="AC170" i="1"/>
  <c r="AJ170" i="1" s="1"/>
  <c r="AC169" i="1"/>
  <c r="AJ169" i="1" s="1"/>
  <c r="AC168" i="1"/>
  <c r="AJ168" i="1" s="1"/>
  <c r="AL170" i="1"/>
  <c r="AL169" i="1"/>
  <c r="AI171" i="1"/>
  <c r="AI168" i="1"/>
  <c r="AL171" i="1"/>
  <c r="AA171" i="1" l="1"/>
  <c r="AA170" i="1"/>
  <c r="AA169" i="1"/>
  <c r="AA168" i="1"/>
  <c r="AE168" i="1" s="1"/>
  <c r="Y168" i="1"/>
  <c r="AH160" i="1"/>
  <c r="AL160" i="1" s="1"/>
  <c r="AH161" i="1"/>
  <c r="AI161" i="1" s="1"/>
  <c r="AL161" i="1"/>
  <c r="AH164" i="1"/>
  <c r="AL164" i="1"/>
  <c r="AH165" i="1"/>
  <c r="AL165" i="1"/>
  <c r="AH166" i="1"/>
  <c r="AI166" i="1" s="1"/>
  <c r="AL166" i="1"/>
  <c r="AH167" i="1"/>
  <c r="AK167" i="1"/>
  <c r="AA167" i="1"/>
  <c r="Y167" i="1" s="1"/>
  <c r="AD167" i="1"/>
  <c r="AB167" i="1" s="1"/>
  <c r="AE167" i="1"/>
  <c r="AA160" i="1"/>
  <c r="AE160" i="1" s="1"/>
  <c r="AD160" i="1"/>
  <c r="AC160" i="1" s="1"/>
  <c r="AJ160" i="1" s="1"/>
  <c r="AA161" i="1"/>
  <c r="Y161" i="1" s="1"/>
  <c r="AC161" i="1"/>
  <c r="AJ161" i="1" s="1"/>
  <c r="AD161" i="1"/>
  <c r="AB161" i="1" s="1"/>
  <c r="AK161" i="1" s="1"/>
  <c r="AA162" i="1"/>
  <c r="Y162" i="1" s="1"/>
  <c r="AB162" i="1"/>
  <c r="AD162" i="1"/>
  <c r="AC162" i="1" s="1"/>
  <c r="AE162" i="1"/>
  <c r="AA163" i="1"/>
  <c r="Y163" i="1" s="1"/>
  <c r="AD163" i="1"/>
  <c r="AB163" i="1" s="1"/>
  <c r="AE163" i="1"/>
  <c r="AA164" i="1"/>
  <c r="Y164" i="1" s="1"/>
  <c r="AD164" i="1"/>
  <c r="AB164" i="1" s="1"/>
  <c r="AK164" i="1" s="1"/>
  <c r="AA165" i="1"/>
  <c r="Y165" i="1" s="1"/>
  <c r="AB165" i="1"/>
  <c r="AK165" i="1" s="1"/>
  <c r="AD165" i="1"/>
  <c r="AC165" i="1" s="1"/>
  <c r="AJ165" i="1" s="1"/>
  <c r="AE165" i="1"/>
  <c r="AA166" i="1"/>
  <c r="AE166" i="1" s="1"/>
  <c r="AD166" i="1"/>
  <c r="AC166" i="1" s="1"/>
  <c r="AJ166" i="1" s="1"/>
  <c r="Y160" i="1"/>
  <c r="AI167" i="1" l="1"/>
  <c r="AE164" i="1"/>
  <c r="AI165" i="1"/>
  <c r="Y166" i="1"/>
  <c r="Y169" i="1"/>
  <c r="AE169" i="1"/>
  <c r="AE161" i="1"/>
  <c r="AB166" i="1"/>
  <c r="AK166" i="1" s="1"/>
  <c r="AI164" i="1"/>
  <c r="Y170" i="1"/>
  <c r="AE170" i="1"/>
  <c r="AI160" i="1"/>
  <c r="Y171" i="1"/>
  <c r="AE171" i="1"/>
  <c r="AL167" i="1"/>
  <c r="AC167" i="1"/>
  <c r="AJ167" i="1" s="1"/>
  <c r="AC164" i="1"/>
  <c r="AJ164" i="1" s="1"/>
  <c r="AC163" i="1"/>
  <c r="AB160" i="1"/>
  <c r="AK160" i="1" s="1"/>
  <c r="AH148" i="1"/>
  <c r="AL148" i="1"/>
  <c r="AH149" i="1"/>
  <c r="AL149" i="1"/>
  <c r="F60" i="3" l="1"/>
  <c r="E60" i="3"/>
  <c r="H52" i="3"/>
  <c r="H53" i="3"/>
  <c r="H54" i="3"/>
  <c r="H55" i="3"/>
  <c r="H56" i="3"/>
  <c r="H57" i="3"/>
  <c r="H58" i="3"/>
  <c r="S4" i="3"/>
  <c r="P11" i="3"/>
  <c r="P12" i="3" s="1"/>
  <c r="P13" i="3" s="1"/>
  <c r="P10" i="3"/>
  <c r="R5" i="3"/>
  <c r="S5" i="3"/>
  <c r="R6" i="3"/>
  <c r="S6" i="3"/>
  <c r="R7" i="3"/>
  <c r="S7" i="3"/>
  <c r="R4" i="3"/>
  <c r="I9" i="3"/>
  <c r="Q10" i="3"/>
  <c r="P22" i="3"/>
  <c r="O22" i="3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52" i="1"/>
  <c r="N153" i="1"/>
  <c r="N154" i="1"/>
  <c r="N155" i="1"/>
  <c r="N156" i="1"/>
  <c r="N157" i="1"/>
  <c r="N158" i="1"/>
  <c r="N159" i="1"/>
  <c r="N4" i="1"/>
  <c r="N25" i="3"/>
  <c r="N24" i="3"/>
  <c r="M25" i="3"/>
  <c r="M24" i="3"/>
  <c r="H23" i="3"/>
  <c r="I23" i="3"/>
  <c r="J23" i="3"/>
  <c r="M23" i="3" s="1"/>
  <c r="K23" i="3"/>
  <c r="N23" i="3" s="1"/>
  <c r="I22" i="3"/>
  <c r="J22" i="3"/>
  <c r="M22" i="3" s="1"/>
  <c r="K22" i="3"/>
  <c r="N22" i="3" s="1"/>
  <c r="H22" i="3"/>
  <c r="AH150" i="1"/>
  <c r="AL150" i="1" s="1"/>
  <c r="AH151" i="1"/>
  <c r="AL151" i="1" s="1"/>
  <c r="J9" i="3"/>
  <c r="J10" i="3"/>
  <c r="J11" i="3"/>
  <c r="J12" i="3"/>
  <c r="J13" i="3"/>
  <c r="J14" i="3"/>
  <c r="J15" i="3"/>
  <c r="J16" i="3"/>
  <c r="I10" i="3"/>
  <c r="I11" i="3"/>
  <c r="I12" i="3"/>
  <c r="I13" i="3"/>
  <c r="I14" i="3"/>
  <c r="I15" i="3"/>
  <c r="I16" i="3"/>
  <c r="L81" i="1"/>
  <c r="M81" i="1"/>
  <c r="M80" i="1"/>
  <c r="L80" i="1"/>
  <c r="M37" i="1"/>
  <c r="N37" i="1" s="1"/>
  <c r="M36" i="1"/>
  <c r="N36" i="1" s="1"/>
  <c r="AH155" i="1"/>
  <c r="AL155" i="1" s="1"/>
  <c r="AH156" i="1"/>
  <c r="AL156" i="1" s="1"/>
  <c r="AH157" i="1"/>
  <c r="AH158" i="1"/>
  <c r="AH159" i="1"/>
  <c r="AH153" i="1"/>
  <c r="AL153" i="1" s="1"/>
  <c r="AH152" i="1"/>
  <c r="AL152" i="1" s="1"/>
  <c r="AA152" i="1"/>
  <c r="Y152" i="1" s="1"/>
  <c r="AD152" i="1"/>
  <c r="AB152" i="1" s="1"/>
  <c r="AK152" i="1" s="1"/>
  <c r="AA153" i="1"/>
  <c r="Y153" i="1" s="1"/>
  <c r="AD153" i="1"/>
  <c r="AB153" i="1" s="1"/>
  <c r="AK153" i="1" s="1"/>
  <c r="AA155" i="1"/>
  <c r="AE155" i="1" s="1"/>
  <c r="AD155" i="1"/>
  <c r="AB155" i="1" s="1"/>
  <c r="AK155" i="1" s="1"/>
  <c r="AA156" i="1"/>
  <c r="Y156" i="1" s="1"/>
  <c r="AD156" i="1"/>
  <c r="AC156" i="1" s="1"/>
  <c r="AJ156" i="1" s="1"/>
  <c r="AA157" i="1"/>
  <c r="Y157" i="1" s="1"/>
  <c r="AD157" i="1"/>
  <c r="AB157" i="1" s="1"/>
  <c r="AK157" i="1" s="1"/>
  <c r="AA158" i="1"/>
  <c r="AE158" i="1" s="1"/>
  <c r="AD158" i="1"/>
  <c r="AC158" i="1" s="1"/>
  <c r="AJ158" i="1" s="1"/>
  <c r="AA159" i="1"/>
  <c r="AE159" i="1" s="1"/>
  <c r="AD159" i="1"/>
  <c r="AB159" i="1" s="1"/>
  <c r="AK159" i="1" s="1"/>
  <c r="Z154" i="1"/>
  <c r="AA154" i="1" s="1"/>
  <c r="N81" i="1" l="1"/>
  <c r="N80" i="1"/>
  <c r="AI155" i="1"/>
  <c r="Y154" i="1"/>
  <c r="AE154" i="1"/>
  <c r="AI153" i="1"/>
  <c r="AI158" i="1"/>
  <c r="AD154" i="1"/>
  <c r="AC154" i="1" s="1"/>
  <c r="AJ154" i="1" s="1"/>
  <c r="AI159" i="1"/>
  <c r="AH154" i="1"/>
  <c r="AE153" i="1"/>
  <c r="AI157" i="1"/>
  <c r="AI156" i="1"/>
  <c r="AL159" i="1"/>
  <c r="AL158" i="1"/>
  <c r="AI152" i="1"/>
  <c r="AL157" i="1"/>
  <c r="AE157" i="1"/>
  <c r="Y159" i="1"/>
  <c r="AB158" i="1"/>
  <c r="AK158" i="1" s="1"/>
  <c r="AC157" i="1"/>
  <c r="AJ157" i="1" s="1"/>
  <c r="AE152" i="1"/>
  <c r="Y155" i="1"/>
  <c r="Y158" i="1"/>
  <c r="AB154" i="1"/>
  <c r="AK154" i="1" s="1"/>
  <c r="AC153" i="1"/>
  <c r="AJ153" i="1" s="1"/>
  <c r="AE156" i="1"/>
  <c r="AC152" i="1"/>
  <c r="AJ152" i="1" s="1"/>
  <c r="AC159" i="1"/>
  <c r="AJ159" i="1" s="1"/>
  <c r="AB156" i="1"/>
  <c r="AK156" i="1" s="1"/>
  <c r="AC155" i="1"/>
  <c r="AJ155" i="1" s="1"/>
  <c r="AH108" i="1"/>
  <c r="AL108" i="1" s="1"/>
  <c r="AH109" i="1"/>
  <c r="AL109" i="1" s="1"/>
  <c r="AH110" i="1"/>
  <c r="AL110" i="1" s="1"/>
  <c r="AH111" i="1"/>
  <c r="AA108" i="1"/>
  <c r="Y108" i="1" s="1"/>
  <c r="AD108" i="1"/>
  <c r="AC108" i="1" s="1"/>
  <c r="AJ108" i="1" s="1"/>
  <c r="AA109" i="1"/>
  <c r="Y109" i="1" s="1"/>
  <c r="AD109" i="1"/>
  <c r="AB109" i="1" s="1"/>
  <c r="AK109" i="1" s="1"/>
  <c r="AA110" i="1"/>
  <c r="Y110" i="1" s="1"/>
  <c r="AD110" i="1"/>
  <c r="AB110" i="1" s="1"/>
  <c r="AK110" i="1" s="1"/>
  <c r="AA111" i="1"/>
  <c r="Y111" i="1" s="1"/>
  <c r="AD111" i="1"/>
  <c r="AB111" i="1" s="1"/>
  <c r="AK111" i="1" s="1"/>
  <c r="AI111" i="1" l="1"/>
  <c r="AI109" i="1"/>
  <c r="AI154" i="1"/>
  <c r="AL154" i="1"/>
  <c r="AE111" i="1"/>
  <c r="AL111" i="1"/>
  <c r="AC111" i="1"/>
  <c r="AJ111" i="1" s="1"/>
  <c r="AI108" i="1"/>
  <c r="AE108" i="1"/>
  <c r="AI110" i="1"/>
  <c r="AE109" i="1"/>
  <c r="AE110" i="1"/>
  <c r="AB108" i="1"/>
  <c r="AK108" i="1" s="1"/>
  <c r="AC110" i="1"/>
  <c r="AJ110" i="1" s="1"/>
  <c r="AC109" i="1"/>
  <c r="AJ109" i="1" s="1"/>
  <c r="AH123" i="1" l="1"/>
  <c r="AI123" i="1" s="1"/>
  <c r="AJ123" i="1"/>
  <c r="AK123" i="1"/>
  <c r="AH124" i="1"/>
  <c r="AH125" i="1"/>
  <c r="AI125" i="1" s="1"/>
  <c r="AJ125" i="1"/>
  <c r="AK125" i="1"/>
  <c r="AH126" i="1"/>
  <c r="AH127" i="1"/>
  <c r="AH128" i="1"/>
  <c r="AH129" i="1"/>
  <c r="AL129" i="1" s="1"/>
  <c r="AH130" i="1"/>
  <c r="AI130" i="1" s="1"/>
  <c r="AJ130" i="1"/>
  <c r="AK130" i="1"/>
  <c r="AA122" i="1"/>
  <c r="Y122" i="1" s="1"/>
  <c r="AD122" i="1"/>
  <c r="AB122" i="1" s="1"/>
  <c r="AK122" i="1" s="1"/>
  <c r="AH116" i="1"/>
  <c r="AH117" i="1"/>
  <c r="AH118" i="1"/>
  <c r="AH119" i="1"/>
  <c r="AH120" i="1"/>
  <c r="AH122" i="1"/>
  <c r="AA148" i="1"/>
  <c r="Y148" i="1" s="1"/>
  <c r="AD148" i="1"/>
  <c r="AA149" i="1"/>
  <c r="Y149" i="1" s="1"/>
  <c r="AD149" i="1"/>
  <c r="AA150" i="1"/>
  <c r="Y150" i="1" s="1"/>
  <c r="AD150" i="1"/>
  <c r="AA151" i="1"/>
  <c r="AE151" i="1" s="1"/>
  <c r="AD151" i="1"/>
  <c r="AC148" i="1" l="1"/>
  <c r="AJ148" i="1" s="1"/>
  <c r="AI148" i="1"/>
  <c r="AC149" i="1"/>
  <c r="AJ149" i="1" s="1"/>
  <c r="AI149" i="1"/>
  <c r="AB150" i="1"/>
  <c r="AK150" i="1" s="1"/>
  <c r="AI150" i="1"/>
  <c r="AB151" i="1"/>
  <c r="AK151" i="1" s="1"/>
  <c r="AI151" i="1"/>
  <c r="AL125" i="1"/>
  <c r="AL120" i="1"/>
  <c r="AL117" i="1"/>
  <c r="AL119" i="1"/>
  <c r="AL128" i="1"/>
  <c r="AL127" i="1"/>
  <c r="AL124" i="1"/>
  <c r="AL123" i="1"/>
  <c r="AL116" i="1"/>
  <c r="AE122" i="1"/>
  <c r="AL130" i="1"/>
  <c r="AL126" i="1"/>
  <c r="AB148" i="1"/>
  <c r="AK148" i="1" s="1"/>
  <c r="AI122" i="1"/>
  <c r="AL118" i="1"/>
  <c r="AC122" i="1"/>
  <c r="AJ122" i="1" s="1"/>
  <c r="AL122" i="1"/>
  <c r="AE148" i="1"/>
  <c r="AE149" i="1"/>
  <c r="Y151" i="1"/>
  <c r="AE150" i="1"/>
  <c r="AB149" i="1"/>
  <c r="AK149" i="1" s="1"/>
  <c r="AC151" i="1"/>
  <c r="AJ151" i="1" s="1"/>
  <c r="AC150" i="1"/>
  <c r="AJ150" i="1" s="1"/>
  <c r="AH132" i="1" l="1"/>
  <c r="AH133" i="1"/>
  <c r="AH134" i="1"/>
  <c r="AH135" i="1"/>
  <c r="AH136" i="1"/>
  <c r="AH137" i="1"/>
  <c r="AL137" i="1" s="1"/>
  <c r="AH140" i="1"/>
  <c r="AL140" i="1" s="1"/>
  <c r="AH141" i="1"/>
  <c r="AH142" i="1"/>
  <c r="AL142" i="1" s="1"/>
  <c r="AH143" i="1"/>
  <c r="AL143" i="1" s="1"/>
  <c r="AH144" i="1"/>
  <c r="AL144" i="1" s="1"/>
  <c r="AH145" i="1"/>
  <c r="AH146" i="1"/>
  <c r="AD98" i="1"/>
  <c r="AL141" i="1" l="1"/>
  <c r="AL136" i="1"/>
  <c r="AL135" i="1"/>
  <c r="AL134" i="1"/>
  <c r="AL133" i="1"/>
  <c r="AL132" i="1"/>
  <c r="AL146" i="1"/>
  <c r="AL145" i="1"/>
  <c r="AA132" i="1" l="1"/>
  <c r="AE132" i="1" s="1"/>
  <c r="AD132" i="1"/>
  <c r="AA133" i="1"/>
  <c r="Y133" i="1" s="1"/>
  <c r="AD133" i="1"/>
  <c r="AA134" i="1"/>
  <c r="Y134" i="1" s="1"/>
  <c r="AD134" i="1"/>
  <c r="AA135" i="1"/>
  <c r="AE135" i="1" s="1"/>
  <c r="AD135" i="1"/>
  <c r="AA136" i="1"/>
  <c r="AE136" i="1" s="1"/>
  <c r="AD136" i="1"/>
  <c r="AC136" i="1" s="1"/>
  <c r="AJ136" i="1" s="1"/>
  <c r="AA137" i="1"/>
  <c r="AE137" i="1" s="1"/>
  <c r="AD137" i="1"/>
  <c r="AB137" i="1" s="1"/>
  <c r="AK137" i="1" s="1"/>
  <c r="AA138" i="1"/>
  <c r="Y138" i="1" s="1"/>
  <c r="AD138" i="1"/>
  <c r="AB138" i="1" s="1"/>
  <c r="AA139" i="1"/>
  <c r="AE139" i="1" s="1"/>
  <c r="AD139" i="1"/>
  <c r="AC139" i="1" s="1"/>
  <c r="AA140" i="1"/>
  <c r="AD140" i="1"/>
  <c r="AI140" i="1" s="1"/>
  <c r="AE140" i="1"/>
  <c r="AA141" i="1"/>
  <c r="Y141" i="1" s="1"/>
  <c r="AD141" i="1"/>
  <c r="AB141" i="1" s="1"/>
  <c r="AK141" i="1" s="1"/>
  <c r="AA142" i="1"/>
  <c r="Y142" i="1" s="1"/>
  <c r="AD142" i="1"/>
  <c r="AA143" i="1"/>
  <c r="Y143" i="1" s="1"/>
  <c r="AD143" i="1"/>
  <c r="AA144" i="1"/>
  <c r="Y144" i="1" s="1"/>
  <c r="AD144" i="1"/>
  <c r="AA145" i="1"/>
  <c r="AE145" i="1" s="1"/>
  <c r="AD145" i="1"/>
  <c r="AA146" i="1"/>
  <c r="Y146" i="1" s="1"/>
  <c r="AD146" i="1"/>
  <c r="Y136" i="1"/>
  <c r="Y140" i="1"/>
  <c r="AE143" i="1" l="1"/>
  <c r="AB140" i="1"/>
  <c r="AK140" i="1" s="1"/>
  <c r="AE142" i="1"/>
  <c r="AC140" i="1"/>
  <c r="AJ140" i="1" s="1"/>
  <c r="AB142" i="1"/>
  <c r="AK142" i="1" s="1"/>
  <c r="AI142" i="1"/>
  <c r="AB134" i="1"/>
  <c r="AK134" i="1" s="1"/>
  <c r="AI134" i="1"/>
  <c r="AC132" i="1"/>
  <c r="AJ132" i="1" s="1"/>
  <c r="AI132" i="1"/>
  <c r="Y135" i="1"/>
  <c r="AC143" i="1"/>
  <c r="AJ143" i="1" s="1"/>
  <c r="AI143" i="1"/>
  <c r="AB132" i="1"/>
  <c r="AK132" i="1" s="1"/>
  <c r="AC141" i="1"/>
  <c r="AJ141" i="1" s="1"/>
  <c r="AI141" i="1"/>
  <c r="AC137" i="1"/>
  <c r="AJ137" i="1" s="1"/>
  <c r="AI137" i="1"/>
  <c r="AB136" i="1"/>
  <c r="AK136" i="1" s="1"/>
  <c r="AI136" i="1"/>
  <c r="AC135" i="1"/>
  <c r="AJ135" i="1" s="1"/>
  <c r="AI135" i="1"/>
  <c r="AC133" i="1"/>
  <c r="AJ133" i="1" s="1"/>
  <c r="AI133" i="1"/>
  <c r="AB146" i="1"/>
  <c r="AK146" i="1" s="1"/>
  <c r="AI146" i="1"/>
  <c r="AE144" i="1"/>
  <c r="AC145" i="1"/>
  <c r="AJ145" i="1" s="1"/>
  <c r="AI145" i="1"/>
  <c r="AB144" i="1"/>
  <c r="AK144" i="1" s="1"/>
  <c r="AI144" i="1"/>
  <c r="AB133" i="1"/>
  <c r="AK133" i="1" s="1"/>
  <c r="AE133" i="1"/>
  <c r="Y132" i="1"/>
  <c r="AB145" i="1"/>
  <c r="AK145" i="1" s="1"/>
  <c r="AC144" i="1"/>
  <c r="AJ144" i="1" s="1"/>
  <c r="Y139" i="1"/>
  <c r="AE146" i="1"/>
  <c r="AE134" i="1"/>
  <c r="AE141" i="1"/>
  <c r="Y145" i="1"/>
  <c r="Y137" i="1"/>
  <c r="AC146" i="1"/>
  <c r="AJ146" i="1" s="1"/>
  <c r="AB143" i="1"/>
  <c r="AK143" i="1" s="1"/>
  <c r="AC142" i="1"/>
  <c r="AJ142" i="1" s="1"/>
  <c r="AB139" i="1"/>
  <c r="AC138" i="1"/>
  <c r="AB135" i="1"/>
  <c r="AK135" i="1" s="1"/>
  <c r="AC134" i="1"/>
  <c r="AJ134" i="1" s="1"/>
  <c r="AE138" i="1"/>
  <c r="AH55" i="1" l="1"/>
  <c r="AH54" i="1"/>
  <c r="AH53" i="1"/>
  <c r="AH52" i="1"/>
  <c r="AH51" i="1"/>
  <c r="AH50" i="1"/>
  <c r="AH49" i="1"/>
  <c r="AH46" i="1"/>
  <c r="AH43" i="1"/>
  <c r="AH42" i="1"/>
  <c r="AH60" i="1"/>
  <c r="AH112" i="1" l="1"/>
  <c r="AD89" i="1"/>
  <c r="AB89" i="1" s="1"/>
  <c r="AH83" i="1"/>
  <c r="AH99" i="1"/>
  <c r="AH98" i="1"/>
  <c r="AI98" i="1" s="1"/>
  <c r="AH97" i="1"/>
  <c r="AH96" i="1"/>
  <c r="AH102" i="1"/>
  <c r="AH103" i="1"/>
  <c r="AA106" i="1"/>
  <c r="Y106" i="1" s="1"/>
  <c r="AD107" i="1"/>
  <c r="AC107" i="1" s="1"/>
  <c r="AA107" i="1"/>
  <c r="AE107" i="1" s="1"/>
  <c r="AD106" i="1"/>
  <c r="AB106" i="1" s="1"/>
  <c r="AD105" i="1"/>
  <c r="AB105" i="1" s="1"/>
  <c r="AA105" i="1"/>
  <c r="AE105" i="1" s="1"/>
  <c r="AL103" i="1" l="1"/>
  <c r="AL102" i="1"/>
  <c r="Y105" i="1"/>
  <c r="AC89" i="1"/>
  <c r="AC105" i="1"/>
  <c r="AE106" i="1"/>
  <c r="AC106" i="1"/>
  <c r="Y107" i="1"/>
  <c r="AB107" i="1"/>
  <c r="AA101" i="1" l="1"/>
  <c r="Y101" i="1" s="1"/>
  <c r="AD101" i="1"/>
  <c r="AB101" i="1" s="1"/>
  <c r="AA102" i="1"/>
  <c r="Y102" i="1" s="1"/>
  <c r="AD102" i="1"/>
  <c r="AA103" i="1"/>
  <c r="Y103" i="1" s="1"/>
  <c r="AD103" i="1"/>
  <c r="AA100" i="1"/>
  <c r="Y100" i="1" s="1"/>
  <c r="AD100" i="1"/>
  <c r="AB100" i="1" s="1"/>
  <c r="AB102" i="1" l="1"/>
  <c r="AK102" i="1" s="1"/>
  <c r="AI102" i="1"/>
  <c r="AB103" i="1"/>
  <c r="AK103" i="1" s="1"/>
  <c r="AI103" i="1"/>
  <c r="AE102" i="1"/>
  <c r="AE101" i="1"/>
  <c r="AE103" i="1"/>
  <c r="AC101" i="1"/>
  <c r="AE100" i="1"/>
  <c r="AC103" i="1"/>
  <c r="AJ103" i="1" s="1"/>
  <c r="AC102" i="1"/>
  <c r="AJ102" i="1" s="1"/>
  <c r="AC100" i="1"/>
  <c r="AA127" i="1" l="1"/>
  <c r="Y127" i="1" s="1"/>
  <c r="AD127" i="1"/>
  <c r="AA128" i="1"/>
  <c r="AE128" i="1" s="1"/>
  <c r="AD128" i="1"/>
  <c r="AA129" i="1"/>
  <c r="Y129" i="1" s="1"/>
  <c r="AD129" i="1"/>
  <c r="AE129" i="1"/>
  <c r="AB128" i="1" l="1"/>
  <c r="AK128" i="1" s="1"/>
  <c r="AI128" i="1"/>
  <c r="AC129" i="1"/>
  <c r="AJ129" i="1" s="1"/>
  <c r="AI129" i="1"/>
  <c r="AC127" i="1"/>
  <c r="AJ127" i="1" s="1"/>
  <c r="AI127" i="1"/>
  <c r="Y128" i="1"/>
  <c r="AE127" i="1"/>
  <c r="AB129" i="1"/>
  <c r="AK129" i="1" s="1"/>
  <c r="AC128" i="1"/>
  <c r="AJ128" i="1" s="1"/>
  <c r="AB127" i="1"/>
  <c r="AK127" i="1" s="1"/>
  <c r="AA120" i="1"/>
  <c r="AE120" i="1" s="1"/>
  <c r="AD120" i="1"/>
  <c r="AA124" i="1"/>
  <c r="AE124" i="1" s="1"/>
  <c r="AD124" i="1"/>
  <c r="AA126" i="1"/>
  <c r="AE126" i="1" s="1"/>
  <c r="AD126" i="1"/>
  <c r="AA116" i="1"/>
  <c r="AE116" i="1" s="1"/>
  <c r="AD116" i="1"/>
  <c r="AI116" i="1" s="1"/>
  <c r="AA117" i="1"/>
  <c r="AE117" i="1" s="1"/>
  <c r="AD117" i="1"/>
  <c r="AI117" i="1" s="1"/>
  <c r="AA118" i="1"/>
  <c r="Y118" i="1" s="1"/>
  <c r="AD118" i="1"/>
  <c r="AI118" i="1" s="1"/>
  <c r="AA119" i="1"/>
  <c r="AE119" i="1" s="1"/>
  <c r="AD119" i="1"/>
  <c r="AI119" i="1" s="1"/>
  <c r="AB124" i="1" l="1"/>
  <c r="AK124" i="1" s="1"/>
  <c r="AI124" i="1"/>
  <c r="AB126" i="1"/>
  <c r="AK126" i="1" s="1"/>
  <c r="AI126" i="1"/>
  <c r="AB120" i="1"/>
  <c r="AK120" i="1" s="1"/>
  <c r="AI120" i="1"/>
  <c r="AB117" i="1"/>
  <c r="AK117" i="1" s="1"/>
  <c r="AB119" i="1"/>
  <c r="AK119" i="1" s="1"/>
  <c r="AE118" i="1"/>
  <c r="AB118" i="1"/>
  <c r="AK118" i="1" s="1"/>
  <c r="AB116" i="1"/>
  <c r="AK116" i="1" s="1"/>
  <c r="Y124" i="1"/>
  <c r="Y116" i="1"/>
  <c r="Y120" i="1"/>
  <c r="AL97" i="1"/>
  <c r="Y117" i="1"/>
  <c r="Y126" i="1"/>
  <c r="Y119" i="1"/>
  <c r="AC126" i="1"/>
  <c r="AJ126" i="1" s="1"/>
  <c r="AC119" i="1"/>
  <c r="AJ119" i="1" s="1"/>
  <c r="AC124" i="1"/>
  <c r="AJ124" i="1" s="1"/>
  <c r="AC120" i="1"/>
  <c r="AJ120" i="1" s="1"/>
  <c r="AC118" i="1"/>
  <c r="AJ118" i="1" s="1"/>
  <c r="AC117" i="1"/>
  <c r="AJ117" i="1" s="1"/>
  <c r="AC116" i="1"/>
  <c r="AJ116" i="1" s="1"/>
  <c r="AL112" i="1"/>
  <c r="AH113" i="1"/>
  <c r="AL113" i="1" s="1"/>
  <c r="AH114" i="1"/>
  <c r="AL114" i="1" s="1"/>
  <c r="AH115" i="1"/>
  <c r="AA112" i="1"/>
  <c r="AE112" i="1" s="1"/>
  <c r="AD112" i="1"/>
  <c r="AC112" i="1" s="1"/>
  <c r="AJ112" i="1" s="1"/>
  <c r="AA113" i="1"/>
  <c r="Y113" i="1" s="1"/>
  <c r="AD113" i="1"/>
  <c r="AB113" i="1" s="1"/>
  <c r="AK113" i="1" s="1"/>
  <c r="AA114" i="1"/>
  <c r="AE114" i="1" s="1"/>
  <c r="AD114" i="1"/>
  <c r="AB114" i="1" s="1"/>
  <c r="AK114" i="1" s="1"/>
  <c r="AA115" i="1"/>
  <c r="Y115" i="1" s="1"/>
  <c r="AD115" i="1"/>
  <c r="AB115" i="1" s="1"/>
  <c r="AK115" i="1" s="1"/>
  <c r="Y114" i="1" l="1"/>
  <c r="AI115" i="1"/>
  <c r="AB112" i="1"/>
  <c r="AK112" i="1" s="1"/>
  <c r="AI114" i="1"/>
  <c r="AE115" i="1"/>
  <c r="AL115" i="1"/>
  <c r="AI112" i="1"/>
  <c r="AC115" i="1"/>
  <c r="AJ115" i="1" s="1"/>
  <c r="AI113" i="1"/>
  <c r="AE113" i="1"/>
  <c r="AC114" i="1"/>
  <c r="AJ114" i="1" s="1"/>
  <c r="Y112" i="1"/>
  <c r="AC113" i="1"/>
  <c r="AJ113" i="1" s="1"/>
  <c r="AA97" i="1" l="1"/>
  <c r="Y97" i="1" s="1"/>
  <c r="AD97" i="1"/>
  <c r="AB97" i="1" l="1"/>
  <c r="AK97" i="1" s="1"/>
  <c r="AI97" i="1"/>
  <c r="AE97" i="1"/>
  <c r="AC97" i="1"/>
  <c r="AJ97" i="1" s="1"/>
  <c r="AA93" i="1" l="1"/>
  <c r="AE93" i="1" s="1"/>
  <c r="AD93" i="1"/>
  <c r="AB93" i="1" s="1"/>
  <c r="AK93" i="1" s="1"/>
  <c r="AH93" i="1"/>
  <c r="AL93" i="1" s="1"/>
  <c r="AA89" i="1"/>
  <c r="AH89" i="1"/>
  <c r="AL89" i="1" s="1"/>
  <c r="AL99" i="1"/>
  <c r="AD99" i="1"/>
  <c r="AA99" i="1"/>
  <c r="AE99" i="1" s="1"/>
  <c r="AL98" i="1"/>
  <c r="AA98" i="1"/>
  <c r="AE98" i="1" s="1"/>
  <c r="AL96" i="1"/>
  <c r="AD96" i="1"/>
  <c r="AA96" i="1"/>
  <c r="AH95" i="1"/>
  <c r="AL95" i="1" s="1"/>
  <c r="AD95" i="1"/>
  <c r="AC95" i="1" s="1"/>
  <c r="AJ95" i="1" s="1"/>
  <c r="AA95" i="1"/>
  <c r="AE95" i="1" s="1"/>
  <c r="AH94" i="1"/>
  <c r="AD94" i="1"/>
  <c r="AC94" i="1" s="1"/>
  <c r="AJ94" i="1" s="1"/>
  <c r="AA94" i="1"/>
  <c r="Y94" i="1" s="1"/>
  <c r="AH92" i="1"/>
  <c r="AD92" i="1"/>
  <c r="AC92" i="1" s="1"/>
  <c r="AJ92" i="1" s="1"/>
  <c r="AA92" i="1"/>
  <c r="AE92" i="1" s="1"/>
  <c r="AA88" i="1"/>
  <c r="Y88" i="1" s="1"/>
  <c r="AH91" i="1"/>
  <c r="AL91" i="1" s="1"/>
  <c r="AD91" i="1"/>
  <c r="AB91" i="1" s="1"/>
  <c r="AK91" i="1" s="1"/>
  <c r="AA91" i="1"/>
  <c r="Y91" i="1" s="1"/>
  <c r="AH90" i="1"/>
  <c r="AD90" i="1"/>
  <c r="AC90" i="1" s="1"/>
  <c r="AJ90" i="1" s="1"/>
  <c r="AA90" i="1"/>
  <c r="AE90" i="1" s="1"/>
  <c r="AK89" i="1"/>
  <c r="AJ89" i="1"/>
  <c r="AH88" i="1"/>
  <c r="AD88" i="1"/>
  <c r="AB88" i="1" s="1"/>
  <c r="AK88" i="1" s="1"/>
  <c r="Y89" i="1" l="1"/>
  <c r="AE89" i="1"/>
  <c r="AB99" i="1"/>
  <c r="AK99" i="1" s="1"/>
  <c r="AC98" i="1"/>
  <c r="AJ98" i="1" s="1"/>
  <c r="AB98" i="1"/>
  <c r="AK98" i="1" s="1"/>
  <c r="AE96" i="1"/>
  <c r="Y96" i="1"/>
  <c r="AC96" i="1"/>
  <c r="AJ96" i="1" s="1"/>
  <c r="AB96" i="1"/>
  <c r="AK96" i="1" s="1"/>
  <c r="AI96" i="1"/>
  <c r="AB95" i="1"/>
  <c r="AK95" i="1" s="1"/>
  <c r="AC88" i="1"/>
  <c r="AJ88" i="1" s="1"/>
  <c r="Y90" i="1"/>
  <c r="Y93" i="1"/>
  <c r="AC99" i="1"/>
  <c r="AJ99" i="1" s="1"/>
  <c r="Y99" i="1"/>
  <c r="AI93" i="1"/>
  <c r="AI92" i="1"/>
  <c r="AB92" i="1"/>
  <c r="AK92" i="1" s="1"/>
  <c r="AI94" i="1"/>
  <c r="AC93" i="1"/>
  <c r="AJ93" i="1" s="1"/>
  <c r="AI99" i="1"/>
  <c r="AL92" i="1"/>
  <c r="AE94" i="1"/>
  <c r="AB94" i="1"/>
  <c r="AK94" i="1" s="1"/>
  <c r="AL94" i="1"/>
  <c r="AI95" i="1"/>
  <c r="AC91" i="1"/>
  <c r="AJ91" i="1" s="1"/>
  <c r="Y92" i="1"/>
  <c r="Y95" i="1"/>
  <c r="Y98" i="1"/>
  <c r="AI90" i="1"/>
  <c r="AI88" i="1"/>
  <c r="AI91" i="1"/>
  <c r="AE88" i="1"/>
  <c r="AE91" i="1"/>
  <c r="AL88" i="1"/>
  <c r="AB90" i="1"/>
  <c r="AK90" i="1" s="1"/>
  <c r="AL90" i="1"/>
  <c r="AH81" i="1"/>
  <c r="AL81" i="1" s="1"/>
  <c r="AH82" i="1"/>
  <c r="AL82" i="1" s="1"/>
  <c r="AH84" i="1"/>
  <c r="AL84" i="1" s="1"/>
  <c r="AH85" i="1"/>
  <c r="AL85" i="1" s="1"/>
  <c r="AH86" i="1"/>
  <c r="AL86" i="1" s="1"/>
  <c r="AH87" i="1"/>
  <c r="AL87" i="1" s="1"/>
  <c r="AA81" i="1"/>
  <c r="AE81" i="1" s="1"/>
  <c r="AD81" i="1"/>
  <c r="AB81" i="1" s="1"/>
  <c r="AK81" i="1" s="1"/>
  <c r="AA82" i="1"/>
  <c r="Y82" i="1" s="1"/>
  <c r="AD82" i="1"/>
  <c r="AB82" i="1" s="1"/>
  <c r="AK82" i="1" s="1"/>
  <c r="AA83" i="1"/>
  <c r="Y83" i="1" s="1"/>
  <c r="AD83" i="1"/>
  <c r="AC83" i="1" s="1"/>
  <c r="AJ83" i="1" s="1"/>
  <c r="AA84" i="1"/>
  <c r="AE84" i="1" s="1"/>
  <c r="AD84" i="1"/>
  <c r="AB84" i="1" s="1"/>
  <c r="AK84" i="1" s="1"/>
  <c r="AA85" i="1"/>
  <c r="AE85" i="1" s="1"/>
  <c r="AD85" i="1"/>
  <c r="AI85" i="1" s="1"/>
  <c r="AA86" i="1"/>
  <c r="Y86" i="1" s="1"/>
  <c r="AD86" i="1"/>
  <c r="AB86" i="1" s="1"/>
  <c r="AK86" i="1" s="1"/>
  <c r="AA87" i="1"/>
  <c r="Y87" i="1" s="1"/>
  <c r="AD87" i="1"/>
  <c r="AC87" i="1" s="1"/>
  <c r="AJ87" i="1" s="1"/>
  <c r="AA80" i="1"/>
  <c r="AE80" i="1" s="1"/>
  <c r="AD80" i="1"/>
  <c r="AC80" i="1" s="1"/>
  <c r="AJ80" i="1" s="1"/>
  <c r="AH80" i="1"/>
  <c r="AL80" i="1" s="1"/>
  <c r="AE82" i="1" l="1"/>
  <c r="AE83" i="1"/>
  <c r="AE86" i="1"/>
  <c r="Y81" i="1"/>
  <c r="AI86" i="1"/>
  <c r="AB80" i="1"/>
  <c r="AK80" i="1" s="1"/>
  <c r="AI80" i="1"/>
  <c r="AB87" i="1"/>
  <c r="AK87" i="1" s="1"/>
  <c r="AC86" i="1"/>
  <c r="AJ86" i="1" s="1"/>
  <c r="Y85" i="1"/>
  <c r="AI87" i="1"/>
  <c r="AB83" i="1"/>
  <c r="AK83" i="1" s="1"/>
  <c r="AC82" i="1"/>
  <c r="AJ82" i="1" s="1"/>
  <c r="Y80" i="1"/>
  <c r="AI83" i="1"/>
  <c r="AI81" i="1"/>
  <c r="AI82" i="1"/>
  <c r="AL83" i="1"/>
  <c r="Y84" i="1"/>
  <c r="AE87" i="1"/>
  <c r="AC85" i="1"/>
  <c r="AJ85" i="1" s="1"/>
  <c r="AC81" i="1"/>
  <c r="AJ81" i="1" s="1"/>
  <c r="AB85" i="1"/>
  <c r="AK85" i="1" s="1"/>
  <c r="AC84" i="1"/>
  <c r="AJ84" i="1" s="1"/>
  <c r="AI84" i="1"/>
  <c r="AL52" i="1" l="1"/>
  <c r="AA52" i="1"/>
  <c r="AE52" i="1" s="1"/>
  <c r="AD52" i="1"/>
  <c r="AB52" i="1" s="1"/>
  <c r="AK52" i="1" s="1"/>
  <c r="AJ4" i="1"/>
  <c r="AK4" i="1"/>
  <c r="AJ33" i="1"/>
  <c r="AK33" i="1"/>
  <c r="AJ40" i="1"/>
  <c r="AK40" i="1"/>
  <c r="AJ41" i="1"/>
  <c r="AK41" i="1"/>
  <c r="AJ61" i="1"/>
  <c r="AK61" i="1"/>
  <c r="AH32" i="1"/>
  <c r="AD5" i="1"/>
  <c r="AB5" i="1" s="1"/>
  <c r="AK5" i="1" s="1"/>
  <c r="AH59" i="1"/>
  <c r="AL59" i="1" s="1"/>
  <c r="AD59" i="1"/>
  <c r="AC59" i="1" s="1"/>
  <c r="AJ59" i="1" s="1"/>
  <c r="AA59" i="1"/>
  <c r="AE59" i="1" s="1"/>
  <c r="AH56" i="1"/>
  <c r="AL56" i="1" s="1"/>
  <c r="AH57" i="1"/>
  <c r="AL57" i="1" s="1"/>
  <c r="AH58" i="1"/>
  <c r="AL53" i="1"/>
  <c r="AL54" i="1"/>
  <c r="AA56" i="1"/>
  <c r="AE56" i="1" s="1"/>
  <c r="AD56" i="1"/>
  <c r="AB56" i="1" s="1"/>
  <c r="AK56" i="1" s="1"/>
  <c r="AA57" i="1"/>
  <c r="AE57" i="1" s="1"/>
  <c r="AD57" i="1"/>
  <c r="AC57" i="1" s="1"/>
  <c r="AJ57" i="1" s="1"/>
  <c r="AA58" i="1"/>
  <c r="AE58" i="1" s="1"/>
  <c r="AD58" i="1"/>
  <c r="AB58" i="1" s="1"/>
  <c r="AK58" i="1" s="1"/>
  <c r="AA53" i="1"/>
  <c r="AE53" i="1" s="1"/>
  <c r="AD53" i="1"/>
  <c r="AB53" i="1" s="1"/>
  <c r="AK53" i="1" s="1"/>
  <c r="AA54" i="1"/>
  <c r="AE54" i="1" s="1"/>
  <c r="AD54" i="1"/>
  <c r="AB54" i="1" s="1"/>
  <c r="AK54" i="1" s="1"/>
  <c r="AC52" i="1" l="1"/>
  <c r="AJ52" i="1" s="1"/>
  <c r="AI53" i="1"/>
  <c r="AB59" i="1"/>
  <c r="AK59" i="1" s="1"/>
  <c r="AI58" i="1"/>
  <c r="AI56" i="1"/>
  <c r="AI59" i="1"/>
  <c r="AI52" i="1"/>
  <c r="AB57" i="1"/>
  <c r="AK57" i="1" s="1"/>
  <c r="AC56" i="1"/>
  <c r="AJ56" i="1" s="1"/>
  <c r="AI54" i="1"/>
  <c r="AC54" i="1"/>
  <c r="AJ54" i="1" s="1"/>
  <c r="AL58" i="1"/>
  <c r="AI57" i="1"/>
  <c r="AC53" i="1"/>
  <c r="AJ53" i="1" s="1"/>
  <c r="AC58" i="1"/>
  <c r="AJ58" i="1" s="1"/>
  <c r="AH70" i="1" l="1"/>
  <c r="AL70" i="1" s="1"/>
  <c r="AD72" i="1"/>
  <c r="AB72" i="1" s="1"/>
  <c r="AK72" i="1" s="1"/>
  <c r="AA72" i="1"/>
  <c r="AE72" i="1" s="1"/>
  <c r="AH68" i="1"/>
  <c r="AL68" i="1" s="1"/>
  <c r="AH69" i="1"/>
  <c r="AL69" i="1" s="1"/>
  <c r="AH71" i="1"/>
  <c r="AL71" i="1" s="1"/>
  <c r="AH72" i="1"/>
  <c r="AL72" i="1" s="1"/>
  <c r="AH73" i="1"/>
  <c r="AL73" i="1" s="1"/>
  <c r="AH76" i="1"/>
  <c r="AL76" i="1" s="1"/>
  <c r="AH77" i="1"/>
  <c r="AL77" i="1" s="1"/>
  <c r="AH78" i="1"/>
  <c r="AL78" i="1" s="1"/>
  <c r="AH79" i="1"/>
  <c r="AL79" i="1" s="1"/>
  <c r="AA69" i="1"/>
  <c r="AE69" i="1" s="1"/>
  <c r="AD69" i="1"/>
  <c r="AC69" i="1" s="1"/>
  <c r="AJ69" i="1" s="1"/>
  <c r="AA70" i="1"/>
  <c r="AE70" i="1" s="1"/>
  <c r="AD70" i="1"/>
  <c r="AB70" i="1" s="1"/>
  <c r="AK70" i="1" s="1"/>
  <c r="AA71" i="1"/>
  <c r="AE71" i="1" s="1"/>
  <c r="AD71" i="1"/>
  <c r="AB71" i="1" s="1"/>
  <c r="AK71" i="1" s="1"/>
  <c r="AA73" i="1"/>
  <c r="AE73" i="1" s="1"/>
  <c r="AD73" i="1"/>
  <c r="AC73" i="1" s="1"/>
  <c r="AJ73" i="1" s="1"/>
  <c r="AA74" i="1"/>
  <c r="AE74" i="1" s="1"/>
  <c r="AD74" i="1"/>
  <c r="AB74" i="1" s="1"/>
  <c r="AA75" i="1"/>
  <c r="Y75" i="1" s="1"/>
  <c r="AD75" i="1"/>
  <c r="AA76" i="1"/>
  <c r="AE76" i="1" s="1"/>
  <c r="AD76" i="1"/>
  <c r="AA77" i="1"/>
  <c r="AE77" i="1" s="1"/>
  <c r="AD77" i="1"/>
  <c r="AC77" i="1" s="1"/>
  <c r="AJ77" i="1" s="1"/>
  <c r="AA78" i="1"/>
  <c r="AE78" i="1" s="1"/>
  <c r="AD78" i="1"/>
  <c r="AB78" i="1" s="1"/>
  <c r="AK78" i="1" s="1"/>
  <c r="AA79" i="1"/>
  <c r="AE79" i="1" s="1"/>
  <c r="AD79" i="1"/>
  <c r="AB79" i="1" s="1"/>
  <c r="AK79" i="1" s="1"/>
  <c r="AA68" i="1"/>
  <c r="AB75" i="1" l="1"/>
  <c r="AC72" i="1"/>
  <c r="AJ72" i="1" s="1"/>
  <c r="AE75" i="1"/>
  <c r="Y77" i="1"/>
  <c r="Y74" i="1"/>
  <c r="Y73" i="1"/>
  <c r="Y78" i="1"/>
  <c r="Y79" i="1"/>
  <c r="Y71" i="1"/>
  <c r="Y76" i="1"/>
  <c r="Y72" i="1"/>
  <c r="Y70" i="1"/>
  <c r="Y69" i="1"/>
  <c r="AI76" i="1"/>
  <c r="AB73" i="1"/>
  <c r="AK73" i="1" s="1"/>
  <c r="AI79" i="1"/>
  <c r="AI71" i="1"/>
  <c r="AI72" i="1"/>
  <c r="AB69" i="1"/>
  <c r="AK69" i="1" s="1"/>
  <c r="AC76" i="1"/>
  <c r="AJ76" i="1" s="1"/>
  <c r="AB77" i="1"/>
  <c r="AK77" i="1" s="1"/>
  <c r="AB76" i="1"/>
  <c r="AK76" i="1" s="1"/>
  <c r="AI78" i="1"/>
  <c r="AI70" i="1"/>
  <c r="AI77" i="1"/>
  <c r="AI73" i="1"/>
  <c r="AI69" i="1"/>
  <c r="AC79" i="1"/>
  <c r="AJ79" i="1" s="1"/>
  <c r="AC71" i="1"/>
  <c r="AJ71" i="1" s="1"/>
  <c r="AC74" i="1"/>
  <c r="AC75" i="1"/>
  <c r="AC78" i="1"/>
  <c r="AJ78" i="1" s="1"/>
  <c r="AC70" i="1"/>
  <c r="AJ70" i="1" s="1"/>
  <c r="AE68" i="1"/>
  <c r="Y68" i="1"/>
  <c r="AD68" i="1"/>
  <c r="AI68" i="1" s="1"/>
  <c r="AB68" i="1" l="1"/>
  <c r="AK68" i="1" s="1"/>
  <c r="AC68" i="1"/>
  <c r="AJ68" i="1" s="1"/>
  <c r="AA55" i="1" l="1"/>
  <c r="AE55" i="1" s="1"/>
  <c r="AD55" i="1"/>
  <c r="AC55" i="1" s="1"/>
  <c r="AJ55" i="1" s="1"/>
  <c r="AA51" i="1"/>
  <c r="AE51" i="1" s="1"/>
  <c r="AD51" i="1"/>
  <c r="AB51" i="1" s="1"/>
  <c r="AK51" i="1" s="1"/>
  <c r="AA49" i="1"/>
  <c r="AE49" i="1" s="1"/>
  <c r="AD49" i="1"/>
  <c r="AB49" i="1" s="1"/>
  <c r="AK49" i="1" s="1"/>
  <c r="Y17" i="1"/>
  <c r="AL17" i="1"/>
  <c r="AA5" i="1"/>
  <c r="Y5" i="1" s="1"/>
  <c r="AA6" i="1"/>
  <c r="AE6" i="1" s="1"/>
  <c r="AA7" i="1"/>
  <c r="Y7" i="1" s="1"/>
  <c r="AA8" i="1"/>
  <c r="AE8" i="1" s="1"/>
  <c r="AA10" i="1"/>
  <c r="AE10" i="1" s="1"/>
  <c r="AA11" i="1"/>
  <c r="AE11" i="1" s="1"/>
  <c r="AA12" i="1"/>
  <c r="AE12" i="1" s="1"/>
  <c r="AA13" i="1"/>
  <c r="AE13" i="1" s="1"/>
  <c r="AA14" i="1"/>
  <c r="AE14" i="1" s="1"/>
  <c r="AA15" i="1"/>
  <c r="AE15" i="1" s="1"/>
  <c r="AA16" i="1"/>
  <c r="Y16" i="1" s="1"/>
  <c r="AA18" i="1"/>
  <c r="AE18" i="1" s="1"/>
  <c r="AA19" i="1"/>
  <c r="AE19" i="1" s="1"/>
  <c r="AA20" i="1"/>
  <c r="AE20" i="1" s="1"/>
  <c r="AA21" i="1"/>
  <c r="AE21" i="1" s="1"/>
  <c r="AA22" i="1"/>
  <c r="AE22" i="1" s="1"/>
  <c r="AA23" i="1"/>
  <c r="AE23" i="1" s="1"/>
  <c r="AA24" i="1"/>
  <c r="AE24" i="1" s="1"/>
  <c r="AA25" i="1"/>
  <c r="AE25" i="1" s="1"/>
  <c r="AA28" i="1"/>
  <c r="AE28" i="1" s="1"/>
  <c r="AA29" i="1"/>
  <c r="AE29" i="1" s="1"/>
  <c r="AA30" i="1"/>
  <c r="AE30" i="1" s="1"/>
  <c r="AA31" i="1"/>
  <c r="AE31" i="1" s="1"/>
  <c r="AA32" i="1"/>
  <c r="AE32" i="1" s="1"/>
  <c r="AA34" i="1"/>
  <c r="AE34" i="1" s="1"/>
  <c r="AA35" i="1"/>
  <c r="AE35" i="1" s="1"/>
  <c r="AA36" i="1"/>
  <c r="Y36" i="1" s="1"/>
  <c r="AA37" i="1"/>
  <c r="AE37" i="1" s="1"/>
  <c r="AA38" i="1"/>
  <c r="AE38" i="1" s="1"/>
  <c r="AA39" i="1"/>
  <c r="AE39" i="1" s="1"/>
  <c r="AA42" i="1"/>
  <c r="AE42" i="1" s="1"/>
  <c r="AA43" i="1"/>
  <c r="AE43" i="1" s="1"/>
  <c r="AA46" i="1"/>
  <c r="AE46" i="1" s="1"/>
  <c r="AA50" i="1"/>
  <c r="AE50" i="1" s="1"/>
  <c r="AA60" i="1"/>
  <c r="AE60" i="1" s="1"/>
  <c r="AA62" i="1"/>
  <c r="AE62" i="1" s="1"/>
  <c r="AA63" i="1"/>
  <c r="AE63" i="1" s="1"/>
  <c r="AA64" i="1"/>
  <c r="AE64" i="1" s="1"/>
  <c r="AA65" i="1"/>
  <c r="AE65" i="1" s="1"/>
  <c r="AA66" i="1"/>
  <c r="AE66" i="1" s="1"/>
  <c r="AA67" i="1"/>
  <c r="AE67" i="1" s="1"/>
  <c r="AL50" i="1"/>
  <c r="AD50" i="1"/>
  <c r="AB50" i="1" s="1"/>
  <c r="AK50" i="1" s="1"/>
  <c r="AI55" i="1" l="1"/>
  <c r="AB55" i="1"/>
  <c r="AK55" i="1" s="1"/>
  <c r="AL55" i="1"/>
  <c r="AI51" i="1"/>
  <c r="AI49" i="1"/>
  <c r="AC51" i="1"/>
  <c r="AJ51" i="1" s="1"/>
  <c r="Y67" i="1"/>
  <c r="Y46" i="1"/>
  <c r="Y34" i="1"/>
  <c r="Y10" i="1"/>
  <c r="AE5" i="1"/>
  <c r="Y64" i="1"/>
  <c r="Y39" i="1"/>
  <c r="Y29" i="1"/>
  <c r="Y15" i="1"/>
  <c r="Y6" i="1"/>
  <c r="AC49" i="1"/>
  <c r="AJ49" i="1" s="1"/>
  <c r="AE16" i="1"/>
  <c r="Y63" i="1"/>
  <c r="Y38" i="1"/>
  <c r="Y23" i="1"/>
  <c r="Y14" i="1"/>
  <c r="Y50" i="1"/>
  <c r="Y35" i="1"/>
  <c r="Y19" i="1"/>
  <c r="Y11" i="1"/>
  <c r="Y28" i="1"/>
  <c r="Y22" i="1"/>
  <c r="Y32" i="1"/>
  <c r="AE36" i="1"/>
  <c r="Y66" i="1"/>
  <c r="Y62" i="1"/>
  <c r="Y43" i="1"/>
  <c r="Y37" i="1"/>
  <c r="Y31" i="1"/>
  <c r="Y25" i="1"/>
  <c r="Y21" i="1"/>
  <c r="Y13" i="1"/>
  <c r="Y8" i="1"/>
  <c r="AE7" i="1"/>
  <c r="Y18" i="1"/>
  <c r="Y65" i="1"/>
  <c r="Y60" i="1"/>
  <c r="Y42" i="1"/>
  <c r="Y30" i="1"/>
  <c r="Y24" i="1"/>
  <c r="Y20" i="1"/>
  <c r="Y12" i="1"/>
  <c r="AI50" i="1"/>
  <c r="AC50" i="1"/>
  <c r="AJ50" i="1" s="1"/>
  <c r="AH12" i="1"/>
  <c r="AL12" i="1" s="1"/>
  <c r="AH13" i="1"/>
  <c r="AL13" i="1" s="1"/>
  <c r="AH14" i="1"/>
  <c r="AL14" i="1" s="1"/>
  <c r="AH15" i="1"/>
  <c r="AL15" i="1" s="1"/>
  <c r="AD64" i="1"/>
  <c r="AB64" i="1" s="1"/>
  <c r="AK64" i="1" s="1"/>
  <c r="AD65" i="1"/>
  <c r="AB65" i="1" s="1"/>
  <c r="AK65" i="1" s="1"/>
  <c r="AD66" i="1"/>
  <c r="AB66" i="1" s="1"/>
  <c r="AK66" i="1" s="1"/>
  <c r="AD67" i="1"/>
  <c r="AC67" i="1" s="1"/>
  <c r="AJ67" i="1" s="1"/>
  <c r="AH64" i="1"/>
  <c r="AH65" i="1"/>
  <c r="AL65" i="1" s="1"/>
  <c r="AH66" i="1"/>
  <c r="AH67" i="1"/>
  <c r="AL67" i="1" s="1"/>
  <c r="AD6" i="1"/>
  <c r="AB6" i="1" s="1"/>
  <c r="AK6" i="1" s="1"/>
  <c r="AD7" i="1"/>
  <c r="AB7" i="1" s="1"/>
  <c r="AK7" i="1" s="1"/>
  <c r="AD8" i="1"/>
  <c r="AB8" i="1" s="1"/>
  <c r="AD10" i="1"/>
  <c r="AC10" i="1" s="1"/>
  <c r="AJ10" i="1" s="1"/>
  <c r="AD11" i="1"/>
  <c r="AC11" i="1" s="1"/>
  <c r="AJ11" i="1" s="1"/>
  <c r="AD12" i="1"/>
  <c r="AB12" i="1" s="1"/>
  <c r="AK12" i="1" s="1"/>
  <c r="AD13" i="1"/>
  <c r="AB13" i="1" s="1"/>
  <c r="AK13" i="1" s="1"/>
  <c r="AD14" i="1"/>
  <c r="AC14" i="1" s="1"/>
  <c r="AJ14" i="1" s="1"/>
  <c r="AD15" i="1"/>
  <c r="AC15" i="1" s="1"/>
  <c r="AJ15" i="1" s="1"/>
  <c r="AD16" i="1"/>
  <c r="AB16" i="1" s="1"/>
  <c r="AK16" i="1" s="1"/>
  <c r="AD18" i="1"/>
  <c r="AB18" i="1" s="1"/>
  <c r="AK18" i="1" s="1"/>
  <c r="AD19" i="1"/>
  <c r="AC19" i="1" s="1"/>
  <c r="AJ19" i="1" s="1"/>
  <c r="AD20" i="1"/>
  <c r="AB20" i="1" s="1"/>
  <c r="AK20" i="1" s="1"/>
  <c r="AD21" i="1"/>
  <c r="AB21" i="1" s="1"/>
  <c r="AK21" i="1" s="1"/>
  <c r="AD22" i="1"/>
  <c r="AB22" i="1" s="1"/>
  <c r="AK22" i="1" s="1"/>
  <c r="AD23" i="1"/>
  <c r="AC23" i="1" s="1"/>
  <c r="AJ23" i="1" s="1"/>
  <c r="AD24" i="1"/>
  <c r="AB24" i="1" s="1"/>
  <c r="AK24" i="1" s="1"/>
  <c r="AD25" i="1"/>
  <c r="AB25" i="1" s="1"/>
  <c r="AK25" i="1" s="1"/>
  <c r="AD28" i="1"/>
  <c r="AB28" i="1" s="1"/>
  <c r="AK28" i="1" s="1"/>
  <c r="AD29" i="1"/>
  <c r="AB29" i="1" s="1"/>
  <c r="AK29" i="1" s="1"/>
  <c r="AD30" i="1"/>
  <c r="AB30" i="1" s="1"/>
  <c r="AD31" i="1"/>
  <c r="AB31" i="1" s="1"/>
  <c r="AD32" i="1"/>
  <c r="AB32" i="1" s="1"/>
  <c r="AK32" i="1" s="1"/>
  <c r="AD34" i="1"/>
  <c r="AB34" i="1" s="1"/>
  <c r="AK34" i="1" s="1"/>
  <c r="AD35" i="1"/>
  <c r="AC35" i="1" s="1"/>
  <c r="AJ35" i="1" s="1"/>
  <c r="AD36" i="1"/>
  <c r="AB36" i="1" s="1"/>
  <c r="AK36" i="1" s="1"/>
  <c r="AD37" i="1"/>
  <c r="AB37" i="1" s="1"/>
  <c r="AK37" i="1" s="1"/>
  <c r="AD38" i="1"/>
  <c r="AB38" i="1" s="1"/>
  <c r="AK38" i="1" s="1"/>
  <c r="AD39" i="1"/>
  <c r="AC39" i="1" s="1"/>
  <c r="AJ39" i="1" s="1"/>
  <c r="AD42" i="1"/>
  <c r="AB42" i="1" s="1"/>
  <c r="AK42" i="1" s="1"/>
  <c r="AD43" i="1"/>
  <c r="AC43" i="1" s="1"/>
  <c r="AJ43" i="1" s="1"/>
  <c r="AD46" i="1"/>
  <c r="AB46" i="1" s="1"/>
  <c r="AK46" i="1" s="1"/>
  <c r="AD60" i="1"/>
  <c r="AB60" i="1" s="1"/>
  <c r="AK60" i="1" s="1"/>
  <c r="AD62" i="1"/>
  <c r="AB62" i="1" s="1"/>
  <c r="AK62" i="1" s="1"/>
  <c r="AD63" i="1"/>
  <c r="AC63" i="1" s="1"/>
  <c r="AJ63" i="1" s="1"/>
  <c r="AH5" i="1"/>
  <c r="AI5" i="1" l="1"/>
  <c r="AL5" i="1"/>
  <c r="AI64" i="1"/>
  <c r="AL64" i="1"/>
  <c r="AI66" i="1"/>
  <c r="AL66" i="1"/>
  <c r="AI13" i="1"/>
  <c r="AI65" i="1"/>
  <c r="AI67" i="1"/>
  <c r="AI15" i="1"/>
  <c r="AI14" i="1"/>
  <c r="AI12" i="1"/>
  <c r="AC46" i="1"/>
  <c r="AJ46" i="1" s="1"/>
  <c r="AB23" i="1"/>
  <c r="AK23" i="1" s="1"/>
  <c r="AC5" i="1"/>
  <c r="AJ5" i="1" s="1"/>
  <c r="AB10" i="1"/>
  <c r="AK10" i="1" s="1"/>
  <c r="AB19" i="1"/>
  <c r="AK19" i="1" s="1"/>
  <c r="AC34" i="1"/>
  <c r="AJ34" i="1" s="1"/>
  <c r="AC66" i="1"/>
  <c r="AJ66" i="1" s="1"/>
  <c r="AC42" i="1"/>
  <c r="AJ42" i="1" s="1"/>
  <c r="AC16" i="1"/>
  <c r="AJ16" i="1" s="1"/>
  <c r="AB14" i="1"/>
  <c r="AK14" i="1" s="1"/>
  <c r="AC64" i="1"/>
  <c r="AJ64" i="1" s="1"/>
  <c r="AC38" i="1"/>
  <c r="AJ38" i="1" s="1"/>
  <c r="AC62" i="1"/>
  <c r="AJ62" i="1" s="1"/>
  <c r="AC36" i="1"/>
  <c r="AJ36" i="1" s="1"/>
  <c r="AC12" i="1"/>
  <c r="AJ12" i="1" s="1"/>
  <c r="AB67" i="1"/>
  <c r="AK67" i="1" s="1"/>
  <c r="AB39" i="1"/>
  <c r="AK39" i="1" s="1"/>
  <c r="AC30" i="1"/>
  <c r="AC22" i="1"/>
  <c r="AJ22" i="1" s="1"/>
  <c r="AC18" i="1"/>
  <c r="AJ18" i="1" s="1"/>
  <c r="AC6" i="1"/>
  <c r="AJ6" i="1" s="1"/>
  <c r="AB63" i="1"/>
  <c r="AK63" i="1" s="1"/>
  <c r="AB15" i="1"/>
  <c r="AK15" i="1" s="1"/>
  <c r="AC65" i="1"/>
  <c r="AJ65" i="1" s="1"/>
  <c r="AC37" i="1"/>
  <c r="AJ37" i="1" s="1"/>
  <c r="AC29" i="1"/>
  <c r="AJ29" i="1" s="1"/>
  <c r="AC25" i="1"/>
  <c r="AJ25" i="1" s="1"/>
  <c r="AC21" i="1"/>
  <c r="AJ21" i="1" s="1"/>
  <c r="AC13" i="1"/>
  <c r="AJ13" i="1" s="1"/>
  <c r="AB35" i="1"/>
  <c r="AK35" i="1" s="1"/>
  <c r="AC60" i="1"/>
  <c r="AJ60" i="1" s="1"/>
  <c r="AC32" i="1"/>
  <c r="AJ32" i="1" s="1"/>
  <c r="AC28" i="1"/>
  <c r="AJ28" i="1" s="1"/>
  <c r="AC24" i="1"/>
  <c r="AJ24" i="1" s="1"/>
  <c r="AC20" i="1"/>
  <c r="AJ20" i="1" s="1"/>
  <c r="AC8" i="1"/>
  <c r="AB43" i="1"/>
  <c r="AK43" i="1" s="1"/>
  <c r="AB11" i="1"/>
  <c r="AK11" i="1" s="1"/>
  <c r="AC31" i="1"/>
  <c r="AC7" i="1"/>
  <c r="AJ7" i="1" s="1"/>
  <c r="AH16" i="1" l="1"/>
  <c r="AH62" i="1"/>
  <c r="AH63" i="1"/>
  <c r="AH38" i="1"/>
  <c r="AH39" i="1"/>
  <c r="AH36" i="1"/>
  <c r="AH37" i="1"/>
  <c r="AH7" i="1"/>
  <c r="AH6" i="1"/>
  <c r="AL6" i="1" s="1"/>
  <c r="AH10" i="1"/>
  <c r="AH11" i="1"/>
  <c r="AI11" i="1" l="1"/>
  <c r="AL11" i="1"/>
  <c r="AI37" i="1"/>
  <c r="AL37" i="1"/>
  <c r="AI39" i="1"/>
  <c r="AL39" i="1"/>
  <c r="AI62" i="1"/>
  <c r="AL62" i="1"/>
  <c r="AI10" i="1"/>
  <c r="AL10" i="1"/>
  <c r="AI36" i="1"/>
  <c r="AL36" i="1"/>
  <c r="AI38" i="1"/>
  <c r="AL38" i="1"/>
  <c r="AI60" i="1"/>
  <c r="AL60" i="1"/>
  <c r="AI43" i="1"/>
  <c r="AL43" i="1"/>
  <c r="AI46" i="1"/>
  <c r="AL46" i="1"/>
  <c r="AI16" i="1"/>
  <c r="AL16" i="1"/>
  <c r="AI7" i="1"/>
  <c r="AL7" i="1"/>
  <c r="AI42" i="1"/>
  <c r="AL42" i="1"/>
  <c r="AI63" i="1"/>
  <c r="AL63" i="1"/>
  <c r="AI6" i="1"/>
  <c r="AH21" i="1"/>
  <c r="AI21" i="1" l="1"/>
  <c r="AL21" i="1"/>
  <c r="AH34" i="1"/>
  <c r="AH29" i="1"/>
  <c r="AH28" i="1"/>
  <c r="AH25" i="1"/>
  <c r="AH24" i="1"/>
  <c r="AH20" i="1"/>
  <c r="AH22" i="1"/>
  <c r="AH23" i="1"/>
  <c r="AH19" i="1"/>
  <c r="AH18" i="1"/>
  <c r="AL18" i="1" s="1"/>
  <c r="AI24" i="1" l="1"/>
  <c r="AL24" i="1"/>
  <c r="AI23" i="1"/>
  <c r="AL23" i="1"/>
  <c r="AI34" i="1"/>
  <c r="AL34" i="1"/>
  <c r="AI19" i="1"/>
  <c r="AL19" i="1"/>
  <c r="AI35" i="1"/>
  <c r="AL35" i="1"/>
  <c r="AI25" i="1"/>
  <c r="AL25" i="1"/>
  <c r="AI22" i="1"/>
  <c r="AL22" i="1"/>
  <c r="AI28" i="1"/>
  <c r="AL28" i="1"/>
  <c r="AI32" i="1"/>
  <c r="AL32" i="1"/>
  <c r="AI20" i="1"/>
  <c r="AL20" i="1"/>
  <c r="AI29" i="1"/>
  <c r="AL29" i="1"/>
  <c r="AI18" i="1"/>
</calcChain>
</file>

<file path=xl/sharedStrings.xml><?xml version="1.0" encoding="utf-8"?>
<sst xmlns="http://schemas.openxmlformats.org/spreadsheetml/2006/main" count="1696" uniqueCount="209">
  <si>
    <t>Tube ID</t>
  </si>
  <si>
    <t>Rig</t>
  </si>
  <si>
    <t xml:space="preserve">Crude </t>
  </si>
  <si>
    <t>Top/Bottom</t>
  </si>
  <si>
    <t>Run No</t>
  </si>
  <si>
    <t>HTFU-1</t>
  </si>
  <si>
    <t>Date</t>
  </si>
  <si>
    <t>HTFU-2</t>
  </si>
  <si>
    <t>A1</t>
  </si>
  <si>
    <t>TS ID</t>
  </si>
  <si>
    <t>B1</t>
  </si>
  <si>
    <t>B2</t>
  </si>
  <si>
    <t>B3</t>
  </si>
  <si>
    <t xml:space="preserve">Top </t>
  </si>
  <si>
    <t>Bottom</t>
  </si>
  <si>
    <t>Washed?</t>
  </si>
  <si>
    <t>Solvent</t>
  </si>
  <si>
    <t>Heptane</t>
  </si>
  <si>
    <t>0.5in Scan</t>
  </si>
  <si>
    <t>2in Scan</t>
  </si>
  <si>
    <t>3.5in Scan</t>
  </si>
  <si>
    <t>✓</t>
  </si>
  <si>
    <t>Scan Taken</t>
  </si>
  <si>
    <t>Image Processed</t>
  </si>
  <si>
    <t>Comments on deposit</t>
  </si>
  <si>
    <t>Coverage</t>
  </si>
  <si>
    <t>Thickness</t>
  </si>
  <si>
    <t>Comments on scans</t>
  </si>
  <si>
    <t>,- 0.5in Scan</t>
  </si>
  <si>
    <t>Thick deposit, visible down length of tube</t>
  </si>
  <si>
    <t xml:space="preserve">Little deposit, several large particulates on wall </t>
  </si>
  <si>
    <t>Thin layer, residual oil rinsed away easilty</t>
  </si>
  <si>
    <t>Deposit hard coke like layer. Difficult to scratch</t>
  </si>
  <si>
    <t>neg 1 in</t>
  </si>
  <si>
    <t>Gel like layer, easy to scrape without damaging</t>
  </si>
  <si>
    <t>Thick deposit, easily dislodged when scraped</t>
  </si>
  <si>
    <t>Gel like deposit, bleeds when scraped</t>
  </si>
  <si>
    <t>Final Rf</t>
  </si>
  <si>
    <t>Sa</t>
  </si>
  <si>
    <t>Sz</t>
  </si>
  <si>
    <t>Str</t>
  </si>
  <si>
    <t>Spc</t>
  </si>
  <si>
    <t>Sdr</t>
  </si>
  <si>
    <t>Sq</t>
  </si>
  <si>
    <t>Ssk</t>
  </si>
  <si>
    <t>Sku</t>
  </si>
  <si>
    <t>Sp</t>
  </si>
  <si>
    <t>Sv</t>
  </si>
  <si>
    <t>Sal</t>
  </si>
  <si>
    <t>Std</t>
  </si>
  <si>
    <t>Sdq</t>
  </si>
  <si>
    <t>Spd</t>
  </si>
  <si>
    <t>Sk</t>
  </si>
  <si>
    <t>Spk</t>
  </si>
  <si>
    <t>Svk</t>
  </si>
  <si>
    <t>Smr1</t>
  </si>
  <si>
    <t>Smr2</t>
  </si>
  <si>
    <t>Sxp</t>
  </si>
  <si>
    <t>Vvv</t>
  </si>
  <si>
    <t>Vvc</t>
  </si>
  <si>
    <t>Vmp</t>
  </si>
  <si>
    <t>Vmc</t>
  </si>
  <si>
    <t>Granular deposit barely coverning surface</t>
  </si>
  <si>
    <t>k (W m K)</t>
  </si>
  <si>
    <t>Height of material indistinguishable from metal</t>
  </si>
  <si>
    <t>Bad scan</t>
  </si>
  <si>
    <t>Dark Areas, data not accurate</t>
  </si>
  <si>
    <t>No Scan</t>
  </si>
  <si>
    <t>Sent for aanalysis</t>
  </si>
  <si>
    <t>Toluene</t>
  </si>
  <si>
    <t>Both</t>
  </si>
  <si>
    <t>Carbon Steel Bare Metal</t>
  </si>
  <si>
    <t>Medium hardness deposit</t>
  </si>
  <si>
    <t>Coke like deposit, only exposed once washed</t>
  </si>
  <si>
    <t>Carbon like layer, fairly hard</t>
  </si>
  <si>
    <t>Thin layer, easily scratched</t>
  </si>
  <si>
    <t>Thick layer, covered in large granular particles</t>
  </si>
  <si>
    <t>Scattered with large granular particles</t>
  </si>
  <si>
    <t>Thin layer of gel like deposit</t>
  </si>
  <si>
    <t>High variability in height</t>
  </si>
  <si>
    <t xml:space="preserve">Some particulates, most height close to tube </t>
  </si>
  <si>
    <t>Difficult to distinguish deposit</t>
  </si>
  <si>
    <t>Uniform deposit, quite smooth</t>
  </si>
  <si>
    <t>Difficult to distinguish from tube metal</t>
  </si>
  <si>
    <t>Uniform thin deposit</t>
  </si>
  <si>
    <t>Uniformity</t>
  </si>
  <si>
    <t>No Useable Scan</t>
  </si>
  <si>
    <t>Thin granular deposit, barely covered</t>
  </si>
  <si>
    <t>Large parrticles observed on scan</t>
  </si>
  <si>
    <t>Thickness U (%)</t>
  </si>
  <si>
    <r>
      <t>Thickness min (</t>
    </r>
    <r>
      <rPr>
        <sz val="11"/>
        <color theme="1"/>
        <rFont val="Calibri"/>
        <family val="2"/>
      </rPr>
      <t>μ</t>
    </r>
    <r>
      <rPr>
        <sz val="7.7"/>
        <color theme="1"/>
        <rFont val="Calibri"/>
        <family val="2"/>
      </rPr>
      <t>m)</t>
    </r>
  </si>
  <si>
    <r>
      <t>Thickness max (</t>
    </r>
    <r>
      <rPr>
        <sz val="11"/>
        <color theme="1"/>
        <rFont val="Calibri"/>
        <family val="2"/>
      </rPr>
      <t>μ</t>
    </r>
    <r>
      <rPr>
        <sz val="7.7"/>
        <color theme="1"/>
        <rFont val="Calibri"/>
        <family val="2"/>
      </rPr>
      <t>m)</t>
    </r>
  </si>
  <si>
    <t>Data Summary</t>
  </si>
  <si>
    <t>k error        (W m K)</t>
  </si>
  <si>
    <t>Sent for analysis</t>
  </si>
  <si>
    <r>
      <t>Thickness abs (</t>
    </r>
    <r>
      <rPr>
        <sz val="11"/>
        <color theme="1"/>
        <rFont val="Calibri"/>
        <family val="2"/>
      </rPr>
      <t>μ</t>
    </r>
    <r>
      <rPr>
        <sz val="7.7"/>
        <color theme="1"/>
        <rFont val="Calibri"/>
        <family val="2"/>
      </rPr>
      <t>m)</t>
    </r>
  </si>
  <si>
    <t>Deposit Comp</t>
  </si>
  <si>
    <t>Metal shavings not in scan</t>
  </si>
  <si>
    <t>t/Sk dep</t>
  </si>
  <si>
    <r>
      <t>Uniform thin deposit, pores observed 20</t>
    </r>
    <r>
      <rPr>
        <sz val="11"/>
        <color theme="1"/>
        <rFont val="Calibri"/>
        <family val="2"/>
      </rPr>
      <t>μ wide</t>
    </r>
  </si>
  <si>
    <t>Hot Hept</t>
  </si>
  <si>
    <t>Deposit orange in colour. Iron?</t>
  </si>
  <si>
    <t>Very brittle, breaks off in chunks</t>
  </si>
  <si>
    <t>Very brittle, breaks off in chunks. Cracks</t>
  </si>
  <si>
    <t>k min(W m K)</t>
  </si>
  <si>
    <t>k max (W m K)</t>
  </si>
  <si>
    <r>
      <t>Thickness inc surf h (</t>
    </r>
    <r>
      <rPr>
        <sz val="11"/>
        <color theme="1"/>
        <rFont val="Calibri"/>
        <family val="2"/>
      </rPr>
      <t>μ</t>
    </r>
    <r>
      <rPr>
        <sz val="7.7"/>
        <color theme="1"/>
        <rFont val="Calibri"/>
        <family val="2"/>
      </rPr>
      <t>m)</t>
    </r>
  </si>
  <si>
    <t>Normalized t</t>
  </si>
  <si>
    <t>Top</t>
  </si>
  <si>
    <t>Crude</t>
  </si>
  <si>
    <t>Twall</t>
  </si>
  <si>
    <t>Exxon1</t>
  </si>
  <si>
    <t>Thin layer of deposit</t>
  </si>
  <si>
    <t>Thick layer of gel like deposit</t>
  </si>
  <si>
    <t>Very thick layer of gel like deposit</t>
  </si>
  <si>
    <t>Negligible deposit observed</t>
  </si>
  <si>
    <t>Coke like deposit, brittle, deposit removed in places</t>
  </si>
  <si>
    <t>Deposit washed online, very brittle, coke like</t>
  </si>
  <si>
    <t>thick layer coke like deposit, very rough</t>
  </si>
  <si>
    <t>Thin layer depsoit, flakes away like paint</t>
  </si>
  <si>
    <t>Exxon2</t>
  </si>
  <si>
    <t>Febuary 2018</t>
  </si>
  <si>
    <t>0.5 in Scan</t>
  </si>
  <si>
    <t>2 in Scan</t>
  </si>
  <si>
    <t>3.5 in Scan</t>
  </si>
  <si>
    <t>Run Length</t>
  </si>
  <si>
    <t>Crude API</t>
  </si>
  <si>
    <t>dP init</t>
  </si>
  <si>
    <t>dP final</t>
  </si>
  <si>
    <t>dP %</t>
  </si>
  <si>
    <t>in h20</t>
  </si>
  <si>
    <t>total</t>
  </si>
  <si>
    <t>%</t>
  </si>
  <si>
    <t>k crude</t>
  </si>
  <si>
    <t>CR018-HTFU-1-V003.1-180523-B1</t>
  </si>
  <si>
    <t>CR018-HTFU-1-V003.1-180523-A1</t>
  </si>
  <si>
    <t>CR019-HTFU-1-V003.1-180202-A1</t>
  </si>
  <si>
    <t>CR019-HTFU-1-V003.1-180202-B1</t>
  </si>
  <si>
    <t>CR020-HTFU-1-V003.1-180816-B1</t>
  </si>
  <si>
    <t>CR020-HTFU-1-V003.1-180816-A1</t>
  </si>
  <si>
    <t>CR021-HTFU-2-V002.2-190327-A1</t>
  </si>
  <si>
    <t>CR021-HTFU-2-V002.2-190327-B3</t>
  </si>
  <si>
    <t>CR021-HTFU-2-V002.2-190327-B2</t>
  </si>
  <si>
    <t>CR021-HTFU-2-V002.2-190327-B1</t>
  </si>
  <si>
    <t>CR021-HTFU-2-V002.2-180725-A1</t>
  </si>
  <si>
    <t>CR021-HTFU-2-V002.2-180725-B3</t>
  </si>
  <si>
    <t>CR021-HTFU-2-V002.2-180725-B2</t>
  </si>
  <si>
    <t>CR021-HTFU-2-V002.2-180725-B1</t>
  </si>
  <si>
    <t>CR021-HTFU-1-V003.1-171218-B1</t>
  </si>
  <si>
    <t>CR021-HTFU-1-V003.1-171218-A1</t>
  </si>
  <si>
    <t>CR021-HTFU-1-V003.1-180713-B1</t>
  </si>
  <si>
    <t>CR021-HTFU-1-V003.1-180713-A1</t>
  </si>
  <si>
    <t>CR022-HTFU-2-V002.2-180913-B3</t>
  </si>
  <si>
    <t>CR022-HTFU-2-V002.2-180913-B2</t>
  </si>
  <si>
    <t>CR022-HTFU-2-V002.2-180913-B1</t>
  </si>
  <si>
    <t>CR022-HTFU-2-V002.2-180913-A1</t>
  </si>
  <si>
    <t>CR022-HTFU-2-V002.2-180830-B3</t>
  </si>
  <si>
    <t>CR022-HTFU-2-V002.2-180830-B2</t>
  </si>
  <si>
    <t>CR022-HTFU-2-V002.2-180830-B1</t>
  </si>
  <si>
    <t>CR022-HTFU-2-V002.2-180830-A1</t>
  </si>
  <si>
    <t>CR022-HTFU-1-V003.1-171129-B1</t>
  </si>
  <si>
    <t>CR022-HTFU-1-V003.1-171129-A1</t>
  </si>
  <si>
    <t>CR022-HTFU-1-V003.1-180622-B1</t>
  </si>
  <si>
    <t>CR022-HTFU-1-V003.1-180622-A1</t>
  </si>
  <si>
    <t>CR023-HTFU-2-V002.2-180703-B3</t>
  </si>
  <si>
    <t>CR023-HTFU-2-V002.2-180703-B2</t>
  </si>
  <si>
    <t>CR023-HTFU-2-V002.2-180703-B1</t>
  </si>
  <si>
    <t>CR023-HTFU-2-V002.2-180703-A1</t>
  </si>
  <si>
    <t>CR023-HTFU-2-V002.2-171120-B3</t>
  </si>
  <si>
    <t>CR023-HTFU-2-V002.2-171120-B2</t>
  </si>
  <si>
    <t>CR023-HTFU-2-V002.2-171120-B1</t>
  </si>
  <si>
    <t>CR023-HTFU-2-V002.2-171120-A1</t>
  </si>
  <si>
    <t>CR023-HTFU-2-V002.2-180122-B3</t>
  </si>
  <si>
    <t>CR023-HTFU-2-V002.2-180122-B2</t>
  </si>
  <si>
    <t>CR023-HTFU-2-V002.2-180122-B1</t>
  </si>
  <si>
    <t>CR023-HTFU-2-V002.2-180122-A1</t>
  </si>
  <si>
    <t>CR023-HTFU-1-V003.1-180216-B1</t>
  </si>
  <si>
    <t>CR023-HTFU-1-V003.1-180216-A1</t>
  </si>
  <si>
    <t>CR024-HTFU-2-V002.2-180503-B3</t>
  </si>
  <si>
    <t>CR024-HTFU-2-V002.2-180503-B2</t>
  </si>
  <si>
    <t>CR024-HTFU-2-V002.2-180503-B1</t>
  </si>
  <si>
    <t>CR024-HTFU-2-V002.2-180503-A1</t>
  </si>
  <si>
    <t>CR024-HTFU-2-V002.2-180614-B3</t>
  </si>
  <si>
    <t>CR024-HTFU-2-V002.2-180614-B2</t>
  </si>
  <si>
    <t>CR024-HTFU-2-V002.2-180614-B1</t>
  </si>
  <si>
    <t>CR024-HTFU-2-V002.2-180614-A1</t>
  </si>
  <si>
    <t>CR024-HTFU-1-V003.1-180425-B1</t>
  </si>
  <si>
    <t>CR024-HTFU-1-V003.1-180425-A1</t>
  </si>
  <si>
    <t>CR025-HTFU-1-V003.1-181106-B1</t>
  </si>
  <si>
    <t>CR025-HTFU-1-V003.1-181106-A1</t>
  </si>
  <si>
    <t>CR025-HTFU-1-V003.1-181120-B1</t>
  </si>
  <si>
    <t>CR025-HTFU-1-V003.1-181120-A1</t>
  </si>
  <si>
    <t>CR025-HTFU-1-V003.1-181206-B1</t>
  </si>
  <si>
    <t>CR025-HTFU-1-V003.1-181206-A1</t>
  </si>
  <si>
    <t>CR025-HTFU-1-V003.1-181217-B1</t>
  </si>
  <si>
    <t>CR025-HTFU-1-V003.1-181217-A1</t>
  </si>
  <si>
    <t>CR025-HTFU-1-V003.1-190326-B1</t>
  </si>
  <si>
    <t>CR025-HTFU-1-V003.1-190326-A1</t>
  </si>
  <si>
    <t>CR025-HTFU-1-V003.1-190425-B1</t>
  </si>
  <si>
    <t>CR025-HTFU-1-V003.1-190425-A1</t>
  </si>
  <si>
    <t>CR026-HTFU-1-V003.1-190109-B1</t>
  </si>
  <si>
    <t>CR026-HTFU-1-V003.1-190109-A1</t>
  </si>
  <si>
    <t>CR026-HTFU-1-V003.1-190131-B1</t>
  </si>
  <si>
    <t>CR026-HTFU-1-V003.1-190131-A1</t>
  </si>
  <si>
    <t>CR026-HTFU-1-V003.1-190221-B1</t>
  </si>
  <si>
    <t>CR026-HTFU-1-V003.1-190221-A1</t>
  </si>
  <si>
    <t>CR026-HTFU-1-V003.1-190307-B1</t>
  </si>
  <si>
    <t>CR026-HTFU-1-V003.1-190307-A1</t>
  </si>
  <si>
    <t>Run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</si>
</sst>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000_ "/>
    <numFmt numFmtId="166" formatCode="0.0"/>
    <numFmt numFmtId="167" formatCode="0.0%"/>
    <numFmt numFmtId="168" formatCode="0.0_ "/>
    <numFmt numFmtId="169" formatCode="0.0000_ "/>
    <numFmt numFmtId="170" formatCode="0.000000"/>
  </numFmts>
  <fonts count="14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scheme val="minor"/>
    </font>
    <font>
      <sz val="10"/>
      <color theme="1"/>
      <name val="Tahoma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/>
      <right style="thin">
        <color rgb="FFA0A0A0"/>
      </right>
      <top style="thin">
        <color rgb="FFA0A0A0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9" fontId="13" fillId="0" borderId="0" applyFont="0" applyFill="0" applyBorder="0" applyAlignment="0" applyProtection="0"/>
  </cellStyleXfs>
  <cellXfs count="39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6" xfId="0" applyBorder="1"/>
    <xf numFmtId="0" fontId="0" fillId="0" borderId="2" xfId="0" applyBorder="1"/>
    <xf numFmtId="17" fontId="0" fillId="0" borderId="2" xfId="0" applyNumberFormat="1" applyBorder="1"/>
    <xf numFmtId="0" fontId="0" fillId="0" borderId="4" xfId="0" applyBorder="1"/>
    <xf numFmtId="17" fontId="0" fillId="0" borderId="4" xfId="0" applyNumberFormat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Fill="1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8" xfId="0" applyFill="1" applyBorder="1"/>
    <xf numFmtId="0" fontId="0" fillId="0" borderId="4" xfId="0" applyFill="1" applyBorder="1"/>
    <xf numFmtId="0" fontId="2" fillId="0" borderId="0" xfId="0" applyFont="1" applyAlignment="1">
      <alignment horizontal="center"/>
    </xf>
    <xf numFmtId="0" fontId="0" fillId="0" borderId="15" xfId="0" applyBorder="1"/>
    <xf numFmtId="0" fontId="0" fillId="0" borderId="14" xfId="0" applyBorder="1"/>
    <xf numFmtId="17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5" xfId="0" applyFill="1" applyBorder="1"/>
    <xf numFmtId="164" fontId="5" fillId="0" borderId="0" xfId="0" applyNumberFormat="1" applyFont="1" applyFill="1" applyBorder="1" applyAlignment="1" applyProtection="1">
      <alignment vertical="center" wrapText="1"/>
      <protection locked="0"/>
    </xf>
    <xf numFmtId="165" fontId="5" fillId="0" borderId="0" xfId="0" applyNumberFormat="1" applyFont="1" applyFill="1" applyBorder="1" applyAlignment="1" applyProtection="1">
      <alignment vertical="center" wrapText="1"/>
      <protection locked="0"/>
    </xf>
    <xf numFmtId="164" fontId="5" fillId="0" borderId="1" xfId="0" applyNumberFormat="1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1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8" xfId="0" applyFill="1" applyBorder="1"/>
    <xf numFmtId="0" fontId="0" fillId="0" borderId="10" xfId="0" applyFill="1" applyBorder="1" applyAlignment="1">
      <alignment wrapText="1"/>
    </xf>
    <xf numFmtId="17" fontId="0" fillId="0" borderId="8" xfId="0" applyNumberFormat="1" applyFill="1" applyBorder="1"/>
    <xf numFmtId="2" fontId="0" fillId="0" borderId="2" xfId="0" applyNumberFormat="1" applyBorder="1"/>
    <xf numFmtId="166" fontId="0" fillId="0" borderId="2" xfId="0" applyNumberFormat="1" applyBorder="1" applyAlignment="1"/>
    <xf numFmtId="166" fontId="0" fillId="0" borderId="4" xfId="0" applyNumberFormat="1" applyBorder="1" applyAlignment="1"/>
    <xf numFmtId="166" fontId="0" fillId="0" borderId="0" xfId="0" applyNumberFormat="1" applyAlignment="1"/>
    <xf numFmtId="166" fontId="0" fillId="0" borderId="13" xfId="0" applyNumberFormat="1" applyBorder="1" applyAlignment="1"/>
    <xf numFmtId="166" fontId="0" fillId="0" borderId="0" xfId="0" applyNumberFormat="1" applyBorder="1" applyAlignment="1"/>
    <xf numFmtId="166" fontId="0" fillId="0" borderId="15" xfId="0" applyNumberFormat="1" applyBorder="1" applyAlignment="1"/>
    <xf numFmtId="166" fontId="0" fillId="0" borderId="6" xfId="0" applyNumberFormat="1" applyBorder="1" applyAlignment="1"/>
    <xf numFmtId="166" fontId="0" fillId="0" borderId="15" xfId="0" applyNumberFormat="1" applyBorder="1"/>
    <xf numFmtId="166" fontId="0" fillId="0" borderId="6" xfId="0" applyNumberFormat="1" applyBorder="1"/>
    <xf numFmtId="2" fontId="0" fillId="0" borderId="0" xfId="0" applyNumberFormat="1" applyBorder="1"/>
    <xf numFmtId="0" fontId="0" fillId="0" borderId="15" xfId="0" applyFill="1" applyBorder="1"/>
    <xf numFmtId="0" fontId="0" fillId="0" borderId="14" xfId="0" applyFill="1" applyBorder="1"/>
    <xf numFmtId="11" fontId="0" fillId="0" borderId="2" xfId="0" applyNumberFormat="1" applyFill="1" applyBorder="1"/>
    <xf numFmtId="2" fontId="0" fillId="0" borderId="1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13" xfId="0" applyNumberFormat="1" applyBorder="1"/>
    <xf numFmtId="2" fontId="0" fillId="0" borderId="4" xfId="0" applyNumberFormat="1" applyBorder="1"/>
    <xf numFmtId="2" fontId="0" fillId="0" borderId="14" xfId="0" applyNumberFormat="1" applyBorder="1"/>
    <xf numFmtId="2" fontId="0" fillId="0" borderId="1" xfId="0" applyNumberFormat="1" applyBorder="1"/>
    <xf numFmtId="11" fontId="0" fillId="0" borderId="3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11" fontId="0" fillId="0" borderId="13" xfId="0" applyNumberFormat="1" applyBorder="1" applyAlignment="1">
      <alignment horizontal="right"/>
    </xf>
    <xf numFmtId="11" fontId="0" fillId="0" borderId="2" xfId="0" applyNumberFormat="1" applyBorder="1" applyAlignment="1">
      <alignment horizontal="right"/>
    </xf>
    <xf numFmtId="11" fontId="0" fillId="0" borderId="4" xfId="0" applyNumberFormat="1" applyBorder="1" applyAlignment="1">
      <alignment horizontal="right"/>
    </xf>
    <xf numFmtId="11" fontId="0" fillId="0" borderId="12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/>
    <xf numFmtId="166" fontId="0" fillId="0" borderId="3" xfId="0" applyNumberFormat="1" applyFont="1" applyBorder="1"/>
    <xf numFmtId="166" fontId="0" fillId="0" borderId="0" xfId="0" applyNumberFormat="1" applyFont="1" applyBorder="1"/>
    <xf numFmtId="166" fontId="0" fillId="0" borderId="3" xfId="0" applyNumberFormat="1" applyFont="1" applyFill="1" applyBorder="1" applyAlignment="1" applyProtection="1">
      <alignment vertical="center" wrapText="1"/>
      <protection locked="0"/>
    </xf>
    <xf numFmtId="166" fontId="0" fillId="0" borderId="0" xfId="0" applyNumberFormat="1" applyFont="1" applyFill="1" applyBorder="1" applyAlignment="1" applyProtection="1">
      <alignment vertical="center" wrapText="1"/>
      <protection locked="0"/>
    </xf>
    <xf numFmtId="166" fontId="0" fillId="2" borderId="0" xfId="0" applyNumberFormat="1" applyFont="1" applyFill="1" applyBorder="1"/>
    <xf numFmtId="166" fontId="0" fillId="0" borderId="12" xfId="0" applyNumberFormat="1" applyFont="1" applyFill="1" applyBorder="1" applyAlignment="1" applyProtection="1">
      <alignment vertical="center" wrapText="1"/>
      <protection locked="0"/>
    </xf>
    <xf numFmtId="166" fontId="0" fillId="0" borderId="15" xfId="0" applyNumberFormat="1" applyFont="1" applyFill="1" applyBorder="1" applyAlignment="1" applyProtection="1">
      <alignment vertical="center" wrapText="1"/>
      <protection locked="0"/>
    </xf>
    <xf numFmtId="166" fontId="0" fillId="0" borderId="14" xfId="0" applyNumberFormat="1" applyFont="1" applyFill="1" applyBorder="1" applyAlignment="1" applyProtection="1">
      <alignment vertical="center" wrapText="1"/>
      <protection locked="0"/>
    </xf>
    <xf numFmtId="166" fontId="0" fillId="0" borderId="1" xfId="0" applyNumberFormat="1" applyFont="1" applyFill="1" applyBorder="1" applyAlignment="1" applyProtection="1">
      <alignment vertical="center" wrapText="1"/>
      <protection locked="0"/>
    </xf>
    <xf numFmtId="166" fontId="0" fillId="0" borderId="5" xfId="0" applyNumberFormat="1" applyFont="1" applyFill="1" applyBorder="1" applyAlignment="1" applyProtection="1">
      <alignment vertical="center" wrapText="1"/>
      <protection locked="0"/>
    </xf>
    <xf numFmtId="166" fontId="0" fillId="0" borderId="6" xfId="0" applyNumberFormat="1" applyFont="1" applyFill="1" applyBorder="1" applyAlignment="1" applyProtection="1">
      <alignment vertical="center" wrapText="1"/>
      <protection locked="0"/>
    </xf>
    <xf numFmtId="166" fontId="0" fillId="0" borderId="7" xfId="0" applyNumberFormat="1" applyFont="1" applyFill="1" applyBorder="1" applyAlignment="1" applyProtection="1">
      <alignment vertical="center" wrapText="1"/>
      <protection locked="0"/>
    </xf>
    <xf numFmtId="166" fontId="0" fillId="2" borderId="0" xfId="0" applyNumberFormat="1" applyFont="1" applyFill="1" applyBorder="1" applyAlignment="1" applyProtection="1">
      <alignment vertical="center" wrapText="1"/>
      <protection locked="0"/>
    </xf>
    <xf numFmtId="166" fontId="0" fillId="2" borderId="6" xfId="0" applyNumberFormat="1" applyFont="1" applyFill="1" applyBorder="1" applyAlignment="1" applyProtection="1">
      <alignment vertical="center" wrapText="1"/>
      <protection locked="0"/>
    </xf>
    <xf numFmtId="166" fontId="0" fillId="0" borderId="1" xfId="0" applyNumberFormat="1" applyFont="1" applyBorder="1"/>
    <xf numFmtId="166" fontId="6" fillId="0" borderId="3" xfId="0" applyNumberFormat="1" applyFont="1" applyFill="1" applyBorder="1" applyAlignment="1" applyProtection="1">
      <alignment vertical="center" wrapText="1"/>
      <protection locked="0"/>
    </xf>
    <xf numFmtId="166" fontId="6" fillId="0" borderId="0" xfId="0" applyNumberFormat="1" applyFont="1" applyFill="1" applyBorder="1" applyAlignment="1" applyProtection="1">
      <alignment vertical="center" wrapText="1"/>
      <protection locked="0"/>
    </xf>
    <xf numFmtId="166" fontId="6" fillId="2" borderId="0" xfId="0" applyNumberFormat="1" applyFont="1" applyFill="1" applyBorder="1" applyAlignment="1" applyProtection="1">
      <alignment vertical="center" wrapText="1"/>
      <protection locked="0"/>
    </xf>
    <xf numFmtId="166" fontId="0" fillId="0" borderId="12" xfId="0" applyNumberFormat="1" applyFont="1" applyBorder="1"/>
    <xf numFmtId="166" fontId="0" fillId="0" borderId="15" xfId="0" applyNumberFormat="1" applyFont="1" applyBorder="1"/>
    <xf numFmtId="166" fontId="0" fillId="2" borderId="15" xfId="0" applyNumberFormat="1" applyFont="1" applyFill="1" applyBorder="1"/>
    <xf numFmtId="166" fontId="0" fillId="0" borderId="14" xfId="0" applyNumberFormat="1" applyFont="1" applyBorder="1"/>
    <xf numFmtId="166" fontId="0" fillId="0" borderId="5" xfId="0" applyNumberFormat="1" applyFont="1" applyBorder="1"/>
    <xf numFmtId="166" fontId="0" fillId="0" borderId="6" xfId="0" applyNumberFormat="1" applyFont="1" applyBorder="1"/>
    <xf numFmtId="166" fontId="0" fillId="2" borderId="6" xfId="0" applyNumberFormat="1" applyFont="1" applyFill="1" applyBorder="1"/>
    <xf numFmtId="166" fontId="0" fillId="0" borderId="7" xfId="0" applyNumberFormat="1" applyFont="1" applyBorder="1"/>
    <xf numFmtId="166" fontId="0" fillId="0" borderId="9" xfId="0" applyNumberFormat="1" applyFont="1" applyFill="1" applyBorder="1" applyAlignment="1" applyProtection="1">
      <alignment vertical="center" wrapText="1"/>
      <protection locked="0"/>
    </xf>
    <xf numFmtId="166" fontId="0" fillId="0" borderId="10" xfId="0" applyNumberFormat="1" applyFont="1" applyFill="1" applyBorder="1" applyAlignment="1" applyProtection="1">
      <alignment vertical="center" wrapText="1"/>
      <protection locked="0"/>
    </xf>
    <xf numFmtId="166" fontId="0" fillId="0" borderId="11" xfId="0" applyNumberFormat="1" applyFont="1" applyFill="1" applyBorder="1" applyAlignment="1" applyProtection="1">
      <alignment vertical="center" wrapText="1"/>
      <protection locked="0"/>
    </xf>
    <xf numFmtId="167" fontId="0" fillId="0" borderId="2" xfId="0" applyNumberFormat="1" applyBorder="1" applyAlignment="1"/>
    <xf numFmtId="167" fontId="0" fillId="0" borderId="13" xfId="0" applyNumberFormat="1" applyBorder="1" applyAlignment="1"/>
    <xf numFmtId="167" fontId="0" fillId="0" borderId="4" xfId="0" applyNumberFormat="1" applyBorder="1" applyAlignment="1"/>
    <xf numFmtId="166" fontId="0" fillId="0" borderId="3" xfId="0" applyNumberFormat="1" applyBorder="1" applyAlignment="1"/>
    <xf numFmtId="166" fontId="0" fillId="0" borderId="5" xfId="0" applyNumberFormat="1" applyBorder="1" applyAlignment="1"/>
    <xf numFmtId="166" fontId="0" fillId="0" borderId="1" xfId="0" applyNumberFormat="1" applyBorder="1" applyAlignment="1"/>
    <xf numFmtId="166" fontId="0" fillId="0" borderId="1" xfId="0" applyNumberFormat="1" applyFill="1" applyBorder="1" applyAlignment="1"/>
    <xf numFmtId="166" fontId="0" fillId="0" borderId="7" xfId="0" applyNumberFormat="1" applyBorder="1" applyAlignment="1"/>
    <xf numFmtId="166" fontId="0" fillId="0" borderId="14" xfId="0" applyNumberFormat="1" applyBorder="1" applyAlignment="1"/>
    <xf numFmtId="166" fontId="0" fillId="0" borderId="0" xfId="0" applyNumberFormat="1" applyFill="1" applyBorder="1"/>
    <xf numFmtId="166" fontId="0" fillId="0" borderId="12" xfId="0" applyNumberFormat="1" applyBorder="1" applyAlignment="1"/>
    <xf numFmtId="0" fontId="0" fillId="0" borderId="7" xfId="0" applyFill="1" applyBorder="1"/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0" fillId="0" borderId="15" xfId="0" applyNumberFormat="1" applyBorder="1" applyAlignment="1"/>
    <xf numFmtId="167" fontId="0" fillId="0" borderId="0" xfId="0" applyNumberFormat="1" applyBorder="1" applyAlignment="1"/>
    <xf numFmtId="167" fontId="0" fillId="0" borderId="6" xfId="0" applyNumberFormat="1" applyBorder="1" applyAlignment="1"/>
    <xf numFmtId="0" fontId="0" fillId="0" borderId="13" xfId="0" applyFill="1" applyBorder="1"/>
    <xf numFmtId="11" fontId="8" fillId="0" borderId="15" xfId="0" applyNumberFormat="1" applyFont="1" applyBorder="1" applyAlignment="1">
      <alignment horizontal="right" vertical="center"/>
    </xf>
    <xf numFmtId="11" fontId="8" fillId="0" borderId="0" xfId="0" applyNumberFormat="1" applyFont="1" applyBorder="1" applyAlignment="1">
      <alignment horizontal="right" vertical="center"/>
    </xf>
    <xf numFmtId="11" fontId="0" fillId="0" borderId="0" xfId="0" applyNumberFormat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64" fontId="5" fillId="0" borderId="11" xfId="0" applyNumberFormat="1" applyFont="1" applyFill="1" applyBorder="1" applyAlignment="1" applyProtection="1">
      <alignment vertical="center" wrapText="1"/>
      <protection locked="0"/>
    </xf>
    <xf numFmtId="164" fontId="9" fillId="0" borderId="15" xfId="0" applyNumberFormat="1" applyFont="1" applyFill="1" applyBorder="1" applyAlignment="1" applyProtection="1">
      <alignment vertical="center" wrapText="1"/>
      <protection locked="0"/>
    </xf>
    <xf numFmtId="164" fontId="9" fillId="0" borderId="14" xfId="0" applyNumberFormat="1" applyFont="1" applyFill="1" applyBorder="1" applyAlignment="1" applyProtection="1">
      <alignment vertical="center" wrapText="1"/>
      <protection locked="0"/>
    </xf>
    <xf numFmtId="164" fontId="9" fillId="0" borderId="6" xfId="0" applyNumberFormat="1" applyFont="1" applyFill="1" applyBorder="1" applyAlignment="1" applyProtection="1">
      <alignment vertical="center" wrapText="1"/>
      <protection locked="0"/>
    </xf>
    <xf numFmtId="164" fontId="9" fillId="0" borderId="7" xfId="0" applyNumberFormat="1" applyFont="1" applyFill="1" applyBorder="1" applyAlignment="1" applyProtection="1">
      <alignment vertical="center" wrapText="1"/>
      <protection locked="0"/>
    </xf>
    <xf numFmtId="166" fontId="9" fillId="0" borderId="3" xfId="0" applyNumberFormat="1" applyFont="1" applyFill="1" applyBorder="1" applyAlignment="1" applyProtection="1">
      <alignment vertical="center" wrapText="1"/>
      <protection locked="0"/>
    </xf>
    <xf numFmtId="166" fontId="9" fillId="0" borderId="0" xfId="0" applyNumberFormat="1" applyFont="1" applyFill="1" applyBorder="1" applyAlignment="1" applyProtection="1">
      <alignment vertical="center" wrapText="1"/>
      <protection locked="0"/>
    </xf>
    <xf numFmtId="166" fontId="9" fillId="0" borderId="1" xfId="0" applyNumberFormat="1" applyFont="1" applyFill="1" applyBorder="1" applyAlignment="1" applyProtection="1">
      <alignment vertical="center" wrapText="1"/>
      <protection locked="0"/>
    </xf>
    <xf numFmtId="166" fontId="9" fillId="2" borderId="0" xfId="0" applyNumberFormat="1" applyFont="1" applyFill="1" applyBorder="1" applyAlignment="1" applyProtection="1">
      <alignment vertical="center" wrapText="1"/>
      <protection locked="0"/>
    </xf>
    <xf numFmtId="166" fontId="9" fillId="0" borderId="15" xfId="0" applyNumberFormat="1" applyFont="1" applyFill="1" applyBorder="1" applyAlignment="1" applyProtection="1">
      <alignment vertical="center" wrapText="1"/>
      <protection locked="0"/>
    </xf>
    <xf numFmtId="166" fontId="9" fillId="0" borderId="14" xfId="0" applyNumberFormat="1" applyFont="1" applyFill="1" applyBorder="1" applyAlignment="1" applyProtection="1">
      <alignment vertical="center" wrapText="1"/>
      <protection locked="0"/>
    </xf>
    <xf numFmtId="166" fontId="9" fillId="0" borderId="6" xfId="0" applyNumberFormat="1" applyFont="1" applyFill="1" applyBorder="1" applyAlignment="1" applyProtection="1">
      <alignment vertical="center" wrapText="1"/>
      <protection locked="0"/>
    </xf>
    <xf numFmtId="166" fontId="9" fillId="0" borderId="7" xfId="0" applyNumberFormat="1" applyFont="1" applyFill="1" applyBorder="1" applyAlignment="1" applyProtection="1">
      <alignment vertical="center" wrapText="1"/>
      <protection locked="0"/>
    </xf>
    <xf numFmtId="164" fontId="9" fillId="0" borderId="12" xfId="0" applyNumberFormat="1" applyFont="1" applyFill="1" applyBorder="1" applyAlignment="1" applyProtection="1">
      <alignment vertical="center" wrapText="1"/>
      <protection locked="0"/>
    </xf>
    <xf numFmtId="165" fontId="9" fillId="0" borderId="15" xfId="0" applyNumberFormat="1" applyFont="1" applyFill="1" applyBorder="1" applyAlignment="1" applyProtection="1">
      <alignment vertical="center" wrapText="1"/>
      <protection locked="0"/>
    </xf>
    <xf numFmtId="164" fontId="9" fillId="0" borderId="5" xfId="0" applyNumberFormat="1" applyFont="1" applyFill="1" applyBorder="1" applyAlignment="1" applyProtection="1">
      <alignment vertical="center" wrapText="1"/>
      <protection locked="0"/>
    </xf>
    <xf numFmtId="165" fontId="9" fillId="0" borderId="6" xfId="0" applyNumberFormat="1" applyFont="1" applyFill="1" applyBorder="1" applyAlignment="1" applyProtection="1">
      <alignment vertical="center" wrapText="1"/>
      <protection locked="0"/>
    </xf>
    <xf numFmtId="168" fontId="9" fillId="0" borderId="6" xfId="0" applyNumberFormat="1" applyFont="1" applyFill="1" applyBorder="1" applyAlignment="1" applyProtection="1">
      <alignment vertical="center" wrapText="1"/>
      <protection locked="0"/>
    </xf>
    <xf numFmtId="168" fontId="9" fillId="0" borderId="15" xfId="0" applyNumberFormat="1" applyFont="1" applyFill="1" applyBorder="1" applyAlignment="1" applyProtection="1">
      <alignment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2" xfId="0" applyFill="1" applyBorder="1"/>
    <xf numFmtId="0" fontId="0" fillId="0" borderId="5" xfId="0" applyFill="1" applyBorder="1"/>
    <xf numFmtId="166" fontId="9" fillId="0" borderId="12" xfId="0" applyNumberFormat="1" applyFont="1" applyFill="1" applyBorder="1" applyAlignment="1" applyProtection="1">
      <alignment vertical="center" wrapText="1"/>
      <protection locked="0"/>
    </xf>
    <xf numFmtId="166" fontId="5" fillId="0" borderId="12" xfId="0" applyNumberFormat="1" applyFont="1" applyFill="1" applyBorder="1" applyAlignment="1" applyProtection="1">
      <alignment vertical="center" wrapText="1"/>
      <protection locked="0"/>
    </xf>
    <xf numFmtId="166" fontId="5" fillId="0" borderId="15" xfId="0" applyNumberFormat="1" applyFont="1" applyFill="1" applyBorder="1" applyAlignment="1" applyProtection="1">
      <alignment vertical="center" wrapText="1"/>
      <protection locked="0"/>
    </xf>
    <xf numFmtId="166" fontId="5" fillId="0" borderId="14" xfId="0" applyNumberFormat="1" applyFont="1" applyFill="1" applyBorder="1" applyAlignment="1" applyProtection="1">
      <alignment vertical="center" wrapText="1"/>
      <protection locked="0"/>
    </xf>
    <xf numFmtId="166" fontId="5" fillId="0" borderId="3" xfId="0" applyNumberFormat="1" applyFont="1" applyFill="1" applyBorder="1" applyAlignment="1" applyProtection="1">
      <alignment vertical="center" wrapText="1"/>
      <protection locked="0"/>
    </xf>
    <xf numFmtId="166" fontId="5" fillId="0" borderId="0" xfId="0" applyNumberFormat="1" applyFont="1" applyFill="1" applyBorder="1" applyAlignment="1" applyProtection="1">
      <alignment vertical="center" wrapText="1"/>
      <protection locked="0"/>
    </xf>
    <xf numFmtId="166" fontId="5" fillId="0" borderId="1" xfId="0" applyNumberFormat="1" applyFont="1" applyFill="1" applyBorder="1" applyAlignment="1" applyProtection="1">
      <alignment vertical="center" wrapText="1"/>
      <protection locked="0"/>
    </xf>
    <xf numFmtId="168" fontId="5" fillId="0" borderId="12" xfId="0" applyNumberFormat="1" applyFont="1" applyFill="1" applyBorder="1" applyAlignment="1" applyProtection="1">
      <alignment vertical="center" wrapText="1"/>
      <protection locked="0"/>
    </xf>
    <xf numFmtId="168" fontId="5" fillId="0" borderId="15" xfId="0" applyNumberFormat="1" applyFont="1" applyFill="1" applyBorder="1" applyAlignment="1" applyProtection="1">
      <alignment vertical="center" wrapText="1"/>
      <protection locked="0"/>
    </xf>
    <xf numFmtId="168" fontId="5" fillId="0" borderId="14" xfId="0" applyNumberFormat="1" applyFont="1" applyFill="1" applyBorder="1" applyAlignment="1" applyProtection="1">
      <alignment vertical="center" wrapText="1"/>
      <protection locked="0"/>
    </xf>
    <xf numFmtId="168" fontId="5" fillId="0" borderId="3" xfId="0" applyNumberFormat="1" applyFont="1" applyFill="1" applyBorder="1" applyAlignment="1" applyProtection="1">
      <alignment vertical="center" wrapText="1"/>
      <protection locked="0"/>
    </xf>
    <xf numFmtId="168" fontId="5" fillId="0" borderId="0" xfId="0" applyNumberFormat="1" applyFont="1" applyFill="1" applyBorder="1" applyAlignment="1" applyProtection="1">
      <alignment vertical="center" wrapText="1"/>
      <protection locked="0"/>
    </xf>
    <xf numFmtId="168" fontId="5" fillId="0" borderId="1" xfId="0" applyNumberFormat="1" applyFont="1" applyFill="1" applyBorder="1" applyAlignment="1" applyProtection="1">
      <alignment vertical="center" wrapText="1"/>
      <protection locked="0"/>
    </xf>
    <xf numFmtId="0" fontId="0" fillId="3" borderId="6" xfId="0" applyFill="1" applyBorder="1" applyAlignment="1">
      <alignment horizontal="center"/>
    </xf>
    <xf numFmtId="2" fontId="0" fillId="0" borderId="0" xfId="0" applyNumberFormat="1" applyFill="1" applyBorder="1"/>
    <xf numFmtId="164" fontId="11" fillId="0" borderId="0" xfId="1" applyNumberFormat="1" applyFont="1" applyFill="1" applyBorder="1" applyAlignment="1" applyProtection="1">
      <alignment vertical="center" wrapText="1"/>
      <protection locked="0"/>
    </xf>
    <xf numFmtId="165" fontId="11" fillId="0" borderId="0" xfId="1" applyNumberFormat="1" applyFont="1" applyFill="1" applyBorder="1" applyAlignment="1" applyProtection="1">
      <alignment vertical="center" wrapText="1"/>
      <protection locked="0"/>
    </xf>
    <xf numFmtId="164" fontId="11" fillId="0" borderId="15" xfId="1" applyNumberFormat="1" applyFont="1" applyFill="1" applyBorder="1" applyAlignment="1" applyProtection="1">
      <alignment vertical="center" wrapText="1"/>
      <protection locked="0"/>
    </xf>
    <xf numFmtId="165" fontId="11" fillId="0" borderId="15" xfId="1" applyNumberFormat="1" applyFont="1" applyFill="1" applyBorder="1" applyAlignment="1" applyProtection="1">
      <alignment vertical="center" wrapText="1"/>
      <protection locked="0"/>
    </xf>
    <xf numFmtId="164" fontId="11" fillId="0" borderId="14" xfId="1" applyNumberFormat="1" applyFont="1" applyFill="1" applyBorder="1" applyAlignment="1" applyProtection="1">
      <alignment vertical="center" wrapText="1"/>
      <protection locked="0"/>
    </xf>
    <xf numFmtId="164" fontId="11" fillId="0" borderId="1" xfId="1" applyNumberFormat="1" applyFont="1" applyFill="1" applyBorder="1" applyAlignment="1" applyProtection="1">
      <alignment vertical="center" wrapText="1"/>
      <protection locked="0"/>
    </xf>
    <xf numFmtId="166" fontId="0" fillId="0" borderId="15" xfId="0" applyNumberFormat="1" applyFill="1" applyBorder="1"/>
    <xf numFmtId="166" fontId="0" fillId="0" borderId="6" xfId="0" applyNumberFormat="1" applyFill="1" applyBorder="1"/>
    <xf numFmtId="2" fontId="0" fillId="0" borderId="1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66" fontId="0" fillId="0" borderId="4" xfId="0" applyNumberFormat="1" applyFill="1" applyBorder="1" applyAlignment="1"/>
    <xf numFmtId="164" fontId="5" fillId="0" borderId="5" xfId="0" applyNumberFormat="1" applyFont="1" applyFill="1" applyBorder="1" applyAlignment="1" applyProtection="1">
      <alignment vertical="center" wrapText="1"/>
      <protection locked="0"/>
    </xf>
    <xf numFmtId="164" fontId="5" fillId="0" borderId="6" xfId="0" applyNumberFormat="1" applyFont="1" applyFill="1" applyBorder="1" applyAlignment="1" applyProtection="1">
      <alignment vertical="center" wrapText="1"/>
      <protection locked="0"/>
    </xf>
    <xf numFmtId="164" fontId="5" fillId="0" borderId="7" xfId="0" applyNumberFormat="1" applyFont="1" applyFill="1" applyBorder="1" applyAlignment="1" applyProtection="1">
      <alignment vertical="center" wrapText="1"/>
      <protection locked="0"/>
    </xf>
    <xf numFmtId="11" fontId="8" fillId="0" borderId="0" xfId="0" applyNumberFormat="1" applyFont="1" applyAlignment="1">
      <alignment horizontal="center" vertical="center"/>
    </xf>
    <xf numFmtId="0" fontId="0" fillId="3" borderId="6" xfId="0" applyFill="1" applyBorder="1" applyAlignment="1">
      <alignment horizontal="center"/>
    </xf>
    <xf numFmtId="169" fontId="11" fillId="0" borderId="0" xfId="1" applyNumberFormat="1" applyFont="1" applyFill="1" applyBorder="1" applyAlignment="1" applyProtection="1">
      <alignment vertical="center" wrapText="1"/>
      <protection locked="0"/>
    </xf>
    <xf numFmtId="169" fontId="11" fillId="0" borderId="15" xfId="1" applyNumberFormat="1" applyFont="1" applyFill="1" applyBorder="1" applyAlignment="1" applyProtection="1">
      <alignment vertical="center" wrapText="1"/>
      <protection locked="0"/>
    </xf>
    <xf numFmtId="164" fontId="11" fillId="0" borderId="6" xfId="1" applyNumberFormat="1" applyFont="1" applyFill="1" applyBorder="1" applyAlignment="1" applyProtection="1">
      <alignment vertical="center" wrapText="1"/>
      <protection locked="0"/>
    </xf>
    <xf numFmtId="164" fontId="11" fillId="0" borderId="7" xfId="1" applyNumberFormat="1" applyFont="1" applyFill="1" applyBorder="1" applyAlignment="1" applyProtection="1">
      <alignment vertical="center" wrapText="1"/>
      <protection locked="0"/>
    </xf>
    <xf numFmtId="169" fontId="11" fillId="0" borderId="6" xfId="1" applyNumberFormat="1" applyFont="1" applyFill="1" applyBorder="1" applyAlignment="1" applyProtection="1">
      <alignment vertical="center" wrapText="1"/>
      <protection locked="0"/>
    </xf>
    <xf numFmtId="169" fontId="5" fillId="0" borderId="0" xfId="0" applyNumberFormat="1" applyFont="1" applyFill="1" applyBorder="1" applyAlignment="1" applyProtection="1">
      <alignment vertical="center" wrapText="1"/>
      <protection locked="0"/>
    </xf>
    <xf numFmtId="164" fontId="5" fillId="0" borderId="15" xfId="0" applyNumberFormat="1" applyFont="1" applyFill="1" applyBorder="1" applyAlignment="1" applyProtection="1">
      <alignment vertical="center" wrapText="1"/>
      <protection locked="0"/>
    </xf>
    <xf numFmtId="169" fontId="5" fillId="0" borderId="15" xfId="0" applyNumberFormat="1" applyFont="1" applyFill="1" applyBorder="1" applyAlignment="1" applyProtection="1">
      <alignment vertical="center" wrapText="1"/>
      <protection locked="0"/>
    </xf>
    <xf numFmtId="164" fontId="5" fillId="0" borderId="14" xfId="0" applyNumberFormat="1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2" fillId="0" borderId="3" xfId="0" applyFont="1" applyBorder="1"/>
    <xf numFmtId="0" fontId="12" fillId="0" borderId="12" xfId="0" applyFont="1" applyBorder="1"/>
    <xf numFmtId="0" fontId="12" fillId="0" borderId="5" xfId="0" applyFont="1" applyBorder="1"/>
    <xf numFmtId="0" fontId="0" fillId="3" borderId="6" xfId="0" applyFill="1" applyBorder="1" applyAlignment="1">
      <alignment horizontal="center"/>
    </xf>
    <xf numFmtId="164" fontId="11" fillId="0" borderId="12" xfId="1" applyNumberFormat="1" applyFont="1" applyFill="1" applyBorder="1" applyAlignment="1" applyProtection="1">
      <alignment vertical="center" wrapText="1"/>
      <protection locked="0"/>
    </xf>
    <xf numFmtId="164" fontId="11" fillId="0" borderId="3" xfId="1" applyNumberFormat="1" applyFont="1" applyFill="1" applyBorder="1" applyAlignment="1" applyProtection="1">
      <alignment vertical="center" wrapText="1"/>
      <protection locked="0"/>
    </xf>
    <xf numFmtId="0" fontId="12" fillId="0" borderId="13" xfId="0" applyFont="1" applyBorder="1"/>
    <xf numFmtId="0" fontId="12" fillId="0" borderId="2" xfId="0" applyFont="1" applyBorder="1"/>
    <xf numFmtId="0" fontId="12" fillId="0" borderId="4" xfId="0" applyFont="1" applyBorder="1"/>
    <xf numFmtId="166" fontId="0" fillId="4" borderId="2" xfId="0" applyNumberFormat="1" applyFill="1" applyBorder="1" applyAlignment="1"/>
    <xf numFmtId="166" fontId="0" fillId="4" borderId="0" xfId="0" applyNumberFormat="1" applyFill="1" applyBorder="1"/>
    <xf numFmtId="166" fontId="0" fillId="4" borderId="3" xfId="0" applyNumberFormat="1" applyFill="1" applyBorder="1" applyAlignment="1"/>
    <xf numFmtId="166" fontId="0" fillId="4" borderId="0" xfId="0" applyNumberFormat="1" applyFill="1" applyBorder="1" applyAlignment="1"/>
    <xf numFmtId="167" fontId="0" fillId="4" borderId="2" xfId="0" applyNumberFormat="1" applyFill="1" applyBorder="1" applyAlignment="1"/>
    <xf numFmtId="166" fontId="0" fillId="4" borderId="1" xfId="0" applyNumberFormat="1" applyFill="1" applyBorder="1" applyAlignment="1"/>
    <xf numFmtId="0" fontId="0" fillId="4" borderId="0" xfId="0" applyFill="1" applyBorder="1"/>
    <xf numFmtId="0" fontId="12" fillId="4" borderId="2" xfId="0" applyFont="1" applyFill="1" applyBorder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 applyBorder="1"/>
    <xf numFmtId="2" fontId="0" fillId="4" borderId="1" xfId="0" applyNumberFormat="1" applyFill="1" applyBorder="1"/>
    <xf numFmtId="17" fontId="0" fillId="0" borderId="10" xfId="0" applyNumberFormat="1" applyFill="1" applyBorder="1"/>
    <xf numFmtId="17" fontId="0" fillId="0" borderId="5" xfId="0" applyNumberFormat="1" applyBorder="1"/>
    <xf numFmtId="17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3" xfId="0" applyNumberFormat="1" applyBorder="1"/>
    <xf numFmtId="0" fontId="0" fillId="0" borderId="0" xfId="0" applyNumberFormat="1" applyFill="1" applyBorder="1"/>
    <xf numFmtId="0" fontId="0" fillId="0" borderId="13" xfId="0" applyNumberFormat="1" applyFill="1" applyBorder="1"/>
    <xf numFmtId="0" fontId="0" fillId="0" borderId="2" xfId="0" applyNumberFormat="1" applyFill="1" applyBorder="1"/>
    <xf numFmtId="0" fontId="0" fillId="0" borderId="4" xfId="0" applyNumberFormat="1" applyFill="1" applyBorder="1"/>
    <xf numFmtId="0" fontId="0" fillId="0" borderId="3" xfId="0" applyNumberFormat="1" applyFill="1" applyBorder="1"/>
    <xf numFmtId="17" fontId="0" fillId="0" borderId="12" xfId="0" applyNumberFormat="1" applyBorder="1"/>
    <xf numFmtId="166" fontId="0" fillId="0" borderId="0" xfId="0" applyNumberFormat="1" applyFill="1" applyBorder="1" applyAlignment="1"/>
    <xf numFmtId="164" fontId="5" fillId="0" borderId="12" xfId="0" applyNumberFormat="1" applyFont="1" applyFill="1" applyBorder="1" applyAlignment="1" applyProtection="1">
      <alignment vertical="center" wrapText="1"/>
      <protection locked="0"/>
    </xf>
    <xf numFmtId="165" fontId="5" fillId="0" borderId="15" xfId="0" applyNumberFormat="1" applyFont="1" applyFill="1" applyBorder="1" applyAlignment="1" applyProtection="1">
      <alignment vertical="center" wrapText="1"/>
      <protection locked="0"/>
    </xf>
    <xf numFmtId="164" fontId="5" fillId="0" borderId="3" xfId="0" applyNumberFormat="1" applyFont="1" applyFill="1" applyBorder="1" applyAlignment="1" applyProtection="1">
      <alignment vertical="center" wrapText="1"/>
      <protection locked="0"/>
    </xf>
    <xf numFmtId="17" fontId="0" fillId="0" borderId="2" xfId="0" applyNumberFormat="1" applyFill="1" applyBorder="1"/>
    <xf numFmtId="0" fontId="1" fillId="0" borderId="0" xfId="0" applyFont="1" applyFill="1" applyBorder="1" applyAlignment="1">
      <alignment horizontal="center"/>
    </xf>
    <xf numFmtId="166" fontId="0" fillId="0" borderId="2" xfId="0" applyNumberFormat="1" applyFill="1" applyBorder="1" applyAlignment="1"/>
    <xf numFmtId="166" fontId="0" fillId="0" borderId="3" xfId="0" applyNumberFormat="1" applyFill="1" applyBorder="1" applyAlignment="1"/>
    <xf numFmtId="167" fontId="0" fillId="0" borderId="3" xfId="0" applyNumberFormat="1" applyFill="1" applyBorder="1" applyAlignment="1"/>
    <xf numFmtId="0" fontId="12" fillId="0" borderId="0" xfId="0" applyFont="1" applyFill="1"/>
    <xf numFmtId="2" fontId="0" fillId="0" borderId="2" xfId="0" applyNumberFormat="1" applyFill="1" applyBorder="1"/>
    <xf numFmtId="2" fontId="0" fillId="0" borderId="3" xfId="0" applyNumberFormat="1" applyFill="1" applyBorder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11" fontId="0" fillId="0" borderId="3" xfId="0" applyNumberFormat="1" applyFill="1" applyBorder="1" applyAlignment="1">
      <alignment horizontal="right"/>
    </xf>
    <xf numFmtId="17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6" fontId="0" fillId="0" borderId="6" xfId="0" applyNumberFormat="1" applyFill="1" applyBorder="1" applyAlignment="1"/>
    <xf numFmtId="11" fontId="0" fillId="0" borderId="5" xfId="0" applyNumberFormat="1" applyFill="1" applyBorder="1" applyAlignment="1">
      <alignment horizontal="right"/>
    </xf>
    <xf numFmtId="2" fontId="0" fillId="0" borderId="4" xfId="0" applyNumberFormat="1" applyFill="1" applyBorder="1"/>
    <xf numFmtId="2" fontId="0" fillId="0" borderId="5" xfId="0" applyNumberFormat="1" applyFill="1" applyBorder="1"/>
    <xf numFmtId="166" fontId="5" fillId="0" borderId="5" xfId="0" applyNumberFormat="1" applyFont="1" applyFill="1" applyBorder="1" applyAlignment="1" applyProtection="1">
      <alignment vertical="center" wrapText="1"/>
      <protection locked="0"/>
    </xf>
    <xf numFmtId="166" fontId="5" fillId="0" borderId="6" xfId="0" applyNumberFormat="1" applyFont="1" applyFill="1" applyBorder="1" applyAlignment="1" applyProtection="1">
      <alignment vertical="center" wrapText="1"/>
      <protection locked="0"/>
    </xf>
    <xf numFmtId="166" fontId="5" fillId="0" borderId="7" xfId="0" applyNumberFormat="1" applyFont="1" applyFill="1" applyBorder="1" applyAlignment="1" applyProtection="1">
      <alignment vertical="center" wrapText="1"/>
      <protection locked="0"/>
    </xf>
    <xf numFmtId="17" fontId="0" fillId="0" borderId="13" xfId="0" applyNumberFormat="1" applyFill="1" applyBorder="1"/>
    <xf numFmtId="0" fontId="0" fillId="0" borderId="13" xfId="0" applyFill="1" applyBorder="1" applyAlignment="1">
      <alignment horizontal="center"/>
    </xf>
    <xf numFmtId="166" fontId="0" fillId="0" borderId="13" xfId="0" applyNumberFormat="1" applyFill="1" applyBorder="1" applyAlignment="1"/>
    <xf numFmtId="166" fontId="0" fillId="0" borderId="15" xfId="0" applyNumberFormat="1" applyFill="1" applyBorder="1" applyAlignment="1"/>
    <xf numFmtId="167" fontId="0" fillId="0" borderId="15" xfId="0" applyNumberFormat="1" applyFill="1" applyBorder="1" applyAlignment="1"/>
    <xf numFmtId="11" fontId="0" fillId="0" borderId="12" xfId="0" applyNumberFormat="1" applyFill="1" applyBorder="1" applyAlignment="1">
      <alignment horizontal="right"/>
    </xf>
    <xf numFmtId="2" fontId="0" fillId="0" borderId="13" xfId="0" applyNumberFormat="1" applyFill="1" applyBorder="1"/>
    <xf numFmtId="2" fontId="0" fillId="0" borderId="12" xfId="0" applyNumberFormat="1" applyFill="1" applyBorder="1"/>
    <xf numFmtId="167" fontId="0" fillId="0" borderId="0" xfId="0" applyNumberFormat="1" applyFill="1" applyBorder="1" applyAlignment="1"/>
    <xf numFmtId="167" fontId="0" fillId="0" borderId="2" xfId="0" applyNumberFormat="1" applyFill="1" applyBorder="1" applyAlignment="1"/>
    <xf numFmtId="0" fontId="0" fillId="0" borderId="14" xfId="0" applyFont="1" applyFill="1" applyBorder="1"/>
    <xf numFmtId="11" fontId="0" fillId="0" borderId="2" xfId="0" applyNumberFormat="1" applyFill="1" applyBorder="1" applyAlignment="1">
      <alignment horizontal="right"/>
    </xf>
    <xf numFmtId="166" fontId="0" fillId="0" borderId="3" xfId="0" applyNumberFormat="1" applyFont="1" applyFill="1" applyBorder="1"/>
    <xf numFmtId="166" fontId="0" fillId="0" borderId="0" xfId="0" applyNumberFormat="1" applyFont="1" applyFill="1" applyBorder="1"/>
    <xf numFmtId="166" fontId="0" fillId="0" borderId="1" xfId="0" applyNumberFormat="1" applyFont="1" applyFill="1" applyBorder="1"/>
    <xf numFmtId="166" fontId="0" fillId="0" borderId="0" xfId="0" applyNumberFormat="1" applyFill="1" applyAlignment="1"/>
    <xf numFmtId="0" fontId="1" fillId="0" borderId="7" xfId="0" applyFont="1" applyFill="1" applyBorder="1" applyAlignment="1">
      <alignment horizontal="center"/>
    </xf>
    <xf numFmtId="167" fontId="0" fillId="0" borderId="13" xfId="0" applyNumberFormat="1" applyFill="1" applyBorder="1" applyAlignment="1"/>
    <xf numFmtId="11" fontId="8" fillId="0" borderId="14" xfId="0" applyNumberFormat="1" applyFont="1" applyFill="1" applyBorder="1" applyAlignment="1">
      <alignment horizontal="right" vertical="center"/>
    </xf>
    <xf numFmtId="2" fontId="0" fillId="0" borderId="14" xfId="0" applyNumberFormat="1" applyFill="1" applyBorder="1"/>
    <xf numFmtId="11" fontId="8" fillId="0" borderId="1" xfId="0" applyNumberFormat="1" applyFont="1" applyFill="1" applyBorder="1" applyAlignment="1">
      <alignment horizontal="right" vertical="center"/>
    </xf>
    <xf numFmtId="2" fontId="0" fillId="0" borderId="1" xfId="0" applyNumberFormat="1" applyFill="1" applyBorder="1"/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8" xfId="0" applyFill="1" applyBorder="1" applyAlignment="1">
      <alignment wrapText="1"/>
    </xf>
    <xf numFmtId="49" fontId="5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3" xfId="0" applyFill="1" applyBorder="1" applyAlignment="1"/>
    <xf numFmtId="0" fontId="0" fillId="0" borderId="2" xfId="0" applyFill="1" applyBorder="1" applyAlignment="1"/>
    <xf numFmtId="2" fontId="0" fillId="0" borderId="2" xfId="0" applyNumberFormat="1" applyFill="1" applyBorder="1" applyAlignment="1"/>
    <xf numFmtId="0" fontId="6" fillId="0" borderId="3" xfId="0" applyFont="1" applyFill="1" applyBorder="1"/>
    <xf numFmtId="166" fontId="0" fillId="0" borderId="2" xfId="0" applyNumberFormat="1" applyFill="1" applyBorder="1" applyAlignment="1">
      <alignment horizontal="right"/>
    </xf>
    <xf numFmtId="0" fontId="0" fillId="0" borderId="6" xfId="0" applyFill="1" applyBorder="1" applyAlignment="1">
      <alignment horizontal="center"/>
    </xf>
    <xf numFmtId="11" fontId="0" fillId="0" borderId="4" xfId="0" applyNumberFormat="1" applyFill="1" applyBorder="1"/>
    <xf numFmtId="0" fontId="2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66" fontId="1" fillId="0" borderId="3" xfId="0" applyNumberFormat="1" applyFont="1" applyFill="1" applyBorder="1" applyAlignment="1"/>
    <xf numFmtId="11" fontId="0" fillId="0" borderId="3" xfId="0" applyNumberFormat="1" applyFill="1" applyBorder="1"/>
    <xf numFmtId="166" fontId="0" fillId="0" borderId="5" xfId="0" applyNumberFormat="1" applyFill="1" applyBorder="1" applyAlignment="1"/>
    <xf numFmtId="167" fontId="0" fillId="0" borderId="4" xfId="0" applyNumberFormat="1" applyFill="1" applyBorder="1" applyAlignment="1"/>
    <xf numFmtId="11" fontId="0" fillId="0" borderId="5" xfId="0" applyNumberFormat="1" applyFill="1" applyBorder="1"/>
    <xf numFmtId="0" fontId="1" fillId="0" borderId="1" xfId="0" applyFont="1" applyFill="1" applyBorder="1" applyAlignment="1">
      <alignment horizontal="center"/>
    </xf>
    <xf numFmtId="0" fontId="0" fillId="0" borderId="5" xfId="0" applyNumberFormat="1" applyFill="1" applyBorder="1"/>
    <xf numFmtId="0" fontId="1" fillId="0" borderId="3" xfId="0" applyFont="1" applyFill="1" applyBorder="1" applyAlignment="1">
      <alignment horizontal="center"/>
    </xf>
    <xf numFmtId="11" fontId="0" fillId="0" borderId="13" xfId="0" applyNumberFormat="1" applyFill="1" applyBorder="1" applyAlignment="1">
      <alignment horizontal="right"/>
    </xf>
    <xf numFmtId="0" fontId="0" fillId="0" borderId="6" xfId="0" applyNumberFormat="1" applyFill="1" applyBorder="1"/>
    <xf numFmtId="11" fontId="0" fillId="0" borderId="4" xfId="0" applyNumberFormat="1" applyFill="1" applyBorder="1" applyAlignment="1">
      <alignment horizontal="right"/>
    </xf>
    <xf numFmtId="17" fontId="0" fillId="0" borderId="14" xfId="0" applyNumberFormat="1" applyFill="1" applyBorder="1"/>
    <xf numFmtId="17" fontId="0" fillId="0" borderId="1" xfId="0" applyNumberFormat="1" applyFill="1" applyBorder="1"/>
    <xf numFmtId="17" fontId="0" fillId="0" borderId="7" xfId="0" applyNumberFormat="1" applyFill="1" applyBorder="1"/>
    <xf numFmtId="0" fontId="0" fillId="0" borderId="12" xfId="0" applyNumberFormat="1" applyFill="1" applyBorder="1"/>
    <xf numFmtId="0" fontId="0" fillId="0" borderId="12" xfId="0" applyNumberFormat="1" applyBorder="1"/>
    <xf numFmtId="0" fontId="0" fillId="0" borderId="9" xfId="0" applyNumberFormat="1" applyBorder="1"/>
    <xf numFmtId="0" fontId="1" fillId="0" borderId="1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 wrapText="1" indent="1"/>
    </xf>
    <xf numFmtId="0" fontId="12" fillId="0" borderId="12" xfId="0" applyFont="1" applyFill="1" applyBorder="1" applyAlignment="1">
      <alignment horizontal="left" vertical="center" wrapText="1" indent="1"/>
    </xf>
    <xf numFmtId="0" fontId="12" fillId="0" borderId="3" xfId="0" applyFont="1" applyFill="1" applyBorder="1" applyAlignment="1">
      <alignment horizontal="left" vertical="center" wrapText="1" indent="1"/>
    </xf>
    <xf numFmtId="0" fontId="12" fillId="0" borderId="5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 indent="1"/>
    </xf>
    <xf numFmtId="0" fontId="12" fillId="0" borderId="2" xfId="0" applyFont="1" applyFill="1" applyBorder="1" applyAlignment="1">
      <alignment horizontal="left" vertical="center" wrapText="1" indent="1"/>
    </xf>
    <xf numFmtId="0" fontId="12" fillId="0" borderId="4" xfId="0" applyFont="1" applyFill="1" applyBorder="1" applyAlignment="1">
      <alignment horizontal="left" vertical="center" wrapText="1" inden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12" xfId="0" applyFont="1" applyFill="1" applyBorder="1"/>
    <xf numFmtId="0" fontId="12" fillId="0" borderId="3" xfId="0" applyFont="1" applyFill="1" applyBorder="1"/>
    <xf numFmtId="0" fontId="12" fillId="0" borderId="5" xfId="0" applyFont="1" applyFill="1" applyBorder="1"/>
    <xf numFmtId="17" fontId="0" fillId="0" borderId="15" xfId="0" applyNumberFormat="1" applyFill="1" applyBorder="1"/>
    <xf numFmtId="0" fontId="8" fillId="0" borderId="0" xfId="0" applyFont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0" fontId="0" fillId="0" borderId="15" xfId="0" applyNumberFormat="1" applyFill="1" applyBorder="1"/>
    <xf numFmtId="9" fontId="0" fillId="0" borderId="13" xfId="2" applyFont="1" applyFill="1" applyBorder="1"/>
    <xf numFmtId="0" fontId="12" fillId="0" borderId="15" xfId="0" applyFont="1" applyFill="1" applyBorder="1" applyAlignment="1">
      <alignment horizontal="left" vertical="center" wrapText="1" indent="1"/>
    </xf>
    <xf numFmtId="9" fontId="0" fillId="0" borderId="2" xfId="2" applyFont="1" applyFill="1" applyBorder="1"/>
    <xf numFmtId="9" fontId="0" fillId="0" borderId="4" xfId="2" applyFont="1" applyFill="1" applyBorder="1"/>
    <xf numFmtId="9" fontId="0" fillId="0" borderId="13" xfId="2" applyNumberFormat="1" applyFont="1" applyFill="1" applyBorder="1"/>
    <xf numFmtId="170" fontId="0" fillId="0" borderId="0" xfId="0" applyNumberFormat="1" applyFill="1" applyBorder="1" applyAlignment="1">
      <alignment horizontal="center" vertical="center"/>
    </xf>
    <xf numFmtId="0" fontId="0" fillId="5" borderId="0" xfId="0" applyFill="1"/>
    <xf numFmtId="11" fontId="0" fillId="0" borderId="1" xfId="0" applyNumberFormat="1" applyFill="1" applyBorder="1" applyAlignment="1">
      <alignment horizontal="right"/>
    </xf>
    <xf numFmtId="11" fontId="0" fillId="0" borderId="7" xfId="0" applyNumberFormat="1" applyFill="1" applyBorder="1" applyAlignment="1">
      <alignment horizontal="right"/>
    </xf>
    <xf numFmtId="11" fontId="8" fillId="0" borderId="15" xfId="0" applyNumberFormat="1" applyFont="1" applyFill="1" applyBorder="1" applyAlignment="1">
      <alignment horizontal="right" vertical="center"/>
    </xf>
    <xf numFmtId="11" fontId="8" fillId="0" borderId="0" xfId="0" applyNumberFormat="1" applyFont="1" applyFill="1" applyBorder="1" applyAlignment="1">
      <alignment horizontal="right" vertical="center"/>
    </xf>
    <xf numFmtId="0" fontId="0" fillId="0" borderId="3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right"/>
    </xf>
    <xf numFmtId="11" fontId="0" fillId="0" borderId="6" xfId="0" applyNumberFormat="1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1" xfId="0" applyFill="1" applyBorder="1"/>
    <xf numFmtId="0" fontId="0" fillId="6" borderId="13" xfId="0" applyFill="1" applyBorder="1"/>
    <xf numFmtId="17" fontId="0" fillId="6" borderId="2" xfId="0" applyNumberFormat="1" applyFill="1" applyBorder="1"/>
    <xf numFmtId="0" fontId="0" fillId="6" borderId="3" xfId="0" applyNumberFormat="1" applyFill="1" applyBorder="1"/>
    <xf numFmtId="9" fontId="0" fillId="6" borderId="2" xfId="2" applyFont="1" applyFill="1" applyBorder="1"/>
    <xf numFmtId="0" fontId="0" fillId="6" borderId="0" xfId="0" applyFill="1" applyBorder="1" applyAlignment="1">
      <alignment horizont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6" fontId="0" fillId="6" borderId="13" xfId="0" applyNumberFormat="1" applyFill="1" applyBorder="1" applyAlignment="1"/>
    <xf numFmtId="166" fontId="0" fillId="6" borderId="3" xfId="0" applyNumberFormat="1" applyFill="1" applyBorder="1" applyAlignment="1"/>
    <xf numFmtId="166" fontId="0" fillId="6" borderId="2" xfId="0" applyNumberFormat="1" applyFill="1" applyBorder="1" applyAlignment="1"/>
    <xf numFmtId="167" fontId="0" fillId="6" borderId="2" xfId="0" applyNumberFormat="1" applyFill="1" applyBorder="1" applyAlignment="1"/>
    <xf numFmtId="11" fontId="0" fillId="6" borderId="3" xfId="0" applyNumberFormat="1" applyFill="1" applyBorder="1" applyAlignment="1">
      <alignment horizontal="right"/>
    </xf>
    <xf numFmtId="2" fontId="0" fillId="6" borderId="3" xfId="0" applyNumberFormat="1" applyFill="1" applyBorder="1"/>
    <xf numFmtId="2" fontId="0" fillId="6" borderId="13" xfId="0" applyNumberFormat="1" applyFill="1" applyBorder="1"/>
    <xf numFmtId="2" fontId="0" fillId="6" borderId="12" xfId="0" applyNumberFormat="1" applyFill="1" applyBorder="1"/>
    <xf numFmtId="166" fontId="0" fillId="6" borderId="12" xfId="0" applyNumberFormat="1" applyFont="1" applyFill="1" applyBorder="1" applyAlignment="1" applyProtection="1">
      <alignment vertical="center" wrapText="1"/>
      <protection locked="0"/>
    </xf>
    <xf numFmtId="166" fontId="0" fillId="6" borderId="15" xfId="0" applyNumberFormat="1" applyFont="1" applyFill="1" applyBorder="1" applyAlignment="1" applyProtection="1">
      <alignment vertical="center" wrapText="1"/>
      <protection locked="0"/>
    </xf>
    <xf numFmtId="166" fontId="0" fillId="6" borderId="14" xfId="0" applyNumberFormat="1" applyFont="1" applyFill="1" applyBorder="1" applyAlignment="1" applyProtection="1">
      <alignment vertical="center" wrapText="1"/>
      <protection locked="0"/>
    </xf>
    <xf numFmtId="0" fontId="2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/>
    <xf numFmtId="2" fontId="0" fillId="6" borderId="2" xfId="0" applyNumberFormat="1" applyFill="1" applyBorder="1"/>
    <xf numFmtId="166" fontId="0" fillId="6" borderId="3" xfId="0" applyNumberFormat="1" applyFont="1" applyFill="1" applyBorder="1"/>
    <xf numFmtId="166" fontId="0" fillId="6" borderId="0" xfId="0" applyNumberFormat="1" applyFont="1" applyFill="1" applyBorder="1"/>
    <xf numFmtId="166" fontId="0" fillId="6" borderId="1" xfId="0" applyNumberFormat="1" applyFont="1" applyFill="1" applyBorder="1"/>
    <xf numFmtId="0" fontId="0" fillId="3" borderId="6" xfId="0" applyFill="1" applyBorder="1" applyAlignment="1">
      <alignment horizontal="center"/>
    </xf>
    <xf numFmtId="0" fontId="12" fillId="0" borderId="2" xfId="0" applyFont="1" applyFill="1" applyBorder="1"/>
    <xf numFmtId="165" fontId="11" fillId="0" borderId="6" xfId="1" applyNumberFormat="1" applyFont="1" applyFill="1" applyBorder="1" applyAlignment="1" applyProtection="1">
      <alignment vertical="center" wrapText="1"/>
      <protection locked="0"/>
    </xf>
    <xf numFmtId="0" fontId="12" fillId="0" borderId="14" xfId="0" applyFont="1" applyBorder="1"/>
    <xf numFmtId="0" fontId="12" fillId="0" borderId="1" xfId="0" applyFont="1" applyBorder="1"/>
    <xf numFmtId="0" fontId="0" fillId="0" borderId="1" xfId="0" applyNumberFormat="1" applyFill="1" applyBorder="1"/>
    <xf numFmtId="0" fontId="12" fillId="0" borderId="7" xfId="0" applyFont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3">
    <cellStyle name="Normal" xfId="0" builtinId="0"/>
    <cellStyle name="Normal_Motorized Stage Scans" xfId="1"/>
    <cellStyle name="Percent" xfId="2" builtinId="5"/>
  </cellStyles>
  <dxfs count="35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06101327608379"/>
          <c:y val="9.3522994391353031E-2"/>
          <c:w val="0.66563191236656283"/>
          <c:h val="0.651607246138417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('Motorized Stage Scans'!$Z$5:$Z$7,'Motorized Stage Scans'!$Z$10:$Z$11)</c:f>
              <c:numCache>
                <c:formatCode>0.0</c:formatCode>
                <c:ptCount val="5"/>
                <c:pt idx="0">
                  <c:v>388.35</c:v>
                </c:pt>
                <c:pt idx="1">
                  <c:v>1132.3889999999999</c:v>
                </c:pt>
                <c:pt idx="2">
                  <c:v>622.85500000000002</c:v>
                </c:pt>
                <c:pt idx="3">
                  <c:v>210.01900000000001</c:v>
                </c:pt>
                <c:pt idx="4">
                  <c:v>319.791</c:v>
                </c:pt>
              </c:numCache>
            </c:numRef>
          </c:xVal>
          <c:yVal>
            <c:numRef>
              <c:f>('Motorized Stage Scans'!$AG$4:$AG$7,'Motorized Stage Scans'!$AG$10:$AG$11)</c:f>
              <c:numCache>
                <c:formatCode>0.00E+00</c:formatCode>
                <c:ptCount val="6"/>
                <c:pt idx="0">
                  <c:v>4.9123862668962854E-4</c:v>
                </c:pt>
                <c:pt idx="1">
                  <c:v>4.9123862668962854E-4</c:v>
                </c:pt>
                <c:pt idx="2">
                  <c:v>6.5748747539238486E-4</c:v>
                </c:pt>
                <c:pt idx="3">
                  <c:v>6.5748747539238486E-4</c:v>
                </c:pt>
                <c:pt idx="4">
                  <c:v>2.7249138631869787E-4</c:v>
                </c:pt>
                <c:pt idx="5">
                  <c:v>2.7249138631869787E-4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6-4AAF-B3C2-E93D62695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6416"/>
        <c:axId val="255072896"/>
      </c:scatterChart>
      <c:valAx>
        <c:axId val="2140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55072896"/>
        <c:crosses val="autoZero"/>
        <c:crossBetween val="midCat"/>
      </c:valAx>
      <c:valAx>
        <c:axId val="25507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21407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714238496312297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'Motorized Stage Scans'!$Z$5:$Z$87</c:f>
              <c:numCache>
                <c:formatCode>0.0</c:formatCode>
                <c:ptCount val="83"/>
                <c:pt idx="0">
                  <c:v>388.35</c:v>
                </c:pt>
                <c:pt idx="1">
                  <c:v>1132.3889999999999</c:v>
                </c:pt>
                <c:pt idx="2">
                  <c:v>622.85500000000002</c:v>
                </c:pt>
                <c:pt idx="3">
                  <c:v>6.258</c:v>
                </c:pt>
                <c:pt idx="5">
                  <c:v>210.01900000000001</c:v>
                </c:pt>
                <c:pt idx="6">
                  <c:v>319.791</c:v>
                </c:pt>
                <c:pt idx="7">
                  <c:v>6.859</c:v>
                </c:pt>
                <c:pt idx="8">
                  <c:v>11.32</c:v>
                </c:pt>
                <c:pt idx="9">
                  <c:v>1.66</c:v>
                </c:pt>
                <c:pt idx="10">
                  <c:v>1.1859999999999999</c:v>
                </c:pt>
                <c:pt idx="11">
                  <c:v>166.12</c:v>
                </c:pt>
                <c:pt idx="13">
                  <c:v>11.64</c:v>
                </c:pt>
                <c:pt idx="14">
                  <c:v>13.63</c:v>
                </c:pt>
                <c:pt idx="15">
                  <c:v>102.16</c:v>
                </c:pt>
                <c:pt idx="16">
                  <c:v>87.83</c:v>
                </c:pt>
                <c:pt idx="17">
                  <c:v>20.170000000000002</c:v>
                </c:pt>
                <c:pt idx="18">
                  <c:v>38.630000000000003</c:v>
                </c:pt>
                <c:pt idx="19">
                  <c:v>26.02</c:v>
                </c:pt>
                <c:pt idx="20">
                  <c:v>28.69</c:v>
                </c:pt>
                <c:pt idx="23">
                  <c:v>497.33</c:v>
                </c:pt>
                <c:pt idx="24">
                  <c:v>623.37</c:v>
                </c:pt>
                <c:pt idx="25">
                  <c:v>31.22</c:v>
                </c:pt>
                <c:pt idx="26">
                  <c:v>15.089</c:v>
                </c:pt>
                <c:pt idx="27">
                  <c:v>8.6289999999999996</c:v>
                </c:pt>
                <c:pt idx="29">
                  <c:v>333.79</c:v>
                </c:pt>
                <c:pt idx="30">
                  <c:v>387.99</c:v>
                </c:pt>
                <c:pt idx="31">
                  <c:v>19.815999999999999</c:v>
                </c:pt>
                <c:pt idx="32">
                  <c:v>42.896000000000001</c:v>
                </c:pt>
                <c:pt idx="33">
                  <c:v>18.414999999999999</c:v>
                </c:pt>
                <c:pt idx="34">
                  <c:v>3.3069999999999999</c:v>
                </c:pt>
                <c:pt idx="37">
                  <c:v>85</c:v>
                </c:pt>
                <c:pt idx="38">
                  <c:v>85.373000000000005</c:v>
                </c:pt>
                <c:pt idx="41">
                  <c:v>1.0529999999999999</c:v>
                </c:pt>
                <c:pt idx="44" formatCode="General">
                  <c:v>168.81</c:v>
                </c:pt>
                <c:pt idx="45">
                  <c:v>119.66</c:v>
                </c:pt>
                <c:pt idx="46">
                  <c:v>120.66</c:v>
                </c:pt>
                <c:pt idx="47">
                  <c:v>24.332000000000001</c:v>
                </c:pt>
                <c:pt idx="48">
                  <c:v>49.887</c:v>
                </c:pt>
                <c:pt idx="49">
                  <c:v>5.64</c:v>
                </c:pt>
                <c:pt idx="50">
                  <c:v>30.157</c:v>
                </c:pt>
                <c:pt idx="51">
                  <c:v>40.996000000000002</c:v>
                </c:pt>
                <c:pt idx="52">
                  <c:v>30.157</c:v>
                </c:pt>
                <c:pt idx="53">
                  <c:v>104.65</c:v>
                </c:pt>
                <c:pt idx="54">
                  <c:v>149.81</c:v>
                </c:pt>
                <c:pt idx="55">
                  <c:v>32.008000000000003</c:v>
                </c:pt>
                <c:pt idx="57">
                  <c:v>8.1349999999999998</c:v>
                </c:pt>
                <c:pt idx="58">
                  <c:v>5.3860000000000001</c:v>
                </c:pt>
                <c:pt idx="59">
                  <c:v>51.139000000000003</c:v>
                </c:pt>
                <c:pt idx="60">
                  <c:v>123.839</c:v>
                </c:pt>
                <c:pt idx="61">
                  <c:v>6.89</c:v>
                </c:pt>
                <c:pt idx="62">
                  <c:v>4.7149999999999999</c:v>
                </c:pt>
                <c:pt idx="63">
                  <c:v>15.076000000000001</c:v>
                </c:pt>
                <c:pt idx="64">
                  <c:v>10.94</c:v>
                </c:pt>
                <c:pt idx="65">
                  <c:v>10.76</c:v>
                </c:pt>
                <c:pt idx="66">
                  <c:v>10.5</c:v>
                </c:pt>
                <c:pt idx="67">
                  <c:v>4.2279999999999998</c:v>
                </c:pt>
                <c:pt idx="68">
                  <c:v>18.61</c:v>
                </c:pt>
                <c:pt idx="69">
                  <c:v>6.4470000000000001</c:v>
                </c:pt>
                <c:pt idx="70">
                  <c:v>0.28999999999999998</c:v>
                </c:pt>
                <c:pt idx="71">
                  <c:v>4.2279999999999998</c:v>
                </c:pt>
                <c:pt idx="72">
                  <c:v>2.3199999999999998</c:v>
                </c:pt>
                <c:pt idx="73">
                  <c:v>64.069999999999993</c:v>
                </c:pt>
                <c:pt idx="74">
                  <c:v>64</c:v>
                </c:pt>
                <c:pt idx="75">
                  <c:v>19.52</c:v>
                </c:pt>
                <c:pt idx="76">
                  <c:v>11.917</c:v>
                </c:pt>
                <c:pt idx="77">
                  <c:v>6.6619999999999999</c:v>
                </c:pt>
                <c:pt idx="78">
                  <c:v>0.63900000000000001</c:v>
                </c:pt>
                <c:pt idx="79">
                  <c:v>27.88</c:v>
                </c:pt>
                <c:pt idx="80">
                  <c:v>29.43</c:v>
                </c:pt>
                <c:pt idx="81">
                  <c:v>10.667</c:v>
                </c:pt>
                <c:pt idx="82">
                  <c:v>27.05</c:v>
                </c:pt>
              </c:numCache>
            </c:numRef>
          </c:xVal>
          <c:yVal>
            <c:numRef>
              <c:f>'Motorized Stage Scans'!$AG$5:$AG$87</c:f>
              <c:numCache>
                <c:formatCode>0.00E+00</c:formatCode>
                <c:ptCount val="83"/>
                <c:pt idx="0">
                  <c:v>4.9123862668962854E-4</c:v>
                </c:pt>
                <c:pt idx="1">
                  <c:v>6.5748747539238486E-4</c:v>
                </c:pt>
                <c:pt idx="2">
                  <c:v>6.5748747539238486E-4</c:v>
                </c:pt>
                <c:pt idx="3">
                  <c:v>0</c:v>
                </c:pt>
                <c:pt idx="4">
                  <c:v>0</c:v>
                </c:pt>
                <c:pt idx="5">
                  <c:v>2.7249138631869787E-4</c:v>
                </c:pt>
                <c:pt idx="6">
                  <c:v>2.7249138631869787E-4</c:v>
                </c:pt>
                <c:pt idx="7">
                  <c:v>1.4919339799050402E-4</c:v>
                </c:pt>
                <c:pt idx="8">
                  <c:v>1.4919339799050402E-4</c:v>
                </c:pt>
                <c:pt idx="9">
                  <c:v>1.4402790786574999E-4</c:v>
                </c:pt>
                <c:pt idx="10">
                  <c:v>1.4402790786574991E-4</c:v>
                </c:pt>
                <c:pt idx="11">
                  <c:v>5.4357652919605648E-4</c:v>
                </c:pt>
                <c:pt idx="12">
                  <c:v>5.4357652919605648E-4</c:v>
                </c:pt>
                <c:pt idx="13">
                  <c:v>3.667377771000274E-5</c:v>
                </c:pt>
                <c:pt idx="14">
                  <c:v>3.667377771000274E-5</c:v>
                </c:pt>
                <c:pt idx="15">
                  <c:v>2.4619384372665188E-4</c:v>
                </c:pt>
                <c:pt idx="16">
                  <c:v>2.4619384372665188E-4</c:v>
                </c:pt>
                <c:pt idx="17">
                  <c:v>7.7096160322272773E-5</c:v>
                </c:pt>
                <c:pt idx="18">
                  <c:v>7.7096160322272773E-5</c:v>
                </c:pt>
                <c:pt idx="19">
                  <c:v>1.07E-4</c:v>
                </c:pt>
                <c:pt idx="20">
                  <c:v>1.07E-4</c:v>
                </c:pt>
                <c:pt idx="21">
                  <c:v>0</c:v>
                </c:pt>
                <c:pt idx="22">
                  <c:v>0</c:v>
                </c:pt>
                <c:pt idx="23">
                  <c:v>3.7399999999999998E-4</c:v>
                </c:pt>
                <c:pt idx="24">
                  <c:v>3.7399999999999998E-4</c:v>
                </c:pt>
                <c:pt idx="25">
                  <c:v>0</c:v>
                </c:pt>
                <c:pt idx="26">
                  <c:v>0</c:v>
                </c:pt>
                <c:pt idx="27">
                  <c:v>5.13E-5</c:v>
                </c:pt>
                <c:pt idx="28">
                  <c:v>5.13E-5</c:v>
                </c:pt>
                <c:pt idx="29">
                  <c:v>6.2699999999999995E-4</c:v>
                </c:pt>
                <c:pt idx="30">
                  <c:v>6.2699999999999995E-4</c:v>
                </c:pt>
                <c:pt idx="31">
                  <c:v>4.1466666666666659E-4</c:v>
                </c:pt>
                <c:pt idx="32">
                  <c:v>4.1466666666666659E-4</c:v>
                </c:pt>
                <c:pt idx="33">
                  <c:v>4.2834285714285723E-5</c:v>
                </c:pt>
                <c:pt idx="34">
                  <c:v>4.2834285714285723E-5</c:v>
                </c:pt>
                <c:pt idx="35">
                  <c:v>1.5417142857142855E-4</c:v>
                </c:pt>
                <c:pt idx="36">
                  <c:v>1.5417142857142855E-4</c:v>
                </c:pt>
                <c:pt idx="37">
                  <c:v>4.8922857142857153E-4</c:v>
                </c:pt>
                <c:pt idx="38">
                  <c:v>4.8922857142857153E-4</c:v>
                </c:pt>
                <c:pt idx="39">
                  <c:v>3.8699999999999997E-4</c:v>
                </c:pt>
                <c:pt idx="40">
                  <c:v>3.8699999999999997E-4</c:v>
                </c:pt>
                <c:pt idx="41">
                  <c:v>6.2399999999999999E-5</c:v>
                </c:pt>
                <c:pt idx="42">
                  <c:v>6.2399999999999999E-5</c:v>
                </c:pt>
                <c:pt idx="43">
                  <c:v>7.3620178718129532E-4</c:v>
                </c:pt>
                <c:pt idx="44">
                  <c:v>7.3620178718129532E-4</c:v>
                </c:pt>
                <c:pt idx="45">
                  <c:v>6.5373169766555885E-4</c:v>
                </c:pt>
                <c:pt idx="46">
                  <c:v>6.5373169766555885E-4</c:v>
                </c:pt>
                <c:pt idx="47">
                  <c:v>2.9599999999999998E-4</c:v>
                </c:pt>
                <c:pt idx="48">
                  <c:v>2.9599999999999998E-4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4.8200000000000001E-4</c:v>
                </c:pt>
                <c:pt idx="52">
                  <c:v>4.8200000000000001E-4</c:v>
                </c:pt>
                <c:pt idx="53">
                  <c:v>8.3100000000000003E-4</c:v>
                </c:pt>
                <c:pt idx="54">
                  <c:v>8.3100000000000003E-4</c:v>
                </c:pt>
                <c:pt idx="55">
                  <c:v>4.0487229146233183E-4</c:v>
                </c:pt>
                <c:pt idx="56">
                  <c:v>4.0487229146233183E-4</c:v>
                </c:pt>
                <c:pt idx="57">
                  <c:v>2.0605106630991379E-4</c:v>
                </c:pt>
                <c:pt idx="58">
                  <c:v>2.0605106630991379E-4</c:v>
                </c:pt>
                <c:pt idx="59">
                  <c:v>6.7899999999999997E-5</c:v>
                </c:pt>
                <c:pt idx="60">
                  <c:v>6.7899999999999997E-5</c:v>
                </c:pt>
                <c:pt idx="61">
                  <c:v>3.667377771000274E-5</c:v>
                </c:pt>
                <c:pt idx="62">
                  <c:v>3.667377771000274E-5</c:v>
                </c:pt>
                <c:pt idx="63">
                  <c:v>3.9153010336358291E-5</c:v>
                </c:pt>
                <c:pt idx="64">
                  <c:v>3.9153010336358291E-5</c:v>
                </c:pt>
                <c:pt idx="65">
                  <c:v>9.583466361312954E-5</c:v>
                </c:pt>
                <c:pt idx="66">
                  <c:v>9.583466361312954E-5</c:v>
                </c:pt>
                <c:pt idx="67">
                  <c:v>8.4900000000000004E-5</c:v>
                </c:pt>
                <c:pt idx="68">
                  <c:v>8.4900000000000004E-5</c:v>
                </c:pt>
                <c:pt idx="69">
                  <c:v>0</c:v>
                </c:pt>
                <c:pt idx="70">
                  <c:v>0</c:v>
                </c:pt>
                <c:pt idx="71">
                  <c:v>1.4293548387096777E-4</c:v>
                </c:pt>
                <c:pt idx="72">
                  <c:v>1.4293548387096777E-4</c:v>
                </c:pt>
                <c:pt idx="73">
                  <c:v>2.2612903225806445E-4</c:v>
                </c:pt>
                <c:pt idx="74">
                  <c:v>2.2612903225806445E-4</c:v>
                </c:pt>
                <c:pt idx="75">
                  <c:v>2.7399999999999999E-4</c:v>
                </c:pt>
                <c:pt idx="76">
                  <c:v>2.7399999999999999E-4</c:v>
                </c:pt>
                <c:pt idx="77">
                  <c:v>2.7799999999999998E-4</c:v>
                </c:pt>
                <c:pt idx="78">
                  <c:v>2.7799999999999998E-4</c:v>
                </c:pt>
                <c:pt idx="79">
                  <c:v>9.4200000000000002E-4</c:v>
                </c:pt>
                <c:pt idx="80">
                  <c:v>9.4200000000000002E-4</c:v>
                </c:pt>
                <c:pt idx="81">
                  <c:v>4.4299999999999998E-4</c:v>
                </c:pt>
                <c:pt idx="82">
                  <c:v>4.4299999999999998E-4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2-480A-86FB-83A6AC56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25280"/>
        <c:axId val="318627200"/>
      </c:scatterChart>
      <c:valAx>
        <c:axId val="3186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627200"/>
        <c:crosses val="autoZero"/>
        <c:crossBetween val="midCat"/>
      </c:valAx>
      <c:valAx>
        <c:axId val="3186272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6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6222503514570499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Scans'!$Z$52:$Z$59</c:f>
              <c:numCache>
                <c:formatCode>0.0</c:formatCode>
                <c:ptCount val="8"/>
                <c:pt idx="0">
                  <c:v>24.332000000000001</c:v>
                </c:pt>
                <c:pt idx="1">
                  <c:v>49.887</c:v>
                </c:pt>
                <c:pt idx="2">
                  <c:v>5.64</c:v>
                </c:pt>
                <c:pt idx="3">
                  <c:v>30.157</c:v>
                </c:pt>
                <c:pt idx="4">
                  <c:v>40.996000000000002</c:v>
                </c:pt>
                <c:pt idx="5">
                  <c:v>30.157</c:v>
                </c:pt>
                <c:pt idx="6">
                  <c:v>104.65</c:v>
                </c:pt>
                <c:pt idx="7">
                  <c:v>149.81</c:v>
                </c:pt>
              </c:numCache>
            </c:numRef>
          </c:xVal>
          <c:yVal>
            <c:numRef>
              <c:f>'Motorized Stage Scans'!$AG$52:$AG$59</c:f>
              <c:numCache>
                <c:formatCode>0.00E+00</c:formatCode>
                <c:ptCount val="8"/>
                <c:pt idx="0">
                  <c:v>2.9599999999999998E-4</c:v>
                </c:pt>
                <c:pt idx="1">
                  <c:v>2.9599999999999998E-4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4.8200000000000001E-4</c:v>
                </c:pt>
                <c:pt idx="5">
                  <c:v>4.8200000000000001E-4</c:v>
                </c:pt>
                <c:pt idx="6">
                  <c:v>8.3100000000000003E-4</c:v>
                </c:pt>
                <c:pt idx="7">
                  <c:v>8.3100000000000003E-4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0-4123-8F4B-36AEDF28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67104"/>
        <c:axId val="333460608"/>
      </c:scatterChart>
      <c:valAx>
        <c:axId val="3319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33460608"/>
        <c:crosses val="autoZero"/>
        <c:crossBetween val="midCat"/>
      </c:valAx>
      <c:valAx>
        <c:axId val="3334606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3196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Scans'!$Z$48:$Z$51</c:f>
              <c:numCache>
                <c:formatCode>General</c:formatCode>
                <c:ptCount val="4"/>
                <c:pt idx="1">
                  <c:v>168.81</c:v>
                </c:pt>
                <c:pt idx="2" formatCode="0.0">
                  <c:v>119.66</c:v>
                </c:pt>
                <c:pt idx="3" formatCode="0.0">
                  <c:v>120.66</c:v>
                </c:pt>
              </c:numCache>
            </c:numRef>
          </c:xVal>
          <c:yVal>
            <c:numRef>
              <c:f>'Motorized Stage Scans'!$AG$48:$AG$51</c:f>
              <c:numCache>
                <c:formatCode>0.00E+00</c:formatCode>
                <c:ptCount val="4"/>
                <c:pt idx="0">
                  <c:v>7.3620178718129532E-4</c:v>
                </c:pt>
                <c:pt idx="1">
                  <c:v>7.3620178718129532E-4</c:v>
                </c:pt>
                <c:pt idx="2">
                  <c:v>6.5373169766555885E-4</c:v>
                </c:pt>
                <c:pt idx="3">
                  <c:v>6.5373169766555885E-4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4-40D8-849F-6425D5F8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31392"/>
        <c:axId val="320151552"/>
      </c:scatterChart>
      <c:valAx>
        <c:axId val="31873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20151552"/>
        <c:crosses val="autoZero"/>
        <c:crossBetween val="midCat"/>
      </c:valAx>
      <c:valAx>
        <c:axId val="3201515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73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'Motorized Stage Scans'!$Z$44:$Z$47</c:f>
              <c:numCache>
                <c:formatCode>0.0</c:formatCode>
                <c:ptCount val="4"/>
                <c:pt idx="2">
                  <c:v>1.0529999999999999</c:v>
                </c:pt>
              </c:numCache>
            </c:numRef>
          </c:xVal>
          <c:yVal>
            <c:numRef>
              <c:f>'Motorized Stage Scans'!$AG$44:$AG$47</c:f>
              <c:numCache>
                <c:formatCode>0.00E+00</c:formatCode>
                <c:ptCount val="4"/>
                <c:pt idx="0">
                  <c:v>3.8699999999999997E-4</c:v>
                </c:pt>
                <c:pt idx="1">
                  <c:v>3.8699999999999997E-4</c:v>
                </c:pt>
                <c:pt idx="2">
                  <c:v>6.2399999999999999E-5</c:v>
                </c:pt>
                <c:pt idx="3">
                  <c:v>6.2399999999999999E-5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C-4DA6-A4F4-8F325742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91808"/>
        <c:axId val="348596096"/>
      </c:scatterChart>
      <c:valAx>
        <c:axId val="34239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48596096"/>
        <c:crosses val="autoZero"/>
        <c:crossBetween val="midCat"/>
      </c:valAx>
      <c:valAx>
        <c:axId val="3485960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4239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'Motorized Stage Scans'!$Z$68:$Z$71</c:f>
              <c:numCache>
                <c:formatCode>0.0</c:formatCode>
                <c:ptCount val="4"/>
                <c:pt idx="0">
                  <c:v>15.076000000000001</c:v>
                </c:pt>
                <c:pt idx="1">
                  <c:v>10.94</c:v>
                </c:pt>
                <c:pt idx="2">
                  <c:v>10.76</c:v>
                </c:pt>
                <c:pt idx="3">
                  <c:v>10.5</c:v>
                </c:pt>
              </c:numCache>
            </c:numRef>
          </c:xVal>
          <c:yVal>
            <c:numRef>
              <c:f>'Motorized Stage Scans'!$AG$68:$AG$71</c:f>
              <c:numCache>
                <c:formatCode>0.00E+00</c:formatCode>
                <c:ptCount val="4"/>
                <c:pt idx="0">
                  <c:v>3.9153010336358291E-5</c:v>
                </c:pt>
                <c:pt idx="1">
                  <c:v>3.9153010336358291E-5</c:v>
                </c:pt>
                <c:pt idx="2">
                  <c:v>9.583466361312954E-5</c:v>
                </c:pt>
                <c:pt idx="3">
                  <c:v>9.583466361312954E-5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B-4568-9AEB-A6307462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18048"/>
        <c:axId val="324815104"/>
      </c:scatterChart>
      <c:valAx>
        <c:axId val="28481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24815104"/>
        <c:crosses val="autoZero"/>
        <c:crossBetween val="midCat"/>
      </c:valAx>
      <c:valAx>
        <c:axId val="3248151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28481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642128763316350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Scans'!$Z$72:$Z$79</c:f>
              <c:numCache>
                <c:formatCode>0.0</c:formatCode>
                <c:ptCount val="8"/>
                <c:pt idx="0">
                  <c:v>4.2279999999999998</c:v>
                </c:pt>
                <c:pt idx="1">
                  <c:v>18.61</c:v>
                </c:pt>
                <c:pt idx="2">
                  <c:v>6.4470000000000001</c:v>
                </c:pt>
                <c:pt idx="3">
                  <c:v>0.28999999999999998</c:v>
                </c:pt>
                <c:pt idx="4">
                  <c:v>4.2279999999999998</c:v>
                </c:pt>
                <c:pt idx="5">
                  <c:v>2.3199999999999998</c:v>
                </c:pt>
                <c:pt idx="6">
                  <c:v>64.069999999999993</c:v>
                </c:pt>
                <c:pt idx="7">
                  <c:v>64</c:v>
                </c:pt>
              </c:numCache>
            </c:numRef>
          </c:xVal>
          <c:yVal>
            <c:numRef>
              <c:f>'Motorized Stage Scans'!$AG$72:$AG$79</c:f>
              <c:numCache>
                <c:formatCode>0.00E+00</c:formatCode>
                <c:ptCount val="8"/>
                <c:pt idx="0">
                  <c:v>8.4900000000000004E-5</c:v>
                </c:pt>
                <c:pt idx="1">
                  <c:v>8.4900000000000004E-5</c:v>
                </c:pt>
                <c:pt idx="2">
                  <c:v>0</c:v>
                </c:pt>
                <c:pt idx="3">
                  <c:v>0</c:v>
                </c:pt>
                <c:pt idx="4">
                  <c:v>1.4293548387096777E-4</c:v>
                </c:pt>
                <c:pt idx="5">
                  <c:v>1.4293548387096777E-4</c:v>
                </c:pt>
                <c:pt idx="6">
                  <c:v>2.2612903225806445E-4</c:v>
                </c:pt>
                <c:pt idx="7">
                  <c:v>2.2612903225806445E-4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8-41EC-8804-244EC960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7712"/>
        <c:axId val="180214784"/>
      </c:scatterChart>
      <c:valAx>
        <c:axId val="981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80214784"/>
        <c:crosses val="autoZero"/>
        <c:crossBetween val="midCat"/>
      </c:valAx>
      <c:valAx>
        <c:axId val="180214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981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642128763316350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Scans'!$Z$80:$Z$87</c:f>
              <c:numCache>
                <c:formatCode>0.0</c:formatCode>
                <c:ptCount val="8"/>
                <c:pt idx="0">
                  <c:v>19.52</c:v>
                </c:pt>
                <c:pt idx="1">
                  <c:v>11.917</c:v>
                </c:pt>
                <c:pt idx="2">
                  <c:v>6.6619999999999999</c:v>
                </c:pt>
                <c:pt idx="3">
                  <c:v>0.63900000000000001</c:v>
                </c:pt>
                <c:pt idx="4">
                  <c:v>27.88</c:v>
                </c:pt>
                <c:pt idx="5">
                  <c:v>29.43</c:v>
                </c:pt>
                <c:pt idx="6">
                  <c:v>10.667</c:v>
                </c:pt>
                <c:pt idx="7">
                  <c:v>27.05</c:v>
                </c:pt>
              </c:numCache>
            </c:numRef>
          </c:xVal>
          <c:yVal>
            <c:numRef>
              <c:f>'Motorized Stage Scans'!$AG$80:$AG$87</c:f>
              <c:numCache>
                <c:formatCode>0.00E+00</c:formatCode>
                <c:ptCount val="8"/>
                <c:pt idx="0">
                  <c:v>2.7399999999999999E-4</c:v>
                </c:pt>
                <c:pt idx="1">
                  <c:v>2.7399999999999999E-4</c:v>
                </c:pt>
                <c:pt idx="2">
                  <c:v>2.7799999999999998E-4</c:v>
                </c:pt>
                <c:pt idx="3">
                  <c:v>2.7799999999999998E-4</c:v>
                </c:pt>
                <c:pt idx="4">
                  <c:v>9.4200000000000002E-4</c:v>
                </c:pt>
                <c:pt idx="5">
                  <c:v>9.4200000000000002E-4</c:v>
                </c:pt>
                <c:pt idx="6">
                  <c:v>4.4299999999999998E-4</c:v>
                </c:pt>
                <c:pt idx="7">
                  <c:v>4.4299999999999998E-4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6-4ACF-8EF2-9F254E16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21312"/>
        <c:axId val="363235584"/>
      </c:scatterChart>
      <c:valAx>
        <c:axId val="3618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63235584"/>
        <c:crosses val="autoZero"/>
        <c:crossBetween val="midCat"/>
      </c:valAx>
      <c:valAx>
        <c:axId val="3632355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6182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Scans'!$Z$60:$Z$63</c:f>
              <c:numCache>
                <c:formatCode>0.0</c:formatCode>
                <c:ptCount val="4"/>
                <c:pt idx="0">
                  <c:v>32.008000000000003</c:v>
                </c:pt>
                <c:pt idx="2">
                  <c:v>8.1349999999999998</c:v>
                </c:pt>
                <c:pt idx="3">
                  <c:v>5.3860000000000001</c:v>
                </c:pt>
              </c:numCache>
            </c:numRef>
          </c:xVal>
          <c:yVal>
            <c:numRef>
              <c:f>'Motorized Stage Scans'!$AG$60:$AG$63</c:f>
              <c:numCache>
                <c:formatCode>0.00E+00</c:formatCode>
                <c:ptCount val="4"/>
                <c:pt idx="0">
                  <c:v>4.0487229146233183E-4</c:v>
                </c:pt>
                <c:pt idx="1">
                  <c:v>4.0487229146233183E-4</c:v>
                </c:pt>
                <c:pt idx="2">
                  <c:v>2.0605106630991379E-4</c:v>
                </c:pt>
                <c:pt idx="3">
                  <c:v>2.0605106630991379E-4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F-446F-BA93-8D3C386A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24"/>
        <c:axId val="318382464"/>
      </c:scatterChart>
      <c:valAx>
        <c:axId val="3182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382464"/>
        <c:crosses val="autoZero"/>
        <c:crossBetween val="midCat"/>
      </c:valAx>
      <c:valAx>
        <c:axId val="3183824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2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508023748367540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Scans'!$Z$12:$Z$15</c:f>
              <c:numCache>
                <c:formatCode>0.0</c:formatCode>
                <c:ptCount val="4"/>
                <c:pt idx="0">
                  <c:v>6.859</c:v>
                </c:pt>
                <c:pt idx="1">
                  <c:v>11.32</c:v>
                </c:pt>
                <c:pt idx="2">
                  <c:v>1.66</c:v>
                </c:pt>
                <c:pt idx="3">
                  <c:v>1.1859999999999999</c:v>
                </c:pt>
              </c:numCache>
            </c:numRef>
          </c:xVal>
          <c:yVal>
            <c:numRef>
              <c:f>'Motorized Stage Scans'!$AG$12:$AG$15</c:f>
              <c:numCache>
                <c:formatCode>0.00E+00</c:formatCode>
                <c:ptCount val="4"/>
                <c:pt idx="0">
                  <c:v>1.4919339799050402E-4</c:v>
                </c:pt>
                <c:pt idx="1">
                  <c:v>1.4919339799050402E-4</c:v>
                </c:pt>
                <c:pt idx="2">
                  <c:v>1.4402790786574999E-4</c:v>
                </c:pt>
                <c:pt idx="3">
                  <c:v>1.4402790786574991E-4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D-4E56-8443-B73F7A72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97408"/>
        <c:axId val="273299328"/>
      </c:scatterChart>
      <c:valAx>
        <c:axId val="27329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3299328"/>
        <c:crosses val="autoZero"/>
        <c:crossBetween val="midCat"/>
      </c:valAx>
      <c:valAx>
        <c:axId val="2732993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27329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'Motorized Stage Scans'!$Z$16:$Z$19</c:f>
              <c:numCache>
                <c:formatCode>0.0</c:formatCode>
                <c:ptCount val="4"/>
                <c:pt idx="0">
                  <c:v>166.12</c:v>
                </c:pt>
                <c:pt idx="2">
                  <c:v>11.64</c:v>
                </c:pt>
                <c:pt idx="3">
                  <c:v>13.63</c:v>
                </c:pt>
              </c:numCache>
            </c:numRef>
          </c:xVal>
          <c:yVal>
            <c:numRef>
              <c:f>'Motorized Stage Scans'!$AG$16:$AG$19</c:f>
              <c:numCache>
                <c:formatCode>0.00E+00</c:formatCode>
                <c:ptCount val="4"/>
                <c:pt idx="0">
                  <c:v>5.4357652919605648E-4</c:v>
                </c:pt>
                <c:pt idx="1">
                  <c:v>5.4357652919605648E-4</c:v>
                </c:pt>
                <c:pt idx="2">
                  <c:v>3.667377771000274E-5</c:v>
                </c:pt>
                <c:pt idx="3">
                  <c:v>3.667377771000274E-5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A-4E59-A93C-67B2D583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39904"/>
        <c:axId val="273341824"/>
      </c:scatterChart>
      <c:valAx>
        <c:axId val="2733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3341824"/>
        <c:crosses val="autoZero"/>
        <c:crossBetween val="midCat"/>
      </c:valAx>
      <c:valAx>
        <c:axId val="273341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27333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6277216275070835"/>
                  <c:y val="-9.3179428919181476E-2"/>
                </c:manualLayout>
              </c:layout>
              <c:tx>
                <c:rich>
                  <a:bodyPr/>
                  <a:lstStyle/>
                  <a:p>
                    <a:pPr>
                      <a:defRPr sz="700"/>
                    </a:pPr>
                    <a:r>
                      <a:rPr lang="en-US" sz="700" baseline="0"/>
                      <a:t>y = 3E-06x</a:t>
                    </a:r>
                    <a:endParaRPr lang="en-US" sz="700"/>
                  </a:p>
                </c:rich>
              </c:tx>
              <c:numFmt formatCode="0.000E+00" sourceLinked="0"/>
            </c:trendlineLbl>
          </c:trendline>
          <c:xVal>
            <c:numRef>
              <c:f>'Motorized Stage Scans'!$Z$20:$Z$23</c:f>
              <c:numCache>
                <c:formatCode>0.0</c:formatCode>
                <c:ptCount val="4"/>
                <c:pt idx="0">
                  <c:v>102.16</c:v>
                </c:pt>
                <c:pt idx="1">
                  <c:v>87.83</c:v>
                </c:pt>
                <c:pt idx="2">
                  <c:v>20.170000000000002</c:v>
                </c:pt>
                <c:pt idx="3">
                  <c:v>38.630000000000003</c:v>
                </c:pt>
              </c:numCache>
            </c:numRef>
          </c:xVal>
          <c:yVal>
            <c:numRef>
              <c:f>'Motorized Stage Scans'!$AG$20:$AG$23</c:f>
              <c:numCache>
                <c:formatCode>0.00E+00</c:formatCode>
                <c:ptCount val="4"/>
                <c:pt idx="0">
                  <c:v>2.4619384372665188E-4</c:v>
                </c:pt>
                <c:pt idx="1">
                  <c:v>2.4619384372665188E-4</c:v>
                </c:pt>
                <c:pt idx="2">
                  <c:v>7.7096160322272773E-5</c:v>
                </c:pt>
                <c:pt idx="3">
                  <c:v>7.7096160322272773E-5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A-42A1-B1A9-E512887B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29120"/>
        <c:axId val="317831040"/>
      </c:scatterChart>
      <c:valAx>
        <c:axId val="3178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7831040"/>
        <c:crosses val="autoZero"/>
        <c:crossBetween val="midCat"/>
      </c:valAx>
      <c:valAx>
        <c:axId val="3178310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782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Scans'!$Z$24:$Z$25</c:f>
              <c:numCache>
                <c:formatCode>0.0</c:formatCode>
                <c:ptCount val="2"/>
                <c:pt idx="0">
                  <c:v>26.02</c:v>
                </c:pt>
                <c:pt idx="1">
                  <c:v>28.69</c:v>
                </c:pt>
              </c:numCache>
            </c:numRef>
          </c:xVal>
          <c:yVal>
            <c:numRef>
              <c:f>'Motorized Stage Scans'!$AG$24:$AG$25</c:f>
              <c:numCache>
                <c:formatCode>0.00E+00</c:formatCode>
                <c:ptCount val="2"/>
                <c:pt idx="0">
                  <c:v>1.07E-4</c:v>
                </c:pt>
                <c:pt idx="1">
                  <c:v>1.07E-4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5-4EBF-87C0-23F73B97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64128"/>
        <c:axId val="318066048"/>
      </c:scatterChart>
      <c:valAx>
        <c:axId val="3180641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066048"/>
        <c:crosses val="autoZero"/>
        <c:crossBetween val="midCat"/>
      </c:valAx>
      <c:valAx>
        <c:axId val="318066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06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06101327608379"/>
          <c:y val="9.3522994391353031E-2"/>
          <c:w val="0.66563191236656283"/>
          <c:h val="0.651607246138417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('Motorized Stage Scans'!$Z$28:$Z$29,'Motorized Stage Scans'!$Z$32,'Motorized Stage Scans'!$Z$34:$Z$35)</c:f>
              <c:numCache>
                <c:formatCode>0.0</c:formatCode>
                <c:ptCount val="5"/>
                <c:pt idx="0">
                  <c:v>497.33</c:v>
                </c:pt>
                <c:pt idx="1">
                  <c:v>623.37</c:v>
                </c:pt>
                <c:pt idx="2">
                  <c:v>8.6289999999999996</c:v>
                </c:pt>
                <c:pt idx="3">
                  <c:v>333.79</c:v>
                </c:pt>
                <c:pt idx="4">
                  <c:v>387.99</c:v>
                </c:pt>
              </c:numCache>
            </c:numRef>
          </c:xVal>
          <c:yVal>
            <c:numRef>
              <c:f>('Motorized Stage Scans'!$AG$28:$AG$29,'Motorized Stage Scans'!$AG$32,'Motorized Stage Scans'!$AG$34:$AG$35)</c:f>
              <c:numCache>
                <c:formatCode>0.00E+00</c:formatCode>
                <c:ptCount val="5"/>
                <c:pt idx="0">
                  <c:v>3.7399999999999998E-4</c:v>
                </c:pt>
                <c:pt idx="1">
                  <c:v>3.7399999999999998E-4</c:v>
                </c:pt>
                <c:pt idx="2">
                  <c:v>5.13E-5</c:v>
                </c:pt>
                <c:pt idx="3">
                  <c:v>6.2699999999999995E-4</c:v>
                </c:pt>
                <c:pt idx="4">
                  <c:v>6.2699999999999995E-4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4-406F-B2F3-EA9D3A16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43488"/>
        <c:axId val="318170240"/>
      </c:scatterChart>
      <c:valAx>
        <c:axId val="3181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170240"/>
        <c:crosses val="autoZero"/>
        <c:crossBetween val="midCat"/>
      </c:valAx>
      <c:valAx>
        <c:axId val="31817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31814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06101327608379"/>
          <c:y val="9.3522994391353031E-2"/>
          <c:w val="0.66563191236656283"/>
          <c:h val="0.651607246138417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('Motorized Stage Scans'!$Z$36:$Z$39,'Motorized Stage Scans'!$Z$42:$Z$43)</c:f>
              <c:numCache>
                <c:formatCode>0.0</c:formatCode>
                <c:ptCount val="6"/>
                <c:pt idx="0">
                  <c:v>19.815999999999999</c:v>
                </c:pt>
                <c:pt idx="1">
                  <c:v>42.896000000000001</c:v>
                </c:pt>
                <c:pt idx="2">
                  <c:v>18.414999999999999</c:v>
                </c:pt>
                <c:pt idx="3">
                  <c:v>3.3069999999999999</c:v>
                </c:pt>
                <c:pt idx="4">
                  <c:v>85</c:v>
                </c:pt>
                <c:pt idx="5">
                  <c:v>85.373000000000005</c:v>
                </c:pt>
              </c:numCache>
            </c:numRef>
          </c:xVal>
          <c:yVal>
            <c:numRef>
              <c:f>('Motorized Stage Scans'!$AG$36:$AG$39,'Motorized Stage Scans'!$AG$42:$AG$43)</c:f>
              <c:numCache>
                <c:formatCode>0.00E+00</c:formatCode>
                <c:ptCount val="6"/>
                <c:pt idx="0">
                  <c:v>4.1466666666666659E-4</c:v>
                </c:pt>
                <c:pt idx="1">
                  <c:v>4.1466666666666659E-4</c:v>
                </c:pt>
                <c:pt idx="2">
                  <c:v>4.2834285714285723E-5</c:v>
                </c:pt>
                <c:pt idx="3">
                  <c:v>4.2834285714285723E-5</c:v>
                </c:pt>
                <c:pt idx="4">
                  <c:v>4.8922857142857153E-4</c:v>
                </c:pt>
                <c:pt idx="5">
                  <c:v>4.8922857142857153E-4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B-456D-9FF3-05889893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14912"/>
        <c:axId val="318216832"/>
      </c:scatterChart>
      <c:valAx>
        <c:axId val="3182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216832"/>
        <c:crosses val="autoZero"/>
        <c:crossBetween val="midCat"/>
      </c:valAx>
      <c:valAx>
        <c:axId val="31821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31821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Scans'!$Z$60:$Z$63</c:f>
              <c:numCache>
                <c:formatCode>0.0</c:formatCode>
                <c:ptCount val="4"/>
                <c:pt idx="0">
                  <c:v>32.008000000000003</c:v>
                </c:pt>
                <c:pt idx="2">
                  <c:v>8.1349999999999998</c:v>
                </c:pt>
                <c:pt idx="3">
                  <c:v>5.3860000000000001</c:v>
                </c:pt>
              </c:numCache>
            </c:numRef>
          </c:xVal>
          <c:yVal>
            <c:numRef>
              <c:f>'Motorized Stage Scans'!$AG$60:$AG$63</c:f>
              <c:numCache>
                <c:formatCode>0.00E+00</c:formatCode>
                <c:ptCount val="4"/>
                <c:pt idx="0">
                  <c:v>4.0487229146233183E-4</c:v>
                </c:pt>
                <c:pt idx="1">
                  <c:v>4.0487229146233183E-4</c:v>
                </c:pt>
                <c:pt idx="2">
                  <c:v>2.0605106630991379E-4</c:v>
                </c:pt>
                <c:pt idx="3">
                  <c:v>2.0605106630991379E-4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4-4873-B3F5-E506DFFC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24"/>
        <c:axId val="318382464"/>
      </c:scatterChart>
      <c:valAx>
        <c:axId val="3182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382464"/>
        <c:crosses val="autoZero"/>
        <c:crossBetween val="midCat"/>
      </c:valAx>
      <c:valAx>
        <c:axId val="3183824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2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Scans'!$Z$64:$Z$67</c:f>
              <c:numCache>
                <c:formatCode>0.0</c:formatCode>
                <c:ptCount val="4"/>
                <c:pt idx="0">
                  <c:v>51.139000000000003</c:v>
                </c:pt>
                <c:pt idx="1">
                  <c:v>123.839</c:v>
                </c:pt>
                <c:pt idx="2">
                  <c:v>6.89</c:v>
                </c:pt>
                <c:pt idx="3">
                  <c:v>4.7149999999999999</c:v>
                </c:pt>
              </c:numCache>
            </c:numRef>
          </c:xVal>
          <c:yVal>
            <c:numRef>
              <c:f>'Motorized Stage Scans'!$AG$64:$AG$67</c:f>
              <c:numCache>
                <c:formatCode>0.00E+00</c:formatCode>
                <c:ptCount val="4"/>
                <c:pt idx="0">
                  <c:v>6.7899999999999997E-5</c:v>
                </c:pt>
                <c:pt idx="1">
                  <c:v>6.7899999999999997E-5</c:v>
                </c:pt>
                <c:pt idx="2">
                  <c:v>3.667377771000274E-5</c:v>
                </c:pt>
                <c:pt idx="3">
                  <c:v>3.667377771000274E-5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8-4CA7-A3A9-01BAC2E8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62304"/>
        <c:axId val="318564224"/>
      </c:scatterChart>
      <c:valAx>
        <c:axId val="3185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564224"/>
        <c:crosses val="autoZero"/>
        <c:crossBetween val="midCat"/>
      </c:valAx>
      <c:valAx>
        <c:axId val="3185642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56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27214</xdr:colOff>
      <xdr:row>3</xdr:row>
      <xdr:rowOff>70757</xdr:rowOff>
    </xdr:from>
    <xdr:to>
      <xdr:col>67</xdr:col>
      <xdr:colOff>421822</xdr:colOff>
      <xdr:row>10</xdr:row>
      <xdr:rowOff>149679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27214</xdr:colOff>
      <xdr:row>10</xdr:row>
      <xdr:rowOff>176894</xdr:rowOff>
    </xdr:from>
    <xdr:to>
      <xdr:col>67</xdr:col>
      <xdr:colOff>421822</xdr:colOff>
      <xdr:row>14</xdr:row>
      <xdr:rowOff>190501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27214</xdr:colOff>
      <xdr:row>14</xdr:row>
      <xdr:rowOff>163284</xdr:rowOff>
    </xdr:from>
    <xdr:to>
      <xdr:col>67</xdr:col>
      <xdr:colOff>421822</xdr:colOff>
      <xdr:row>18</xdr:row>
      <xdr:rowOff>176892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27213</xdr:colOff>
      <xdr:row>18</xdr:row>
      <xdr:rowOff>176892</xdr:rowOff>
    </xdr:from>
    <xdr:to>
      <xdr:col>67</xdr:col>
      <xdr:colOff>421821</xdr:colOff>
      <xdr:row>22</xdr:row>
      <xdr:rowOff>190499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27214</xdr:colOff>
      <xdr:row>22</xdr:row>
      <xdr:rowOff>176893</xdr:rowOff>
    </xdr:from>
    <xdr:to>
      <xdr:col>67</xdr:col>
      <xdr:colOff>421822</xdr:colOff>
      <xdr:row>27</xdr:row>
      <xdr:rowOff>13608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13606</xdr:colOff>
      <xdr:row>27</xdr:row>
      <xdr:rowOff>40821</xdr:rowOff>
    </xdr:from>
    <xdr:to>
      <xdr:col>67</xdr:col>
      <xdr:colOff>408214</xdr:colOff>
      <xdr:row>34</xdr:row>
      <xdr:rowOff>119743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13607</xdr:colOff>
      <xdr:row>35</xdr:row>
      <xdr:rowOff>40821</xdr:rowOff>
    </xdr:from>
    <xdr:to>
      <xdr:col>67</xdr:col>
      <xdr:colOff>408215</xdr:colOff>
      <xdr:row>42</xdr:row>
      <xdr:rowOff>119743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62</xdr:col>
      <xdr:colOff>27214</xdr:colOff>
      <xdr:row>58</xdr:row>
      <xdr:rowOff>190500</xdr:rowOff>
    </xdr:from>
    <xdr:to>
      <xdr:col>67</xdr:col>
      <xdr:colOff>421822</xdr:colOff>
      <xdr:row>63</xdr:row>
      <xdr:rowOff>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27214</xdr:colOff>
      <xdr:row>63</xdr:row>
      <xdr:rowOff>13607</xdr:rowOff>
    </xdr:from>
    <xdr:to>
      <xdr:col>67</xdr:col>
      <xdr:colOff>421822</xdr:colOff>
      <xdr:row>67</xdr:row>
      <xdr:rowOff>27214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1</xdr:colOff>
      <xdr:row>87</xdr:row>
      <xdr:rowOff>27214</xdr:rowOff>
    </xdr:from>
    <xdr:to>
      <xdr:col>67</xdr:col>
      <xdr:colOff>394609</xdr:colOff>
      <xdr:row>106</xdr:row>
      <xdr:rowOff>108857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13608</xdr:colOff>
      <xdr:row>51</xdr:row>
      <xdr:rowOff>40820</xdr:rowOff>
    </xdr:from>
    <xdr:to>
      <xdr:col>67</xdr:col>
      <xdr:colOff>408216</xdr:colOff>
      <xdr:row>58</xdr:row>
      <xdr:rowOff>190499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13607</xdr:colOff>
      <xdr:row>47</xdr:row>
      <xdr:rowOff>0</xdr:rowOff>
    </xdr:from>
    <xdr:to>
      <xdr:col>67</xdr:col>
      <xdr:colOff>408215</xdr:colOff>
      <xdr:row>51</xdr:row>
      <xdr:rowOff>13607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27214</xdr:colOff>
      <xdr:row>42</xdr:row>
      <xdr:rowOff>163287</xdr:rowOff>
    </xdr:from>
    <xdr:to>
      <xdr:col>67</xdr:col>
      <xdr:colOff>421822</xdr:colOff>
      <xdr:row>46</xdr:row>
      <xdr:rowOff>176894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0</xdr:colOff>
      <xdr:row>66</xdr:row>
      <xdr:rowOff>204106</xdr:rowOff>
    </xdr:from>
    <xdr:to>
      <xdr:col>67</xdr:col>
      <xdr:colOff>394608</xdr:colOff>
      <xdr:row>71</xdr:row>
      <xdr:rowOff>13606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1</xdr:colOff>
      <xdr:row>71</xdr:row>
      <xdr:rowOff>13607</xdr:rowOff>
    </xdr:from>
    <xdr:to>
      <xdr:col>67</xdr:col>
      <xdr:colOff>394609</xdr:colOff>
      <xdr:row>79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62</xdr:col>
      <xdr:colOff>0</xdr:colOff>
      <xdr:row>79</xdr:row>
      <xdr:rowOff>0</xdr:rowOff>
    </xdr:from>
    <xdr:to>
      <xdr:col>67</xdr:col>
      <xdr:colOff>394608</xdr:colOff>
      <xdr:row>86</xdr:row>
      <xdr:rowOff>190500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62</xdr:col>
      <xdr:colOff>27214</xdr:colOff>
      <xdr:row>86</xdr:row>
      <xdr:rowOff>190500</xdr:rowOff>
    </xdr:from>
    <xdr:to>
      <xdr:col>67</xdr:col>
      <xdr:colOff>421822</xdr:colOff>
      <xdr:row>91</xdr:row>
      <xdr:rowOff>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J181"/>
  <sheetViews>
    <sheetView tabSelected="1" zoomScale="70" zoomScaleNormal="70" workbookViewId="0">
      <pane xSplit="5" ySplit="2" topLeftCell="F72" activePane="bottomRight" state="frozen"/>
      <selection pane="topRight" activeCell="F1" sqref="F1"/>
      <selection pane="bottomLeft" activeCell="A3" sqref="A3"/>
      <selection pane="bottomRight" activeCell="F76" sqref="F76"/>
    </sheetView>
  </sheetViews>
  <sheetFormatPr defaultRowHeight="15" x14ac:dyDescent="0.25"/>
  <cols>
    <col min="1" max="4" width="9.140625" style="4"/>
    <col min="5" max="5" width="11.7109375" style="4" bestFit="1" customWidth="1"/>
    <col min="6" max="6" width="37.140625" style="4" bestFit="1" customWidth="1"/>
    <col min="7" max="9" width="9.28515625" style="4" customWidth="1"/>
    <col min="10" max="10" width="9.140625" style="4"/>
    <col min="11" max="11" width="9.140625" style="239"/>
    <col min="12" max="13" width="10.5703125" style="239" bestFit="1" customWidth="1"/>
    <col min="14" max="14" width="10.5703125" style="239" customWidth="1"/>
    <col min="15" max="15" width="9.140625" style="4"/>
    <col min="16" max="16" width="10.7109375" style="4" customWidth="1"/>
    <col min="17" max="17" width="44.28515625" style="4" bestFit="1" customWidth="1"/>
    <col min="18" max="18" width="9.7109375" style="4" bestFit="1" customWidth="1"/>
    <col min="19" max="24" width="9.140625" style="4"/>
    <col min="25" max="25" width="13.28515625" style="4" customWidth="1"/>
    <col min="26" max="26" width="10.85546875" style="4" customWidth="1"/>
    <col min="27" max="27" width="14.140625" style="4" customWidth="1"/>
    <col min="28" max="28" width="10.85546875" style="4" customWidth="1"/>
    <col min="29" max="29" width="10.5703125" style="4" customWidth="1"/>
    <col min="30" max="30" width="10.85546875" style="181" customWidth="1"/>
    <col min="31" max="31" width="8.140625" style="4" customWidth="1"/>
    <col min="32" max="32" width="43.42578125" style="4" customWidth="1"/>
    <col min="33" max="33" width="11.7109375" style="4" customWidth="1"/>
    <col min="34" max="38" width="11.140625" style="4" customWidth="1"/>
    <col min="39" max="39" width="9.28515625" style="4" customWidth="1"/>
    <col min="40" max="40" width="9.28515625" style="4" bestFit="1" customWidth="1"/>
    <col min="41" max="42" width="9.28515625" style="4" customWidth="1"/>
    <col min="43" max="43" width="10.28515625" style="4" customWidth="1"/>
    <col min="44" max="51" width="9.28515625" style="4" customWidth="1"/>
    <col min="52" max="52" width="9.85546875" style="4" customWidth="1"/>
    <col min="53" max="56" width="9.28515625" style="4" bestFit="1" customWidth="1"/>
    <col min="57" max="57" width="9.28515625" style="4" customWidth="1"/>
    <col min="58" max="62" width="9.28515625" style="4" bestFit="1" customWidth="1"/>
    <col min="63" max="67" width="9.140625" style="4"/>
    <col min="68" max="68" width="6.85546875" style="4" customWidth="1"/>
    <col min="69" max="16384" width="9.140625" style="4"/>
  </cols>
  <sheetData>
    <row r="1" spans="1:68" s="1" customFormat="1" x14ac:dyDescent="0.25">
      <c r="A1" s="393" t="s">
        <v>0</v>
      </c>
      <c r="B1" s="394"/>
      <c r="C1" s="394"/>
      <c r="D1" s="394"/>
      <c r="E1" s="395"/>
      <c r="F1" s="386"/>
      <c r="G1" s="180"/>
      <c r="H1" s="198"/>
      <c r="I1" s="212"/>
      <c r="J1" s="51"/>
      <c r="K1" s="50"/>
      <c r="L1" s="50"/>
      <c r="M1" s="50"/>
      <c r="N1" s="50"/>
      <c r="O1" s="50"/>
      <c r="P1" s="50"/>
      <c r="Q1" s="50"/>
      <c r="R1" s="393" t="s">
        <v>22</v>
      </c>
      <c r="S1" s="394"/>
      <c r="T1" s="394"/>
      <c r="U1" s="394"/>
      <c r="V1" s="51"/>
      <c r="W1" s="50" t="s">
        <v>23</v>
      </c>
      <c r="X1" s="50"/>
      <c r="Y1" s="49"/>
      <c r="Z1" s="49"/>
      <c r="AA1" s="49"/>
      <c r="AB1" s="49"/>
      <c r="AC1" s="49"/>
      <c r="AD1" s="49"/>
      <c r="AE1" s="49" t="s">
        <v>85</v>
      </c>
      <c r="AF1" s="48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</row>
    <row r="2" spans="1:68" ht="32.25" customHeight="1" x14ac:dyDescent="0.25">
      <c r="A2" s="165" t="s">
        <v>1</v>
      </c>
      <c r="B2" s="75" t="s">
        <v>109</v>
      </c>
      <c r="C2" s="75" t="s">
        <v>4</v>
      </c>
      <c r="D2" s="75" t="s">
        <v>9</v>
      </c>
      <c r="E2" s="76" t="s">
        <v>3</v>
      </c>
      <c r="F2" s="57" t="s">
        <v>208</v>
      </c>
      <c r="G2" s="57" t="s">
        <v>110</v>
      </c>
      <c r="H2" s="57" t="s">
        <v>126</v>
      </c>
      <c r="I2" s="57" t="s">
        <v>133</v>
      </c>
      <c r="J2" s="19" t="s">
        <v>6</v>
      </c>
      <c r="K2" s="4" t="s">
        <v>125</v>
      </c>
      <c r="L2" s="338" t="s">
        <v>127</v>
      </c>
      <c r="M2" s="338" t="s">
        <v>128</v>
      </c>
      <c r="N2" s="338" t="s">
        <v>129</v>
      </c>
      <c r="O2" s="4" t="s">
        <v>15</v>
      </c>
      <c r="P2" s="165" t="s">
        <v>16</v>
      </c>
      <c r="Q2" s="13" t="s">
        <v>24</v>
      </c>
      <c r="R2" s="165" t="s">
        <v>18</v>
      </c>
      <c r="S2" s="75" t="s">
        <v>19</v>
      </c>
      <c r="T2" s="76" t="s">
        <v>20</v>
      </c>
      <c r="U2" s="76" t="s">
        <v>33</v>
      </c>
      <c r="V2" s="165" t="s">
        <v>122</v>
      </c>
      <c r="W2" s="75" t="s">
        <v>123</v>
      </c>
      <c r="X2" s="75" t="s">
        <v>124</v>
      </c>
      <c r="Y2" s="140" t="s">
        <v>107</v>
      </c>
      <c r="Z2" s="293" t="s">
        <v>95</v>
      </c>
      <c r="AA2" s="293" t="s">
        <v>106</v>
      </c>
      <c r="AB2" s="293" t="s">
        <v>91</v>
      </c>
      <c r="AC2" s="293" t="s">
        <v>90</v>
      </c>
      <c r="AD2" s="293" t="s">
        <v>89</v>
      </c>
      <c r="AE2" s="165" t="s">
        <v>98</v>
      </c>
      <c r="AF2" s="140" t="s">
        <v>27</v>
      </c>
      <c r="AG2" s="140" t="s">
        <v>37</v>
      </c>
      <c r="AH2" s="294" t="s">
        <v>63</v>
      </c>
      <c r="AI2" s="294" t="s">
        <v>93</v>
      </c>
      <c r="AJ2" s="294" t="s">
        <v>104</v>
      </c>
      <c r="AK2" s="294" t="s">
        <v>105</v>
      </c>
      <c r="AL2" s="295" t="s">
        <v>96</v>
      </c>
      <c r="AM2" s="296" t="s">
        <v>38</v>
      </c>
      <c r="AN2" s="297" t="s">
        <v>39</v>
      </c>
      <c r="AO2" s="297" t="s">
        <v>40</v>
      </c>
      <c r="AP2" s="297" t="s">
        <v>41</v>
      </c>
      <c r="AQ2" s="297" t="s">
        <v>42</v>
      </c>
      <c r="AR2" s="297" t="s">
        <v>43</v>
      </c>
      <c r="AS2" s="297" t="s">
        <v>44</v>
      </c>
      <c r="AT2" s="297" t="s">
        <v>45</v>
      </c>
      <c r="AU2" s="297" t="s">
        <v>46</v>
      </c>
      <c r="AV2" s="297" t="s">
        <v>47</v>
      </c>
      <c r="AW2" s="297" t="s">
        <v>48</v>
      </c>
      <c r="AX2" s="297" t="s">
        <v>49</v>
      </c>
      <c r="AY2" s="297" t="s">
        <v>50</v>
      </c>
      <c r="AZ2" s="297" t="s">
        <v>51</v>
      </c>
      <c r="BA2" s="297" t="s">
        <v>52</v>
      </c>
      <c r="BB2" s="297" t="s">
        <v>53</v>
      </c>
      <c r="BC2" s="297" t="s">
        <v>54</v>
      </c>
      <c r="BD2" s="297" t="s">
        <v>55</v>
      </c>
      <c r="BE2" s="297" t="s">
        <v>56</v>
      </c>
      <c r="BF2" s="297" t="s">
        <v>57</v>
      </c>
      <c r="BG2" s="297" t="s">
        <v>58</v>
      </c>
      <c r="BH2" s="297" t="s">
        <v>59</v>
      </c>
      <c r="BI2" s="297" t="s">
        <v>60</v>
      </c>
      <c r="BJ2" s="297" t="s">
        <v>61</v>
      </c>
    </row>
    <row r="3" spans="1:68" x14ac:dyDescent="0.25">
      <c r="A3" s="58" t="s">
        <v>70</v>
      </c>
      <c r="B3" s="59" t="s">
        <v>71</v>
      </c>
      <c r="C3" s="59"/>
      <c r="D3" s="59"/>
      <c r="E3" s="60"/>
      <c r="F3" s="60"/>
      <c r="G3" s="60"/>
      <c r="H3" s="60"/>
      <c r="I3" s="60"/>
      <c r="J3" s="63">
        <v>43132</v>
      </c>
      <c r="K3" s="230"/>
      <c r="O3" s="59"/>
      <c r="P3" s="58"/>
      <c r="Q3" s="58"/>
      <c r="R3" s="58"/>
      <c r="S3" s="59"/>
      <c r="T3" s="59"/>
      <c r="U3" s="60"/>
      <c r="V3" s="59"/>
      <c r="W3" s="59"/>
      <c r="X3" s="59"/>
      <c r="Y3" s="61"/>
      <c r="Z3" s="58">
        <v>-0.47199999999999998</v>
      </c>
      <c r="AA3" s="58"/>
      <c r="AB3" s="58"/>
      <c r="AC3" s="58"/>
      <c r="AD3" s="58"/>
      <c r="AE3" s="58"/>
      <c r="AF3" s="58"/>
      <c r="AG3" s="61"/>
      <c r="AH3" s="62"/>
      <c r="AI3" s="62"/>
      <c r="AJ3" s="62"/>
      <c r="AK3" s="62"/>
      <c r="AL3" s="62"/>
      <c r="AM3" s="120">
        <v>2.9526619600269979</v>
      </c>
      <c r="AN3" s="121">
        <v>48.189700464718044</v>
      </c>
      <c r="AO3" s="121">
        <v>0.40834823687062072</v>
      </c>
      <c r="AP3" s="121">
        <v>421.97553422928348</v>
      </c>
      <c r="AQ3" s="121">
        <v>0.19311956834953148</v>
      </c>
      <c r="AR3" s="121">
        <v>3.9480815100812783</v>
      </c>
      <c r="AS3" s="121">
        <v>-1.8348571844913959</v>
      </c>
      <c r="AT3" s="121">
        <v>9.5651903859590384</v>
      </c>
      <c r="AU3" s="121">
        <v>9.0763318973696254</v>
      </c>
      <c r="AV3" s="121">
        <v>39.113368567348417</v>
      </c>
      <c r="AW3" s="121">
        <v>54.906120528441562</v>
      </c>
      <c r="AX3" s="121">
        <v>0.1</v>
      </c>
      <c r="AY3" s="121">
        <v>0.66100870266219403</v>
      </c>
      <c r="AZ3" s="121">
        <v>15441.758216042024</v>
      </c>
      <c r="BA3" s="121">
        <v>6.74381317205287</v>
      </c>
      <c r="BB3" s="121">
        <v>0.97307473847034487</v>
      </c>
      <c r="BC3" s="121">
        <v>7.2763278851233908</v>
      </c>
      <c r="BD3" s="121">
        <v>3.6925391584063187</v>
      </c>
      <c r="BE3" s="121">
        <v>78.091901678957598</v>
      </c>
      <c r="BF3" s="121">
        <v>3.7080999959471228</v>
      </c>
      <c r="BG3" s="121">
        <v>0.72356204160945203</v>
      </c>
      <c r="BH3" s="121">
        <v>3.1364643451211967</v>
      </c>
      <c r="BI3" s="121">
        <v>6.2295100197322477E-2</v>
      </c>
      <c r="BJ3" s="122">
        <v>3.2772356757363079</v>
      </c>
      <c r="BK3" s="75"/>
      <c r="BL3" s="75"/>
      <c r="BM3" s="75"/>
      <c r="BN3" s="75"/>
      <c r="BO3" s="75"/>
      <c r="BP3" s="76"/>
    </row>
    <row r="4" spans="1:68" ht="15.75" x14ac:dyDescent="0.25">
      <c r="A4" s="13" t="s">
        <v>7</v>
      </c>
      <c r="B4" s="4">
        <v>23</v>
      </c>
      <c r="C4" s="4">
        <v>2</v>
      </c>
      <c r="D4" s="4" t="s">
        <v>8</v>
      </c>
      <c r="E4" s="4" t="s">
        <v>13</v>
      </c>
      <c r="F4" s="140" t="s">
        <v>171</v>
      </c>
      <c r="G4" s="57">
        <v>700</v>
      </c>
      <c r="H4" s="140">
        <v>21</v>
      </c>
      <c r="I4" s="19">
        <v>0.11700000000000001</v>
      </c>
      <c r="J4" s="249">
        <v>43101</v>
      </c>
      <c r="K4" s="239">
        <v>45.2</v>
      </c>
      <c r="L4" s="323">
        <v>608.89489849999995</v>
      </c>
      <c r="M4" s="323">
        <v>769.52782550000006</v>
      </c>
      <c r="N4" s="342">
        <f>(M4/L4)-1</f>
        <v>0.26381059751972957</v>
      </c>
      <c r="O4" s="298"/>
      <c r="P4" s="19"/>
      <c r="Q4" s="13" t="s">
        <v>29</v>
      </c>
      <c r="R4" s="13"/>
      <c r="S4" s="299" t="s">
        <v>21</v>
      </c>
      <c r="T4" s="257"/>
      <c r="U4" s="57"/>
      <c r="V4" s="257"/>
      <c r="W4" s="298"/>
      <c r="X4" s="257"/>
      <c r="Y4" s="300"/>
      <c r="Z4" s="301"/>
      <c r="AA4" s="301"/>
      <c r="AB4" s="300"/>
      <c r="AC4" s="301"/>
      <c r="AD4" s="302"/>
      <c r="AE4" s="273"/>
      <c r="AF4" s="303" t="s">
        <v>66</v>
      </c>
      <c r="AG4" s="77">
        <v>4.9123862668962854E-4</v>
      </c>
      <c r="AH4" s="140"/>
      <c r="AJ4" s="278">
        <f t="shared" ref="AJ4:AJ29" si="0">(AC4/1000000)/AG4</f>
        <v>0</v>
      </c>
      <c r="AK4" s="277">
        <f t="shared" ref="AK4:AK29" si="1">(AB4/1000000)/AG4</f>
        <v>0</v>
      </c>
      <c r="AL4" s="165"/>
      <c r="AM4" s="283"/>
      <c r="AN4" s="284"/>
      <c r="AO4" s="284"/>
      <c r="AP4" s="284"/>
      <c r="AQ4" s="284"/>
      <c r="AR4" s="284"/>
      <c r="AS4" s="284"/>
      <c r="AT4" s="284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5"/>
      <c r="BP4" s="57"/>
    </row>
    <row r="5" spans="1:68" ht="15.75" x14ac:dyDescent="0.25">
      <c r="A5" s="13" t="s">
        <v>7</v>
      </c>
      <c r="B5" s="4">
        <v>23</v>
      </c>
      <c r="C5" s="4">
        <v>2</v>
      </c>
      <c r="D5" s="4" t="s">
        <v>8</v>
      </c>
      <c r="E5" s="4" t="s">
        <v>14</v>
      </c>
      <c r="F5" s="19" t="s">
        <v>171</v>
      </c>
      <c r="G5" s="57">
        <v>700</v>
      </c>
      <c r="H5" s="19">
        <v>21</v>
      </c>
      <c r="I5" s="19">
        <v>0.11700000000000001</v>
      </c>
      <c r="J5" s="249">
        <v>43101</v>
      </c>
      <c r="K5" s="239">
        <v>45.2</v>
      </c>
      <c r="L5" s="243">
        <v>608.89489849999995</v>
      </c>
      <c r="M5" s="243">
        <v>769.52782550000006</v>
      </c>
      <c r="N5" s="344">
        <f t="shared" ref="N5:N68" si="2">(M5/L5)-1</f>
        <v>0.26381059751972957</v>
      </c>
      <c r="O5" s="298"/>
      <c r="P5" s="19"/>
      <c r="Q5" s="13" t="s">
        <v>29</v>
      </c>
      <c r="R5" s="13"/>
      <c r="S5" s="258" t="s">
        <v>21</v>
      </c>
      <c r="T5" s="257"/>
      <c r="U5" s="57"/>
      <c r="V5" s="257"/>
      <c r="W5" s="298" t="s">
        <v>21</v>
      </c>
      <c r="X5" s="257"/>
      <c r="Y5" s="251">
        <f>AA5/$BA$3</f>
        <v>58.086114871830475</v>
      </c>
      <c r="Z5" s="251">
        <v>388.35</v>
      </c>
      <c r="AA5" s="251">
        <f>Z5+(0.5*$BA$3)</f>
        <v>391.72190658602648</v>
      </c>
      <c r="AB5" s="251">
        <f>Z5*(1+AD5)</f>
        <v>480.93686240911586</v>
      </c>
      <c r="AC5" s="251">
        <f>Z5*(1-AD5)</f>
        <v>295.76313759088418</v>
      </c>
      <c r="AD5" s="280">
        <f>((0.5*BA5)+(0.5*$BA$3))/Z5</f>
        <v>0.23841087268988234</v>
      </c>
      <c r="AE5" s="251">
        <f>AA5/BA5</f>
        <v>2.1953825060609766</v>
      </c>
      <c r="AF5" s="13" t="s">
        <v>79</v>
      </c>
      <c r="AG5" s="77">
        <v>4.9123862668962854E-4</v>
      </c>
      <c r="AH5" s="255">
        <f>(Z5/1000000)/AG5</f>
        <v>0.79055265384365836</v>
      </c>
      <c r="AI5" s="181">
        <f>AH5*AD5</f>
        <v>0.18847634811016906</v>
      </c>
      <c r="AJ5" s="256">
        <f t="shared" si="0"/>
        <v>0.60207630573348925</v>
      </c>
      <c r="AK5" s="255">
        <f t="shared" si="1"/>
        <v>0.97902900195382747</v>
      </c>
      <c r="AL5" s="256" t="str">
        <f>IF(AH5&gt;0.4,"Coke", "Gel")</f>
        <v>Coke</v>
      </c>
      <c r="AM5" s="96">
        <v>89.158265802005502</v>
      </c>
      <c r="AN5" s="97">
        <v>694.19899955391884</v>
      </c>
      <c r="AO5" s="97">
        <v>0.60827421545258509</v>
      </c>
      <c r="AP5" s="97">
        <v>334.18699432430515</v>
      </c>
      <c r="AQ5" s="97">
        <v>10.370480448468983</v>
      </c>
      <c r="AR5" s="97">
        <v>111.98054286332437</v>
      </c>
      <c r="AS5" s="97">
        <v>1.0683992270671141</v>
      </c>
      <c r="AT5" s="97">
        <v>3.7032270385059394</v>
      </c>
      <c r="AU5" s="97">
        <v>459.72725163897752</v>
      </c>
      <c r="AV5" s="97">
        <v>234.4717597383725</v>
      </c>
      <c r="AW5" s="97">
        <v>160.86788675599499</v>
      </c>
      <c r="AX5" s="97">
        <v>80.400000000000006</v>
      </c>
      <c r="AY5" s="97">
        <v>5.6067694869701343</v>
      </c>
      <c r="AZ5" s="97">
        <v>638.94208774635899</v>
      </c>
      <c r="BA5" s="97">
        <v>178.42991164617874</v>
      </c>
      <c r="BB5" s="97">
        <v>210.18085340948986</v>
      </c>
      <c r="BC5" s="97">
        <v>61.943155933741224</v>
      </c>
      <c r="BD5" s="97">
        <v>26.131807248765423</v>
      </c>
      <c r="BE5" s="97">
        <v>95.204490794580536</v>
      </c>
      <c r="BF5" s="97">
        <v>307.00258503202349</v>
      </c>
      <c r="BG5" s="97">
        <v>5.6850170048909838</v>
      </c>
      <c r="BH5" s="97">
        <v>169.78663872031314</v>
      </c>
      <c r="BI5" s="97">
        <v>7.673897045979321</v>
      </c>
      <c r="BJ5" s="102">
        <v>86.742773861272212</v>
      </c>
      <c r="BP5" s="57"/>
    </row>
    <row r="6" spans="1:68" ht="15.75" x14ac:dyDescent="0.25">
      <c r="A6" s="13" t="s">
        <v>7</v>
      </c>
      <c r="B6" s="4">
        <v>23</v>
      </c>
      <c r="C6" s="4">
        <v>2</v>
      </c>
      <c r="D6" s="4" t="s">
        <v>10</v>
      </c>
      <c r="E6" s="4" t="s">
        <v>13</v>
      </c>
      <c r="F6" s="19" t="s">
        <v>170</v>
      </c>
      <c r="G6" s="57">
        <v>700</v>
      </c>
      <c r="H6" s="19">
        <v>21</v>
      </c>
      <c r="I6" s="19">
        <v>0.11700000000000001</v>
      </c>
      <c r="J6" s="249">
        <v>43101</v>
      </c>
      <c r="K6" s="239">
        <v>45.2</v>
      </c>
      <c r="L6" s="243">
        <v>637.92258249999998</v>
      </c>
      <c r="M6" s="243">
        <v>826.70059500000002</v>
      </c>
      <c r="N6" s="344">
        <f t="shared" si="2"/>
        <v>0.29592621060722535</v>
      </c>
      <c r="O6" s="298"/>
      <c r="P6" s="19"/>
      <c r="Q6" s="13" t="s">
        <v>29</v>
      </c>
      <c r="R6" s="13"/>
      <c r="S6" s="258" t="s">
        <v>21</v>
      </c>
      <c r="T6" s="257"/>
      <c r="U6" s="57"/>
      <c r="V6" s="257"/>
      <c r="W6" s="298" t="s">
        <v>21</v>
      </c>
      <c r="X6" s="257"/>
      <c r="Y6" s="251">
        <f t="shared" ref="Y6:Y69" si="3">AA6/$BA$3</f>
        <v>168.41523891746422</v>
      </c>
      <c r="Z6" s="251">
        <v>1132.3889999999999</v>
      </c>
      <c r="AA6" s="251">
        <f>Z6+(0.5*$BA$3)</f>
        <v>1135.7609065860263</v>
      </c>
      <c r="AB6" s="251">
        <f t="shared" ref="AB6:AB68" si="4">Z6*(1+AD6)</f>
        <v>1312.8242912508185</v>
      </c>
      <c r="AC6" s="251">
        <f t="shared" ref="AC6:AC68" si="5">Z6*(1-AD6)</f>
        <v>951.95370874918103</v>
      </c>
      <c r="AD6" s="280">
        <f>((0.5*BA6)+(0.5*$BA$3))/Z6</f>
        <v>0.15934037795388231</v>
      </c>
      <c r="AE6" s="251">
        <f>AA6/BA6</f>
        <v>3.2072156215024141</v>
      </c>
      <c r="AF6" s="13" t="s">
        <v>79</v>
      </c>
      <c r="AG6" s="77">
        <v>6.5748747539238486E-4</v>
      </c>
      <c r="AH6" s="255">
        <f>(Z6/1000000)/AG6</f>
        <v>1.7222974465394896</v>
      </c>
      <c r="AI6" s="181">
        <f>AH6*AD6</f>
        <v>0.27443152608060867</v>
      </c>
      <c r="AJ6" s="256">
        <f t="shared" si="0"/>
        <v>1.4478659204588809</v>
      </c>
      <c r="AK6" s="255">
        <f t="shared" si="1"/>
        <v>1.9967289726200981</v>
      </c>
      <c r="AL6" s="256" t="str">
        <f t="shared" ref="AL6:AL67" si="6">IF(AH6&gt;0.4,"Coke", "Gel")</f>
        <v>Coke</v>
      </c>
      <c r="AM6" s="96">
        <v>152.99399186600351</v>
      </c>
      <c r="AN6" s="97">
        <v>768.58175452798605</v>
      </c>
      <c r="AO6" s="97">
        <v>0.33953894403138352</v>
      </c>
      <c r="AP6" s="97">
        <v>473.44610128763492</v>
      </c>
      <c r="AQ6" s="97">
        <v>23.145365777356158</v>
      </c>
      <c r="AR6" s="97">
        <v>172.91688185910954</v>
      </c>
      <c r="AS6" s="97">
        <v>-0.32441192563698651</v>
      </c>
      <c r="AT6" s="97">
        <v>1.8510903388407491</v>
      </c>
      <c r="AU6" s="97">
        <v>313.21916038662675</v>
      </c>
      <c r="AV6" s="97">
        <v>455.36262324518981</v>
      </c>
      <c r="AW6" s="97">
        <v>174.43911083503619</v>
      </c>
      <c r="AX6" s="97">
        <v>89.7</v>
      </c>
      <c r="AY6" s="97">
        <v>8.6262974174911573</v>
      </c>
      <c r="AZ6" s="97">
        <v>806.66438577977817</v>
      </c>
      <c r="BA6" s="97">
        <v>354.12676932958476</v>
      </c>
      <c r="BB6" s="97">
        <v>38.887295855421002</v>
      </c>
      <c r="BC6" s="97">
        <v>205.62989947815706</v>
      </c>
      <c r="BD6" s="97">
        <v>2.0538432147574293</v>
      </c>
      <c r="BE6" s="97">
        <v>68.71941609454754</v>
      </c>
      <c r="BF6" s="97">
        <v>208.47562700510025</v>
      </c>
      <c r="BG6" s="97">
        <v>16.32700800421032</v>
      </c>
      <c r="BH6" s="97">
        <v>186.03303521905656</v>
      </c>
      <c r="BI6" s="97">
        <v>2.4106626678112488</v>
      </c>
      <c r="BJ6" s="102">
        <v>188.20284697193091</v>
      </c>
      <c r="BP6" s="57"/>
    </row>
    <row r="7" spans="1:68" s="257" customFormat="1" ht="15.75" x14ac:dyDescent="0.25">
      <c r="A7" s="13" t="s">
        <v>7</v>
      </c>
      <c r="B7" s="4">
        <v>23</v>
      </c>
      <c r="C7" s="4">
        <v>2</v>
      </c>
      <c r="D7" s="4" t="s">
        <v>10</v>
      </c>
      <c r="E7" s="4" t="s">
        <v>14</v>
      </c>
      <c r="F7" s="19" t="s">
        <v>170</v>
      </c>
      <c r="G7" s="57">
        <v>700</v>
      </c>
      <c r="H7" s="19">
        <v>21</v>
      </c>
      <c r="I7" s="19">
        <v>0.11700000000000001</v>
      </c>
      <c r="J7" s="249">
        <v>43101</v>
      </c>
      <c r="K7" s="239">
        <v>45.2</v>
      </c>
      <c r="L7" s="243">
        <v>637.92258249999998</v>
      </c>
      <c r="M7" s="243">
        <v>826.70059500000002</v>
      </c>
      <c r="N7" s="344">
        <f t="shared" si="2"/>
        <v>0.29592621060722535</v>
      </c>
      <c r="O7" s="298"/>
      <c r="P7" s="19"/>
      <c r="Q7" s="13" t="s">
        <v>29</v>
      </c>
      <c r="R7" s="13"/>
      <c r="S7" s="258" t="s">
        <v>21</v>
      </c>
      <c r="U7" s="57"/>
      <c r="W7" s="298" t="s">
        <v>21</v>
      </c>
      <c r="Y7" s="251">
        <f t="shared" si="3"/>
        <v>92.859468465286383</v>
      </c>
      <c r="Z7" s="304">
        <v>622.85500000000002</v>
      </c>
      <c r="AA7" s="251">
        <f>Z7+(0.5*$BA$3)</f>
        <v>626.22690658602642</v>
      </c>
      <c r="AB7" s="251">
        <f t="shared" si="4"/>
        <v>763.33862067081498</v>
      </c>
      <c r="AC7" s="251">
        <f t="shared" si="5"/>
        <v>482.371379329185</v>
      </c>
      <c r="AD7" s="280">
        <f>((0.5*BA7)+(0.5*$BA$3))/Z7</f>
        <v>0.22554787337472598</v>
      </c>
      <c r="AE7" s="251">
        <f>AA7/BA7</f>
        <v>2.2836375096250854</v>
      </c>
      <c r="AF7" s="13" t="s">
        <v>79</v>
      </c>
      <c r="AG7" s="77">
        <v>6.5748747539238486E-4</v>
      </c>
      <c r="AH7" s="255">
        <f>(Z7/1000000)/AG7</f>
        <v>0.94732603024610262</v>
      </c>
      <c r="AI7" s="181">
        <f>AH7*AD7</f>
        <v>0.2136673715145298</v>
      </c>
      <c r="AJ7" s="256">
        <f t="shared" si="0"/>
        <v>0.73365865873157277</v>
      </c>
      <c r="AK7" s="255">
        <f t="shared" si="1"/>
        <v>1.1609934017606325</v>
      </c>
      <c r="AL7" s="256" t="str">
        <f t="shared" si="6"/>
        <v>Coke</v>
      </c>
      <c r="AM7" s="96">
        <v>97.957745605926405</v>
      </c>
      <c r="AN7" s="97">
        <v>945.34858362749219</v>
      </c>
      <c r="AO7" s="97">
        <v>0.34108406600094815</v>
      </c>
      <c r="AP7" s="97">
        <v>360.0684184521117</v>
      </c>
      <c r="AQ7" s="97">
        <v>10.104426684947846</v>
      </c>
      <c r="AR7" s="97">
        <v>125.36526155887795</v>
      </c>
      <c r="AS7" s="97">
        <v>0.6269693180379533</v>
      </c>
      <c r="AT7" s="97">
        <v>3.478141560079687</v>
      </c>
      <c r="AU7" s="97">
        <v>582.83626137532758</v>
      </c>
      <c r="AV7" s="97">
        <v>362.51232225216472</v>
      </c>
      <c r="AW7" s="97">
        <v>91.997389910637835</v>
      </c>
      <c r="AX7" s="97">
        <v>5.6</v>
      </c>
      <c r="AY7" s="97">
        <v>5.5292750371932753</v>
      </c>
      <c r="AZ7" s="97">
        <v>557.07763275385673</v>
      </c>
      <c r="BA7" s="97">
        <v>274.22342816957706</v>
      </c>
      <c r="BB7" s="97">
        <v>189.34051555401214</v>
      </c>
      <c r="BC7" s="97">
        <v>118.22790698628781</v>
      </c>
      <c r="BD7" s="97">
        <v>17.436791451107784</v>
      </c>
      <c r="BE7" s="97">
        <v>94.421287597101241</v>
      </c>
      <c r="BF7" s="97">
        <v>305.9208975173533</v>
      </c>
      <c r="BG7" s="97">
        <v>9.3181784777228138</v>
      </c>
      <c r="BH7" s="97">
        <v>187.12489794197535</v>
      </c>
      <c r="BI7" s="97">
        <v>6.4587586601947082</v>
      </c>
      <c r="BJ7" s="102">
        <v>105.17924862724686</v>
      </c>
      <c r="BK7" s="4"/>
      <c r="BL7" s="4"/>
      <c r="BM7" s="4"/>
      <c r="BN7" s="4"/>
      <c r="BO7" s="4"/>
      <c r="BP7" s="57"/>
    </row>
    <row r="8" spans="1:68" s="257" customFormat="1" x14ac:dyDescent="0.25">
      <c r="A8" s="13" t="s">
        <v>7</v>
      </c>
      <c r="B8" s="4">
        <v>23</v>
      </c>
      <c r="C8" s="4">
        <v>2</v>
      </c>
      <c r="D8" s="4" t="s">
        <v>11</v>
      </c>
      <c r="E8" s="4" t="s">
        <v>13</v>
      </c>
      <c r="F8" s="19" t="s">
        <v>169</v>
      </c>
      <c r="G8" s="57">
        <v>700</v>
      </c>
      <c r="H8" s="19">
        <v>21</v>
      </c>
      <c r="I8" s="19">
        <v>0.11700000000000001</v>
      </c>
      <c r="J8" s="249">
        <v>43101</v>
      </c>
      <c r="K8" s="239">
        <v>45.2</v>
      </c>
      <c r="L8" s="13">
        <v>567.90310150000005</v>
      </c>
      <c r="M8" s="13">
        <v>616.44601899999998</v>
      </c>
      <c r="N8" s="344">
        <f t="shared" si="2"/>
        <v>8.5477465031946087E-2</v>
      </c>
      <c r="O8" s="298"/>
      <c r="P8" s="19"/>
      <c r="Q8" s="13" t="s">
        <v>30</v>
      </c>
      <c r="R8" s="13"/>
      <c r="S8" s="298" t="s">
        <v>21</v>
      </c>
      <c r="U8" s="57"/>
      <c r="W8" s="298" t="s">
        <v>21</v>
      </c>
      <c r="Y8" s="251">
        <f t="shared" si="3"/>
        <v>1.4279616502328185</v>
      </c>
      <c r="Z8" s="251">
        <v>6.258</v>
      </c>
      <c r="AA8" s="251">
        <f>Z8+(0.5*$BA$3)</f>
        <v>9.6299065860264346</v>
      </c>
      <c r="AB8" s="251">
        <f t="shared" si="4"/>
        <v>32.396506925758558</v>
      </c>
      <c r="AC8" s="251">
        <f t="shared" si="5"/>
        <v>-19.880506925758556</v>
      </c>
      <c r="AD8" s="280">
        <f>((0.5*BA8)+(0.5*$BA$3))/Z8</f>
        <v>4.176814785196318</v>
      </c>
      <c r="AE8" s="251">
        <f>AA8/BA8</f>
        <v>0.21149197601585654</v>
      </c>
      <c r="AF8" s="13" t="s">
        <v>80</v>
      </c>
      <c r="AG8" s="77">
        <v>0</v>
      </c>
      <c r="AH8" s="255"/>
      <c r="AI8" s="181"/>
      <c r="AJ8" s="256"/>
      <c r="AK8" s="255"/>
      <c r="AL8" s="256"/>
      <c r="AM8" s="96">
        <v>17.800520255933012</v>
      </c>
      <c r="AN8" s="97">
        <v>139.17699106968939</v>
      </c>
      <c r="AO8" s="97">
        <v>0.77992689985691166</v>
      </c>
      <c r="AP8" s="97">
        <v>86.779760445273169</v>
      </c>
      <c r="AQ8" s="97">
        <v>0.25447195746601725</v>
      </c>
      <c r="AR8" s="97">
        <v>23.059881659607296</v>
      </c>
      <c r="AS8" s="97">
        <v>1.1826917271956561</v>
      </c>
      <c r="AT8" s="97">
        <v>4.4648310433614684</v>
      </c>
      <c r="AU8" s="97">
        <v>102.05863519496666</v>
      </c>
      <c r="AV8" s="97">
        <v>37.118363150680352</v>
      </c>
      <c r="AW8" s="97">
        <v>120.26391017969881</v>
      </c>
      <c r="AX8" s="97">
        <v>0</v>
      </c>
      <c r="AY8" s="97">
        <v>0.7670829149158237</v>
      </c>
      <c r="AZ8" s="97">
        <v>845.24036634584559</v>
      </c>
      <c r="BA8" s="97">
        <v>45.533200679464244</v>
      </c>
      <c r="BB8" s="97">
        <v>41.293804389057307</v>
      </c>
      <c r="BC8" s="97">
        <v>4.9302661322054986</v>
      </c>
      <c r="BD8" s="97">
        <v>19.148422438318374</v>
      </c>
      <c r="BE8" s="97">
        <v>94.470831667216274</v>
      </c>
      <c r="BF8" s="97">
        <v>61.761502365698107</v>
      </c>
      <c r="BG8" s="97">
        <v>1.2266963187060489</v>
      </c>
      <c r="BH8" s="97">
        <v>33.652031853961091</v>
      </c>
      <c r="BI8" s="97">
        <v>1.7532921229495748</v>
      </c>
      <c r="BJ8" s="102">
        <v>18.420066842992529</v>
      </c>
      <c r="BK8" s="4"/>
      <c r="BL8" s="4"/>
      <c r="BM8" s="4"/>
      <c r="BN8" s="4"/>
      <c r="BO8" s="4"/>
      <c r="BP8" s="57"/>
    </row>
    <row r="9" spans="1:68" s="257" customFormat="1" ht="15.75" x14ac:dyDescent="0.25">
      <c r="A9" s="13" t="s">
        <v>7</v>
      </c>
      <c r="B9" s="4">
        <v>23</v>
      </c>
      <c r="C9" s="4">
        <v>2</v>
      </c>
      <c r="D9" s="4" t="s">
        <v>11</v>
      </c>
      <c r="E9" s="4" t="s">
        <v>14</v>
      </c>
      <c r="F9" s="19" t="s">
        <v>169</v>
      </c>
      <c r="G9" s="57">
        <v>700</v>
      </c>
      <c r="H9" s="19">
        <v>21</v>
      </c>
      <c r="I9" s="19">
        <v>0.11700000000000001</v>
      </c>
      <c r="J9" s="249">
        <v>43101</v>
      </c>
      <c r="K9" s="239">
        <v>45.2</v>
      </c>
      <c r="L9" s="13">
        <v>567.90310150000005</v>
      </c>
      <c r="M9" s="13">
        <v>616.44601899999998</v>
      </c>
      <c r="N9" s="344">
        <f t="shared" si="2"/>
        <v>8.5477465031946087E-2</v>
      </c>
      <c r="O9" s="298"/>
      <c r="P9" s="19"/>
      <c r="Q9" s="13" t="s">
        <v>30</v>
      </c>
      <c r="R9" s="13"/>
      <c r="S9" s="299" t="s">
        <v>21</v>
      </c>
      <c r="U9" s="57"/>
      <c r="W9" s="298"/>
      <c r="Y9" s="251"/>
      <c r="Z9" s="251"/>
      <c r="AA9" s="251"/>
      <c r="AB9" s="251"/>
      <c r="AC9" s="251"/>
      <c r="AD9" s="280"/>
      <c r="AE9" s="251"/>
      <c r="AF9" s="13"/>
      <c r="AG9" s="77">
        <v>0</v>
      </c>
      <c r="AH9" s="255"/>
      <c r="AI9" s="181"/>
      <c r="AJ9" s="256"/>
      <c r="AK9" s="255"/>
      <c r="AL9" s="256"/>
      <c r="AM9" s="283"/>
      <c r="AN9" s="284"/>
      <c r="AO9" s="284"/>
      <c r="AP9" s="284"/>
      <c r="AQ9" s="284"/>
      <c r="AR9" s="284"/>
      <c r="AS9" s="284"/>
      <c r="AT9" s="284"/>
      <c r="AU9" s="284"/>
      <c r="AV9" s="284"/>
      <c r="AW9" s="284"/>
      <c r="AX9" s="284"/>
      <c r="AY9" s="284"/>
      <c r="AZ9" s="284"/>
      <c r="BA9" s="284"/>
      <c r="BB9" s="284"/>
      <c r="BC9" s="284"/>
      <c r="BD9" s="284"/>
      <c r="BE9" s="284"/>
      <c r="BF9" s="284"/>
      <c r="BG9" s="284"/>
      <c r="BH9" s="284"/>
      <c r="BI9" s="284"/>
      <c r="BJ9" s="285"/>
      <c r="BK9" s="4"/>
      <c r="BL9" s="4"/>
      <c r="BM9" s="4"/>
      <c r="BN9" s="4"/>
      <c r="BO9" s="4"/>
      <c r="BP9" s="57"/>
    </row>
    <row r="10" spans="1:68" s="257" customFormat="1" ht="15.75" x14ac:dyDescent="0.25">
      <c r="A10" s="13" t="s">
        <v>7</v>
      </c>
      <c r="B10" s="4">
        <v>23</v>
      </c>
      <c r="C10" s="4">
        <v>2</v>
      </c>
      <c r="D10" s="4" t="s">
        <v>12</v>
      </c>
      <c r="E10" s="4" t="s">
        <v>13</v>
      </c>
      <c r="F10" s="19" t="s">
        <v>168</v>
      </c>
      <c r="G10" s="57">
        <v>700</v>
      </c>
      <c r="H10" s="19">
        <v>21</v>
      </c>
      <c r="I10" s="19">
        <v>0.11700000000000001</v>
      </c>
      <c r="J10" s="249">
        <v>43101</v>
      </c>
      <c r="K10" s="239">
        <v>45.2</v>
      </c>
      <c r="L10" s="243">
        <v>596.93078549999996</v>
      </c>
      <c r="M10" s="243">
        <v>762.46703750000006</v>
      </c>
      <c r="N10" s="344">
        <f t="shared" si="2"/>
        <v>0.27731230491210801</v>
      </c>
      <c r="O10" s="298"/>
      <c r="P10" s="19"/>
      <c r="Q10" s="13" t="s">
        <v>29</v>
      </c>
      <c r="R10" s="13"/>
      <c r="S10" s="258" t="s">
        <v>21</v>
      </c>
      <c r="U10" s="57"/>
      <c r="W10" s="298" t="s">
        <v>21</v>
      </c>
      <c r="Y10" s="251">
        <f t="shared" si="3"/>
        <v>31.642470089524821</v>
      </c>
      <c r="Z10" s="251">
        <v>210.01900000000001</v>
      </c>
      <c r="AA10" s="251">
        <f t="shared" ref="AA10:AA16" si="7">Z10+(0.5*$BA$3)</f>
        <v>213.39090658602643</v>
      </c>
      <c r="AB10" s="251">
        <f t="shared" si="4"/>
        <v>331.31200079750465</v>
      </c>
      <c r="AC10" s="251">
        <f t="shared" si="5"/>
        <v>88.725999202495345</v>
      </c>
      <c r="AD10" s="280">
        <f t="shared" ref="AD10:AD16" si="8">((0.5*BA10)+(0.5*$BA$3))/Z10</f>
        <v>0.5775334650555648</v>
      </c>
      <c r="AE10" s="251">
        <f t="shared" ref="AE10:AE16" si="9">AA10/BA10</f>
        <v>0.90480379279441658</v>
      </c>
      <c r="AF10" s="13"/>
      <c r="AG10" s="77">
        <v>2.7249138631869787E-4</v>
      </c>
      <c r="AH10" s="255">
        <f t="shared" ref="AH10:AH16" si="10">(Z10/1000000)/AG10</f>
        <v>0.77073628945601969</v>
      </c>
      <c r="AI10" s="181">
        <f t="shared" ref="AI10:AI16" si="11">AH10*AD10</f>
        <v>0.4451259998936038</v>
      </c>
      <c r="AJ10" s="256">
        <f t="shared" si="0"/>
        <v>0.32561028956241589</v>
      </c>
      <c r="AK10" s="255">
        <f t="shared" si="1"/>
        <v>1.2158622893496234</v>
      </c>
      <c r="AL10" s="256" t="str">
        <f t="shared" si="6"/>
        <v>Coke</v>
      </c>
      <c r="AM10" s="96">
        <v>80.049431456900507</v>
      </c>
      <c r="AN10" s="97">
        <v>709.64294718578458</v>
      </c>
      <c r="AO10" s="97">
        <v>0.25248228920296895</v>
      </c>
      <c r="AP10" s="97">
        <v>407.9083829812617</v>
      </c>
      <c r="AQ10" s="97">
        <v>8.3721662312723364</v>
      </c>
      <c r="AR10" s="97">
        <v>99.878741025413447</v>
      </c>
      <c r="AS10" s="97">
        <v>0.39102762385412898</v>
      </c>
      <c r="AT10" s="97">
        <v>3.1032687961233236</v>
      </c>
      <c r="AU10" s="97">
        <v>486.07067878393752</v>
      </c>
      <c r="AV10" s="97">
        <v>223.57226840184711</v>
      </c>
      <c r="AW10" s="97">
        <v>128.26881813722471</v>
      </c>
      <c r="AX10" s="97">
        <v>14.5</v>
      </c>
      <c r="AY10" s="97">
        <v>4.9920620186129705</v>
      </c>
      <c r="AZ10" s="97">
        <v>706.82968456940966</v>
      </c>
      <c r="BA10" s="97">
        <v>235.84218842295644</v>
      </c>
      <c r="BB10" s="97">
        <v>111.91021170974038</v>
      </c>
      <c r="BC10" s="97">
        <v>50.553124470700787</v>
      </c>
      <c r="BD10" s="97">
        <v>11.669970521969374</v>
      </c>
      <c r="BE10" s="97">
        <v>84.463584721421341</v>
      </c>
      <c r="BF10" s="97">
        <v>205.93730005202815</v>
      </c>
      <c r="BG10" s="97">
        <v>6.6517573604582596</v>
      </c>
      <c r="BH10" s="97">
        <v>126.42813777017918</v>
      </c>
      <c r="BI10" s="97">
        <v>5.5836579808185238</v>
      </c>
      <c r="BJ10" s="102">
        <v>102.77576979535469</v>
      </c>
      <c r="BK10" s="4"/>
      <c r="BL10" s="4"/>
      <c r="BM10" s="4"/>
      <c r="BN10" s="4"/>
      <c r="BO10" s="4"/>
      <c r="BP10" s="57"/>
    </row>
    <row r="11" spans="1:68" s="257" customFormat="1" ht="15.75" x14ac:dyDescent="0.25">
      <c r="A11" s="166" t="s">
        <v>7</v>
      </c>
      <c r="B11" s="6">
        <v>23</v>
      </c>
      <c r="C11" s="6">
        <v>2</v>
      </c>
      <c r="D11" s="6" t="s">
        <v>12</v>
      </c>
      <c r="E11" s="6" t="s">
        <v>14</v>
      </c>
      <c r="F11" s="39" t="s">
        <v>168</v>
      </c>
      <c r="G11" s="134">
        <v>700</v>
      </c>
      <c r="H11" s="39">
        <v>21</v>
      </c>
      <c r="I11" s="39">
        <v>0.11700000000000001</v>
      </c>
      <c r="J11" s="261">
        <v>43101</v>
      </c>
      <c r="K11" s="239">
        <v>45.2</v>
      </c>
      <c r="L11" s="315">
        <v>596.93078549999996</v>
      </c>
      <c r="M11" s="315">
        <v>762.46703750000006</v>
      </c>
      <c r="N11" s="344">
        <f t="shared" si="2"/>
        <v>0.27731230491210801</v>
      </c>
      <c r="O11" s="305"/>
      <c r="P11" s="39"/>
      <c r="Q11" s="39" t="s">
        <v>29</v>
      </c>
      <c r="R11" s="166"/>
      <c r="S11" s="263" t="s">
        <v>21</v>
      </c>
      <c r="T11" s="6"/>
      <c r="U11" s="134"/>
      <c r="V11" s="6"/>
      <c r="W11" s="305" t="s">
        <v>21</v>
      </c>
      <c r="X11" s="6"/>
      <c r="Y11" s="193">
        <f t="shared" si="3"/>
        <v>47.919907972132201</v>
      </c>
      <c r="Z11" s="193">
        <v>319.791</v>
      </c>
      <c r="AA11" s="251">
        <f t="shared" si="7"/>
        <v>323.16290658602645</v>
      </c>
      <c r="AB11" s="193">
        <f t="shared" si="4"/>
        <v>410.63955638645427</v>
      </c>
      <c r="AC11" s="251">
        <f t="shared" si="5"/>
        <v>228.94244361354569</v>
      </c>
      <c r="AD11" s="280">
        <f t="shared" si="8"/>
        <v>0.28408728321451909</v>
      </c>
      <c r="AE11" s="193">
        <f t="shared" si="9"/>
        <v>1.847138106702195</v>
      </c>
      <c r="AF11" s="166"/>
      <c r="AG11" s="306">
        <v>2.7249138631869787E-4</v>
      </c>
      <c r="AH11" s="255">
        <f t="shared" si="10"/>
        <v>1.1735820508688737</v>
      </c>
      <c r="AI11" s="181">
        <f t="shared" si="11"/>
        <v>0.33339973646066184</v>
      </c>
      <c r="AJ11" s="267">
        <f t="shared" si="0"/>
        <v>0.84018231440821167</v>
      </c>
      <c r="AK11" s="266">
        <f t="shared" si="1"/>
        <v>1.5069817873295357</v>
      </c>
      <c r="AL11" s="267" t="str">
        <f t="shared" si="6"/>
        <v>Coke</v>
      </c>
      <c r="AM11" s="96">
        <v>58.129964853842552</v>
      </c>
      <c r="AN11" s="97">
        <v>462.98766392283142</v>
      </c>
      <c r="AO11" s="97">
        <v>0.65095329427254267</v>
      </c>
      <c r="AP11" s="97">
        <v>467.79772004418618</v>
      </c>
      <c r="AQ11" s="97">
        <v>6.7704068583991512</v>
      </c>
      <c r="AR11" s="97">
        <v>69.834995684761907</v>
      </c>
      <c r="AS11" s="97">
        <v>0.10049057194390339</v>
      </c>
      <c r="AT11" s="97">
        <v>2.5486160289509696</v>
      </c>
      <c r="AU11" s="97">
        <v>242.27306250071072</v>
      </c>
      <c r="AV11" s="97">
        <v>220.71460506009953</v>
      </c>
      <c r="AW11" s="97">
        <v>92.886161297841795</v>
      </c>
      <c r="AX11" s="97">
        <v>175.2</v>
      </c>
      <c r="AY11" s="97">
        <v>4.4810472286735852</v>
      </c>
      <c r="AZ11" s="97">
        <v>2614.2293787418207</v>
      </c>
      <c r="BA11" s="97">
        <v>174.95329960085567</v>
      </c>
      <c r="BB11" s="97">
        <v>66.14906197410798</v>
      </c>
      <c r="BC11" s="97">
        <v>60.047319869081264</v>
      </c>
      <c r="BD11" s="97">
        <v>12.45101681399321</v>
      </c>
      <c r="BE11" s="97">
        <v>92.574003696710264</v>
      </c>
      <c r="BF11" s="97">
        <v>142.79068273026496</v>
      </c>
      <c r="BG11" s="97">
        <v>6.6967962236840064</v>
      </c>
      <c r="BH11" s="97">
        <v>82.767528562876365</v>
      </c>
      <c r="BI11" s="97">
        <v>3.4160257723840282</v>
      </c>
      <c r="BJ11" s="102">
        <v>63.816867571254285</v>
      </c>
      <c r="BK11" s="4"/>
      <c r="BL11" s="4"/>
      <c r="BM11" s="4"/>
      <c r="BN11" s="4"/>
      <c r="BO11" s="4"/>
      <c r="BP11" s="57"/>
    </row>
    <row r="12" spans="1:68" s="257" customFormat="1" ht="15.75" x14ac:dyDescent="0.25">
      <c r="A12" s="13" t="s">
        <v>5</v>
      </c>
      <c r="B12" s="4">
        <v>22</v>
      </c>
      <c r="C12" s="4">
        <v>1</v>
      </c>
      <c r="D12" s="4" t="s">
        <v>8</v>
      </c>
      <c r="E12" s="4" t="s">
        <v>13</v>
      </c>
      <c r="F12" s="19" t="s">
        <v>161</v>
      </c>
      <c r="G12" s="57">
        <v>700</v>
      </c>
      <c r="H12" s="57">
        <v>27.2</v>
      </c>
      <c r="I12" s="57">
        <v>0.11700000000000001</v>
      </c>
      <c r="J12" s="249">
        <v>43435</v>
      </c>
      <c r="K12" s="323">
        <v>4.9000000000000004</v>
      </c>
      <c r="L12" s="329">
        <v>662</v>
      </c>
      <c r="M12" s="329">
        <v>672</v>
      </c>
      <c r="N12" s="342">
        <f t="shared" si="2"/>
        <v>1.5105740181268867E-2</v>
      </c>
      <c r="O12" s="258" t="s">
        <v>21</v>
      </c>
      <c r="P12" s="19" t="s">
        <v>17</v>
      </c>
      <c r="Q12" s="19" t="s">
        <v>31</v>
      </c>
      <c r="R12" s="307" t="s">
        <v>21</v>
      </c>
      <c r="S12" s="258" t="s">
        <v>21</v>
      </c>
      <c r="T12" s="299" t="s">
        <v>21</v>
      </c>
      <c r="U12" s="258"/>
      <c r="V12" s="308" t="s">
        <v>21</v>
      </c>
      <c r="W12" s="258" t="s">
        <v>21</v>
      </c>
      <c r="X12" s="258" t="s">
        <v>21</v>
      </c>
      <c r="Y12" s="251">
        <f t="shared" si="3"/>
        <v>1.5170803705571914</v>
      </c>
      <c r="Z12" s="309">
        <v>6.859</v>
      </c>
      <c r="AA12" s="273">
        <f t="shared" si="7"/>
        <v>10.230906586026435</v>
      </c>
      <c r="AB12" s="251">
        <f t="shared" si="4"/>
        <v>14.652865510164073</v>
      </c>
      <c r="AC12" s="273">
        <f t="shared" si="5"/>
        <v>-0.93486551016407327</v>
      </c>
      <c r="AD12" s="288">
        <f t="shared" si="8"/>
        <v>1.1362976396215299</v>
      </c>
      <c r="AE12" s="273">
        <f t="shared" si="9"/>
        <v>1.1568296722726394</v>
      </c>
      <c r="AF12" s="57" t="s">
        <v>84</v>
      </c>
      <c r="AG12" s="310">
        <v>1.4919339799050402E-4</v>
      </c>
      <c r="AH12" s="277">
        <f t="shared" si="10"/>
        <v>4.5973884182439272E-2</v>
      </c>
      <c r="AI12" s="277">
        <f t="shared" si="11"/>
        <v>5.2240016080739332E-2</v>
      </c>
      <c r="AJ12" s="256">
        <f t="shared" si="0"/>
        <v>-6.2661318983000596E-3</v>
      </c>
      <c r="AK12" s="255">
        <f t="shared" si="1"/>
        <v>9.8213900263178597E-2</v>
      </c>
      <c r="AL12" s="256" t="str">
        <f t="shared" si="6"/>
        <v>Gel</v>
      </c>
      <c r="AM12" s="99">
        <v>2.8346689098263229</v>
      </c>
      <c r="AN12" s="100">
        <v>35.891400330001488</v>
      </c>
      <c r="AO12" s="100">
        <v>0.84755335035410329</v>
      </c>
      <c r="AP12" s="100">
        <v>186.66555237024528</v>
      </c>
      <c r="AQ12" s="100">
        <v>0.10413978318371342</v>
      </c>
      <c r="AR12" s="100">
        <v>3.6059152653008586</v>
      </c>
      <c r="AS12" s="100">
        <v>0.70110351235452639</v>
      </c>
      <c r="AT12" s="100">
        <v>4.174204622873436</v>
      </c>
      <c r="AU12" s="100">
        <v>23.603781425487945</v>
      </c>
      <c r="AV12" s="100">
        <v>12.287617995018843</v>
      </c>
      <c r="AW12" s="100">
        <v>34.326845438824378</v>
      </c>
      <c r="AX12" s="100">
        <v>165</v>
      </c>
      <c r="AY12" s="100">
        <v>0.47288158304584249</v>
      </c>
      <c r="AZ12" s="100">
        <v>5598.2748846190825</v>
      </c>
      <c r="BA12" s="100">
        <v>8.8439178482752769</v>
      </c>
      <c r="BB12" s="100">
        <v>4.8252968336004187</v>
      </c>
      <c r="BC12" s="100">
        <v>2.1185933585583574</v>
      </c>
      <c r="BD12" s="100">
        <v>12.965423215770386</v>
      </c>
      <c r="BE12" s="100">
        <v>93.222229088864538</v>
      </c>
      <c r="BF12" s="100">
        <v>8.3274003372935113</v>
      </c>
      <c r="BG12" s="100">
        <v>0.29020934932934417</v>
      </c>
      <c r="BH12" s="100">
        <v>4.688465904752352</v>
      </c>
      <c r="BI12" s="100">
        <v>0.23509273521658117</v>
      </c>
      <c r="BJ12" s="101">
        <v>3.1214343914993745</v>
      </c>
      <c r="BK12" s="4"/>
      <c r="BL12" s="4"/>
      <c r="BM12" s="4"/>
      <c r="BN12" s="4"/>
      <c r="BO12" s="4"/>
      <c r="BP12" s="57"/>
    </row>
    <row r="13" spans="1:68" s="257" customFormat="1" ht="15.75" x14ac:dyDescent="0.25">
      <c r="A13" s="13" t="s">
        <v>5</v>
      </c>
      <c r="B13" s="4">
        <v>22</v>
      </c>
      <c r="C13" s="4">
        <v>1</v>
      </c>
      <c r="D13" s="4" t="s">
        <v>8</v>
      </c>
      <c r="E13" s="4" t="s">
        <v>14</v>
      </c>
      <c r="F13" s="19" t="s">
        <v>161</v>
      </c>
      <c r="G13" s="57">
        <v>700</v>
      </c>
      <c r="H13" s="57">
        <v>27.2</v>
      </c>
      <c r="I13" s="57">
        <v>0.11700000000000001</v>
      </c>
      <c r="J13" s="249">
        <v>43435</v>
      </c>
      <c r="K13" s="243">
        <v>4.9000000000000004</v>
      </c>
      <c r="L13" s="329">
        <v>662</v>
      </c>
      <c r="M13" s="329">
        <v>672</v>
      </c>
      <c r="N13" s="344">
        <f t="shared" si="2"/>
        <v>1.5105740181268867E-2</v>
      </c>
      <c r="O13" s="258" t="s">
        <v>21</v>
      </c>
      <c r="P13" s="19" t="s">
        <v>17</v>
      </c>
      <c r="Q13" s="19" t="s">
        <v>31</v>
      </c>
      <c r="R13" s="13"/>
      <c r="S13" s="258" t="s">
        <v>21</v>
      </c>
      <c r="T13" s="258"/>
      <c r="U13" s="57"/>
      <c r="W13" s="298" t="s">
        <v>21</v>
      </c>
      <c r="Y13" s="251">
        <f t="shared" si="3"/>
        <v>2.1785755641795315</v>
      </c>
      <c r="Z13" s="252">
        <v>11.32</v>
      </c>
      <c r="AA13" s="251">
        <f t="shared" si="7"/>
        <v>14.691906586026436</v>
      </c>
      <c r="AB13" s="251">
        <f t="shared" si="4"/>
        <v>18.687717961848541</v>
      </c>
      <c r="AC13" s="251">
        <f t="shared" si="5"/>
        <v>3.9522820381514574</v>
      </c>
      <c r="AD13" s="280">
        <f t="shared" si="8"/>
        <v>0.65085847719510093</v>
      </c>
      <c r="AE13" s="251">
        <f t="shared" si="9"/>
        <v>1.8384134289877094</v>
      </c>
      <c r="AF13" s="57" t="s">
        <v>84</v>
      </c>
      <c r="AG13" s="310">
        <v>1.4919339799050402E-4</v>
      </c>
      <c r="AH13" s="255">
        <f t="shared" si="10"/>
        <v>7.5874671081092374E-2</v>
      </c>
      <c r="AI13" s="255">
        <f t="shared" si="11"/>
        <v>4.9383672877518943E-2</v>
      </c>
      <c r="AJ13" s="256">
        <f t="shared" si="0"/>
        <v>2.6490998203573431E-2</v>
      </c>
      <c r="AK13" s="255">
        <f t="shared" si="1"/>
        <v>0.12525834395861132</v>
      </c>
      <c r="AL13" s="256" t="str">
        <f t="shared" si="6"/>
        <v>Gel</v>
      </c>
      <c r="AM13" s="96">
        <v>3.1088849889636774</v>
      </c>
      <c r="AN13" s="97">
        <v>72.455404733773321</v>
      </c>
      <c r="AO13" s="97">
        <v>0.59730161772976909</v>
      </c>
      <c r="AP13" s="97">
        <v>188.30610296180652</v>
      </c>
      <c r="AQ13" s="97">
        <v>0.12129176439051959</v>
      </c>
      <c r="AR13" s="97">
        <v>4.8393491853530817</v>
      </c>
      <c r="AS13" s="97">
        <v>2.8434446604808898</v>
      </c>
      <c r="AT13" s="97">
        <v>20.139206722802527</v>
      </c>
      <c r="AU13" s="97">
        <v>56.515082472940108</v>
      </c>
      <c r="AV13" s="97">
        <v>15.940319532349108</v>
      </c>
      <c r="AW13" s="97">
        <v>52.996320459985313</v>
      </c>
      <c r="AX13" s="97">
        <v>159.1</v>
      </c>
      <c r="AY13" s="97">
        <v>0.51846115635838519</v>
      </c>
      <c r="AZ13" s="97">
        <v>6218.4852246651044</v>
      </c>
      <c r="BA13" s="97">
        <v>7.9916227516442158</v>
      </c>
      <c r="BB13" s="97">
        <v>9.5566433551557619</v>
      </c>
      <c r="BC13" s="97">
        <v>3.3338575129775432</v>
      </c>
      <c r="BD13" s="97">
        <v>13.737902507774727</v>
      </c>
      <c r="BE13" s="97">
        <v>89.616492223107244</v>
      </c>
      <c r="BF13" s="97">
        <v>11.424399872339563</v>
      </c>
      <c r="BG13" s="97">
        <v>0.37594062159780228</v>
      </c>
      <c r="BH13" s="97">
        <v>4.6049038948757852</v>
      </c>
      <c r="BI13" s="97">
        <v>0.5418634266695912</v>
      </c>
      <c r="BJ13" s="102">
        <v>2.9938965988486266</v>
      </c>
      <c r="BK13" s="4"/>
      <c r="BL13" s="4"/>
      <c r="BM13" s="4"/>
      <c r="BN13" s="4"/>
      <c r="BO13" s="4"/>
      <c r="BP13" s="57"/>
    </row>
    <row r="14" spans="1:68" s="257" customFormat="1" ht="15.75" x14ac:dyDescent="0.25">
      <c r="A14" s="13" t="s">
        <v>5</v>
      </c>
      <c r="B14" s="4">
        <v>22</v>
      </c>
      <c r="C14" s="4">
        <v>1</v>
      </c>
      <c r="D14" s="4" t="s">
        <v>10</v>
      </c>
      <c r="E14" s="4" t="s">
        <v>13</v>
      </c>
      <c r="F14" s="19" t="s">
        <v>160</v>
      </c>
      <c r="G14" s="57">
        <v>650</v>
      </c>
      <c r="H14" s="57">
        <v>27.2</v>
      </c>
      <c r="I14" s="57">
        <v>0.11700000000000001</v>
      </c>
      <c r="J14" s="249">
        <v>43435</v>
      </c>
      <c r="K14" s="243">
        <v>4.9000000000000004</v>
      </c>
      <c r="L14" s="329">
        <v>641</v>
      </c>
      <c r="M14" s="329">
        <v>642</v>
      </c>
      <c r="N14" s="344">
        <f t="shared" si="2"/>
        <v>1.5600624024960652E-3</v>
      </c>
      <c r="O14" s="258" t="s">
        <v>21</v>
      </c>
      <c r="P14" s="19" t="s">
        <v>17</v>
      </c>
      <c r="Q14" s="19" t="s">
        <v>31</v>
      </c>
      <c r="R14" s="13"/>
      <c r="S14" s="258" t="s">
        <v>21</v>
      </c>
      <c r="U14" s="57"/>
      <c r="W14" s="298" t="s">
        <v>21</v>
      </c>
      <c r="Y14" s="251">
        <f t="shared" si="3"/>
        <v>0.74615154033021391</v>
      </c>
      <c r="Z14" s="252">
        <v>1.66</v>
      </c>
      <c r="AA14" s="251">
        <f t="shared" si="7"/>
        <v>5.0319065860264347</v>
      </c>
      <c r="AB14" s="251">
        <f t="shared" si="4"/>
        <v>6.7500313927414952</v>
      </c>
      <c r="AC14" s="251">
        <f t="shared" si="5"/>
        <v>-3.4300313927414945</v>
      </c>
      <c r="AD14" s="280">
        <f t="shared" si="8"/>
        <v>3.0662839715310208</v>
      </c>
      <c r="AE14" s="251">
        <f t="shared" si="9"/>
        <v>1.4643600297137627</v>
      </c>
      <c r="AF14" s="57" t="s">
        <v>81</v>
      </c>
      <c r="AG14" s="310">
        <v>1.4402790786574999E-4</v>
      </c>
      <c r="AH14" s="255">
        <f t="shared" si="10"/>
        <v>1.1525544074050596E-2</v>
      </c>
      <c r="AI14" s="255">
        <f t="shared" si="11"/>
        <v>3.5340591057435686E-2</v>
      </c>
      <c r="AJ14" s="256">
        <f t="shared" si="0"/>
        <v>-2.3815046983385085E-2</v>
      </c>
      <c r="AK14" s="255">
        <f t="shared" si="1"/>
        <v>4.6866135131486283E-2</v>
      </c>
      <c r="AL14" s="256" t="str">
        <f t="shared" si="6"/>
        <v>Gel</v>
      </c>
      <c r="AM14" s="96">
        <v>1.2038318519437321</v>
      </c>
      <c r="AN14" s="97">
        <v>28.148799174232408</v>
      </c>
      <c r="AO14" s="97">
        <v>0.47999785443732496</v>
      </c>
      <c r="AP14" s="97">
        <v>379.04078143418798</v>
      </c>
      <c r="AQ14" s="97">
        <v>0.11264728080543862</v>
      </c>
      <c r="AR14" s="97">
        <v>1.6657730852794781</v>
      </c>
      <c r="AS14" s="97">
        <v>5.361422969269683E-2</v>
      </c>
      <c r="AT14" s="97">
        <v>7.668296636744099</v>
      </c>
      <c r="AU14" s="97">
        <v>16.534936468500465</v>
      </c>
      <c r="AV14" s="97">
        <v>11.613863615226647</v>
      </c>
      <c r="AW14" s="97">
        <v>18.09941599332036</v>
      </c>
      <c r="AX14" s="97">
        <v>0</v>
      </c>
      <c r="AY14" s="97">
        <v>0.49227827462252566</v>
      </c>
      <c r="AZ14" s="97">
        <v>16818.82583235508</v>
      </c>
      <c r="BA14" s="97">
        <v>3.4362496134301193</v>
      </c>
      <c r="BB14" s="97">
        <v>2.1765606016910333</v>
      </c>
      <c r="BC14" s="97">
        <v>2.3180134601038032</v>
      </c>
      <c r="BD14" s="97">
        <v>11.139937321252885</v>
      </c>
      <c r="BE14" s="97">
        <v>88.710715863762502</v>
      </c>
      <c r="BF14" s="97">
        <v>3.2439999131383956</v>
      </c>
      <c r="BG14" s="97">
        <v>0.21926705177640038</v>
      </c>
      <c r="BH14" s="97">
        <v>1.7230765713659715</v>
      </c>
      <c r="BI14" s="97">
        <v>0.11020732665921196</v>
      </c>
      <c r="BJ14" s="102">
        <v>1.2395233504637069</v>
      </c>
      <c r="BK14" s="4"/>
      <c r="BL14" s="4"/>
      <c r="BM14" s="4"/>
      <c r="BN14" s="4"/>
      <c r="BO14" s="4"/>
      <c r="BP14" s="57"/>
    </row>
    <row r="15" spans="1:68" s="257" customFormat="1" ht="15.75" x14ac:dyDescent="0.25">
      <c r="A15" s="166" t="s">
        <v>5</v>
      </c>
      <c r="B15" s="6">
        <v>22</v>
      </c>
      <c r="C15" s="6">
        <v>1</v>
      </c>
      <c r="D15" s="6" t="s">
        <v>10</v>
      </c>
      <c r="E15" s="6" t="s">
        <v>14</v>
      </c>
      <c r="F15" s="39" t="s">
        <v>160</v>
      </c>
      <c r="G15" s="134">
        <v>650</v>
      </c>
      <c r="H15" s="57">
        <v>27.2</v>
      </c>
      <c r="I15" s="57">
        <v>0.11700000000000001</v>
      </c>
      <c r="J15" s="261">
        <v>43435</v>
      </c>
      <c r="K15" s="315">
        <v>4.9000000000000004</v>
      </c>
      <c r="L15" s="330">
        <v>641</v>
      </c>
      <c r="M15" s="330">
        <v>642</v>
      </c>
      <c r="N15" s="345">
        <f t="shared" si="2"/>
        <v>1.5600624024960652E-3</v>
      </c>
      <c r="O15" s="263" t="s">
        <v>21</v>
      </c>
      <c r="P15" s="39" t="s">
        <v>17</v>
      </c>
      <c r="Q15" s="39" t="s">
        <v>31</v>
      </c>
      <c r="R15" s="166"/>
      <c r="S15" s="263" t="s">
        <v>21</v>
      </c>
      <c r="T15" s="6"/>
      <c r="U15" s="134"/>
      <c r="V15" s="6"/>
      <c r="W15" s="305" t="s">
        <v>21</v>
      </c>
      <c r="X15" s="6"/>
      <c r="Y15" s="251">
        <f t="shared" si="3"/>
        <v>0.67586489568170716</v>
      </c>
      <c r="Z15" s="311">
        <v>1.1859999999999999</v>
      </c>
      <c r="AA15" s="193">
        <f t="shared" si="7"/>
        <v>4.5579065860264354</v>
      </c>
      <c r="AB15" s="251">
        <f t="shared" si="4"/>
        <v>6.6339386284197666</v>
      </c>
      <c r="AC15" s="193">
        <f t="shared" si="5"/>
        <v>-4.2619386284197667</v>
      </c>
      <c r="AD15" s="312">
        <f t="shared" si="8"/>
        <v>4.5935401588699554</v>
      </c>
      <c r="AE15" s="251">
        <f t="shared" si="9"/>
        <v>1.0977447584989826</v>
      </c>
      <c r="AF15" s="134" t="s">
        <v>81</v>
      </c>
      <c r="AG15" s="313">
        <v>1.4402790786574991E-4</v>
      </c>
      <c r="AH15" s="266">
        <f t="shared" si="10"/>
        <v>8.2345152239903692E-3</v>
      </c>
      <c r="AI15" s="266">
        <f t="shared" si="11"/>
        <v>3.7825576370225787E-2</v>
      </c>
      <c r="AJ15" s="256">
        <f t="shared" si="0"/>
        <v>-2.9591061146235415E-2</v>
      </c>
      <c r="AK15" s="255">
        <f t="shared" si="1"/>
        <v>4.606009159421616E-2</v>
      </c>
      <c r="AL15" s="256" t="str">
        <f t="shared" si="6"/>
        <v>Gel</v>
      </c>
      <c r="AM15" s="103">
        <v>1.3855479033215132</v>
      </c>
      <c r="AN15" s="104">
        <v>38.357000448741019</v>
      </c>
      <c r="AO15" s="104">
        <v>0.67588829854855814</v>
      </c>
      <c r="AP15" s="104">
        <v>400.55463541406112</v>
      </c>
      <c r="AQ15" s="104">
        <v>0.18035379043810074</v>
      </c>
      <c r="AR15" s="104">
        <v>1.8727145178301536</v>
      </c>
      <c r="AS15" s="104">
        <v>0.93415666969862354</v>
      </c>
      <c r="AT15" s="104">
        <v>11.007722091516134</v>
      </c>
      <c r="AU15" s="104">
        <v>25.849610822279629</v>
      </c>
      <c r="AV15" s="104">
        <v>12.507389626461395</v>
      </c>
      <c r="AW15" s="104">
        <v>25.005916954710763</v>
      </c>
      <c r="AX15" s="104">
        <v>0</v>
      </c>
      <c r="AY15" s="104">
        <v>0.63187810971458036</v>
      </c>
      <c r="AZ15" s="104">
        <v>11221.604078002711</v>
      </c>
      <c r="BA15" s="104">
        <v>4.1520640847866641</v>
      </c>
      <c r="BB15" s="104">
        <v>2.5919290503840786</v>
      </c>
      <c r="BC15" s="104">
        <v>1.8403808996000561</v>
      </c>
      <c r="BD15" s="104">
        <v>11.244435984425182</v>
      </c>
      <c r="BE15" s="104">
        <v>89.882486951098542</v>
      </c>
      <c r="BF15" s="104">
        <v>3.8084998550402815</v>
      </c>
      <c r="BG15" s="104">
        <v>0.19876629713762917</v>
      </c>
      <c r="BH15" s="104">
        <v>2.080160058969577</v>
      </c>
      <c r="BI15" s="104">
        <v>0.13141594063589224</v>
      </c>
      <c r="BJ15" s="105">
        <v>1.4845399357707174</v>
      </c>
      <c r="BK15" s="4"/>
      <c r="BL15" s="4"/>
      <c r="BM15" s="4"/>
      <c r="BN15" s="4"/>
      <c r="BO15" s="4"/>
      <c r="BP15" s="57"/>
    </row>
    <row r="16" spans="1:68" s="366" customFormat="1" ht="15.75" x14ac:dyDescent="0.25">
      <c r="A16" s="356" t="s">
        <v>5</v>
      </c>
      <c r="B16" s="357">
        <v>21</v>
      </c>
      <c r="C16" s="357">
        <v>2</v>
      </c>
      <c r="D16" s="357" t="s">
        <v>8</v>
      </c>
      <c r="E16" s="357" t="s">
        <v>13</v>
      </c>
      <c r="F16" s="364" t="s">
        <v>149</v>
      </c>
      <c r="G16" s="358">
        <v>700</v>
      </c>
      <c r="H16" s="359">
        <v>20</v>
      </c>
      <c r="I16" s="364">
        <v>0.115</v>
      </c>
      <c r="J16" s="360">
        <v>43101</v>
      </c>
      <c r="K16" s="361">
        <v>16</v>
      </c>
      <c r="L16" s="361">
        <v>682.54284000000007</v>
      </c>
      <c r="M16" s="361">
        <v>709.90339349999999</v>
      </c>
      <c r="N16" s="362">
        <f t="shared" si="2"/>
        <v>4.0086206896551513E-2</v>
      </c>
      <c r="O16" s="363"/>
      <c r="P16" s="364" t="s">
        <v>17</v>
      </c>
      <c r="Q16" s="356" t="s">
        <v>36</v>
      </c>
      <c r="R16" s="356"/>
      <c r="S16" s="365" t="s">
        <v>21</v>
      </c>
      <c r="U16" s="358"/>
      <c r="W16" s="367" t="s">
        <v>21</v>
      </c>
      <c r="Y16" s="368">
        <f t="shared" si="3"/>
        <v>25.132948120274179</v>
      </c>
      <c r="Z16" s="369">
        <v>166.12</v>
      </c>
      <c r="AA16" s="370">
        <f t="shared" si="7"/>
        <v>169.49190658602643</v>
      </c>
      <c r="AB16" s="368">
        <f t="shared" si="4"/>
        <v>186.53144420915919</v>
      </c>
      <c r="AC16" s="370">
        <f t="shared" si="5"/>
        <v>145.70855579084082</v>
      </c>
      <c r="AD16" s="371">
        <f t="shared" si="8"/>
        <v>0.12287168437972064</v>
      </c>
      <c r="AE16" s="368">
        <f t="shared" si="9"/>
        <v>4.9734890210848617</v>
      </c>
      <c r="AF16" s="357" t="s">
        <v>62</v>
      </c>
      <c r="AG16" s="372">
        <v>5.4357652919605648E-4</v>
      </c>
      <c r="AH16" s="373">
        <f t="shared" si="10"/>
        <v>0.3056055423248123</v>
      </c>
      <c r="AI16" s="374">
        <f t="shared" si="11"/>
        <v>3.7550267741227696E-2</v>
      </c>
      <c r="AJ16" s="375">
        <f t="shared" si="0"/>
        <v>0.26805527458358464</v>
      </c>
      <c r="AK16" s="374">
        <f t="shared" si="1"/>
        <v>0.34315581006603996</v>
      </c>
      <c r="AL16" s="375" t="str">
        <f t="shared" si="6"/>
        <v>Gel</v>
      </c>
      <c r="AM16" s="376">
        <v>13.558542675676646</v>
      </c>
      <c r="AN16" s="377">
        <v>169.8635023785755</v>
      </c>
      <c r="AO16" s="377">
        <v>0.49579616657920939</v>
      </c>
      <c r="AP16" s="377">
        <v>107.28075901743142</v>
      </c>
      <c r="AQ16" s="377">
        <v>0.18546460869519787</v>
      </c>
      <c r="AR16" s="377">
        <v>18.96505425347253</v>
      </c>
      <c r="AS16" s="377">
        <v>0.83203976716885153</v>
      </c>
      <c r="AT16" s="377">
        <v>6.0745724446489318</v>
      </c>
      <c r="AU16" s="377">
        <v>111.59130367594564</v>
      </c>
      <c r="AV16" s="377">
        <v>58.272198702629872</v>
      </c>
      <c r="AW16" s="377">
        <v>144.31633544128204</v>
      </c>
      <c r="AX16" s="377">
        <v>0</v>
      </c>
      <c r="AY16" s="377">
        <v>0.64538572310960229</v>
      </c>
      <c r="AZ16" s="377">
        <v>1190.7473881341355</v>
      </c>
      <c r="BA16" s="377">
        <v>34.079075246265518</v>
      </c>
      <c r="BB16" s="377">
        <v>32.596664231482798</v>
      </c>
      <c r="BC16" s="377">
        <v>20.35012478263744</v>
      </c>
      <c r="BD16" s="377">
        <v>14.63322738893674</v>
      </c>
      <c r="BE16" s="377">
        <v>87.05940005883987</v>
      </c>
      <c r="BF16" s="377">
        <v>47.029898269101977</v>
      </c>
      <c r="BG16" s="377">
        <v>2.2793217366314567</v>
      </c>
      <c r="BH16" s="377">
        <v>20.510816259462107</v>
      </c>
      <c r="BI16" s="377">
        <v>1.7345353398373677</v>
      </c>
      <c r="BJ16" s="378">
        <v>13.024392526444329</v>
      </c>
      <c r="BK16" s="357"/>
      <c r="BL16" s="357"/>
      <c r="BM16" s="357"/>
      <c r="BN16" s="357"/>
      <c r="BO16" s="357"/>
      <c r="BP16" s="358"/>
    </row>
    <row r="17" spans="1:69" s="366" customFormat="1" ht="15.75" x14ac:dyDescent="0.25">
      <c r="A17" s="356" t="s">
        <v>5</v>
      </c>
      <c r="B17" s="357">
        <v>21</v>
      </c>
      <c r="C17" s="357">
        <v>2</v>
      </c>
      <c r="D17" s="357" t="s">
        <v>8</v>
      </c>
      <c r="E17" s="357" t="s">
        <v>14</v>
      </c>
      <c r="F17" s="364" t="s">
        <v>149</v>
      </c>
      <c r="G17" s="358">
        <v>700</v>
      </c>
      <c r="H17" s="364">
        <v>20</v>
      </c>
      <c r="I17" s="364">
        <v>0.115</v>
      </c>
      <c r="J17" s="360">
        <v>43101</v>
      </c>
      <c r="K17" s="361">
        <v>16</v>
      </c>
      <c r="L17" s="361">
        <v>682.54284000000007</v>
      </c>
      <c r="M17" s="361">
        <v>709.90339349999999</v>
      </c>
      <c r="N17" s="362">
        <f t="shared" si="2"/>
        <v>4.0086206896551513E-2</v>
      </c>
      <c r="O17" s="363"/>
      <c r="P17" s="364" t="s">
        <v>17</v>
      </c>
      <c r="Q17" s="356" t="s">
        <v>36</v>
      </c>
      <c r="R17" s="356"/>
      <c r="S17" s="379" t="s">
        <v>21</v>
      </c>
      <c r="T17" s="365"/>
      <c r="U17" s="380"/>
      <c r="W17" s="367"/>
      <c r="Y17" s="370">
        <f t="shared" si="3"/>
        <v>0</v>
      </c>
      <c r="Z17" s="369"/>
      <c r="AA17" s="370"/>
      <c r="AB17" s="370"/>
      <c r="AC17" s="370"/>
      <c r="AD17" s="371"/>
      <c r="AE17" s="370"/>
      <c r="AF17" s="381" t="s">
        <v>65</v>
      </c>
      <c r="AG17" s="372">
        <v>5.4357652919605648E-4</v>
      </c>
      <c r="AH17" s="373"/>
      <c r="AI17" s="382"/>
      <c r="AJ17" s="373"/>
      <c r="AK17" s="382"/>
      <c r="AL17" s="373" t="str">
        <f t="shared" si="6"/>
        <v>Gel</v>
      </c>
      <c r="AM17" s="383"/>
      <c r="AN17" s="384"/>
      <c r="AO17" s="384"/>
      <c r="AP17" s="384"/>
      <c r="AQ17" s="384"/>
      <c r="AR17" s="384"/>
      <c r="AS17" s="384"/>
      <c r="AT17" s="384"/>
      <c r="AU17" s="384"/>
      <c r="AV17" s="384"/>
      <c r="AW17" s="384"/>
      <c r="AX17" s="384"/>
      <c r="AY17" s="384"/>
      <c r="AZ17" s="384"/>
      <c r="BA17" s="384"/>
      <c r="BB17" s="384"/>
      <c r="BC17" s="384"/>
      <c r="BD17" s="384"/>
      <c r="BE17" s="384"/>
      <c r="BF17" s="384"/>
      <c r="BG17" s="384"/>
      <c r="BH17" s="384"/>
      <c r="BI17" s="384"/>
      <c r="BJ17" s="385"/>
      <c r="BK17" s="357"/>
      <c r="BL17" s="357"/>
      <c r="BM17" s="357"/>
      <c r="BN17" s="357"/>
      <c r="BO17" s="357"/>
      <c r="BP17" s="358"/>
    </row>
    <row r="18" spans="1:69" s="257" customFormat="1" ht="15.75" x14ac:dyDescent="0.25">
      <c r="A18" s="13" t="s">
        <v>5</v>
      </c>
      <c r="B18" s="4">
        <v>21</v>
      </c>
      <c r="C18" s="4">
        <v>2</v>
      </c>
      <c r="D18" s="4" t="s">
        <v>10</v>
      </c>
      <c r="E18" s="4" t="s">
        <v>13</v>
      </c>
      <c r="F18" s="19" t="s">
        <v>148</v>
      </c>
      <c r="G18" s="57">
        <v>650</v>
      </c>
      <c r="H18" s="19">
        <v>20</v>
      </c>
      <c r="I18" s="19">
        <v>0.115</v>
      </c>
      <c r="J18" s="249">
        <v>43101</v>
      </c>
      <c r="K18" s="243">
        <v>16</v>
      </c>
      <c r="L18" s="243">
        <v>649.69056250000006</v>
      </c>
      <c r="M18" s="243">
        <v>650.67122749999999</v>
      </c>
      <c r="N18" s="344">
        <f t="shared" si="2"/>
        <v>1.5094339622641062E-3</v>
      </c>
      <c r="O18" s="258" t="s">
        <v>21</v>
      </c>
      <c r="P18" s="19" t="s">
        <v>17</v>
      </c>
      <c r="Q18" s="13" t="s">
        <v>36</v>
      </c>
      <c r="R18" s="13"/>
      <c r="S18" s="258" t="s">
        <v>21</v>
      </c>
      <c r="T18" s="258"/>
      <c r="U18" s="57"/>
      <c r="W18" s="298" t="s">
        <v>21</v>
      </c>
      <c r="Y18" s="251">
        <f t="shared" si="3"/>
        <v>2.2260264635202955</v>
      </c>
      <c r="Z18" s="252">
        <v>11.64</v>
      </c>
      <c r="AA18" s="251">
        <f t="shared" ref="AA18:AA25" si="12">Z18+(0.5*$BA$3)</f>
        <v>15.011906586026436</v>
      </c>
      <c r="AB18" s="251">
        <f t="shared" si="4"/>
        <v>20.124488033235618</v>
      </c>
      <c r="AC18" s="251">
        <f t="shared" si="5"/>
        <v>3.1555119667643843</v>
      </c>
      <c r="AD18" s="280">
        <f t="shared" ref="AD18:AD25" si="13">((0.5*BA18)+(0.5*$BA$3))/Z18</f>
        <v>0.7289079066353622</v>
      </c>
      <c r="AE18" s="251">
        <f t="shared" ref="AE18:AE25" si="14">AA18/BA18</f>
        <v>1.4681337344973766</v>
      </c>
      <c r="AF18" s="57"/>
      <c r="AG18" s="260">
        <v>3.667377771000274E-5</v>
      </c>
      <c r="AH18" s="256">
        <f t="shared" ref="AH18:AH25" si="15">(Z18/1000000)/AG18</f>
        <v>0.31739299103689556</v>
      </c>
      <c r="AI18" s="255">
        <f t="shared" ref="AI18:AI25" si="16">AH18*AD18</f>
        <v>0.23135026067743983</v>
      </c>
      <c r="AJ18" s="256">
        <f t="shared" si="0"/>
        <v>8.6042730359455741E-2</v>
      </c>
      <c r="AK18" s="255">
        <f t="shared" si="1"/>
        <v>0.54874325171433547</v>
      </c>
      <c r="AL18" s="256" t="str">
        <f t="shared" si="6"/>
        <v>Gel</v>
      </c>
      <c r="AM18" s="96">
        <v>3.5209123351376257</v>
      </c>
      <c r="AN18" s="97">
        <v>45.82129986374639</v>
      </c>
      <c r="AO18" s="97">
        <v>0.8758120434019796</v>
      </c>
      <c r="AP18" s="97">
        <v>111.73281862191624</v>
      </c>
      <c r="AQ18" s="97">
        <v>0.11614631739640058</v>
      </c>
      <c r="AR18" s="97">
        <v>4.6149710096460614</v>
      </c>
      <c r="AS18" s="97">
        <v>1.0108309032853164</v>
      </c>
      <c r="AT18" s="97">
        <v>5.4951831778107438</v>
      </c>
      <c r="AU18" s="97">
        <v>31.087381299406847</v>
      </c>
      <c r="AV18" s="97">
        <v>14.73391947383425</v>
      </c>
      <c r="AW18" s="97">
        <v>40.937228436557071</v>
      </c>
      <c r="AX18" s="97">
        <v>90</v>
      </c>
      <c r="AY18" s="97">
        <v>0.50368210068510888</v>
      </c>
      <c r="AZ18" s="97">
        <v>2488.3599745504275</v>
      </c>
      <c r="BA18" s="97">
        <v>10.225162894418363</v>
      </c>
      <c r="BB18" s="97">
        <v>7.0860712819634593</v>
      </c>
      <c r="BC18" s="97">
        <v>3.0928060188771629</v>
      </c>
      <c r="BD18" s="97">
        <v>14.588357976565295</v>
      </c>
      <c r="BE18" s="97">
        <v>93.235435821703717</v>
      </c>
      <c r="BF18" s="97">
        <v>11.154099183841026</v>
      </c>
      <c r="BG18" s="97">
        <v>0.3591033679053921</v>
      </c>
      <c r="BH18" s="97">
        <v>5.8039115528976106</v>
      </c>
      <c r="BI18" s="97">
        <v>0.35893422298239103</v>
      </c>
      <c r="BJ18" s="102">
        <v>3.7019885994646899</v>
      </c>
      <c r="BK18" s="4"/>
      <c r="BL18" s="4"/>
      <c r="BM18" s="4"/>
      <c r="BN18" s="4"/>
      <c r="BO18" s="4"/>
      <c r="BP18" s="57"/>
    </row>
    <row r="19" spans="1:69" s="257" customFormat="1" ht="15.75" x14ac:dyDescent="0.25">
      <c r="A19" s="166" t="s">
        <v>5</v>
      </c>
      <c r="B19" s="6">
        <v>21</v>
      </c>
      <c r="C19" s="6">
        <v>2</v>
      </c>
      <c r="D19" s="6" t="s">
        <v>10</v>
      </c>
      <c r="E19" s="6" t="s">
        <v>14</v>
      </c>
      <c r="F19" s="39" t="s">
        <v>148</v>
      </c>
      <c r="G19" s="134">
        <v>650</v>
      </c>
      <c r="H19" s="39">
        <v>20</v>
      </c>
      <c r="I19" s="39">
        <v>0.115</v>
      </c>
      <c r="J19" s="261">
        <v>43101</v>
      </c>
      <c r="K19" s="315">
        <v>16</v>
      </c>
      <c r="L19" s="243">
        <v>649.69056250000006</v>
      </c>
      <c r="M19" s="243">
        <v>650.67122749999999</v>
      </c>
      <c r="N19" s="344">
        <f t="shared" si="2"/>
        <v>1.5094339622641062E-3</v>
      </c>
      <c r="O19" s="263" t="s">
        <v>21</v>
      </c>
      <c r="P19" s="39" t="s">
        <v>17</v>
      </c>
      <c r="Q19" s="39" t="s">
        <v>36</v>
      </c>
      <c r="R19" s="166"/>
      <c r="S19" s="263" t="s">
        <v>21</v>
      </c>
      <c r="T19" s="263"/>
      <c r="U19" s="287" t="s">
        <v>21</v>
      </c>
      <c r="V19" s="6"/>
      <c r="W19" s="305" t="s">
        <v>21</v>
      </c>
      <c r="X19" s="6"/>
      <c r="Y19" s="193">
        <f t="shared" si="3"/>
        <v>2.5211117437956725</v>
      </c>
      <c r="Z19" s="311">
        <v>13.63</v>
      </c>
      <c r="AA19" s="251">
        <f t="shared" si="12"/>
        <v>17.001906586026436</v>
      </c>
      <c r="AB19" s="193">
        <f t="shared" si="4"/>
        <v>24.586302412398883</v>
      </c>
      <c r="AC19" s="251">
        <f t="shared" si="5"/>
        <v>2.6736975876011155</v>
      </c>
      <c r="AD19" s="280">
        <f t="shared" si="13"/>
        <v>0.80383730098304362</v>
      </c>
      <c r="AE19" s="193">
        <f t="shared" si="14"/>
        <v>1.120847789016195</v>
      </c>
      <c r="AF19" s="134"/>
      <c r="AG19" s="265">
        <v>3.667377771000274E-5</v>
      </c>
      <c r="AH19" s="256">
        <f t="shared" si="15"/>
        <v>0.37165519483100401</v>
      </c>
      <c r="AI19" s="266">
        <f t="shared" si="16"/>
        <v>0.29875030870928149</v>
      </c>
      <c r="AJ19" s="267">
        <f t="shared" si="0"/>
        <v>7.2904886121722523E-2</v>
      </c>
      <c r="AK19" s="266">
        <f t="shared" si="1"/>
        <v>0.67040550354028539</v>
      </c>
      <c r="AL19" s="267" t="str">
        <f t="shared" si="6"/>
        <v>Gel</v>
      </c>
      <c r="AM19" s="103">
        <v>4.7376318387085732</v>
      </c>
      <c r="AN19" s="104">
        <v>44.738502765540034</v>
      </c>
      <c r="AO19" s="104">
        <v>0.94527366428156978</v>
      </c>
      <c r="AP19" s="104">
        <v>90.991136051742345</v>
      </c>
      <c r="AQ19" s="104">
        <v>0.20126564777008915</v>
      </c>
      <c r="AR19" s="104">
        <v>5.960730203194605</v>
      </c>
      <c r="AS19" s="104">
        <v>1.2111359818923532E-2</v>
      </c>
      <c r="AT19" s="104">
        <v>3.065241992764618</v>
      </c>
      <c r="AU19" s="104">
        <v>23.524366316932863</v>
      </c>
      <c r="AV19" s="104">
        <v>21.214134629617767</v>
      </c>
      <c r="AW19" s="104">
        <v>34.714725657713728</v>
      </c>
      <c r="AX19" s="104">
        <v>86.9</v>
      </c>
      <c r="AY19" s="104">
        <v>0.6700632578680441</v>
      </c>
      <c r="AZ19" s="104">
        <v>962.69082022410839</v>
      </c>
      <c r="BA19" s="104">
        <v>15.168791652744902</v>
      </c>
      <c r="BB19" s="104">
        <v>6.0035429077658797</v>
      </c>
      <c r="BC19" s="104">
        <v>5.7325587591260154</v>
      </c>
      <c r="BD19" s="104">
        <v>9.5977501246974182</v>
      </c>
      <c r="BE19" s="104">
        <v>89.707738691183309</v>
      </c>
      <c r="BF19" s="104">
        <v>11.864400676131481</v>
      </c>
      <c r="BG19" s="104">
        <v>0.67473592380070091</v>
      </c>
      <c r="BH19" s="104">
        <v>7.1126732096754175</v>
      </c>
      <c r="BI19" s="104">
        <v>0.3009441488541133</v>
      </c>
      <c r="BJ19" s="105">
        <v>5.3607260282579183</v>
      </c>
      <c r="BK19" s="4"/>
      <c r="BL19" s="4"/>
      <c r="BM19" s="4"/>
      <c r="BN19" s="4"/>
      <c r="BO19" s="4"/>
      <c r="BP19" s="57"/>
    </row>
    <row r="20" spans="1:69" s="257" customFormat="1" ht="15.75" x14ac:dyDescent="0.25">
      <c r="A20" s="13" t="s">
        <v>5</v>
      </c>
      <c r="B20" s="4">
        <v>19</v>
      </c>
      <c r="C20" s="4">
        <v>7</v>
      </c>
      <c r="D20" s="4" t="s">
        <v>8</v>
      </c>
      <c r="E20" s="4" t="s">
        <v>13</v>
      </c>
      <c r="F20" s="19" t="s">
        <v>136</v>
      </c>
      <c r="G20" s="57">
        <v>700</v>
      </c>
      <c r="H20" s="57">
        <v>37.6</v>
      </c>
      <c r="I20" s="57">
        <v>9.6000000000000002E-2</v>
      </c>
      <c r="J20" s="249">
        <v>43101</v>
      </c>
      <c r="K20" s="323">
        <v>4.8</v>
      </c>
      <c r="L20" s="331">
        <v>625.21315991665824</v>
      </c>
      <c r="M20" s="343">
        <v>628.23161930784158</v>
      </c>
      <c r="N20" s="342">
        <f t="shared" si="2"/>
        <v>4.8278884462151783E-3</v>
      </c>
      <c r="O20" s="258" t="s">
        <v>21</v>
      </c>
      <c r="P20" s="19" t="s">
        <v>17</v>
      </c>
      <c r="Q20" s="4" t="s">
        <v>32</v>
      </c>
      <c r="R20" s="316" t="s">
        <v>21</v>
      </c>
      <c r="S20" s="258" t="s">
        <v>21</v>
      </c>
      <c r="T20" s="258" t="s">
        <v>21</v>
      </c>
      <c r="U20" s="258" t="s">
        <v>21</v>
      </c>
      <c r="V20" s="165"/>
      <c r="W20" s="298" t="s">
        <v>21</v>
      </c>
      <c r="Y20" s="251">
        <f t="shared" si="3"/>
        <v>15.64869961453895</v>
      </c>
      <c r="Z20" s="252">
        <v>102.16</v>
      </c>
      <c r="AA20" s="273">
        <f t="shared" si="12"/>
        <v>105.53190658602644</v>
      </c>
      <c r="AB20" s="251">
        <f t="shared" si="4"/>
        <v>108.06619311216879</v>
      </c>
      <c r="AC20" s="273">
        <f t="shared" si="5"/>
        <v>96.253806887831189</v>
      </c>
      <c r="AD20" s="288">
        <f t="shared" si="13"/>
        <v>5.7813166720524695E-2</v>
      </c>
      <c r="AE20" s="251">
        <f t="shared" si="14"/>
        <v>20.820831720765344</v>
      </c>
      <c r="AF20" s="57" t="s">
        <v>82</v>
      </c>
      <c r="AG20" s="260">
        <v>2.4619384372665188E-4</v>
      </c>
      <c r="AH20" s="278">
        <f t="shared" si="15"/>
        <v>0.414957573485988</v>
      </c>
      <c r="AI20" s="277">
        <f t="shared" si="16"/>
        <v>2.3990011377889801E-2</v>
      </c>
      <c r="AJ20" s="256">
        <f t="shared" si="0"/>
        <v>0.39096756210809819</v>
      </c>
      <c r="AK20" s="255">
        <f t="shared" si="1"/>
        <v>0.43894758486387775</v>
      </c>
      <c r="AL20" s="256" t="str">
        <f t="shared" si="6"/>
        <v>Coke</v>
      </c>
      <c r="AM20" s="96">
        <v>2.9259208106578929</v>
      </c>
      <c r="AN20" s="97">
        <v>99.372904514893889</v>
      </c>
      <c r="AO20" s="97">
        <v>0.85189708839551059</v>
      </c>
      <c r="AP20" s="97">
        <v>37.28019193804694</v>
      </c>
      <c r="AQ20" s="97">
        <v>4.9930032648278111E-2</v>
      </c>
      <c r="AR20" s="97">
        <v>5.9283945121840613</v>
      </c>
      <c r="AS20" s="97">
        <v>7.0675770970152767</v>
      </c>
      <c r="AT20" s="97">
        <v>76.817249445024331</v>
      </c>
      <c r="AU20" s="97">
        <v>85.800328664723907</v>
      </c>
      <c r="AV20" s="97">
        <v>13.572572212191169</v>
      </c>
      <c r="AW20" s="97">
        <v>50.150120647751464</v>
      </c>
      <c r="AX20" s="97">
        <v>0</v>
      </c>
      <c r="AY20" s="97">
        <v>0.3330095761111711</v>
      </c>
      <c r="AZ20" s="97">
        <v>1460.9994995479442</v>
      </c>
      <c r="BA20" s="97">
        <v>5.0685730522847354</v>
      </c>
      <c r="BB20" s="97">
        <v>11.560092952530477</v>
      </c>
      <c r="BC20" s="97">
        <v>1.2495381520797002</v>
      </c>
      <c r="BD20" s="97">
        <v>19.852480952048481</v>
      </c>
      <c r="BE20" s="97">
        <v>93.580118388761946</v>
      </c>
      <c r="BF20" s="97">
        <v>13.751898222835734</v>
      </c>
      <c r="BG20" s="97">
        <v>0.16585010437585587</v>
      </c>
      <c r="BH20" s="97">
        <v>4.3728220242109561</v>
      </c>
      <c r="BI20" s="97">
        <v>0.79924552317394304</v>
      </c>
      <c r="BJ20" s="102">
        <v>2.1528752205859458</v>
      </c>
      <c r="BK20" s="4"/>
      <c r="BL20" s="4"/>
      <c r="BM20" s="4"/>
      <c r="BN20" s="4"/>
      <c r="BO20" s="4"/>
      <c r="BP20" s="57"/>
    </row>
    <row r="21" spans="1:69" s="257" customFormat="1" ht="15.75" x14ac:dyDescent="0.25">
      <c r="A21" s="13" t="s">
        <v>5</v>
      </c>
      <c r="B21" s="4">
        <v>19</v>
      </c>
      <c r="C21" s="4">
        <v>7</v>
      </c>
      <c r="D21" s="4" t="s">
        <v>8</v>
      </c>
      <c r="E21" s="4" t="s">
        <v>14</v>
      </c>
      <c r="F21" s="19" t="s">
        <v>136</v>
      </c>
      <c r="G21" s="57">
        <v>700</v>
      </c>
      <c r="H21" s="57">
        <v>37.6</v>
      </c>
      <c r="I21" s="57">
        <v>9.6000000000000002E-2</v>
      </c>
      <c r="J21" s="249">
        <v>43101</v>
      </c>
      <c r="K21" s="243">
        <v>4.8</v>
      </c>
      <c r="L21" s="332">
        <v>625.21315991665824</v>
      </c>
      <c r="M21" s="327">
        <v>628.23161930784158</v>
      </c>
      <c r="N21" s="344">
        <f t="shared" si="2"/>
        <v>4.8278884462151783E-3</v>
      </c>
      <c r="O21" s="16"/>
      <c r="P21" s="19"/>
      <c r="Q21" s="4" t="s">
        <v>32</v>
      </c>
      <c r="R21" s="316" t="s">
        <v>21</v>
      </c>
      <c r="S21" s="258" t="s">
        <v>21</v>
      </c>
      <c r="T21" s="258" t="s">
        <v>21</v>
      </c>
      <c r="U21" s="314"/>
      <c r="V21" s="316" t="s">
        <v>21</v>
      </c>
      <c r="W21" s="258" t="s">
        <v>21</v>
      </c>
      <c r="X21" s="314" t="s">
        <v>21</v>
      </c>
      <c r="Y21" s="251">
        <f t="shared" si="3"/>
        <v>13.523789028435356</v>
      </c>
      <c r="Z21" s="252">
        <v>87.83</v>
      </c>
      <c r="AA21" s="251">
        <f t="shared" si="12"/>
        <v>91.201906586026439</v>
      </c>
      <c r="AB21" s="251">
        <f t="shared" si="4"/>
        <v>105.34592602279014</v>
      </c>
      <c r="AC21" s="251">
        <f t="shared" si="5"/>
        <v>70.314073977209858</v>
      </c>
      <c r="AD21" s="280">
        <f t="shared" si="13"/>
        <v>0.19942987615609856</v>
      </c>
      <c r="AE21" s="251">
        <f t="shared" si="14"/>
        <v>3.2240448690621419</v>
      </c>
      <c r="AF21" s="57" t="s">
        <v>82</v>
      </c>
      <c r="AG21" s="260">
        <v>2.4619384372665188E-4</v>
      </c>
      <c r="AH21" s="256">
        <f t="shared" si="15"/>
        <v>0.35675140641419667</v>
      </c>
      <c r="AI21" s="255">
        <f t="shared" si="16"/>
        <v>7.114688879969723E-2</v>
      </c>
      <c r="AJ21" s="256">
        <f t="shared" si="0"/>
        <v>0.2856045176144994</v>
      </c>
      <c r="AK21" s="255">
        <f t="shared" si="1"/>
        <v>0.42789829521389383</v>
      </c>
      <c r="AL21" s="256" t="str">
        <f t="shared" si="6"/>
        <v>Gel</v>
      </c>
      <c r="AM21" s="96">
        <v>9.0969629394935385</v>
      </c>
      <c r="AN21" s="97">
        <v>95.893796242307872</v>
      </c>
      <c r="AO21" s="97">
        <v>0.23965530930548865</v>
      </c>
      <c r="AP21" s="97">
        <v>297.61859365534463</v>
      </c>
      <c r="AQ21" s="97">
        <v>0.20015266749500049</v>
      </c>
      <c r="AR21" s="97">
        <v>11.542875559741654</v>
      </c>
      <c r="AS21" s="97">
        <v>0.93116877473526505</v>
      </c>
      <c r="AT21" s="97">
        <v>5.428595201194244</v>
      </c>
      <c r="AU21" s="97">
        <v>70.52809030725308</v>
      </c>
      <c r="AV21" s="97">
        <v>25.365704137381673</v>
      </c>
      <c r="AW21" s="97">
        <v>123.10237040752664</v>
      </c>
      <c r="AX21" s="97">
        <v>0</v>
      </c>
      <c r="AY21" s="97">
        <v>0.68640056856415399</v>
      </c>
      <c r="AZ21" s="97">
        <v>9870.4846572330007</v>
      </c>
      <c r="BA21" s="97">
        <v>28.288038873527405</v>
      </c>
      <c r="BB21" s="97">
        <v>19.179386613459265</v>
      </c>
      <c r="BC21" s="97">
        <v>4.7271492690046468</v>
      </c>
      <c r="BD21" s="97">
        <v>9.2739509672022908</v>
      </c>
      <c r="BE21" s="97">
        <v>92.253196419688265</v>
      </c>
      <c r="BF21" s="97">
        <v>26.421801521792077</v>
      </c>
      <c r="BG21" s="97">
        <v>0.9437910580642721</v>
      </c>
      <c r="BH21" s="97">
        <v>12.526463575482159</v>
      </c>
      <c r="BI21" s="97">
        <v>0.93136461239490265</v>
      </c>
      <c r="BJ21" s="102">
        <v>9.7184289587356378</v>
      </c>
      <c r="BK21" s="4"/>
      <c r="BL21" s="4"/>
      <c r="BM21" s="4"/>
      <c r="BN21" s="4"/>
      <c r="BO21" s="4"/>
      <c r="BP21" s="57"/>
    </row>
    <row r="22" spans="1:69" s="257" customFormat="1" ht="15.75" x14ac:dyDescent="0.25">
      <c r="A22" s="13" t="s">
        <v>5</v>
      </c>
      <c r="B22" s="4">
        <v>19</v>
      </c>
      <c r="C22" s="4">
        <v>7</v>
      </c>
      <c r="D22" s="4" t="s">
        <v>10</v>
      </c>
      <c r="E22" s="4" t="s">
        <v>13</v>
      </c>
      <c r="F22" s="19" t="s">
        <v>137</v>
      </c>
      <c r="G22" s="57">
        <v>650</v>
      </c>
      <c r="H22" s="57">
        <v>37.6</v>
      </c>
      <c r="I22" s="57">
        <v>9.6000000000000002E-2</v>
      </c>
      <c r="J22" s="249">
        <v>43101</v>
      </c>
      <c r="K22" s="243">
        <v>4.8</v>
      </c>
      <c r="L22" s="332">
        <v>628</v>
      </c>
      <c r="M22" s="327">
        <v>629</v>
      </c>
      <c r="N22" s="344">
        <f t="shared" si="2"/>
        <v>1.5923566878981443E-3</v>
      </c>
      <c r="O22" s="16"/>
      <c r="P22" s="19"/>
      <c r="Q22" s="4" t="s">
        <v>32</v>
      </c>
      <c r="R22" s="13"/>
      <c r="S22" s="258" t="s">
        <v>21</v>
      </c>
      <c r="T22" s="258"/>
      <c r="U22" s="57"/>
      <c r="V22" s="4"/>
      <c r="W22" s="16" t="s">
        <v>21</v>
      </c>
      <c r="X22" s="4"/>
      <c r="Y22" s="251">
        <f t="shared" si="3"/>
        <v>3.4908894990725394</v>
      </c>
      <c r="Z22" s="252">
        <v>20.170000000000002</v>
      </c>
      <c r="AA22" s="251">
        <f t="shared" si="12"/>
        <v>23.541906586026435</v>
      </c>
      <c r="AB22" s="251">
        <f t="shared" si="4"/>
        <v>24.881833516540325</v>
      </c>
      <c r="AC22" s="251">
        <f t="shared" si="5"/>
        <v>15.458166483459676</v>
      </c>
      <c r="AD22" s="280">
        <f t="shared" si="13"/>
        <v>0.23360602461776522</v>
      </c>
      <c r="AE22" s="251">
        <f t="shared" si="14"/>
        <v>8.7847725312146796</v>
      </c>
      <c r="AF22" s="57" t="s">
        <v>82</v>
      </c>
      <c r="AG22" s="260">
        <v>7.7096160322272773E-5</v>
      </c>
      <c r="AH22" s="256">
        <f t="shared" si="15"/>
        <v>0.26162132998176008</v>
      </c>
      <c r="AI22" s="255">
        <f t="shared" si="16"/>
        <v>6.1116318852251522E-2</v>
      </c>
      <c r="AJ22" s="256">
        <f t="shared" si="0"/>
        <v>0.2005050111295085</v>
      </c>
      <c r="AK22" s="255">
        <f t="shared" si="1"/>
        <v>0.32273764883401157</v>
      </c>
      <c r="AL22" s="256" t="str">
        <f t="shared" si="6"/>
        <v>Gel</v>
      </c>
      <c r="AM22" s="96">
        <v>1.0610819019004321</v>
      </c>
      <c r="AN22" s="97">
        <v>23.21359897905495</v>
      </c>
      <c r="AO22" s="97">
        <v>0.61173154450742384</v>
      </c>
      <c r="AP22" s="97">
        <v>32.80102784653895</v>
      </c>
      <c r="AQ22" s="97">
        <v>7.2024418351928077E-3</v>
      </c>
      <c r="AR22" s="97">
        <v>1.6927148304095265</v>
      </c>
      <c r="AS22" s="97">
        <v>2.9574057734110455</v>
      </c>
      <c r="AT22" s="97">
        <v>17.625772998006337</v>
      </c>
      <c r="AU22" s="97">
        <v>19.957633809712288</v>
      </c>
      <c r="AV22" s="97">
        <v>3.2559658514636904</v>
      </c>
      <c r="AW22" s="97">
        <v>108.6940802339746</v>
      </c>
      <c r="AX22" s="97">
        <v>0</v>
      </c>
      <c r="AY22" s="97">
        <v>0.12082871600718043</v>
      </c>
      <c r="AZ22" s="97">
        <v>2906.0208774330263</v>
      </c>
      <c r="BA22" s="97">
        <v>2.6798538610277793</v>
      </c>
      <c r="BB22" s="97">
        <v>4.2588795958750456</v>
      </c>
      <c r="BC22" s="97">
        <v>0.69771886478588119</v>
      </c>
      <c r="BD22" s="97">
        <v>12.739613169764311</v>
      </c>
      <c r="BE22" s="97">
        <v>91.537945594123514</v>
      </c>
      <c r="BF22" s="97">
        <v>5.3910002861812245</v>
      </c>
      <c r="BG22" s="97">
        <v>9.7770140429017813E-2</v>
      </c>
      <c r="BH22" s="97">
        <v>1.4885261217372672</v>
      </c>
      <c r="BI22" s="97">
        <v>0.24146151979525593</v>
      </c>
      <c r="BJ22" s="102">
        <v>0.95937477535841109</v>
      </c>
      <c r="BK22" s="4"/>
      <c r="BL22" s="4"/>
      <c r="BM22" s="4"/>
      <c r="BN22" s="4"/>
      <c r="BO22" s="4"/>
      <c r="BP22" s="57"/>
    </row>
    <row r="23" spans="1:69" s="257" customFormat="1" ht="15.75" x14ac:dyDescent="0.25">
      <c r="A23" s="166" t="s">
        <v>5</v>
      </c>
      <c r="B23" s="6">
        <v>19</v>
      </c>
      <c r="C23" s="6">
        <v>7</v>
      </c>
      <c r="D23" s="6" t="s">
        <v>10</v>
      </c>
      <c r="E23" s="6" t="s">
        <v>14</v>
      </c>
      <c r="F23" s="39" t="s">
        <v>137</v>
      </c>
      <c r="G23" s="134">
        <v>650</v>
      </c>
      <c r="H23" s="57">
        <v>37.6</v>
      </c>
      <c r="I23" s="57">
        <v>9.6000000000000002E-2</v>
      </c>
      <c r="J23" s="261">
        <v>43101</v>
      </c>
      <c r="K23" s="315">
        <v>4.8</v>
      </c>
      <c r="L23" s="332">
        <v>628</v>
      </c>
      <c r="M23" s="327">
        <v>629</v>
      </c>
      <c r="N23" s="345">
        <f t="shared" si="2"/>
        <v>1.5923566878981443E-3</v>
      </c>
      <c r="O23" s="305"/>
      <c r="P23" s="39"/>
      <c r="Q23" s="39" t="s">
        <v>32</v>
      </c>
      <c r="R23" s="166"/>
      <c r="S23" s="263" t="s">
        <v>21</v>
      </c>
      <c r="T23" s="263"/>
      <c r="U23" s="134"/>
      <c r="V23" s="6"/>
      <c r="W23" s="305" t="s">
        <v>21</v>
      </c>
      <c r="X23" s="6"/>
      <c r="Y23" s="251">
        <f t="shared" si="3"/>
        <v>6.2282132547928706</v>
      </c>
      <c r="Z23" s="311">
        <v>38.630000000000003</v>
      </c>
      <c r="AA23" s="193">
        <f t="shared" si="12"/>
        <v>42.001906586026436</v>
      </c>
      <c r="AB23" s="251">
        <f t="shared" si="4"/>
        <v>46.042992472828857</v>
      </c>
      <c r="AC23" s="193">
        <f t="shared" si="5"/>
        <v>31.217007527171152</v>
      </c>
      <c r="AD23" s="312">
        <f t="shared" si="13"/>
        <v>0.19189729414519421</v>
      </c>
      <c r="AE23" s="251">
        <f t="shared" si="14"/>
        <v>5.1968589337829192</v>
      </c>
      <c r="AF23" s="134" t="s">
        <v>82</v>
      </c>
      <c r="AG23" s="260">
        <v>7.7096160322272773E-5</v>
      </c>
      <c r="AH23" s="267">
        <f t="shared" si="15"/>
        <v>0.50106256703993013</v>
      </c>
      <c r="AI23" s="266">
        <f t="shared" si="16"/>
        <v>9.6152550812407561E-2</v>
      </c>
      <c r="AJ23" s="256">
        <f t="shared" si="0"/>
        <v>0.40491001622752254</v>
      </c>
      <c r="AK23" s="255">
        <f t="shared" si="1"/>
        <v>0.59721511785233772</v>
      </c>
      <c r="AL23" s="256" t="str">
        <f t="shared" si="6"/>
        <v>Coke</v>
      </c>
      <c r="AM23" s="103">
        <v>3.2441989866994834</v>
      </c>
      <c r="AN23" s="104">
        <v>43.643594835884869</v>
      </c>
      <c r="AO23" s="104">
        <v>0.22249923559314658</v>
      </c>
      <c r="AP23" s="104">
        <v>47.801753830895038</v>
      </c>
      <c r="AQ23" s="104">
        <v>2.4418480936190257E-2</v>
      </c>
      <c r="AR23" s="104">
        <v>4.4924778004016934</v>
      </c>
      <c r="AS23" s="104">
        <v>1.7180246195496314</v>
      </c>
      <c r="AT23" s="104">
        <v>11.304577828298656</v>
      </c>
      <c r="AU23" s="104">
        <v>33.009213888692436</v>
      </c>
      <c r="AV23" s="104">
        <v>10.634382766181838</v>
      </c>
      <c r="AW23" s="104">
        <v>113.31146803911854</v>
      </c>
      <c r="AX23" s="104">
        <v>0.3</v>
      </c>
      <c r="AY23" s="104">
        <v>0.22997714079440057</v>
      </c>
      <c r="AZ23" s="104">
        <v>3358.4283987450153</v>
      </c>
      <c r="BA23" s="104">
        <v>8.082171773604836</v>
      </c>
      <c r="BB23" s="104">
        <v>12.277461678815447</v>
      </c>
      <c r="BC23" s="104">
        <v>3.768700864763296</v>
      </c>
      <c r="BD23" s="104">
        <v>6.1534989546252685</v>
      </c>
      <c r="BE23" s="104">
        <v>80.446524238058956</v>
      </c>
      <c r="BF23" s="104">
        <v>9.4481001724489033</v>
      </c>
      <c r="BG23" s="104">
        <v>0.37988595729741381</v>
      </c>
      <c r="BH23" s="104">
        <v>3.7669292952151574</v>
      </c>
      <c r="BI23" s="104">
        <v>0.43559802544593917</v>
      </c>
      <c r="BJ23" s="105">
        <v>3.5166717124419682</v>
      </c>
      <c r="BK23" s="4"/>
      <c r="BL23" s="4"/>
      <c r="BM23" s="4"/>
      <c r="BN23" s="4"/>
      <c r="BO23" s="4"/>
      <c r="BP23" s="57"/>
    </row>
    <row r="24" spans="1:69" s="257" customFormat="1" ht="15.75" x14ac:dyDescent="0.25">
      <c r="A24" s="13" t="s">
        <v>5</v>
      </c>
      <c r="B24" s="4">
        <v>23</v>
      </c>
      <c r="C24" s="4">
        <v>5</v>
      </c>
      <c r="D24" s="4" t="s">
        <v>8</v>
      </c>
      <c r="E24" s="4" t="s">
        <v>13</v>
      </c>
      <c r="F24" s="19" t="s">
        <v>177</v>
      </c>
      <c r="G24" s="57">
        <v>700</v>
      </c>
      <c r="H24" s="140">
        <v>21</v>
      </c>
      <c r="I24" s="19">
        <v>0.11700000000000001</v>
      </c>
      <c r="J24" s="249">
        <v>43208</v>
      </c>
      <c r="K24" s="243">
        <v>53.5</v>
      </c>
      <c r="L24" s="328">
        <v>614</v>
      </c>
      <c r="M24" s="328">
        <v>628</v>
      </c>
      <c r="N24" s="344">
        <f t="shared" si="2"/>
        <v>2.2801302931596101E-2</v>
      </c>
      <c r="O24" s="258" t="s">
        <v>21</v>
      </c>
      <c r="P24" s="19" t="s">
        <v>17</v>
      </c>
      <c r="Q24" s="13" t="s">
        <v>34</v>
      </c>
      <c r="R24" s="316"/>
      <c r="S24" s="258" t="s">
        <v>21</v>
      </c>
      <c r="T24" s="258"/>
      <c r="U24" s="258"/>
      <c r="V24" s="165"/>
      <c r="W24" s="298" t="s">
        <v>21</v>
      </c>
      <c r="Y24" s="273">
        <f t="shared" si="3"/>
        <v>4.3583512526458836</v>
      </c>
      <c r="Z24" s="252">
        <v>26.02</v>
      </c>
      <c r="AA24" s="251">
        <f t="shared" si="12"/>
        <v>29.391906586026433</v>
      </c>
      <c r="AB24" s="273">
        <f t="shared" si="4"/>
        <v>63.749249983255233</v>
      </c>
      <c r="AC24" s="251">
        <f t="shared" si="5"/>
        <v>-11.709249983255237</v>
      </c>
      <c r="AD24" s="280">
        <f t="shared" si="13"/>
        <v>1.4500096073503166</v>
      </c>
      <c r="AE24" s="273">
        <f t="shared" si="14"/>
        <v>0.42773834761038493</v>
      </c>
      <c r="AF24" s="140" t="s">
        <v>97</v>
      </c>
      <c r="AG24" s="317">
        <v>1.07E-4</v>
      </c>
      <c r="AH24" s="278">
        <f t="shared" si="15"/>
        <v>0.24317757009345792</v>
      </c>
      <c r="AI24" s="277">
        <f t="shared" si="16"/>
        <v>0.352609812927619</v>
      </c>
      <c r="AJ24" s="278">
        <f t="shared" si="0"/>
        <v>-0.1094322428341611</v>
      </c>
      <c r="AK24" s="277">
        <f t="shared" si="1"/>
        <v>0.59578738302107692</v>
      </c>
      <c r="AL24" s="278" t="str">
        <f t="shared" si="6"/>
        <v>Gel</v>
      </c>
      <c r="AM24" s="96">
        <v>20.195830067840884</v>
      </c>
      <c r="AN24" s="97">
        <v>218.99430430494249</v>
      </c>
      <c r="AO24" s="97">
        <v>0.26092791796106612</v>
      </c>
      <c r="AP24" s="97">
        <v>280.4272481507046</v>
      </c>
      <c r="AQ24" s="97">
        <v>1.4149323658854076</v>
      </c>
      <c r="AR24" s="97">
        <v>25.2240097074075</v>
      </c>
      <c r="AS24" s="97">
        <v>0.15982021106060376</v>
      </c>
      <c r="AT24" s="97">
        <v>3.1803003065740598</v>
      </c>
      <c r="AU24" s="97">
        <v>111.08785957932564</v>
      </c>
      <c r="AV24" s="97">
        <v>107.90643744965925</v>
      </c>
      <c r="AW24" s="97">
        <v>132.25358378951427</v>
      </c>
      <c r="AX24" s="97">
        <v>0</v>
      </c>
      <c r="AY24" s="97">
        <v>1.933348250013043</v>
      </c>
      <c r="AZ24" s="97">
        <v>1017.0843805488363</v>
      </c>
      <c r="BA24" s="97">
        <v>68.714686794457606</v>
      </c>
      <c r="BB24" s="97">
        <v>24.570061662942607</v>
      </c>
      <c r="BC24" s="97">
        <v>22.062127792222231</v>
      </c>
      <c r="BD24" s="97">
        <v>9.7514826191522985</v>
      </c>
      <c r="BE24" s="97">
        <v>93.017658500345661</v>
      </c>
      <c r="BF24" s="97">
        <v>50.431899580871686</v>
      </c>
      <c r="BG24" s="97">
        <v>2.4750942830689691</v>
      </c>
      <c r="BH24" s="97">
        <v>31.953360292106801</v>
      </c>
      <c r="BI24" s="97">
        <v>1.2403914475249105</v>
      </c>
      <c r="BJ24" s="102">
        <v>22.791138974128121</v>
      </c>
      <c r="BK24" s="4"/>
      <c r="BL24" s="4"/>
      <c r="BM24" s="4"/>
      <c r="BN24" s="4"/>
      <c r="BO24" s="4"/>
      <c r="BP24" s="57"/>
    </row>
    <row r="25" spans="1:69" s="257" customFormat="1" ht="15.75" x14ac:dyDescent="0.25">
      <c r="A25" s="13" t="s">
        <v>5</v>
      </c>
      <c r="B25" s="4">
        <v>23</v>
      </c>
      <c r="C25" s="4">
        <v>5</v>
      </c>
      <c r="D25" s="4" t="s">
        <v>8</v>
      </c>
      <c r="E25" s="4" t="s">
        <v>14</v>
      </c>
      <c r="F25" s="19" t="s">
        <v>177</v>
      </c>
      <c r="G25" s="57">
        <v>700</v>
      </c>
      <c r="H25" s="19">
        <v>21</v>
      </c>
      <c r="I25" s="19">
        <v>0.11700000000000001</v>
      </c>
      <c r="J25" s="249">
        <v>43208</v>
      </c>
      <c r="K25" s="243">
        <v>53.5</v>
      </c>
      <c r="L25" s="329">
        <v>614</v>
      </c>
      <c r="M25" s="329">
        <v>628</v>
      </c>
      <c r="N25" s="344">
        <f t="shared" si="2"/>
        <v>2.2801302931596101E-2</v>
      </c>
      <c r="O25" s="258" t="s">
        <v>21</v>
      </c>
      <c r="P25" s="19" t="s">
        <v>17</v>
      </c>
      <c r="Q25" s="13" t="s">
        <v>34</v>
      </c>
      <c r="R25" s="316"/>
      <c r="S25" s="250" t="s">
        <v>21</v>
      </c>
      <c r="V25" s="316"/>
      <c r="W25" s="258" t="s">
        <v>21</v>
      </c>
      <c r="X25" s="314"/>
      <c r="Y25" s="251">
        <f t="shared" si="3"/>
        <v>4.754269694020385</v>
      </c>
      <c r="Z25" s="252">
        <v>28.69</v>
      </c>
      <c r="AA25" s="251">
        <f t="shared" si="12"/>
        <v>32.061906586026439</v>
      </c>
      <c r="AB25" s="251">
        <f t="shared" si="4"/>
        <v>56.594438018552665</v>
      </c>
      <c r="AC25" s="251">
        <f t="shared" si="5"/>
        <v>0.78556198144733347</v>
      </c>
      <c r="AD25" s="280">
        <f t="shared" si="13"/>
        <v>0.97261896195722086</v>
      </c>
      <c r="AE25" s="251">
        <f t="shared" si="14"/>
        <v>0.6534569551904752</v>
      </c>
      <c r="AF25" s="19" t="s">
        <v>97</v>
      </c>
      <c r="AG25" s="282">
        <v>1.07E-4</v>
      </c>
      <c r="AH25" s="256">
        <f t="shared" si="15"/>
        <v>0.26813084112149532</v>
      </c>
      <c r="AI25" s="255">
        <f t="shared" si="16"/>
        <v>0.26078914036030532</v>
      </c>
      <c r="AJ25" s="256">
        <f t="shared" si="0"/>
        <v>7.3417007611900325E-3</v>
      </c>
      <c r="AK25" s="255">
        <f t="shared" si="1"/>
        <v>0.52891998148180064</v>
      </c>
      <c r="AL25" s="256" t="str">
        <f t="shared" si="6"/>
        <v>Gel</v>
      </c>
      <c r="AM25" s="96">
        <v>17.711745510372324</v>
      </c>
      <c r="AN25" s="97">
        <v>203.40288756415248</v>
      </c>
      <c r="AO25" s="97">
        <v>0.64841765764828041</v>
      </c>
      <c r="AP25" s="97">
        <v>224.30877872953099</v>
      </c>
      <c r="AQ25" s="97">
        <v>0.85879464902359004</v>
      </c>
      <c r="AR25" s="97">
        <v>22.455877478311216</v>
      </c>
      <c r="AS25" s="97">
        <v>0.70512316390060681</v>
      </c>
      <c r="AT25" s="97">
        <v>3.8342658057226187</v>
      </c>
      <c r="AU25" s="97">
        <v>113.21551226891522</v>
      </c>
      <c r="AV25" s="97">
        <v>90.187382571194888</v>
      </c>
      <c r="AW25" s="97">
        <v>135.16678767371988</v>
      </c>
      <c r="AX25" s="97">
        <v>0.3</v>
      </c>
      <c r="AY25" s="97">
        <v>1.4850212476482565</v>
      </c>
      <c r="AZ25" s="97">
        <v>974.03848649017493</v>
      </c>
      <c r="BA25" s="97">
        <v>49.065062865052468</v>
      </c>
      <c r="BB25" s="97">
        <v>30.777124131349154</v>
      </c>
      <c r="BC25" s="97">
        <v>14.716642254287482</v>
      </c>
      <c r="BD25" s="97">
        <v>17.523072910848978</v>
      </c>
      <c r="BE25" s="97">
        <v>92.97520423422732</v>
      </c>
      <c r="BF25" s="97">
        <v>54.464900131279137</v>
      </c>
      <c r="BG25" s="97">
        <v>1.7685067694040657</v>
      </c>
      <c r="BH25" s="97">
        <v>29.355810573132633</v>
      </c>
      <c r="BI25" s="97">
        <v>1.5283045653819893</v>
      </c>
      <c r="BJ25" s="102">
        <v>18.640288482903117</v>
      </c>
      <c r="BK25" s="4"/>
      <c r="BL25" s="4"/>
      <c r="BM25" s="4"/>
      <c r="BN25" s="4"/>
      <c r="BO25" s="4"/>
      <c r="BP25" s="57"/>
    </row>
    <row r="26" spans="1:69" s="257" customFormat="1" x14ac:dyDescent="0.25">
      <c r="A26" s="13" t="s">
        <v>5</v>
      </c>
      <c r="B26" s="4">
        <v>23</v>
      </c>
      <c r="C26" s="4">
        <v>5</v>
      </c>
      <c r="D26" s="4" t="s">
        <v>10</v>
      </c>
      <c r="E26" s="4" t="s">
        <v>13</v>
      </c>
      <c r="F26" s="19" t="s">
        <v>176</v>
      </c>
      <c r="G26" s="57">
        <v>650</v>
      </c>
      <c r="H26" s="19">
        <v>21</v>
      </c>
      <c r="I26" s="19">
        <v>0.11700000000000001</v>
      </c>
      <c r="J26" s="249">
        <v>43208</v>
      </c>
      <c r="K26" s="243">
        <v>53.5</v>
      </c>
      <c r="L26" s="329">
        <v>610</v>
      </c>
      <c r="M26" s="329">
        <v>606</v>
      </c>
      <c r="N26" s="344">
        <f t="shared" si="2"/>
        <v>-6.5573770491803574E-3</v>
      </c>
      <c r="O26" s="16"/>
      <c r="P26" s="19"/>
      <c r="Q26" s="13" t="s">
        <v>34</v>
      </c>
      <c r="R26" s="13"/>
      <c r="S26" s="4"/>
      <c r="U26" s="57"/>
      <c r="V26" s="4"/>
      <c r="W26" s="16"/>
      <c r="X26" s="4"/>
      <c r="Y26" s="251"/>
      <c r="Z26" s="252"/>
      <c r="AA26" s="251"/>
      <c r="AB26" s="251"/>
      <c r="AC26" s="251"/>
      <c r="AD26" s="280"/>
      <c r="AE26" s="251"/>
      <c r="AF26" s="19" t="s">
        <v>97</v>
      </c>
      <c r="AG26" s="282">
        <v>0</v>
      </c>
      <c r="AH26" s="256"/>
      <c r="AI26" s="255"/>
      <c r="AJ26" s="256"/>
      <c r="AK26" s="255"/>
      <c r="AL26" s="256"/>
      <c r="AM26" s="283"/>
      <c r="AN26" s="284"/>
      <c r="AO26" s="284"/>
      <c r="AP26" s="284"/>
      <c r="AQ26" s="284"/>
      <c r="AR26" s="284"/>
      <c r="AS26" s="284"/>
      <c r="AT26" s="284"/>
      <c r="AU26" s="284"/>
      <c r="AV26" s="284"/>
      <c r="AW26" s="284"/>
      <c r="AX26" s="284"/>
      <c r="AY26" s="284"/>
      <c r="AZ26" s="284"/>
      <c r="BA26" s="284"/>
      <c r="BB26" s="284"/>
      <c r="BC26" s="284"/>
      <c r="BD26" s="284"/>
      <c r="BE26" s="284"/>
      <c r="BF26" s="284"/>
      <c r="BG26" s="284"/>
      <c r="BH26" s="284"/>
      <c r="BI26" s="284"/>
      <c r="BJ26" s="285"/>
      <c r="BK26" s="4"/>
      <c r="BL26" s="4"/>
      <c r="BM26" s="4"/>
      <c r="BN26" s="4"/>
      <c r="BO26" s="4"/>
      <c r="BP26" s="57"/>
    </row>
    <row r="27" spans="1:69" s="257" customFormat="1" x14ac:dyDescent="0.25">
      <c r="A27" s="166" t="s">
        <v>5</v>
      </c>
      <c r="B27" s="6">
        <v>23</v>
      </c>
      <c r="C27" s="6">
        <v>5</v>
      </c>
      <c r="D27" s="6" t="s">
        <v>10</v>
      </c>
      <c r="E27" s="6" t="s">
        <v>14</v>
      </c>
      <c r="F27" s="39" t="s">
        <v>176</v>
      </c>
      <c r="G27" s="134">
        <v>650</v>
      </c>
      <c r="H27" s="19">
        <v>21</v>
      </c>
      <c r="I27" s="19">
        <v>0.11700000000000001</v>
      </c>
      <c r="J27" s="261">
        <v>43208</v>
      </c>
      <c r="K27" s="318">
        <v>53.5</v>
      </c>
      <c r="L27" s="330">
        <v>610</v>
      </c>
      <c r="M27" s="330">
        <v>606</v>
      </c>
      <c r="N27" s="344">
        <f t="shared" si="2"/>
        <v>-6.5573770491803574E-3</v>
      </c>
      <c r="O27" s="305"/>
      <c r="P27" s="39"/>
      <c r="Q27" s="39" t="s">
        <v>34</v>
      </c>
      <c r="R27" s="166"/>
      <c r="S27" s="6"/>
      <c r="T27" s="6"/>
      <c r="U27" s="134"/>
      <c r="V27" s="6"/>
      <c r="W27" s="305"/>
      <c r="X27" s="6"/>
      <c r="Y27" s="193"/>
      <c r="Z27" s="311"/>
      <c r="AA27" s="251"/>
      <c r="AB27" s="193"/>
      <c r="AC27" s="251"/>
      <c r="AD27" s="280"/>
      <c r="AE27" s="193"/>
      <c r="AF27" s="39" t="s">
        <v>97</v>
      </c>
      <c r="AG27" s="319">
        <v>0</v>
      </c>
      <c r="AH27" s="256"/>
      <c r="AI27" s="266"/>
      <c r="AJ27" s="267"/>
      <c r="AK27" s="266"/>
      <c r="AL27" s="267"/>
      <c r="AM27" s="283"/>
      <c r="AN27" s="284"/>
      <c r="AO27" s="284"/>
      <c r="AP27" s="284"/>
      <c r="AQ27" s="284"/>
      <c r="AR27" s="284"/>
      <c r="AS27" s="284"/>
      <c r="AT27" s="284"/>
      <c r="AU27" s="284"/>
      <c r="AV27" s="284"/>
      <c r="AW27" s="284"/>
      <c r="AX27" s="284"/>
      <c r="AY27" s="284"/>
      <c r="AZ27" s="284"/>
      <c r="BA27" s="284"/>
      <c r="BB27" s="284"/>
      <c r="BC27" s="284"/>
      <c r="BD27" s="284"/>
      <c r="BE27" s="284"/>
      <c r="BF27" s="284"/>
      <c r="BG27" s="284"/>
      <c r="BH27" s="284"/>
      <c r="BI27" s="284"/>
      <c r="BJ27" s="285"/>
      <c r="BK27" s="4"/>
      <c r="BL27" s="4"/>
      <c r="BM27" s="4"/>
      <c r="BN27" s="4"/>
      <c r="BO27" s="4"/>
      <c r="BP27" s="57"/>
    </row>
    <row r="28" spans="1:69" s="257" customFormat="1" ht="15.75" x14ac:dyDescent="0.25">
      <c r="A28" s="13" t="s">
        <v>7</v>
      </c>
      <c r="B28" s="4">
        <v>23</v>
      </c>
      <c r="C28" s="4">
        <v>3</v>
      </c>
      <c r="D28" s="4" t="s">
        <v>8</v>
      </c>
      <c r="E28" s="4" t="s">
        <v>13</v>
      </c>
      <c r="F28" s="19" t="s">
        <v>175</v>
      </c>
      <c r="G28" s="57">
        <v>700</v>
      </c>
      <c r="H28" s="140">
        <v>21</v>
      </c>
      <c r="I28" s="19">
        <v>0.11700000000000001</v>
      </c>
      <c r="J28" s="249">
        <v>43208</v>
      </c>
      <c r="K28" s="323">
        <v>63.3</v>
      </c>
      <c r="L28" s="243">
        <v>1924.8492620000002</v>
      </c>
      <c r="M28" s="243">
        <v>2396.8433264999999</v>
      </c>
      <c r="N28" s="342">
        <f t="shared" si="2"/>
        <v>0.24521092317098003</v>
      </c>
      <c r="O28" s="298"/>
      <c r="P28" s="19"/>
      <c r="Q28" s="13" t="s">
        <v>35</v>
      </c>
      <c r="R28" s="13"/>
      <c r="S28" s="258" t="s">
        <v>21</v>
      </c>
      <c r="U28" s="57"/>
      <c r="W28" s="298" t="s">
        <v>21</v>
      </c>
      <c r="Y28" s="251">
        <f t="shared" si="3"/>
        <v>74.246111778569457</v>
      </c>
      <c r="Z28" s="129">
        <v>497.33</v>
      </c>
      <c r="AA28" s="273">
        <f>Z28+(0.5*$BA$3)</f>
        <v>500.70190658602644</v>
      </c>
      <c r="AB28" s="251">
        <f t="shared" si="4"/>
        <v>647.83027080681461</v>
      </c>
      <c r="AC28" s="273">
        <f t="shared" si="5"/>
        <v>346.82972919318536</v>
      </c>
      <c r="AD28" s="288">
        <f>((0.5*BA28)+(0.5*$BA$3))/Z28</f>
        <v>0.30261651379730697</v>
      </c>
      <c r="AE28" s="251">
        <f>AA28/BA28</f>
        <v>1.7015818439830128</v>
      </c>
      <c r="AF28" s="4" t="s">
        <v>79</v>
      </c>
      <c r="AG28" s="276">
        <v>3.7399999999999998E-4</v>
      </c>
      <c r="AH28" s="278">
        <f>(Z28/1000000)/AG28</f>
        <v>1.3297593582887701</v>
      </c>
      <c r="AI28" s="277">
        <f>AH28*AD28</f>
        <v>0.40240714119469168</v>
      </c>
      <c r="AJ28" s="256">
        <f t="shared" si="0"/>
        <v>0.92735221709407856</v>
      </c>
      <c r="AK28" s="256">
        <f t="shared" si="1"/>
        <v>1.7321664994834618</v>
      </c>
      <c r="AL28" s="277" t="str">
        <f t="shared" si="6"/>
        <v>Coke</v>
      </c>
      <c r="AM28" s="99">
        <v>119.41120008583592</v>
      </c>
      <c r="AN28" s="100">
        <v>661.10707120969892</v>
      </c>
      <c r="AO28" s="100">
        <v>0.55443311399236239</v>
      </c>
      <c r="AP28" s="100">
        <v>656.71608830172659</v>
      </c>
      <c r="AQ28" s="100">
        <v>23.450136743024341</v>
      </c>
      <c r="AR28" s="100">
        <v>143.86466177825093</v>
      </c>
      <c r="AS28" s="100">
        <v>0.69135316255317947</v>
      </c>
      <c r="AT28" s="100">
        <v>2.577379031576911</v>
      </c>
      <c r="AU28" s="100">
        <v>391.82623716581764</v>
      </c>
      <c r="AV28" s="100">
        <v>269.28083404388127</v>
      </c>
      <c r="AW28" s="100">
        <v>100.50232383159751</v>
      </c>
      <c r="AX28" s="100">
        <v>47.1</v>
      </c>
      <c r="AY28" s="100">
        <v>8.4161640363842718</v>
      </c>
      <c r="AZ28" s="100">
        <v>930.72564115052967</v>
      </c>
      <c r="BA28" s="100">
        <v>294.25672844157651</v>
      </c>
      <c r="BB28" s="100">
        <v>220.72233376436515</v>
      </c>
      <c r="BC28" s="100">
        <v>38.905427282707251</v>
      </c>
      <c r="BD28" s="100">
        <v>23.239927445109817</v>
      </c>
      <c r="BE28" s="100">
        <v>96.537793759656452</v>
      </c>
      <c r="BF28" s="100">
        <v>354.90546724759042</v>
      </c>
      <c r="BG28" s="100">
        <v>6.8730767747885002</v>
      </c>
      <c r="BH28" s="100">
        <v>222.96150457840986</v>
      </c>
      <c r="BI28" s="100">
        <v>6.5607044519650879</v>
      </c>
      <c r="BJ28" s="101">
        <v>129.01381812262707</v>
      </c>
      <c r="BK28" s="4"/>
      <c r="BL28" s="4"/>
      <c r="BM28" s="4"/>
      <c r="BN28" s="4"/>
      <c r="BO28" s="4"/>
      <c r="BP28" s="57"/>
    </row>
    <row r="29" spans="1:69" s="257" customFormat="1" ht="15.75" x14ac:dyDescent="0.25">
      <c r="A29" s="13" t="s">
        <v>7</v>
      </c>
      <c r="B29" s="4">
        <v>23</v>
      </c>
      <c r="C29" s="4">
        <v>3</v>
      </c>
      <c r="D29" s="4" t="s">
        <v>8</v>
      </c>
      <c r="E29" s="4" t="s">
        <v>14</v>
      </c>
      <c r="F29" s="19" t="s">
        <v>175</v>
      </c>
      <c r="G29" s="57">
        <v>700</v>
      </c>
      <c r="H29" s="19">
        <v>21</v>
      </c>
      <c r="I29" s="19">
        <v>0.11700000000000001</v>
      </c>
      <c r="J29" s="249">
        <v>43208</v>
      </c>
      <c r="K29" s="243">
        <v>63.3</v>
      </c>
      <c r="L29" s="243">
        <v>1924.8492620000002</v>
      </c>
      <c r="M29" s="243">
        <v>2396.8433264999999</v>
      </c>
      <c r="N29" s="344">
        <f t="shared" si="2"/>
        <v>0.24521092317098003</v>
      </c>
      <c r="O29" s="298"/>
      <c r="P29" s="19"/>
      <c r="Q29" s="13" t="s">
        <v>35</v>
      </c>
      <c r="R29" s="13"/>
      <c r="S29" s="258" t="s">
        <v>21</v>
      </c>
      <c r="U29" s="57"/>
      <c r="W29" s="298" t="s">
        <v>21</v>
      </c>
      <c r="Y29" s="251">
        <f t="shared" si="3"/>
        <v>92.93583475641293</v>
      </c>
      <c r="Z29" s="129">
        <v>623.37</v>
      </c>
      <c r="AA29" s="251">
        <f>Z29+(0.5*$BA$3)</f>
        <v>626.7419065860264</v>
      </c>
      <c r="AB29" s="251">
        <f t="shared" si="4"/>
        <v>877.5536701006323</v>
      </c>
      <c r="AC29" s="251">
        <f t="shared" si="5"/>
        <v>369.18632989936776</v>
      </c>
      <c r="AD29" s="280">
        <f>((0.5*BA29)+(0.5*$BA$3))/Z29</f>
        <v>0.40775730320777753</v>
      </c>
      <c r="AE29" s="251">
        <f>AA29/BA29</f>
        <v>1.2494268566265403</v>
      </c>
      <c r="AF29" s="4" t="s">
        <v>79</v>
      </c>
      <c r="AG29" s="260">
        <v>3.7399999999999998E-4</v>
      </c>
      <c r="AH29" s="256">
        <f>(Z29/1000000)/AG29</f>
        <v>1.6667647058823531</v>
      </c>
      <c r="AI29" s="255">
        <f>AH29*AD29</f>
        <v>0.67963548155249276</v>
      </c>
      <c r="AJ29" s="256">
        <f t="shared" si="0"/>
        <v>0.98712922432986039</v>
      </c>
      <c r="AK29" s="256">
        <f t="shared" si="1"/>
        <v>2.3464001874348459</v>
      </c>
      <c r="AL29" s="255" t="str">
        <f t="shared" si="6"/>
        <v>Coke</v>
      </c>
      <c r="AM29" s="96">
        <v>136.20316953618087</v>
      </c>
      <c r="AN29" s="97">
        <v>925.31758127734065</v>
      </c>
      <c r="AO29" s="97">
        <v>0.30966162820280246</v>
      </c>
      <c r="AP29" s="97">
        <v>813.43682446166827</v>
      </c>
      <c r="AQ29" s="97">
        <v>20.537559944417112</v>
      </c>
      <c r="AR29" s="97">
        <v>159.55313221067743</v>
      </c>
      <c r="AS29" s="97">
        <v>-0.11152214665959569</v>
      </c>
      <c r="AT29" s="97">
        <v>2.1542567488847517</v>
      </c>
      <c r="AU29" s="97">
        <v>351.1608292239581</v>
      </c>
      <c r="AV29" s="97">
        <v>574.15675205338266</v>
      </c>
      <c r="AW29" s="97">
        <v>160.46839541925536</v>
      </c>
      <c r="AX29" s="97">
        <v>0</v>
      </c>
      <c r="AY29" s="97">
        <v>7.9221495157054447</v>
      </c>
      <c r="AZ29" s="97">
        <v>1496.5588451152987</v>
      </c>
      <c r="BA29" s="97">
        <v>501.62352702921174</v>
      </c>
      <c r="BB29" s="97">
        <v>46.73428754267033</v>
      </c>
      <c r="BC29" s="97">
        <v>105.68948028126918</v>
      </c>
      <c r="BD29" s="97">
        <v>3.9735270741249162</v>
      </c>
      <c r="BE29" s="97">
        <v>95.941420984719599</v>
      </c>
      <c r="BF29" s="97">
        <v>265.49369795247912</v>
      </c>
      <c r="BG29" s="97">
        <v>13.269069581010196</v>
      </c>
      <c r="BH29" s="97">
        <v>200.75854627746361</v>
      </c>
      <c r="BI29" s="97">
        <v>3.4471935126592239</v>
      </c>
      <c r="BJ29" s="102">
        <v>165.67080819415656</v>
      </c>
      <c r="BK29" s="4"/>
      <c r="BL29" s="4"/>
      <c r="BM29" s="4"/>
      <c r="BN29" s="4"/>
      <c r="BO29" s="4"/>
      <c r="BP29" s="57"/>
    </row>
    <row r="30" spans="1:69" customFormat="1" ht="15.75" x14ac:dyDescent="0.25">
      <c r="A30" s="3" t="s">
        <v>7</v>
      </c>
      <c r="B30" s="1">
        <v>23</v>
      </c>
      <c r="C30" s="1">
        <v>3</v>
      </c>
      <c r="D30" s="4" t="s">
        <v>10</v>
      </c>
      <c r="E30" s="1" t="s">
        <v>13</v>
      </c>
      <c r="F30" s="9" t="s">
        <v>174</v>
      </c>
      <c r="G30" s="2">
        <v>600</v>
      </c>
      <c r="H30" s="19">
        <v>21</v>
      </c>
      <c r="I30" s="19">
        <v>0.11700000000000001</v>
      </c>
      <c r="J30" s="10">
        <v>43208</v>
      </c>
      <c r="K30" s="243">
        <v>63.3</v>
      </c>
      <c r="L30" s="243">
        <v>635.37285350000002</v>
      </c>
      <c r="M30" s="243">
        <v>633.01925750000009</v>
      </c>
      <c r="N30" s="344">
        <f t="shared" si="2"/>
        <v>-3.7042753511342674E-3</v>
      </c>
      <c r="O30" s="14"/>
      <c r="P30" s="9"/>
      <c r="Q30" s="3" t="s">
        <v>34</v>
      </c>
      <c r="R30" s="3"/>
      <c r="S30" s="15" t="s">
        <v>21</v>
      </c>
      <c r="U30" s="2"/>
      <c r="W30" s="14" t="s">
        <v>21</v>
      </c>
      <c r="Y30" s="65">
        <f t="shared" si="3"/>
        <v>5.1294283669333005</v>
      </c>
      <c r="Z30" s="128">
        <v>31.22</v>
      </c>
      <c r="AA30" s="65">
        <f>Z30+(0.5*$BA$3)</f>
        <v>34.591906586026433</v>
      </c>
      <c r="AB30" s="65">
        <f t="shared" si="4"/>
        <v>41.557651484335821</v>
      </c>
      <c r="AC30" s="65">
        <f t="shared" si="5"/>
        <v>20.882348515664177</v>
      </c>
      <c r="AD30" s="123">
        <f>((0.5*BA30)+(0.5*$BA$3))/Z30</f>
        <v>0.33112272531504883</v>
      </c>
      <c r="AE30" s="65">
        <f>AA30/BA30</f>
        <v>2.4830012504780363</v>
      </c>
      <c r="AF30" s="2"/>
      <c r="AG30" s="85">
        <v>0</v>
      </c>
      <c r="AH30" s="79"/>
      <c r="AI30" s="64"/>
      <c r="AJ30" s="79"/>
      <c r="AK30" s="79"/>
      <c r="AL30" s="64"/>
      <c r="AM30" s="96">
        <v>5.2178999478476706</v>
      </c>
      <c r="AN30" s="97">
        <v>41.545299609424546</v>
      </c>
      <c r="AO30" s="97">
        <v>0.54721192362037685</v>
      </c>
      <c r="AP30" s="97">
        <v>37.478516805222746</v>
      </c>
      <c r="AQ30" s="97">
        <v>6.1807222764460601E-3</v>
      </c>
      <c r="AR30" s="97">
        <v>6.6900169169688768</v>
      </c>
      <c r="AS30" s="97">
        <v>0.97874250390941475</v>
      </c>
      <c r="AT30" s="97">
        <v>4.3178793290841515</v>
      </c>
      <c r="AU30" s="97">
        <v>30.59566720825611</v>
      </c>
      <c r="AV30" s="97">
        <v>10.949631946421093</v>
      </c>
      <c r="AW30" s="97">
        <v>191.98367551555913</v>
      </c>
      <c r="AX30" s="97">
        <v>0.5</v>
      </c>
      <c r="AY30" s="97">
        <v>0.11235161198670347</v>
      </c>
      <c r="AZ30" s="97">
        <v>971.6695236227954</v>
      </c>
      <c r="BA30" s="106">
        <v>13.931489796618779</v>
      </c>
      <c r="BB30" s="97">
        <v>10.451061151374619</v>
      </c>
      <c r="BC30" s="97">
        <v>2.7151515418889232</v>
      </c>
      <c r="BD30" s="97">
        <v>17.756459544582697</v>
      </c>
      <c r="BE30" s="97">
        <v>91.209609008468988</v>
      </c>
      <c r="BF30" s="97">
        <v>17.282300177612342</v>
      </c>
      <c r="BG30" s="97">
        <v>0.53673902257169548</v>
      </c>
      <c r="BH30" s="97">
        <v>8.9391360971013842</v>
      </c>
      <c r="BI30" s="97">
        <v>0.4951080176318961</v>
      </c>
      <c r="BJ30" s="102">
        <v>5.2032618613928729</v>
      </c>
      <c r="BK30" s="52"/>
      <c r="BL30" s="52"/>
      <c r="BM30" s="52"/>
      <c r="BN30" s="52"/>
      <c r="BO30" s="52"/>
      <c r="BP30" s="54"/>
      <c r="BQ30" s="52"/>
    </row>
    <row r="31" spans="1:69" customFormat="1" ht="15.75" x14ac:dyDescent="0.25">
      <c r="A31" s="3" t="s">
        <v>7</v>
      </c>
      <c r="B31" s="4">
        <v>23</v>
      </c>
      <c r="C31" s="4">
        <v>3</v>
      </c>
      <c r="D31" s="4" t="s">
        <v>10</v>
      </c>
      <c r="E31" s="1" t="s">
        <v>14</v>
      </c>
      <c r="F31" s="9" t="s">
        <v>174</v>
      </c>
      <c r="G31" s="2">
        <v>600</v>
      </c>
      <c r="H31" s="19">
        <v>21</v>
      </c>
      <c r="I31" s="19">
        <v>0.11700000000000001</v>
      </c>
      <c r="J31" s="10">
        <v>43208</v>
      </c>
      <c r="K31" s="243">
        <v>63.3</v>
      </c>
      <c r="L31" s="243">
        <v>635.37285350000002</v>
      </c>
      <c r="M31" s="243">
        <v>633.01925750000009</v>
      </c>
      <c r="N31" s="344">
        <f t="shared" si="2"/>
        <v>-3.7042753511342674E-3</v>
      </c>
      <c r="O31" s="14"/>
      <c r="P31" s="9"/>
      <c r="Q31" s="3" t="s">
        <v>34</v>
      </c>
      <c r="R31" s="3"/>
      <c r="S31" s="15" t="s">
        <v>21</v>
      </c>
      <c r="U31" s="2"/>
      <c r="W31" s="14" t="s">
        <v>21</v>
      </c>
      <c r="Y31" s="65">
        <f t="shared" si="3"/>
        <v>2.7374581879774689</v>
      </c>
      <c r="Z31" s="129">
        <v>15.089</v>
      </c>
      <c r="AA31" s="65">
        <f>Z31+(0.5*$BA$3)</f>
        <v>18.460906586026436</v>
      </c>
      <c r="AB31" s="65">
        <f t="shared" si="4"/>
        <v>26.972036198841639</v>
      </c>
      <c r="AC31" s="65">
        <f t="shared" si="5"/>
        <v>3.2059638011583629</v>
      </c>
      <c r="AD31" s="123">
        <f>((0.5*BA31)+(0.5*$BA$3))/Z31</f>
        <v>0.7875297368176577</v>
      </c>
      <c r="AE31" s="65">
        <f>AA31/BA31</f>
        <v>1.0845156533763662</v>
      </c>
      <c r="AF31" s="2"/>
      <c r="AG31" s="85">
        <v>0</v>
      </c>
      <c r="AH31" s="79"/>
      <c r="AI31" s="64"/>
      <c r="AJ31" s="79"/>
      <c r="AK31" s="79"/>
      <c r="AL31" s="64"/>
      <c r="AM31" s="96">
        <v>9.1891246408647458</v>
      </c>
      <c r="AN31" s="97">
        <v>164.72779680043459</v>
      </c>
      <c r="AO31" s="97">
        <v>0.40807215340566677</v>
      </c>
      <c r="AP31" s="97">
        <v>165.95864258847564</v>
      </c>
      <c r="AQ31" s="97">
        <v>0.24966964659534319</v>
      </c>
      <c r="AR31" s="97">
        <v>14.479133932496172</v>
      </c>
      <c r="AS31" s="97">
        <v>3.4030370335027</v>
      </c>
      <c r="AT31" s="97">
        <v>20.988675489172834</v>
      </c>
      <c r="AU31" s="97">
        <v>138.49502206452576</v>
      </c>
      <c r="AV31" s="97">
        <v>26.232774735908841</v>
      </c>
      <c r="AW31" s="97">
        <v>99.966630124533083</v>
      </c>
      <c r="AX31" s="97">
        <v>168.5</v>
      </c>
      <c r="AY31" s="97">
        <v>0.78015482261517399</v>
      </c>
      <c r="AZ31" s="97">
        <v>2068.1681227367003</v>
      </c>
      <c r="BA31" s="106">
        <v>17.022259225630403</v>
      </c>
      <c r="BB31" s="97">
        <v>29.143237728754517</v>
      </c>
      <c r="BC31" s="97">
        <v>4.041140625703755</v>
      </c>
      <c r="BD31" s="97">
        <v>22.463373947184227</v>
      </c>
      <c r="BE31" s="97">
        <v>93.059431110811573</v>
      </c>
      <c r="BF31" s="97">
        <v>38.874499296071008</v>
      </c>
      <c r="BG31" s="97">
        <v>0.58064886470268229</v>
      </c>
      <c r="BH31" s="97">
        <v>15.230348536373858</v>
      </c>
      <c r="BI31" s="97">
        <v>1.8428712248169403</v>
      </c>
      <c r="BJ31" s="102">
        <v>7.6735513531964568</v>
      </c>
      <c r="BK31" s="1"/>
      <c r="BL31" s="1"/>
      <c r="BM31" s="1"/>
      <c r="BN31" s="1"/>
      <c r="BO31" s="1"/>
      <c r="BP31" s="2"/>
    </row>
    <row r="32" spans="1:69" customFormat="1" ht="15.75" x14ac:dyDescent="0.25">
      <c r="A32" s="3" t="s">
        <v>7</v>
      </c>
      <c r="B32" s="1">
        <v>23</v>
      </c>
      <c r="C32" s="1">
        <v>3</v>
      </c>
      <c r="D32" s="4" t="s">
        <v>11</v>
      </c>
      <c r="E32" s="1" t="s">
        <v>13</v>
      </c>
      <c r="F32" s="9" t="s">
        <v>173</v>
      </c>
      <c r="G32" s="2">
        <v>650</v>
      </c>
      <c r="H32" s="19">
        <v>21</v>
      </c>
      <c r="I32" s="19">
        <v>0.11700000000000001</v>
      </c>
      <c r="J32" s="10">
        <v>43208</v>
      </c>
      <c r="K32" s="243">
        <v>63.3</v>
      </c>
      <c r="L32" s="243">
        <v>610.85622850000004</v>
      </c>
      <c r="M32" s="243">
        <v>609.77749700000004</v>
      </c>
      <c r="N32" s="344">
        <f t="shared" si="2"/>
        <v>-1.7659335366833062E-3</v>
      </c>
      <c r="O32" s="14"/>
      <c r="P32" s="9"/>
      <c r="Q32" s="3" t="s">
        <v>34</v>
      </c>
      <c r="R32" s="3"/>
      <c r="S32" s="15" t="s">
        <v>21</v>
      </c>
      <c r="U32" s="2"/>
      <c r="W32" s="14" t="s">
        <v>21</v>
      </c>
      <c r="Y32" s="65">
        <f>AA32/$BA$3</f>
        <v>1.7795431575357927</v>
      </c>
      <c r="Z32" s="67">
        <v>8.6289999999999996</v>
      </c>
      <c r="AA32" s="65">
        <f>Z32+(0.5*$BA$3)</f>
        <v>12.000906586026435</v>
      </c>
      <c r="AB32" s="65">
        <f t="shared" si="4"/>
        <v>21.950495198517881</v>
      </c>
      <c r="AC32" s="65">
        <f t="shared" si="5"/>
        <v>-4.6924951985178822</v>
      </c>
      <c r="AD32" s="123">
        <f>((0.5*BA32)+(0.5*$BA$3))/Z32</f>
        <v>1.5438052148010062</v>
      </c>
      <c r="AE32" s="65">
        <f>AA32/BA32</f>
        <v>0.60308556732484464</v>
      </c>
      <c r="AF32" s="2"/>
      <c r="AG32" s="85">
        <v>5.13E-5</v>
      </c>
      <c r="AH32" s="79">
        <f>(Z32/1000000)/AG32</f>
        <v>0.16820662768031189</v>
      </c>
      <c r="AI32" s="64">
        <f>AH32*AD32</f>
        <v>0.25967826897695678</v>
      </c>
      <c r="AJ32" s="79">
        <f>(AC32/1000000)/AG32</f>
        <v>-9.1471641296644868E-2</v>
      </c>
      <c r="AK32" s="79">
        <f>(AB32/1000000)/AG32</f>
        <v>0.42788489665726864</v>
      </c>
      <c r="AL32" s="64" t="str">
        <f t="shared" si="6"/>
        <v>Gel</v>
      </c>
      <c r="AM32" s="96">
        <v>7.6597079956754994</v>
      </c>
      <c r="AN32" s="97">
        <v>72.997201641555876</v>
      </c>
      <c r="AO32" s="97">
        <v>0.55329291460159391</v>
      </c>
      <c r="AP32" s="97">
        <v>69.250129321133457</v>
      </c>
      <c r="AQ32" s="97">
        <v>6.3834592610435337E-2</v>
      </c>
      <c r="AR32" s="97">
        <v>9.879439607962917</v>
      </c>
      <c r="AS32" s="97">
        <v>1.1996181642027777</v>
      </c>
      <c r="AT32" s="97">
        <v>4.6885348339823496</v>
      </c>
      <c r="AU32" s="97">
        <v>51.289239500430178</v>
      </c>
      <c r="AV32" s="97">
        <v>21.707960322136302</v>
      </c>
      <c r="AW32" s="97">
        <v>134.54668706126986</v>
      </c>
      <c r="AX32" s="97">
        <v>165.5</v>
      </c>
      <c r="AY32" s="97">
        <v>0.37298293246556474</v>
      </c>
      <c r="AZ32" s="97">
        <v>886.30062110909159</v>
      </c>
      <c r="BA32" s="106">
        <v>19.899177224982893</v>
      </c>
      <c r="BB32" s="97">
        <v>17.258907561512537</v>
      </c>
      <c r="BC32" s="97">
        <v>3.2826352246960901</v>
      </c>
      <c r="BD32" s="97">
        <v>19.217281952763422</v>
      </c>
      <c r="BE32" s="97">
        <v>96.625001902585552</v>
      </c>
      <c r="BF32" s="97">
        <v>27.086998329650669</v>
      </c>
      <c r="BG32" s="97">
        <v>0.47588595553956997</v>
      </c>
      <c r="BH32" s="97">
        <v>14.2046121106168</v>
      </c>
      <c r="BI32" s="97">
        <v>0.73625880283624645</v>
      </c>
      <c r="BJ32" s="102">
        <v>8.0092871179013301</v>
      </c>
      <c r="BK32" s="1"/>
      <c r="BL32" s="1"/>
      <c r="BM32" s="1"/>
      <c r="BN32" s="1"/>
      <c r="BO32" s="1"/>
      <c r="BP32" s="2"/>
    </row>
    <row r="33" spans="1:68" customFormat="1" ht="15.75" x14ac:dyDescent="0.25">
      <c r="A33" s="3" t="s">
        <v>7</v>
      </c>
      <c r="B33" s="1">
        <v>23</v>
      </c>
      <c r="C33" s="1">
        <v>3</v>
      </c>
      <c r="D33" s="4" t="s">
        <v>11</v>
      </c>
      <c r="E33" s="1" t="s">
        <v>14</v>
      </c>
      <c r="F33" s="9" t="s">
        <v>173</v>
      </c>
      <c r="G33" s="2">
        <v>650</v>
      </c>
      <c r="H33" s="19">
        <v>21</v>
      </c>
      <c r="I33" s="19">
        <v>0.11700000000000001</v>
      </c>
      <c r="J33" s="10">
        <v>43208</v>
      </c>
      <c r="K33" s="243">
        <v>63.3</v>
      </c>
      <c r="L33" s="243">
        <v>610.85622850000004</v>
      </c>
      <c r="M33" s="243">
        <v>609.77749700000004</v>
      </c>
      <c r="N33" s="344">
        <f t="shared" si="2"/>
        <v>-1.7659335366833062E-3</v>
      </c>
      <c r="O33" s="14"/>
      <c r="P33" s="9"/>
      <c r="Q33" s="3" t="s">
        <v>34</v>
      </c>
      <c r="R33" s="3"/>
      <c r="S33" s="15"/>
      <c r="U33" s="2"/>
      <c r="W33" s="14"/>
      <c r="Y33" s="65"/>
      <c r="Z33" s="67"/>
      <c r="AA33" s="65"/>
      <c r="AB33" s="65"/>
      <c r="AC33" s="65"/>
      <c r="AD33" s="123"/>
      <c r="AE33" s="65"/>
      <c r="AF33" s="2" t="s">
        <v>67</v>
      </c>
      <c r="AG33" s="85">
        <v>5.13E-5</v>
      </c>
      <c r="AH33" s="79"/>
      <c r="AI33" s="64"/>
      <c r="AJ33" s="79">
        <f t="shared" ref="AJ33:AJ80" si="17">(AC33/1000000)/AG33</f>
        <v>0</v>
      </c>
      <c r="AK33" s="79">
        <f t="shared" ref="AK33:AK80" si="18">(AB33/1000000)/AG33</f>
        <v>0</v>
      </c>
      <c r="AL33" s="64"/>
      <c r="AM33" s="109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1"/>
      <c r="BB33" s="110"/>
      <c r="BC33" s="110"/>
      <c r="BD33" s="110"/>
      <c r="BE33" s="110"/>
      <c r="BF33" s="110"/>
      <c r="BG33" s="110"/>
      <c r="BH33" s="110"/>
      <c r="BI33" s="110"/>
      <c r="BJ33" s="108"/>
      <c r="BK33" s="1"/>
      <c r="BL33" s="1"/>
      <c r="BM33" s="1"/>
      <c r="BN33" s="1"/>
      <c r="BO33" s="1"/>
      <c r="BP33" s="2"/>
    </row>
    <row r="34" spans="1:68" customFormat="1" ht="15.75" x14ac:dyDescent="0.25">
      <c r="A34" s="3" t="s">
        <v>7</v>
      </c>
      <c r="B34" s="1">
        <v>23</v>
      </c>
      <c r="C34" s="1">
        <v>3</v>
      </c>
      <c r="D34" s="4" t="s">
        <v>12</v>
      </c>
      <c r="E34" s="1" t="s">
        <v>13</v>
      </c>
      <c r="F34" s="9" t="s">
        <v>172</v>
      </c>
      <c r="G34" s="2">
        <v>700</v>
      </c>
      <c r="H34" s="19">
        <v>21</v>
      </c>
      <c r="I34" s="19">
        <v>0.11700000000000001</v>
      </c>
      <c r="J34" s="10">
        <v>43208</v>
      </c>
      <c r="K34" s="243">
        <v>63.3</v>
      </c>
      <c r="L34" s="243">
        <v>681.26797550000003</v>
      </c>
      <c r="M34" s="243">
        <v>880.24490400000013</v>
      </c>
      <c r="N34" s="344">
        <f t="shared" si="2"/>
        <v>0.29206851878508733</v>
      </c>
      <c r="O34" s="14"/>
      <c r="P34" s="9"/>
      <c r="Q34" s="3" t="s">
        <v>35</v>
      </c>
      <c r="R34" s="3"/>
      <c r="S34" s="15" t="s">
        <v>21</v>
      </c>
      <c r="U34" s="2"/>
      <c r="W34" s="14" t="s">
        <v>21</v>
      </c>
      <c r="Y34" s="65">
        <f t="shared" si="3"/>
        <v>49.99573653423019</v>
      </c>
      <c r="Z34" s="128">
        <v>333.79</v>
      </c>
      <c r="AA34" s="65">
        <f t="shared" ref="AA34:AA39" si="19">Z34+(0.5*$BA$3)</f>
        <v>337.16190658602648</v>
      </c>
      <c r="AB34" s="65">
        <f t="shared" si="4"/>
        <v>442.99241783273533</v>
      </c>
      <c r="AC34" s="65">
        <f t="shared" si="5"/>
        <v>224.58758216726471</v>
      </c>
      <c r="AD34" s="123">
        <f t="shared" ref="AD34:AD39" si="20">((0.5*BA34)+(0.5*$BA$3))/Z34</f>
        <v>0.32715904560572601</v>
      </c>
      <c r="AE34" s="65">
        <f t="shared" ref="AE34:AE39" si="21">AA34/BA34</f>
        <v>1.5929333734391822</v>
      </c>
      <c r="AF34" s="1" t="s">
        <v>79</v>
      </c>
      <c r="AG34" s="85">
        <v>6.2699999999999995E-4</v>
      </c>
      <c r="AH34" s="79">
        <f t="shared" ref="AH34:AH39" si="22">(Z34/1000000)/AG34</f>
        <v>0.53236044657097303</v>
      </c>
      <c r="AI34" s="64">
        <f t="shared" ref="AI34:AI39" si="23">AH34*AD34</f>
        <v>0.17416653561839762</v>
      </c>
      <c r="AJ34" s="79">
        <f t="shared" si="17"/>
        <v>0.35819391095257536</v>
      </c>
      <c r="AK34" s="79">
        <f t="shared" si="18"/>
        <v>0.7065269821893706</v>
      </c>
      <c r="AL34" s="64" t="str">
        <f t="shared" si="6"/>
        <v>Coke</v>
      </c>
      <c r="AM34" s="96">
        <v>59.137106494023421</v>
      </c>
      <c r="AN34" s="97">
        <v>539.69811415299773</v>
      </c>
      <c r="AO34" s="97">
        <v>0.45180056372473915</v>
      </c>
      <c r="AP34" s="97">
        <v>447.16882467681148</v>
      </c>
      <c r="AQ34" s="97">
        <v>10.024160867542982</v>
      </c>
      <c r="AR34" s="97">
        <v>72.511051126877476</v>
      </c>
      <c r="AS34" s="97">
        <v>0.27506596600502381</v>
      </c>
      <c r="AT34" s="97">
        <v>2.95360578459767</v>
      </c>
      <c r="AU34" s="97">
        <v>258.25917060381556</v>
      </c>
      <c r="AV34" s="97">
        <v>281.43894354918217</v>
      </c>
      <c r="AW34" s="97">
        <v>43.877797283531194</v>
      </c>
      <c r="AX34" s="97">
        <v>4.8</v>
      </c>
      <c r="AY34" s="97">
        <v>5.4973040022180122</v>
      </c>
      <c r="AZ34" s="97">
        <v>562.06936781437525</v>
      </c>
      <c r="BA34" s="106">
        <v>211.6610224934177</v>
      </c>
      <c r="BB34" s="97">
        <v>80.323073177557987</v>
      </c>
      <c r="BC34" s="97">
        <v>49.600014582515044</v>
      </c>
      <c r="BD34" s="97">
        <v>8.0894051743880606</v>
      </c>
      <c r="BE34" s="97">
        <v>95.632684307328333</v>
      </c>
      <c r="BF34" s="97">
        <v>158.40900596231222</v>
      </c>
      <c r="BG34" s="97">
        <v>5.9192561350994852</v>
      </c>
      <c r="BH34" s="97">
        <v>91.023774260101206</v>
      </c>
      <c r="BI34" s="97">
        <v>4.1547937987019354</v>
      </c>
      <c r="BJ34" s="102">
        <v>67.379818389746063</v>
      </c>
      <c r="BK34" s="1"/>
      <c r="BL34" s="1"/>
      <c r="BM34" s="1"/>
      <c r="BN34" s="1"/>
      <c r="BO34" s="1"/>
      <c r="BP34" s="2"/>
    </row>
    <row r="35" spans="1:68" customFormat="1" ht="15.75" x14ac:dyDescent="0.25">
      <c r="A35" s="5" t="s">
        <v>7</v>
      </c>
      <c r="B35" s="6">
        <v>23</v>
      </c>
      <c r="C35" s="6">
        <v>3</v>
      </c>
      <c r="D35" s="6" t="s">
        <v>12</v>
      </c>
      <c r="E35" s="8" t="s">
        <v>14</v>
      </c>
      <c r="F35" s="11" t="s">
        <v>172</v>
      </c>
      <c r="G35" s="7">
        <v>700</v>
      </c>
      <c r="H35" s="39">
        <v>21</v>
      </c>
      <c r="I35" s="39">
        <v>0.11700000000000001</v>
      </c>
      <c r="J35" s="12">
        <v>43208</v>
      </c>
      <c r="K35" s="315">
        <v>63.3</v>
      </c>
      <c r="L35" s="243">
        <v>681.26797550000003</v>
      </c>
      <c r="M35" s="243">
        <v>880.24490400000013</v>
      </c>
      <c r="N35" s="345">
        <f t="shared" si="2"/>
        <v>0.29206851878508733</v>
      </c>
      <c r="O35" s="17"/>
      <c r="P35" s="11"/>
      <c r="Q35" s="11" t="s">
        <v>35</v>
      </c>
      <c r="R35" s="5"/>
      <c r="S35" s="28" t="s">
        <v>21</v>
      </c>
      <c r="T35" s="8"/>
      <c r="U35" s="7"/>
      <c r="V35" s="8"/>
      <c r="W35" s="17" t="s">
        <v>21</v>
      </c>
      <c r="X35" s="8"/>
      <c r="Y35" s="65">
        <f t="shared" si="3"/>
        <v>58.032732610072117</v>
      </c>
      <c r="Z35" s="130">
        <v>387.99</v>
      </c>
      <c r="AA35" s="66">
        <f t="shared" si="19"/>
        <v>391.36190658602646</v>
      </c>
      <c r="AB35" s="65">
        <f t="shared" si="4"/>
        <v>515.79226512224943</v>
      </c>
      <c r="AC35" s="66">
        <f t="shared" si="5"/>
        <v>260.18773487775059</v>
      </c>
      <c r="AD35" s="125">
        <f t="shared" si="20"/>
        <v>0.32939577082463317</v>
      </c>
      <c r="AE35" s="65">
        <f t="shared" si="21"/>
        <v>1.5726142365494227</v>
      </c>
      <c r="AF35" s="1" t="s">
        <v>79</v>
      </c>
      <c r="AG35" s="86">
        <v>6.2699999999999995E-4</v>
      </c>
      <c r="AH35" s="79">
        <v>3</v>
      </c>
      <c r="AI35" s="82">
        <f t="shared" si="23"/>
        <v>0.98818731247389957</v>
      </c>
      <c r="AJ35" s="80">
        <f t="shared" si="17"/>
        <v>0.41497246391985748</v>
      </c>
      <c r="AK35" s="80">
        <f t="shared" si="18"/>
        <v>0.82263519158253495</v>
      </c>
      <c r="AL35" s="64" t="str">
        <f t="shared" si="6"/>
        <v>Coke</v>
      </c>
      <c r="AM35" s="103">
        <v>108.36377869239381</v>
      </c>
      <c r="AN35" s="104">
        <v>740.3939962387085</v>
      </c>
      <c r="AO35" s="104">
        <v>0.32631650511300547</v>
      </c>
      <c r="AP35" s="104">
        <v>539.51345698548869</v>
      </c>
      <c r="AQ35" s="104">
        <v>14.417236971321659</v>
      </c>
      <c r="AR35" s="104">
        <v>135.6058494690127</v>
      </c>
      <c r="AS35" s="104">
        <v>0.52049084428238257</v>
      </c>
      <c r="AT35" s="104">
        <v>2.7869394663561184</v>
      </c>
      <c r="AU35" s="104">
        <v>370.7396193436507</v>
      </c>
      <c r="AV35" s="104">
        <v>369.65436961910024</v>
      </c>
      <c r="AW35" s="104">
        <v>167.92592588022663</v>
      </c>
      <c r="AX35" s="104">
        <v>90</v>
      </c>
      <c r="AY35" s="104">
        <v>6.5253521659494522</v>
      </c>
      <c r="AZ35" s="104">
        <v>1394.4841727325577</v>
      </c>
      <c r="BA35" s="107">
        <v>248.86071707244596</v>
      </c>
      <c r="BB35" s="104">
        <v>216.53234544853004</v>
      </c>
      <c r="BC35" s="104">
        <v>115.09198472338642</v>
      </c>
      <c r="BD35" s="104">
        <v>23.056943158663074</v>
      </c>
      <c r="BE35" s="104">
        <v>91.054724384036831</v>
      </c>
      <c r="BF35" s="104">
        <v>316.53004407417029</v>
      </c>
      <c r="BG35" s="104">
        <v>11.951378031176901</v>
      </c>
      <c r="BH35" s="104">
        <v>206.25418924984928</v>
      </c>
      <c r="BI35" s="104">
        <v>5.547623118540689</v>
      </c>
      <c r="BJ35" s="105">
        <v>109.48673356531714</v>
      </c>
      <c r="BK35" s="1"/>
      <c r="BL35" s="1"/>
      <c r="BM35" s="1"/>
      <c r="BN35" s="1"/>
      <c r="BO35" s="1"/>
      <c r="BP35" s="2"/>
    </row>
    <row r="36" spans="1:68" customFormat="1" ht="15.75" x14ac:dyDescent="0.25">
      <c r="A36" s="3" t="s">
        <v>7</v>
      </c>
      <c r="B36" s="1">
        <v>24</v>
      </c>
      <c r="C36" s="1">
        <v>1</v>
      </c>
      <c r="D36" s="1" t="s">
        <v>8</v>
      </c>
      <c r="E36" s="1" t="s">
        <v>13</v>
      </c>
      <c r="F36" s="9" t="s">
        <v>181</v>
      </c>
      <c r="G36" s="2">
        <v>700</v>
      </c>
      <c r="H36" s="2">
        <v>14.6</v>
      </c>
      <c r="I36" s="2">
        <v>0.14899999999999999</v>
      </c>
      <c r="J36" s="10">
        <v>43238</v>
      </c>
      <c r="K36" s="323">
        <v>24</v>
      </c>
      <c r="L36" s="335">
        <v>1693.63</v>
      </c>
      <c r="M36" s="323">
        <f>L36+20</f>
        <v>1713.63</v>
      </c>
      <c r="N36" s="344">
        <f t="shared" si="2"/>
        <v>1.1808954730372134E-2</v>
      </c>
      <c r="O36" s="15" t="s">
        <v>21</v>
      </c>
      <c r="P36" s="44" t="s">
        <v>17</v>
      </c>
      <c r="Q36" s="3" t="s">
        <v>34</v>
      </c>
      <c r="R36" s="3"/>
      <c r="S36" s="55" t="s">
        <v>21</v>
      </c>
      <c r="U36" s="2"/>
      <c r="W36" s="14" t="s">
        <v>21</v>
      </c>
      <c r="Y36" s="68">
        <f t="shared" si="3"/>
        <v>3.4383969416768183</v>
      </c>
      <c r="Z36" s="131">
        <v>19.815999999999999</v>
      </c>
      <c r="AA36" s="65">
        <f t="shared" si="19"/>
        <v>23.187906586026433</v>
      </c>
      <c r="AB36" s="68">
        <f t="shared" si="4"/>
        <v>38.522933246791659</v>
      </c>
      <c r="AC36" s="65">
        <f t="shared" si="5"/>
        <v>1.1090667532083394</v>
      </c>
      <c r="AD36" s="123">
        <f t="shared" si="20"/>
        <v>0.94403175448080645</v>
      </c>
      <c r="AE36" s="68">
        <f t="shared" si="21"/>
        <v>0.75604389542252504</v>
      </c>
      <c r="AF36" s="42"/>
      <c r="AG36" s="90">
        <v>4.1466666666666659E-4</v>
      </c>
      <c r="AH36" s="81">
        <f t="shared" si="22"/>
        <v>4.7787781350482318E-2</v>
      </c>
      <c r="AI36" s="74">
        <f t="shared" si="23"/>
        <v>4.5113183071040987E-2</v>
      </c>
      <c r="AJ36" s="79">
        <f t="shared" si="17"/>
        <v>2.6745982794413332E-3</v>
      </c>
      <c r="AK36" s="79">
        <f t="shared" si="18"/>
        <v>9.2900964421523319E-2</v>
      </c>
      <c r="AL36" s="81" t="str">
        <f t="shared" si="6"/>
        <v>Gel</v>
      </c>
      <c r="AM36" s="96">
        <v>15.851832173080837</v>
      </c>
      <c r="AN36" s="97">
        <v>119.59349649259821</v>
      </c>
      <c r="AO36" s="97">
        <v>0.30826367289608664</v>
      </c>
      <c r="AP36" s="97">
        <v>35.050907787081485</v>
      </c>
      <c r="AQ36" s="97">
        <v>3.8724311771843878E-2</v>
      </c>
      <c r="AR36" s="97">
        <v>20.404307896402901</v>
      </c>
      <c r="AS36" s="97">
        <v>1.3999743666245559</v>
      </c>
      <c r="AT36" s="97">
        <v>5.1079964904469319</v>
      </c>
      <c r="AU36" s="97">
        <v>93.736741429614057</v>
      </c>
      <c r="AV36" s="97">
        <v>25.85675506298416</v>
      </c>
      <c r="AW36" s="97">
        <v>158.76966735859932</v>
      </c>
      <c r="AX36" s="97">
        <v>0</v>
      </c>
      <c r="AY36" s="97">
        <v>0.29674250240527417</v>
      </c>
      <c r="AZ36" s="97">
        <v>402.44893938333666</v>
      </c>
      <c r="BA36" s="106">
        <v>30.67005332153045</v>
      </c>
      <c r="BB36" s="97">
        <v>37.848914686463544</v>
      </c>
      <c r="BC36" s="97">
        <v>1.5969446111315573</v>
      </c>
      <c r="BD36" s="97">
        <v>28.306838937649786</v>
      </c>
      <c r="BE36" s="97">
        <v>97.839577993558024</v>
      </c>
      <c r="BF36" s="97">
        <v>58.73379541299073</v>
      </c>
      <c r="BG36" s="97">
        <v>0.62221473152021289</v>
      </c>
      <c r="BH36" s="97">
        <v>30.056652280476115</v>
      </c>
      <c r="BI36" s="97">
        <v>1.6403208564866725</v>
      </c>
      <c r="BJ36" s="102">
        <v>15.915349036364619</v>
      </c>
      <c r="BK36" s="1"/>
      <c r="BL36" s="1"/>
      <c r="BM36" s="1"/>
      <c r="BN36" s="1"/>
      <c r="BO36" s="1"/>
      <c r="BP36" s="2"/>
    </row>
    <row r="37" spans="1:68" customFormat="1" ht="15.75" x14ac:dyDescent="0.25">
      <c r="A37" s="3" t="s">
        <v>7</v>
      </c>
      <c r="B37" s="1">
        <v>24</v>
      </c>
      <c r="C37" s="1">
        <v>1</v>
      </c>
      <c r="D37" s="1" t="s">
        <v>8</v>
      </c>
      <c r="E37" s="1" t="s">
        <v>14</v>
      </c>
      <c r="F37" s="9" t="s">
        <v>181</v>
      </c>
      <c r="G37" s="2">
        <v>700</v>
      </c>
      <c r="H37" s="2">
        <v>14.6</v>
      </c>
      <c r="I37" s="2">
        <v>0.14899999999999999</v>
      </c>
      <c r="J37" s="10">
        <v>43238</v>
      </c>
      <c r="K37" s="243">
        <v>24</v>
      </c>
      <c r="L37" s="336">
        <v>1693.63</v>
      </c>
      <c r="M37" s="243">
        <f>L37+20</f>
        <v>1713.63</v>
      </c>
      <c r="N37" s="344">
        <f t="shared" si="2"/>
        <v>1.1808954730372134E-2</v>
      </c>
      <c r="O37" s="15" t="s">
        <v>21</v>
      </c>
      <c r="P37" s="45" t="s">
        <v>17</v>
      </c>
      <c r="Q37" s="3" t="s">
        <v>34</v>
      </c>
      <c r="R37" s="3"/>
      <c r="S37" s="55" t="s">
        <v>21</v>
      </c>
      <c r="U37" s="2"/>
      <c r="W37" s="14" t="s">
        <v>21</v>
      </c>
      <c r="Y37" s="65">
        <f t="shared" si="3"/>
        <v>6.860793056629432</v>
      </c>
      <c r="Z37" s="128">
        <v>42.896000000000001</v>
      </c>
      <c r="AA37" s="65">
        <f t="shared" si="19"/>
        <v>46.267906586026434</v>
      </c>
      <c r="AB37" s="65">
        <f t="shared" si="4"/>
        <v>61.654621963405972</v>
      </c>
      <c r="AC37" s="65">
        <f t="shared" si="5"/>
        <v>24.137378036594026</v>
      </c>
      <c r="AD37" s="123">
        <f t="shared" si="20"/>
        <v>0.43730468956093749</v>
      </c>
      <c r="AE37" s="65">
        <f t="shared" si="21"/>
        <v>1.5035017367659325</v>
      </c>
      <c r="AF37" s="2"/>
      <c r="AG37" s="85">
        <v>4.1466666666666659E-4</v>
      </c>
      <c r="AH37" s="64">
        <f t="shared" si="22"/>
        <v>0.10344694533762061</v>
      </c>
      <c r="AI37" s="74">
        <f t="shared" si="23"/>
        <v>4.5237834316895452E-2</v>
      </c>
      <c r="AJ37" s="79">
        <f t="shared" si="17"/>
        <v>5.8209111020725152E-2</v>
      </c>
      <c r="AK37" s="79">
        <f t="shared" si="18"/>
        <v>0.14868477965451604</v>
      </c>
      <c r="AL37" s="64" t="str">
        <f t="shared" si="6"/>
        <v>Gel</v>
      </c>
      <c r="AM37" s="96">
        <v>12.571364738178197</v>
      </c>
      <c r="AN37" s="97">
        <v>319.89128910936415</v>
      </c>
      <c r="AO37" s="97">
        <v>0.43021672402005479</v>
      </c>
      <c r="AP37" s="97">
        <v>102.18928104425046</v>
      </c>
      <c r="AQ37" s="97">
        <v>0.42727871023191022</v>
      </c>
      <c r="AR37" s="97">
        <v>21.718742263571901</v>
      </c>
      <c r="AS37" s="97">
        <v>-3.0691556891813931</v>
      </c>
      <c r="AT37" s="97">
        <v>26.037622838560555</v>
      </c>
      <c r="AU37" s="97">
        <v>116.11378508633167</v>
      </c>
      <c r="AV37" s="97">
        <v>203.77751129899011</v>
      </c>
      <c r="AW37" s="97">
        <v>71.080857140052757</v>
      </c>
      <c r="AX37" s="97">
        <v>0.2</v>
      </c>
      <c r="AY37" s="97">
        <v>1.0768596372348656</v>
      </c>
      <c r="AZ37" s="97">
        <v>2698.9552182309762</v>
      </c>
      <c r="BA37" s="106">
        <v>30.77343075475908</v>
      </c>
      <c r="BB37" s="97">
        <v>24.583207825443775</v>
      </c>
      <c r="BC37" s="97">
        <v>78.756245362383851</v>
      </c>
      <c r="BD37" s="97">
        <v>16.582485254653104</v>
      </c>
      <c r="BE37" s="97">
        <v>95.043369602040414</v>
      </c>
      <c r="BF37" s="97">
        <v>36.030900446348824</v>
      </c>
      <c r="BG37" s="97">
        <v>2.6179369590274946</v>
      </c>
      <c r="BH37" s="97">
        <v>20.231644301867085</v>
      </c>
      <c r="BI37" s="97">
        <v>1.1235037515334834</v>
      </c>
      <c r="BJ37" s="102">
        <v>11.756252061849489</v>
      </c>
      <c r="BK37" s="1"/>
      <c r="BL37" s="1"/>
      <c r="BM37" s="1"/>
      <c r="BN37" s="1"/>
      <c r="BO37" s="1"/>
      <c r="BP37" s="2"/>
    </row>
    <row r="38" spans="1:68" customFormat="1" ht="15.75" x14ac:dyDescent="0.25">
      <c r="A38" s="3" t="s">
        <v>7</v>
      </c>
      <c r="B38" s="1">
        <v>24</v>
      </c>
      <c r="C38" s="1">
        <v>1</v>
      </c>
      <c r="D38" s="4" t="s">
        <v>10</v>
      </c>
      <c r="E38" s="1" t="s">
        <v>13</v>
      </c>
      <c r="F38" s="9" t="s">
        <v>180</v>
      </c>
      <c r="G38" s="2">
        <v>600</v>
      </c>
      <c r="H38" s="2">
        <v>14.6</v>
      </c>
      <c r="I38" s="2">
        <v>0.14899999999999999</v>
      </c>
      <c r="J38" s="10">
        <v>43238</v>
      </c>
      <c r="K38" s="243">
        <v>24</v>
      </c>
      <c r="L38" s="329">
        <v>653.21</v>
      </c>
      <c r="M38" s="329">
        <v>625.34</v>
      </c>
      <c r="N38" s="344">
        <f t="shared" si="2"/>
        <v>-4.2666217602302492E-2</v>
      </c>
      <c r="O38" s="15" t="s">
        <v>21</v>
      </c>
      <c r="P38" s="45" t="s">
        <v>17</v>
      </c>
      <c r="Q38" s="3" t="s">
        <v>34</v>
      </c>
      <c r="R38" s="3"/>
      <c r="S38" s="55" t="s">
        <v>21</v>
      </c>
      <c r="U38" s="2"/>
      <c r="W38" s="14" t="s">
        <v>21</v>
      </c>
      <c r="Y38" s="65">
        <f t="shared" si="3"/>
        <v>3.2306509730005355</v>
      </c>
      <c r="Z38" s="128">
        <v>18.414999999999999</v>
      </c>
      <c r="AA38" s="65">
        <f t="shared" si="19"/>
        <v>21.786906586026433</v>
      </c>
      <c r="AB38" s="65">
        <f t="shared" si="4"/>
        <v>24.750413826325541</v>
      </c>
      <c r="AC38" s="65">
        <f t="shared" si="5"/>
        <v>12.079586173674457</v>
      </c>
      <c r="AD38" s="123">
        <f t="shared" si="20"/>
        <v>0.34403550509506065</v>
      </c>
      <c r="AE38" s="65">
        <f t="shared" si="21"/>
        <v>3.67586525346695</v>
      </c>
      <c r="AF38" s="2"/>
      <c r="AG38" s="88">
        <v>4.2834285714285723E-5</v>
      </c>
      <c r="AH38" s="64">
        <f t="shared" si="22"/>
        <v>0.42991262006403402</v>
      </c>
      <c r="AI38" s="74">
        <f t="shared" si="23"/>
        <v>0.14790520539047086</v>
      </c>
      <c r="AJ38" s="79">
        <f t="shared" si="17"/>
        <v>0.28200741467356316</v>
      </c>
      <c r="AK38" s="79">
        <f t="shared" si="18"/>
        <v>0.57781782545450489</v>
      </c>
      <c r="AL38" s="64" t="str">
        <f t="shared" si="6"/>
        <v>Coke</v>
      </c>
      <c r="AM38" s="96">
        <v>2.0535821122244147</v>
      </c>
      <c r="AN38" s="97">
        <v>11.734000509022735</v>
      </c>
      <c r="AO38" s="97">
        <v>0.28139916568622142</v>
      </c>
      <c r="AP38" s="97">
        <v>21.507059101551704</v>
      </c>
      <c r="AQ38" s="97">
        <v>9.3806648928240755E-4</v>
      </c>
      <c r="AR38" s="97">
        <v>2.38274689715315</v>
      </c>
      <c r="AS38" s="97">
        <v>0.39087888592604547</v>
      </c>
      <c r="AT38" s="97">
        <v>2.0224580720199001</v>
      </c>
      <c r="AU38" s="97">
        <v>7.6937235309431999</v>
      </c>
      <c r="AV38" s="97">
        <v>4.040276978079536</v>
      </c>
      <c r="AW38" s="97">
        <v>147.08748248030378</v>
      </c>
      <c r="AX38" s="97">
        <v>0.2</v>
      </c>
      <c r="AY38" s="97">
        <v>4.3559177561981383E-2</v>
      </c>
      <c r="AZ38" s="97">
        <v>11075.23033707472</v>
      </c>
      <c r="BA38" s="106">
        <v>5.9270144805982126</v>
      </c>
      <c r="BB38" s="97">
        <v>2.2661246762751617</v>
      </c>
      <c r="BC38" s="97">
        <v>0.36185066323124709</v>
      </c>
      <c r="BD38" s="97">
        <v>21.39847485513959</v>
      </c>
      <c r="BE38" s="97">
        <v>98.987634451153184</v>
      </c>
      <c r="BF38" s="97">
        <v>4.988800355931744</v>
      </c>
      <c r="BG38" s="97">
        <v>9.9446541163102697E-2</v>
      </c>
      <c r="BH38" s="97">
        <v>3.4304115151272572</v>
      </c>
      <c r="BI38" s="97">
        <v>7.5034671794282998E-2</v>
      </c>
      <c r="BJ38" s="102">
        <v>2.4531897461755716</v>
      </c>
      <c r="BK38" s="1"/>
      <c r="BL38" s="1"/>
      <c r="BM38" s="1"/>
      <c r="BN38" s="1"/>
      <c r="BO38" s="1"/>
      <c r="BP38" s="2"/>
    </row>
    <row r="39" spans="1:68" customFormat="1" ht="15.75" x14ac:dyDescent="0.25">
      <c r="A39" s="3" t="s">
        <v>7</v>
      </c>
      <c r="B39" s="4">
        <v>24</v>
      </c>
      <c r="C39" s="4">
        <v>1</v>
      </c>
      <c r="D39" s="4" t="s">
        <v>10</v>
      </c>
      <c r="E39" s="1" t="s">
        <v>14</v>
      </c>
      <c r="F39" s="9" t="s">
        <v>180</v>
      </c>
      <c r="G39" s="2">
        <v>600</v>
      </c>
      <c r="H39" s="2">
        <v>14.6</v>
      </c>
      <c r="I39" s="2">
        <v>0.14899999999999999</v>
      </c>
      <c r="J39" s="10">
        <v>43238</v>
      </c>
      <c r="K39" s="243">
        <v>24</v>
      </c>
      <c r="L39" s="329">
        <v>653.21</v>
      </c>
      <c r="M39" s="329">
        <v>625.34</v>
      </c>
      <c r="N39" s="344">
        <f t="shared" si="2"/>
        <v>-4.2666217602302492E-2</v>
      </c>
      <c r="O39" s="15" t="s">
        <v>21</v>
      </c>
      <c r="P39" s="45" t="s">
        <v>17</v>
      </c>
      <c r="Q39" s="3" t="s">
        <v>34</v>
      </c>
      <c r="R39" s="3"/>
      <c r="S39" s="55" t="s">
        <v>21</v>
      </c>
      <c r="U39" s="2"/>
      <c r="W39" s="14" t="s">
        <v>21</v>
      </c>
      <c r="Y39" s="65">
        <f t="shared" si="3"/>
        <v>0.99037538787470936</v>
      </c>
      <c r="Z39" s="128">
        <v>3.3069999999999999</v>
      </c>
      <c r="AA39" s="65">
        <f t="shared" si="19"/>
        <v>6.6789065860264349</v>
      </c>
      <c r="AB39" s="65">
        <f t="shared" si="4"/>
        <v>11.582169150684464</v>
      </c>
      <c r="AC39" s="65">
        <f t="shared" si="5"/>
        <v>-4.9681691506844645</v>
      </c>
      <c r="AD39" s="123">
        <f t="shared" si="20"/>
        <v>2.5023190658253598</v>
      </c>
      <c r="AE39" s="65">
        <f t="shared" si="21"/>
        <v>0.68106760528866817</v>
      </c>
      <c r="AF39" s="2"/>
      <c r="AG39" s="88">
        <v>4.2834285714285723E-5</v>
      </c>
      <c r="AH39" s="64">
        <f t="shared" si="22"/>
        <v>7.7204509071504779E-2</v>
      </c>
      <c r="AI39" s="74">
        <f t="shared" si="23"/>
        <v>0.19319031501731335</v>
      </c>
      <c r="AJ39" s="79">
        <f t="shared" si="17"/>
        <v>-0.11598580594580858</v>
      </c>
      <c r="AK39" s="79">
        <f t="shared" si="18"/>
        <v>0.27039482408881815</v>
      </c>
      <c r="AL39" s="64" t="str">
        <f t="shared" si="6"/>
        <v>Gel</v>
      </c>
      <c r="AM39" s="96">
        <v>4.5868344476944882</v>
      </c>
      <c r="AN39" s="97">
        <v>67.051892983727157</v>
      </c>
      <c r="AO39" s="97">
        <v>0.15815752837757227</v>
      </c>
      <c r="AP39" s="97">
        <v>180.59796608875359</v>
      </c>
      <c r="AQ39" s="97">
        <v>0.23670983079585151</v>
      </c>
      <c r="AR39" s="97">
        <v>6.7063744096537494</v>
      </c>
      <c r="AS39" s="97">
        <v>1.6320347254795484</v>
      </c>
      <c r="AT39" s="97">
        <v>8.3423943087488581</v>
      </c>
      <c r="AU39" s="97">
        <v>38.26944080236715</v>
      </c>
      <c r="AV39" s="97">
        <v>28.782455819338814</v>
      </c>
      <c r="AW39" s="97">
        <v>35.081047193991942</v>
      </c>
      <c r="AX39" s="97">
        <v>0</v>
      </c>
      <c r="AY39" s="97">
        <v>0.79948228118626008</v>
      </c>
      <c r="AZ39" s="97">
        <v>3447.4592848333282</v>
      </c>
      <c r="BA39" s="106">
        <v>9.8065251293160589</v>
      </c>
      <c r="BB39" s="97">
        <v>13.323072584521952</v>
      </c>
      <c r="BC39" s="97">
        <v>5.9173759257398739</v>
      </c>
      <c r="BD39" s="97">
        <v>19.617774639301107</v>
      </c>
      <c r="BE39" s="97">
        <v>90.933366462810881</v>
      </c>
      <c r="BF39" s="97">
        <v>19.743300214258852</v>
      </c>
      <c r="BG39" s="97">
        <v>0.51834374549616624</v>
      </c>
      <c r="BH39" s="97">
        <v>7.9726708266871062</v>
      </c>
      <c r="BI39" s="97">
        <v>0.72187058598773191</v>
      </c>
      <c r="BJ39" s="102">
        <v>4.145929753237426</v>
      </c>
      <c r="BK39" s="1"/>
      <c r="BL39" s="1"/>
      <c r="BM39" s="1"/>
      <c r="BN39" s="1"/>
      <c r="BO39" s="1"/>
      <c r="BP39" s="2"/>
    </row>
    <row r="40" spans="1:68" customFormat="1" ht="15.75" x14ac:dyDescent="0.25">
      <c r="A40" s="3" t="s">
        <v>7</v>
      </c>
      <c r="B40" s="1">
        <v>24</v>
      </c>
      <c r="C40" s="1">
        <v>1</v>
      </c>
      <c r="D40" s="4" t="s">
        <v>11</v>
      </c>
      <c r="E40" s="1" t="s">
        <v>13</v>
      </c>
      <c r="F40" s="9" t="s">
        <v>179</v>
      </c>
      <c r="G40" s="2">
        <v>650</v>
      </c>
      <c r="H40" s="2">
        <v>14.6</v>
      </c>
      <c r="I40" s="2">
        <v>0.14899999999999999</v>
      </c>
      <c r="J40" s="10">
        <v>43238</v>
      </c>
      <c r="K40" s="243">
        <v>24</v>
      </c>
      <c r="L40" s="329">
        <v>553.42999999999995</v>
      </c>
      <c r="M40" s="329">
        <v>576.82000000000005</v>
      </c>
      <c r="N40" s="344">
        <f t="shared" si="2"/>
        <v>4.2263700919719094E-2</v>
      </c>
      <c r="O40" s="15" t="s">
        <v>21</v>
      </c>
      <c r="P40" s="45" t="s">
        <v>17</v>
      </c>
      <c r="Q40" s="3" t="s">
        <v>34</v>
      </c>
      <c r="R40" s="3"/>
      <c r="S40" s="40" t="s">
        <v>21</v>
      </c>
      <c r="U40" s="2"/>
      <c r="W40" s="14"/>
      <c r="Y40" s="65"/>
      <c r="Z40" s="128"/>
      <c r="AA40" s="65"/>
      <c r="AB40" s="65"/>
      <c r="AC40" s="65"/>
      <c r="AD40" s="123"/>
      <c r="AE40" s="65"/>
      <c r="AF40" s="2"/>
      <c r="AG40" s="88">
        <v>1.5417142857142855E-4</v>
      </c>
      <c r="AH40" s="64"/>
      <c r="AI40" s="74"/>
      <c r="AJ40" s="79">
        <f t="shared" si="17"/>
        <v>0</v>
      </c>
      <c r="AK40" s="79">
        <f t="shared" si="18"/>
        <v>0</v>
      </c>
      <c r="AL40" s="64"/>
      <c r="AM40" s="94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8"/>
      <c r="BB40" s="95"/>
      <c r="BC40" s="95"/>
      <c r="BD40" s="95"/>
      <c r="BE40" s="95"/>
      <c r="BF40" s="95"/>
      <c r="BG40" s="95"/>
      <c r="BH40" s="95"/>
      <c r="BI40" s="95"/>
      <c r="BJ40" s="108"/>
      <c r="BK40" s="1"/>
      <c r="BL40" s="1"/>
      <c r="BM40" s="1"/>
      <c r="BN40" s="1"/>
      <c r="BO40" s="1"/>
      <c r="BP40" s="2"/>
    </row>
    <row r="41" spans="1:68" customFormat="1" ht="15.75" x14ac:dyDescent="0.25">
      <c r="A41" s="3" t="s">
        <v>7</v>
      </c>
      <c r="B41" s="1">
        <v>24</v>
      </c>
      <c r="C41" s="1">
        <v>1</v>
      </c>
      <c r="D41" s="4" t="s">
        <v>11</v>
      </c>
      <c r="E41" s="1" t="s">
        <v>14</v>
      </c>
      <c r="F41" s="9" t="s">
        <v>179</v>
      </c>
      <c r="G41" s="2">
        <v>650</v>
      </c>
      <c r="H41" s="2">
        <v>14.6</v>
      </c>
      <c r="I41" s="2">
        <v>0.14899999999999999</v>
      </c>
      <c r="J41" s="10">
        <v>43238</v>
      </c>
      <c r="K41" s="243">
        <v>24</v>
      </c>
      <c r="L41" s="329">
        <v>553.42999999999995</v>
      </c>
      <c r="M41" s="329">
        <v>576.82000000000005</v>
      </c>
      <c r="N41" s="344">
        <f t="shared" si="2"/>
        <v>4.2263700919719094E-2</v>
      </c>
      <c r="O41" s="15" t="s">
        <v>21</v>
      </c>
      <c r="P41" s="45" t="s">
        <v>17</v>
      </c>
      <c r="Q41" s="3" t="s">
        <v>34</v>
      </c>
      <c r="R41" s="3"/>
      <c r="S41" s="40" t="s">
        <v>21</v>
      </c>
      <c r="U41" s="2"/>
      <c r="W41" s="14"/>
      <c r="Y41" s="65"/>
      <c r="Z41" s="128"/>
      <c r="AA41" s="65"/>
      <c r="AB41" s="65"/>
      <c r="AC41" s="65"/>
      <c r="AD41" s="123"/>
      <c r="AE41" s="65"/>
      <c r="AF41" s="2"/>
      <c r="AG41" s="88">
        <v>1.5417142857142855E-4</v>
      </c>
      <c r="AH41" s="64"/>
      <c r="AI41" s="74"/>
      <c r="AJ41" s="79">
        <f t="shared" si="17"/>
        <v>0</v>
      </c>
      <c r="AK41" s="79">
        <f t="shared" si="18"/>
        <v>0</v>
      </c>
      <c r="AL41" s="64"/>
      <c r="AM41" s="94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8"/>
      <c r="BB41" s="95"/>
      <c r="BC41" s="95"/>
      <c r="BD41" s="95"/>
      <c r="BE41" s="95"/>
      <c r="BF41" s="95"/>
      <c r="BG41" s="95"/>
      <c r="BH41" s="95"/>
      <c r="BI41" s="95"/>
      <c r="BJ41" s="108"/>
      <c r="BK41" s="1"/>
      <c r="BL41" s="1"/>
      <c r="BM41" s="1"/>
      <c r="BN41" s="1"/>
      <c r="BO41" s="1"/>
      <c r="BP41" s="2"/>
    </row>
    <row r="42" spans="1:68" customFormat="1" ht="15.75" x14ac:dyDescent="0.25">
      <c r="A42" s="3" t="s">
        <v>7</v>
      </c>
      <c r="B42" s="1">
        <v>24</v>
      </c>
      <c r="C42" s="1">
        <v>1</v>
      </c>
      <c r="D42" s="4" t="s">
        <v>12</v>
      </c>
      <c r="E42" s="1" t="s">
        <v>13</v>
      </c>
      <c r="F42" s="9" t="s">
        <v>178</v>
      </c>
      <c r="G42" s="2">
        <v>700</v>
      </c>
      <c r="H42" s="2">
        <v>14.6</v>
      </c>
      <c r="I42" s="2">
        <v>0.14899999999999999</v>
      </c>
      <c r="J42" s="10">
        <v>43238</v>
      </c>
      <c r="K42" s="243">
        <v>24</v>
      </c>
      <c r="L42" s="329">
        <v>600.46</v>
      </c>
      <c r="M42" s="329">
        <v>658.94</v>
      </c>
      <c r="N42" s="344">
        <f t="shared" si="2"/>
        <v>9.739199946707533E-2</v>
      </c>
      <c r="O42" s="15" t="s">
        <v>21</v>
      </c>
      <c r="P42" s="45" t="s">
        <v>17</v>
      </c>
      <c r="Q42" s="3" t="s">
        <v>34</v>
      </c>
      <c r="R42" s="3"/>
      <c r="S42" s="55" t="s">
        <v>21</v>
      </c>
      <c r="U42" s="2"/>
      <c r="W42" s="14" t="s">
        <v>21</v>
      </c>
      <c r="Y42" s="65">
        <f t="shared" si="3"/>
        <v>13.104145137390473</v>
      </c>
      <c r="Z42" s="128">
        <v>85</v>
      </c>
      <c r="AA42" s="65">
        <f>Z42+(0.5*$BA$3)</f>
        <v>88.371906586026441</v>
      </c>
      <c r="AB42" s="65">
        <f t="shared" si="4"/>
        <v>103.66409280483619</v>
      </c>
      <c r="AC42" s="65">
        <f t="shared" si="5"/>
        <v>66.335907195163813</v>
      </c>
      <c r="AD42" s="123">
        <f>((0.5*BA42)+(0.5*$BA$3))/Z42</f>
        <v>0.21957756240983745</v>
      </c>
      <c r="AE42" s="65">
        <f>AA42/BA42</f>
        <v>2.8894464572150875</v>
      </c>
      <c r="AF42" s="2"/>
      <c r="AG42" s="88">
        <v>4.8922857142857153E-4</v>
      </c>
      <c r="AH42" s="64">
        <f>(Z42/1000000)/AG42</f>
        <v>0.17374291888103718</v>
      </c>
      <c r="AI42" s="74">
        <f>AH42*AD42</f>
        <v>3.8150046613868269E-2</v>
      </c>
      <c r="AJ42" s="79">
        <f t="shared" si="17"/>
        <v>0.13559287226716887</v>
      </c>
      <c r="AK42" s="79">
        <f t="shared" si="18"/>
        <v>0.21189296549490544</v>
      </c>
      <c r="AL42" s="64" t="str">
        <f t="shared" si="6"/>
        <v>Gel</v>
      </c>
      <c r="AM42" s="96">
        <v>10.916616033643789</v>
      </c>
      <c r="AN42" s="97">
        <v>154.16799578815699</v>
      </c>
      <c r="AO42" s="97">
        <v>0.61206608849133615</v>
      </c>
      <c r="AP42" s="97">
        <v>223.05307104848384</v>
      </c>
      <c r="AQ42" s="97">
        <v>0.65339790453218582</v>
      </c>
      <c r="AR42" s="97">
        <v>15.351937107564606</v>
      </c>
      <c r="AS42" s="97">
        <v>1.4713824228338863</v>
      </c>
      <c r="AT42" s="97">
        <v>7.6221275787007459</v>
      </c>
      <c r="AU42" s="97">
        <v>97.941866858688172</v>
      </c>
      <c r="AV42" s="97">
        <v>56.226132567447628</v>
      </c>
      <c r="AW42" s="97">
        <v>116.0579242917773</v>
      </c>
      <c r="AX42" s="97">
        <v>180</v>
      </c>
      <c r="AY42" s="97">
        <v>1.3691738000936451</v>
      </c>
      <c r="AZ42" s="97">
        <v>1679.2717424170107</v>
      </c>
      <c r="BA42" s="106">
        <v>30.5843724376195</v>
      </c>
      <c r="BB42" s="97">
        <v>31.197099242977899</v>
      </c>
      <c r="BC42" s="97">
        <v>10.274415922886591</v>
      </c>
      <c r="BD42" s="97">
        <v>12.658958315404565</v>
      </c>
      <c r="BE42" s="97">
        <v>91.507613999754369</v>
      </c>
      <c r="BF42" s="97">
        <v>41.873001464409754</v>
      </c>
      <c r="BG42" s="97">
        <v>1.168825388496614</v>
      </c>
      <c r="BH42" s="97">
        <v>16.947734857622187</v>
      </c>
      <c r="BI42" s="97">
        <v>1.6549922190238828</v>
      </c>
      <c r="BJ42" s="102">
        <v>11.144166328067305</v>
      </c>
      <c r="BK42" s="1"/>
      <c r="BL42" s="1"/>
      <c r="BM42" s="1"/>
      <c r="BN42" s="1"/>
      <c r="BO42" s="1"/>
      <c r="BP42" s="2"/>
    </row>
    <row r="43" spans="1:68" customFormat="1" ht="15.75" x14ac:dyDescent="0.25">
      <c r="A43" s="5" t="s">
        <v>7</v>
      </c>
      <c r="B43" s="6">
        <v>24</v>
      </c>
      <c r="C43" s="6">
        <v>1</v>
      </c>
      <c r="D43" s="6" t="s">
        <v>12</v>
      </c>
      <c r="E43" s="8" t="s">
        <v>14</v>
      </c>
      <c r="F43" s="11" t="s">
        <v>178</v>
      </c>
      <c r="G43" s="7">
        <v>700</v>
      </c>
      <c r="H43" s="2">
        <v>14.6</v>
      </c>
      <c r="I43" s="2">
        <v>0.14899999999999999</v>
      </c>
      <c r="J43" s="12">
        <v>43238</v>
      </c>
      <c r="K43" s="243">
        <v>24</v>
      </c>
      <c r="L43" s="329">
        <v>600.46</v>
      </c>
      <c r="M43" s="329">
        <v>658.94</v>
      </c>
      <c r="N43" s="344">
        <f t="shared" si="2"/>
        <v>9.739199946707533E-2</v>
      </c>
      <c r="O43" s="29" t="s">
        <v>21</v>
      </c>
      <c r="P43" s="46" t="s">
        <v>17</v>
      </c>
      <c r="Q43" s="11" t="s">
        <v>34</v>
      </c>
      <c r="R43" s="5"/>
      <c r="S43" s="56" t="s">
        <v>21</v>
      </c>
      <c r="T43" s="8"/>
      <c r="U43" s="7"/>
      <c r="V43" s="8"/>
      <c r="W43" s="17" t="s">
        <v>21</v>
      </c>
      <c r="X43" s="8"/>
      <c r="Y43" s="66">
        <f t="shared" si="3"/>
        <v>13.159455091934552</v>
      </c>
      <c r="Z43" s="130">
        <v>85.373000000000005</v>
      </c>
      <c r="AA43" s="65">
        <f>Z43+(0.5*$BA$3)</f>
        <v>88.744906586026445</v>
      </c>
      <c r="AB43" s="66">
        <f t="shared" si="4"/>
        <v>103.6952668422622</v>
      </c>
      <c r="AC43" s="65">
        <f t="shared" si="5"/>
        <v>67.05073315773781</v>
      </c>
      <c r="AD43" s="123">
        <f>((0.5*BA43)+(0.5*$BA$3))/Z43</f>
        <v>0.21461430244060992</v>
      </c>
      <c r="AE43" s="66">
        <f>AA43/BA43</f>
        <v>2.9679855556996082</v>
      </c>
      <c r="AF43" s="7"/>
      <c r="AG43" s="88">
        <v>4.8922857142857153E-4</v>
      </c>
      <c r="AH43" s="64">
        <f>(Z43/1000000)/AG43</f>
        <v>0.17450534368977397</v>
      </c>
      <c r="AI43" s="74">
        <f>AH43*AD43</f>
        <v>3.7451342608139732E-2</v>
      </c>
      <c r="AJ43" s="79">
        <f t="shared" si="17"/>
        <v>0.13705400108163424</v>
      </c>
      <c r="AK43" s="79">
        <f t="shared" si="18"/>
        <v>0.2119566862979137</v>
      </c>
      <c r="AL43" s="82" t="str">
        <f t="shared" si="6"/>
        <v>Gel</v>
      </c>
      <c r="AM43" s="96">
        <v>11.94713670757255</v>
      </c>
      <c r="AN43" s="97">
        <v>129.20079461764544</v>
      </c>
      <c r="AO43" s="97">
        <v>0.3320435474048028</v>
      </c>
      <c r="AP43" s="97">
        <v>44.469781796349814</v>
      </c>
      <c r="AQ43" s="97">
        <v>1.0619861947438913E-2</v>
      </c>
      <c r="AR43" s="97">
        <v>16.898778494116396</v>
      </c>
      <c r="AS43" s="97">
        <v>1.3795939027731845</v>
      </c>
      <c r="AT43" s="97">
        <v>6.8531593874747401</v>
      </c>
      <c r="AU43" s="97">
        <v>97.050417176388549</v>
      </c>
      <c r="AV43" s="97">
        <v>32.150374712772788</v>
      </c>
      <c r="AW43" s="97">
        <v>167.56317804553035</v>
      </c>
      <c r="AX43" s="97">
        <v>0</v>
      </c>
      <c r="AY43" s="97">
        <v>0.15136271859818332</v>
      </c>
      <c r="AZ43" s="97">
        <v>1731.5409874549371</v>
      </c>
      <c r="BA43" s="106">
        <v>29.900720512471516</v>
      </c>
      <c r="BB43" s="97">
        <v>36.024158890793302</v>
      </c>
      <c r="BC43" s="97">
        <v>12.136953815412573</v>
      </c>
      <c r="BD43" s="97">
        <v>13.079581956354986</v>
      </c>
      <c r="BE43" s="97">
        <v>85.097440213720006</v>
      </c>
      <c r="BF43" s="97">
        <v>47.047487896634266</v>
      </c>
      <c r="BG43" s="97">
        <v>1.5275589562098242</v>
      </c>
      <c r="BH43" s="97">
        <v>18.247562963893728</v>
      </c>
      <c r="BI43" s="97">
        <v>1.8623962440788737</v>
      </c>
      <c r="BJ43" s="102">
        <v>12.37943919716068</v>
      </c>
      <c r="BK43" s="1"/>
      <c r="BL43" s="1"/>
      <c r="BM43" s="1"/>
      <c r="BN43" s="1"/>
      <c r="BO43" s="1"/>
      <c r="BP43" s="2"/>
    </row>
    <row r="44" spans="1:68" customFormat="1" ht="15.75" x14ac:dyDescent="0.25">
      <c r="A44" s="20" t="s">
        <v>5</v>
      </c>
      <c r="B44" s="41">
        <v>24</v>
      </c>
      <c r="C44" s="41">
        <v>1</v>
      </c>
      <c r="D44" s="41" t="s">
        <v>8</v>
      </c>
      <c r="E44" s="41" t="s">
        <v>13</v>
      </c>
      <c r="F44" s="9" t="s">
        <v>187</v>
      </c>
      <c r="G44" s="2">
        <v>700</v>
      </c>
      <c r="H44" s="22">
        <v>14.6</v>
      </c>
      <c r="I44" s="20">
        <v>0.14899999999999999</v>
      </c>
      <c r="J44" s="244">
        <v>43238</v>
      </c>
      <c r="K44" s="324">
        <v>20.7</v>
      </c>
      <c r="L44" s="328">
        <v>638</v>
      </c>
      <c r="M44" s="328">
        <v>647</v>
      </c>
      <c r="N44" s="342">
        <f t="shared" si="2"/>
        <v>1.4106583072100332E-2</v>
      </c>
      <c r="O44" s="15" t="s">
        <v>21</v>
      </c>
      <c r="P44" s="45" t="s">
        <v>17</v>
      </c>
      <c r="Q44" s="3" t="s">
        <v>34</v>
      </c>
      <c r="R44" s="20"/>
      <c r="S44" s="135" t="s">
        <v>21</v>
      </c>
      <c r="T44" s="41"/>
      <c r="U44" s="42"/>
      <c r="V44" s="41"/>
      <c r="W44" s="92"/>
      <c r="X44" s="41"/>
      <c r="Y44" s="65"/>
      <c r="Z44" s="67"/>
      <c r="AA44" s="68"/>
      <c r="AB44" s="65"/>
      <c r="AC44" s="68"/>
      <c r="AD44" s="124"/>
      <c r="AE44" s="68"/>
      <c r="AF44" s="2" t="s">
        <v>86</v>
      </c>
      <c r="AG44" s="87">
        <v>3.8699999999999997E-4</v>
      </c>
      <c r="AH44" s="78"/>
      <c r="AI44" s="81"/>
      <c r="AJ44" s="78"/>
      <c r="AK44" s="78"/>
      <c r="AL44" s="81"/>
      <c r="AM44" s="112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4"/>
      <c r="BB44" s="113"/>
      <c r="BC44" s="113"/>
      <c r="BD44" s="113"/>
      <c r="BE44" s="113"/>
      <c r="BF44" s="113"/>
      <c r="BG44" s="113"/>
      <c r="BH44" s="113"/>
      <c r="BI44" s="113"/>
      <c r="BJ44" s="115"/>
      <c r="BK44" s="1"/>
      <c r="BL44" s="1"/>
      <c r="BM44" s="1"/>
      <c r="BN44" s="1"/>
      <c r="BO44" s="1"/>
      <c r="BP44" s="2"/>
    </row>
    <row r="45" spans="1:68" customFormat="1" ht="15.75" x14ac:dyDescent="0.25">
      <c r="A45" s="3" t="s">
        <v>5</v>
      </c>
      <c r="B45" s="1">
        <v>24</v>
      </c>
      <c r="C45" s="1">
        <v>1</v>
      </c>
      <c r="D45" s="1" t="s">
        <v>8</v>
      </c>
      <c r="E45" s="1" t="s">
        <v>14</v>
      </c>
      <c r="F45" s="9" t="s">
        <v>187</v>
      </c>
      <c r="G45" s="2">
        <v>700</v>
      </c>
      <c r="H45" s="9">
        <v>14.6</v>
      </c>
      <c r="I45" s="3">
        <v>0.14899999999999999</v>
      </c>
      <c r="J45" s="232">
        <v>43238</v>
      </c>
      <c r="K45" s="237">
        <v>20.7</v>
      </c>
      <c r="L45" s="329">
        <v>638</v>
      </c>
      <c r="M45" s="329">
        <v>647</v>
      </c>
      <c r="N45" s="344">
        <f t="shared" si="2"/>
        <v>1.4106583072100332E-2</v>
      </c>
      <c r="O45" s="15" t="s">
        <v>21</v>
      </c>
      <c r="P45" s="45" t="s">
        <v>17</v>
      </c>
      <c r="Q45" s="3" t="s">
        <v>34</v>
      </c>
      <c r="R45" s="3"/>
      <c r="S45" s="136" t="s">
        <v>21</v>
      </c>
      <c r="T45" s="1"/>
      <c r="U45" s="2"/>
      <c r="V45" s="1"/>
      <c r="W45" s="91"/>
      <c r="X45" s="1"/>
      <c r="Y45" s="65"/>
      <c r="Z45" s="67"/>
      <c r="AA45" s="65"/>
      <c r="AB45" s="65"/>
      <c r="AC45" s="65"/>
      <c r="AD45" s="123"/>
      <c r="AE45" s="65"/>
      <c r="AF45" s="2" t="s">
        <v>86</v>
      </c>
      <c r="AG45" s="88">
        <v>3.8699999999999997E-4</v>
      </c>
      <c r="AH45" s="79"/>
      <c r="AI45" s="64"/>
      <c r="AJ45" s="79"/>
      <c r="AK45" s="79"/>
      <c r="AL45" s="64"/>
      <c r="AM45" s="94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8"/>
      <c r="BB45" s="95"/>
      <c r="BC45" s="95"/>
      <c r="BD45" s="95"/>
      <c r="BE45" s="95"/>
      <c r="BF45" s="95"/>
      <c r="BG45" s="95"/>
      <c r="BH45" s="95"/>
      <c r="BI45" s="95"/>
      <c r="BJ45" s="108"/>
      <c r="BK45" s="1"/>
      <c r="BL45" s="1"/>
      <c r="BM45" s="1"/>
      <c r="BN45" s="1"/>
      <c r="BO45" s="1"/>
      <c r="BP45" s="2"/>
    </row>
    <row r="46" spans="1:68" customFormat="1" ht="15.75" x14ac:dyDescent="0.25">
      <c r="A46" s="3" t="s">
        <v>5</v>
      </c>
      <c r="B46" s="1">
        <v>24</v>
      </c>
      <c r="C46" s="1">
        <v>1</v>
      </c>
      <c r="D46" s="4" t="s">
        <v>10</v>
      </c>
      <c r="E46" s="1" t="s">
        <v>13</v>
      </c>
      <c r="F46" s="9" t="s">
        <v>186</v>
      </c>
      <c r="G46" s="2">
        <v>650</v>
      </c>
      <c r="H46" s="9">
        <v>14.6</v>
      </c>
      <c r="I46" s="3">
        <v>0.14899999999999999</v>
      </c>
      <c r="J46" s="232">
        <v>43238</v>
      </c>
      <c r="K46" s="237">
        <v>20.6</v>
      </c>
      <c r="L46" s="329">
        <v>625</v>
      </c>
      <c r="M46" s="329">
        <v>642</v>
      </c>
      <c r="N46" s="344">
        <f t="shared" si="2"/>
        <v>2.7199999999999891E-2</v>
      </c>
      <c r="O46" s="15" t="s">
        <v>21</v>
      </c>
      <c r="P46" s="45" t="s">
        <v>17</v>
      </c>
      <c r="Q46" s="3" t="s">
        <v>34</v>
      </c>
      <c r="R46" s="3"/>
      <c r="S46" s="25" t="s">
        <v>21</v>
      </c>
      <c r="T46" s="1"/>
      <c r="U46" s="2"/>
      <c r="V46" s="1"/>
      <c r="W46" s="91" t="s">
        <v>21</v>
      </c>
      <c r="X46" s="1"/>
      <c r="Y46" s="65">
        <f t="shared" si="3"/>
        <v>0.65614311564320194</v>
      </c>
      <c r="Z46" s="69">
        <v>1.0529999999999999</v>
      </c>
      <c r="AA46" s="65">
        <f>Z46+(0.5*$BA$3)</f>
        <v>4.4249065860264345</v>
      </c>
      <c r="AB46" s="65">
        <f t="shared" si="4"/>
        <v>7.5132424258183894</v>
      </c>
      <c r="AC46" s="65">
        <f t="shared" si="5"/>
        <v>-5.4072424258183895</v>
      </c>
      <c r="AD46" s="123">
        <f>((0.5*BA46)+(0.5*$BA$3))/Z46</f>
        <v>6.135083025468556</v>
      </c>
      <c r="AE46" s="65">
        <f>AA46/BA46</f>
        <v>0.71639012328473295</v>
      </c>
      <c r="AF46" s="2" t="s">
        <v>64</v>
      </c>
      <c r="AG46" s="88">
        <v>6.2399999999999999E-5</v>
      </c>
      <c r="AH46" s="79">
        <f>(Z46/1000000)/AG46</f>
        <v>1.6874999999999998E-2</v>
      </c>
      <c r="AI46" s="64">
        <f>AH46*AD46</f>
        <v>0.10352952605478187</v>
      </c>
      <c r="AJ46" s="79">
        <f t="shared" si="17"/>
        <v>-8.6654526054781883E-2</v>
      </c>
      <c r="AK46" s="79">
        <f t="shared" si="18"/>
        <v>0.12040452605478189</v>
      </c>
      <c r="AL46" s="64" t="str">
        <f t="shared" si="6"/>
        <v>Gel</v>
      </c>
      <c r="AM46" s="96">
        <v>1.9414826977612101</v>
      </c>
      <c r="AN46" s="97">
        <v>34.593002055771649</v>
      </c>
      <c r="AO46" s="97">
        <v>0.66837008048097546</v>
      </c>
      <c r="AP46" s="97">
        <v>265.24340657746927</v>
      </c>
      <c r="AQ46" s="97">
        <v>0.13496004117410854</v>
      </c>
      <c r="AR46" s="97">
        <v>2.5599886079202507</v>
      </c>
      <c r="AS46" s="97">
        <v>0.708242850006223</v>
      </c>
      <c r="AT46" s="97">
        <v>7.9490259914544268</v>
      </c>
      <c r="AU46" s="97">
        <v>22.367952064015682</v>
      </c>
      <c r="AV46" s="97">
        <v>12.225049082261267</v>
      </c>
      <c r="AW46" s="97">
        <v>145.38393208030752</v>
      </c>
      <c r="AX46" s="97">
        <v>0.3</v>
      </c>
      <c r="AY46" s="97">
        <v>0.54216391791682783</v>
      </c>
      <c r="AZ46" s="97">
        <v>7523.5430832133779</v>
      </c>
      <c r="BA46" s="106">
        <v>6.1766716795839081</v>
      </c>
      <c r="BB46" s="97">
        <v>3.2450527987739806</v>
      </c>
      <c r="BC46" s="97">
        <v>2.4381851789842557</v>
      </c>
      <c r="BD46" s="97">
        <v>8.4729622327804019</v>
      </c>
      <c r="BE46" s="97">
        <v>89.738990056232254</v>
      </c>
      <c r="BF46" s="97">
        <v>4.5691999872587985</v>
      </c>
      <c r="BG46" s="97">
        <v>0.27992393070743776</v>
      </c>
      <c r="BH46" s="97">
        <v>2.771882371796222</v>
      </c>
      <c r="BI46" s="97">
        <v>0.15645480871301443</v>
      </c>
      <c r="BJ46" s="102">
        <v>2.1512179058688492</v>
      </c>
      <c r="BK46" s="1"/>
      <c r="BL46" s="1"/>
      <c r="BM46" s="1"/>
      <c r="BN46" s="1"/>
      <c r="BO46" s="1"/>
      <c r="BP46" s="2"/>
    </row>
    <row r="47" spans="1:68" customFormat="1" ht="15.75" x14ac:dyDescent="0.25">
      <c r="A47" s="5" t="s">
        <v>5</v>
      </c>
      <c r="B47" s="6">
        <v>24</v>
      </c>
      <c r="C47" s="6">
        <v>1</v>
      </c>
      <c r="D47" s="6" t="s">
        <v>10</v>
      </c>
      <c r="E47" s="8" t="s">
        <v>14</v>
      </c>
      <c r="F47" s="11" t="s">
        <v>186</v>
      </c>
      <c r="G47" s="7">
        <v>650</v>
      </c>
      <c r="H47" s="11">
        <v>14.6</v>
      </c>
      <c r="I47" s="5">
        <v>0.14899999999999999</v>
      </c>
      <c r="J47" s="231">
        <v>43238</v>
      </c>
      <c r="K47" s="234">
        <v>20.6</v>
      </c>
      <c r="L47" s="330">
        <v>625</v>
      </c>
      <c r="M47" s="330">
        <v>642</v>
      </c>
      <c r="N47" s="345">
        <f t="shared" si="2"/>
        <v>2.7199999999999891E-2</v>
      </c>
      <c r="O47" s="29" t="s">
        <v>21</v>
      </c>
      <c r="P47" s="46" t="s">
        <v>17</v>
      </c>
      <c r="Q47" s="11" t="s">
        <v>34</v>
      </c>
      <c r="R47" s="5"/>
      <c r="S47" s="47" t="s">
        <v>21</v>
      </c>
      <c r="T47" s="8"/>
      <c r="U47" s="7"/>
      <c r="V47" s="8"/>
      <c r="W47" s="17"/>
      <c r="X47" s="8"/>
      <c r="Y47" s="65"/>
      <c r="Z47" s="67"/>
      <c r="AA47" s="66"/>
      <c r="AB47" s="65"/>
      <c r="AC47" s="65"/>
      <c r="AD47" s="123"/>
      <c r="AE47" s="66"/>
      <c r="AF47" s="7" t="s">
        <v>86</v>
      </c>
      <c r="AG47" s="89">
        <v>6.2399999999999999E-5</v>
      </c>
      <c r="AH47" s="82"/>
      <c r="AI47" s="82"/>
      <c r="AJ47" s="80"/>
      <c r="AK47" s="80"/>
      <c r="AL47" s="82"/>
      <c r="AM47" s="116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8"/>
      <c r="BB47" s="117"/>
      <c r="BC47" s="117"/>
      <c r="BD47" s="117"/>
      <c r="BE47" s="117"/>
      <c r="BF47" s="117"/>
      <c r="BG47" s="117"/>
      <c r="BH47" s="117"/>
      <c r="BI47" s="117"/>
      <c r="BJ47" s="119"/>
      <c r="BK47" s="1"/>
      <c r="BL47" s="1"/>
      <c r="BM47" s="1"/>
      <c r="BN47" s="1"/>
      <c r="BO47" s="1"/>
      <c r="BP47" s="2"/>
    </row>
    <row r="48" spans="1:68" customFormat="1" ht="15.75" x14ac:dyDescent="0.25">
      <c r="A48" s="20" t="s">
        <v>5</v>
      </c>
      <c r="B48" s="41">
        <v>18</v>
      </c>
      <c r="C48" s="41">
        <v>1</v>
      </c>
      <c r="D48" s="41" t="s">
        <v>8</v>
      </c>
      <c r="E48" s="41" t="s">
        <v>13</v>
      </c>
      <c r="F48" s="9" t="s">
        <v>135</v>
      </c>
      <c r="G48" s="2">
        <v>700</v>
      </c>
      <c r="H48" s="22">
        <v>26.8</v>
      </c>
      <c r="I48" s="22">
        <v>0.107</v>
      </c>
      <c r="J48" s="43">
        <v>43269</v>
      </c>
      <c r="K48" s="237">
        <v>20.3</v>
      </c>
      <c r="L48" s="329">
        <v>630</v>
      </c>
      <c r="M48" s="329">
        <v>636</v>
      </c>
      <c r="N48" s="344">
        <f t="shared" si="2"/>
        <v>9.52380952380949E-3</v>
      </c>
      <c r="O48" s="15" t="s">
        <v>21</v>
      </c>
      <c r="P48" s="45" t="s">
        <v>17</v>
      </c>
      <c r="Q48" s="3" t="s">
        <v>72</v>
      </c>
      <c r="R48" s="3"/>
      <c r="S48" s="15"/>
      <c r="T48" s="1"/>
      <c r="U48" s="2"/>
      <c r="V48" s="41"/>
      <c r="W48" s="92"/>
      <c r="X48" s="41"/>
      <c r="Y48" s="68"/>
      <c r="Z48" s="133"/>
      <c r="AA48" s="68"/>
      <c r="AB48" s="70"/>
      <c r="AC48" s="68"/>
      <c r="AD48" s="137"/>
      <c r="AE48" s="68"/>
      <c r="AF48" s="2" t="s">
        <v>94</v>
      </c>
      <c r="AG48" s="88">
        <v>7.3620178718129532E-4</v>
      </c>
      <c r="AH48" s="81"/>
      <c r="AI48" s="81"/>
      <c r="AJ48" s="81"/>
      <c r="AK48" s="78"/>
      <c r="AL48" s="81"/>
      <c r="AM48" s="112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3"/>
      <c r="BA48" s="114"/>
      <c r="BB48" s="113"/>
      <c r="BC48" s="113"/>
      <c r="BD48" s="113"/>
      <c r="BE48" s="113"/>
      <c r="BF48" s="113"/>
      <c r="BG48" s="113"/>
      <c r="BH48" s="113"/>
      <c r="BI48" s="113"/>
      <c r="BJ48" s="115"/>
      <c r="BK48" s="1"/>
      <c r="BL48" s="1"/>
      <c r="BM48" s="1"/>
      <c r="BN48" s="1"/>
      <c r="BO48" s="1"/>
      <c r="BP48" s="2"/>
    </row>
    <row r="49" spans="1:68" customFormat="1" ht="15.75" x14ac:dyDescent="0.25">
      <c r="A49" s="3" t="s">
        <v>5</v>
      </c>
      <c r="B49" s="1">
        <v>18</v>
      </c>
      <c r="C49" s="1">
        <v>1</v>
      </c>
      <c r="D49" s="1" t="s">
        <v>8</v>
      </c>
      <c r="E49" s="1" t="s">
        <v>14</v>
      </c>
      <c r="F49" s="9" t="s">
        <v>135</v>
      </c>
      <c r="G49" s="2">
        <v>700</v>
      </c>
      <c r="H49" s="9">
        <v>26.8</v>
      </c>
      <c r="I49" s="9">
        <v>0.107</v>
      </c>
      <c r="J49" s="10">
        <v>43269</v>
      </c>
      <c r="K49" s="237">
        <v>20.3</v>
      </c>
      <c r="L49" s="329">
        <v>636</v>
      </c>
      <c r="M49" s="329">
        <v>645</v>
      </c>
      <c r="N49" s="344">
        <f t="shared" si="2"/>
        <v>1.4150943396226356E-2</v>
      </c>
      <c r="O49" s="15" t="s">
        <v>21</v>
      </c>
      <c r="P49" s="45" t="s">
        <v>17</v>
      </c>
      <c r="Q49" s="3" t="s">
        <v>72</v>
      </c>
      <c r="R49" s="3"/>
      <c r="S49" s="15" t="s">
        <v>21</v>
      </c>
      <c r="T49" s="1"/>
      <c r="U49" s="2"/>
      <c r="V49" s="1"/>
      <c r="W49" s="15" t="s">
        <v>21</v>
      </c>
      <c r="X49" s="1"/>
      <c r="Y49" s="9"/>
      <c r="Z49" s="3">
        <v>168.81</v>
      </c>
      <c r="AA49" s="65">
        <f t="shared" ref="AA49:AA60" si="24">Z49+(0.5*$BA$3)</f>
        <v>172.18190658602643</v>
      </c>
      <c r="AB49" s="69">
        <f t="shared" ref="AB49:AB59" si="25">Z49*(1+AD49)</f>
        <v>194.67323729825208</v>
      </c>
      <c r="AC49" s="65">
        <f t="shared" ref="AC49:AC59" si="26">Z49*(1-AD49)</f>
        <v>142.9467627017479</v>
      </c>
      <c r="AD49" s="138">
        <f t="shared" ref="AD49:AD60" si="27">((0.5*BA49)+(0.5*$BA$3))/Z49</f>
        <v>0.15320915406819555</v>
      </c>
      <c r="AE49" s="65">
        <f t="shared" ref="AE49:AE60" si="28">AA49/BA49</f>
        <v>3.8277394252273647</v>
      </c>
      <c r="AF49" s="57" t="s">
        <v>102</v>
      </c>
      <c r="AG49" s="88">
        <v>7.3620178718129532E-4</v>
      </c>
      <c r="AH49" s="64">
        <f t="shared" ref="AH49:AH55" si="29">(Z49/1000000)/AG49</f>
        <v>0.22929854686488182</v>
      </c>
      <c r="AI49" s="64">
        <f t="shared" ref="AI49:AI60" si="30">AH49*AD49</f>
        <v>3.5130636394235033E-2</v>
      </c>
      <c r="AJ49" s="64">
        <f t="shared" si="17"/>
        <v>0.19416791047064677</v>
      </c>
      <c r="AK49" s="79">
        <f t="shared" si="18"/>
        <v>0.26442918325911685</v>
      </c>
      <c r="AL49" s="9"/>
      <c r="AM49" s="150">
        <v>14.20800695299593</v>
      </c>
      <c r="AN49" s="151">
        <v>99.854107247665524</v>
      </c>
      <c r="AO49" s="151">
        <v>0.34202893189759143</v>
      </c>
      <c r="AP49" s="151">
        <v>124.86172662998358</v>
      </c>
      <c r="AQ49" s="151">
        <v>0.12916448937190239</v>
      </c>
      <c r="AR49" s="151">
        <v>16.800958193435886</v>
      </c>
      <c r="AS49" s="151">
        <v>0.34115412691993735</v>
      </c>
      <c r="AT49" s="151">
        <v>2.5074325699835955</v>
      </c>
      <c r="AU49" s="151">
        <v>60.951945483574363</v>
      </c>
      <c r="AV49" s="151">
        <v>38.902158126112361</v>
      </c>
      <c r="AW49" s="151">
        <v>137.68774455734376</v>
      </c>
      <c r="AX49" s="151">
        <v>0</v>
      </c>
      <c r="AY49" s="151">
        <v>0.54214689326870324</v>
      </c>
      <c r="AZ49" s="151">
        <v>1691.6836310555143</v>
      </c>
      <c r="BA49" s="151">
        <v>44.982661424451315</v>
      </c>
      <c r="BB49" s="151">
        <v>17.561067186962738</v>
      </c>
      <c r="BC49" s="151">
        <v>6.5010505811566688</v>
      </c>
      <c r="BD49" s="151">
        <v>11.889899314844966</v>
      </c>
      <c r="BE49" s="151">
        <v>95.38063133510957</v>
      </c>
      <c r="BF49" s="151">
        <v>36.026511224918067</v>
      </c>
      <c r="BG49" s="151">
        <v>1.179542978544216</v>
      </c>
      <c r="BH49" s="151">
        <v>21.398441596864402</v>
      </c>
      <c r="BI49" s="151">
        <v>0.87123751441149633</v>
      </c>
      <c r="BJ49" s="152">
        <v>16.033959262096644</v>
      </c>
      <c r="BK49" s="1"/>
      <c r="BL49" s="1"/>
      <c r="BM49" s="1"/>
      <c r="BN49" s="1"/>
      <c r="BO49" s="1"/>
      <c r="BP49" s="2"/>
    </row>
    <row r="50" spans="1:68" customFormat="1" ht="15.75" x14ac:dyDescent="0.25">
      <c r="A50" s="3" t="s">
        <v>5</v>
      </c>
      <c r="B50" s="1">
        <v>18</v>
      </c>
      <c r="C50" s="1">
        <v>1</v>
      </c>
      <c r="D50" s="4" t="s">
        <v>10</v>
      </c>
      <c r="E50" s="1" t="s">
        <v>13</v>
      </c>
      <c r="F50" s="9" t="s">
        <v>134</v>
      </c>
      <c r="G50" s="2">
        <v>650</v>
      </c>
      <c r="H50" s="9">
        <v>26.8</v>
      </c>
      <c r="I50" s="9">
        <v>0.107</v>
      </c>
      <c r="J50" s="10">
        <v>43269</v>
      </c>
      <c r="K50" s="237">
        <v>20.3</v>
      </c>
      <c r="L50" s="329">
        <v>630</v>
      </c>
      <c r="M50" s="329">
        <v>636</v>
      </c>
      <c r="N50" s="344">
        <f t="shared" si="2"/>
        <v>9.52380952380949E-3</v>
      </c>
      <c r="O50" s="15" t="s">
        <v>21</v>
      </c>
      <c r="P50" s="45" t="s">
        <v>17</v>
      </c>
      <c r="Q50" s="3" t="s">
        <v>72</v>
      </c>
      <c r="R50" s="3"/>
      <c r="S50" s="15" t="s">
        <v>21</v>
      </c>
      <c r="T50" s="1"/>
      <c r="U50" s="2"/>
      <c r="V50" s="1"/>
      <c r="W50" s="15" t="s">
        <v>21</v>
      </c>
      <c r="X50" s="1"/>
      <c r="Y50" s="65">
        <f>AA50/$BA$3</f>
        <v>18.243670672236988</v>
      </c>
      <c r="Z50" s="126">
        <v>119.66</v>
      </c>
      <c r="AA50" s="65">
        <f t="shared" si="24"/>
        <v>123.03190658602644</v>
      </c>
      <c r="AB50" s="69">
        <f t="shared" si="25"/>
        <v>136.53029311387175</v>
      </c>
      <c r="AC50" s="65">
        <f t="shared" si="26"/>
        <v>102.78970688612824</v>
      </c>
      <c r="AD50" s="138">
        <f t="shared" si="27"/>
        <v>0.14098523411224928</v>
      </c>
      <c r="AE50" s="65">
        <f t="shared" si="28"/>
        <v>4.5572819511512925</v>
      </c>
      <c r="AF50" s="57" t="s">
        <v>102</v>
      </c>
      <c r="AG50" s="88">
        <v>6.5373169766555885E-4</v>
      </c>
      <c r="AH50" s="64">
        <f t="shared" si="29"/>
        <v>0.18304145328626331</v>
      </c>
      <c r="AI50" s="64">
        <f t="shared" si="30"/>
        <v>2.5806142143810173E-2</v>
      </c>
      <c r="AJ50" s="64">
        <f t="shared" si="17"/>
        <v>0.15723531114245312</v>
      </c>
      <c r="AK50" s="79">
        <f t="shared" si="18"/>
        <v>0.20884759543007347</v>
      </c>
      <c r="AL50" s="64" t="str">
        <f>IF(AH50&gt;0.4,"Coke", "Gel")</f>
        <v>Gel</v>
      </c>
      <c r="AM50" s="150">
        <v>8.6042944495584521</v>
      </c>
      <c r="AN50" s="151">
        <v>82.704806118272245</v>
      </c>
      <c r="AO50" s="151">
        <v>0.22261499007624255</v>
      </c>
      <c r="AP50" s="151">
        <v>122.83760659442387</v>
      </c>
      <c r="AQ50" s="151">
        <v>8.2031936303338826E-2</v>
      </c>
      <c r="AR50" s="151">
        <v>10.939268515754355</v>
      </c>
      <c r="AS50" s="151">
        <v>0.40660820379412166</v>
      </c>
      <c r="AT50" s="151">
        <v>3.3089429571644802</v>
      </c>
      <c r="AU50" s="151">
        <v>48.188021070749521</v>
      </c>
      <c r="AV50" s="151">
        <v>34.51678322853332</v>
      </c>
      <c r="AW50" s="151">
        <v>113.50999583516538</v>
      </c>
      <c r="AX50" s="151">
        <v>0</v>
      </c>
      <c r="AY50" s="151">
        <v>0.41779024827871103</v>
      </c>
      <c r="AZ50" s="151">
        <v>2202.231712789709</v>
      </c>
      <c r="BA50" s="153">
        <v>26.996773055690628</v>
      </c>
      <c r="BB50" s="151">
        <v>13.435063399137976</v>
      </c>
      <c r="BC50" s="151">
        <v>8.3779670089480955</v>
      </c>
      <c r="BD50" s="151">
        <v>12.478325841617044</v>
      </c>
      <c r="BE50" s="151">
        <v>91.792823297066008</v>
      </c>
      <c r="BF50" s="151">
        <v>24.764492991380394</v>
      </c>
      <c r="BG50" s="151">
        <v>0.99277005378300964</v>
      </c>
      <c r="BH50" s="151">
        <v>14.234882401064969</v>
      </c>
      <c r="BI50" s="151">
        <v>0.64904038575433709</v>
      </c>
      <c r="BJ50" s="152">
        <v>9.6502128872135664</v>
      </c>
      <c r="BK50" s="1"/>
      <c r="BL50" s="1"/>
      <c r="BM50" s="1"/>
      <c r="BN50" s="1"/>
      <c r="BO50" s="1"/>
      <c r="BP50" s="2"/>
    </row>
    <row r="51" spans="1:68" customFormat="1" ht="15.75" x14ac:dyDescent="0.25">
      <c r="A51" s="5" t="s">
        <v>5</v>
      </c>
      <c r="B51" s="6">
        <v>18</v>
      </c>
      <c r="C51" s="6">
        <v>1</v>
      </c>
      <c r="D51" s="6" t="s">
        <v>10</v>
      </c>
      <c r="E51" s="8" t="s">
        <v>14</v>
      </c>
      <c r="F51" s="11" t="s">
        <v>134</v>
      </c>
      <c r="G51" s="7">
        <v>650</v>
      </c>
      <c r="H51" s="11">
        <v>26.8</v>
      </c>
      <c r="I51" s="11">
        <v>0.107</v>
      </c>
      <c r="J51" s="12">
        <v>43269</v>
      </c>
      <c r="K51" s="237">
        <v>20.3</v>
      </c>
      <c r="L51" s="329">
        <v>630</v>
      </c>
      <c r="M51" s="329">
        <v>636</v>
      </c>
      <c r="N51" s="344">
        <f t="shared" si="2"/>
        <v>9.52380952380949E-3</v>
      </c>
      <c r="O51" s="29" t="s">
        <v>21</v>
      </c>
      <c r="P51" s="46" t="s">
        <v>17</v>
      </c>
      <c r="Q51" s="11" t="s">
        <v>72</v>
      </c>
      <c r="R51" s="5"/>
      <c r="S51" s="28" t="s">
        <v>21</v>
      </c>
      <c r="T51" s="8"/>
      <c r="U51" s="7"/>
      <c r="V51" s="8"/>
      <c r="W51" s="28" t="s">
        <v>21</v>
      </c>
      <c r="X51" s="8"/>
      <c r="Y51" s="66"/>
      <c r="Z51" s="127">
        <v>120.66</v>
      </c>
      <c r="AA51" s="66">
        <f t="shared" si="24"/>
        <v>124.03190658602644</v>
      </c>
      <c r="AB51" s="71">
        <f t="shared" si="25"/>
        <v>135.93834051307891</v>
      </c>
      <c r="AC51" s="66">
        <f t="shared" si="26"/>
        <v>105.38165948692109</v>
      </c>
      <c r="AD51" s="139">
        <f t="shared" si="27"/>
        <v>0.12662307735023121</v>
      </c>
      <c r="AE51" s="66">
        <f t="shared" si="28"/>
        <v>5.2086085282099068</v>
      </c>
      <c r="AF51" s="57" t="s">
        <v>102</v>
      </c>
      <c r="AG51" s="88">
        <v>6.5373169766555885E-4</v>
      </c>
      <c r="AH51" s="82">
        <f t="shared" si="29"/>
        <v>0.18457113282233437</v>
      </c>
      <c r="AI51" s="82">
        <f t="shared" si="30"/>
        <v>2.3370964827982243E-2</v>
      </c>
      <c r="AJ51" s="82">
        <f t="shared" si="17"/>
        <v>0.16120016799435213</v>
      </c>
      <c r="AK51" s="80">
        <f t="shared" si="18"/>
        <v>0.20794209765031665</v>
      </c>
      <c r="AL51" s="82"/>
      <c r="AM51" s="150">
        <v>7.9054479854635193</v>
      </c>
      <c r="AN51" s="151">
        <v>76.049400377087295</v>
      </c>
      <c r="AO51" s="151">
        <v>0.2808754334559001</v>
      </c>
      <c r="AP51" s="151">
        <v>157.11911349020932</v>
      </c>
      <c r="AQ51" s="151">
        <v>0.14873088986621408</v>
      </c>
      <c r="AR51" s="151">
        <v>9.8555505508838923</v>
      </c>
      <c r="AS51" s="151">
        <v>0.58769315925845556</v>
      </c>
      <c r="AT51" s="151">
        <v>3.3844746636005518</v>
      </c>
      <c r="AU51" s="151">
        <v>49.906887595914085</v>
      </c>
      <c r="AV51" s="151">
        <v>26.14251096218381</v>
      </c>
      <c r="AW51" s="151">
        <v>144.48589443803382</v>
      </c>
      <c r="AX51" s="151">
        <v>0</v>
      </c>
      <c r="AY51" s="151">
        <v>0.57637201643705838</v>
      </c>
      <c r="AZ51" s="151">
        <v>2148.05873105101</v>
      </c>
      <c r="BA51" s="151">
        <v>23.812867854104923</v>
      </c>
      <c r="BB51" s="151">
        <v>12.222541265997316</v>
      </c>
      <c r="BC51" s="151">
        <v>5.4155762542530423</v>
      </c>
      <c r="BD51" s="151">
        <v>14.660796677087362</v>
      </c>
      <c r="BE51" s="151">
        <v>92.979254457010938</v>
      </c>
      <c r="BF51" s="151">
        <v>22.945892851566896</v>
      </c>
      <c r="BG51" s="151">
        <v>0.80161159891160461</v>
      </c>
      <c r="BH51" s="151">
        <v>12.79015320297189</v>
      </c>
      <c r="BI51" s="151">
        <v>0.61176999574864288</v>
      </c>
      <c r="BJ51" s="152">
        <v>8.528846440000013</v>
      </c>
      <c r="BK51" s="1"/>
      <c r="BL51" s="1"/>
      <c r="BM51" s="1"/>
      <c r="BN51" s="1"/>
      <c r="BO51" s="1"/>
      <c r="BP51" s="2"/>
    </row>
    <row r="52" spans="1:68" customFormat="1" ht="15.75" x14ac:dyDescent="0.25">
      <c r="A52" s="3" t="s">
        <v>7</v>
      </c>
      <c r="B52" s="1">
        <v>24</v>
      </c>
      <c r="C52" s="1">
        <v>2</v>
      </c>
      <c r="D52" s="1" t="s">
        <v>8</v>
      </c>
      <c r="E52" s="1" t="s">
        <v>13</v>
      </c>
      <c r="F52" s="9" t="s">
        <v>185</v>
      </c>
      <c r="G52" s="1">
        <v>650</v>
      </c>
      <c r="H52" s="22">
        <v>14.6</v>
      </c>
      <c r="I52" s="9">
        <v>0.14899999999999999</v>
      </c>
      <c r="J52" s="10">
        <v>43269</v>
      </c>
      <c r="K52" s="324">
        <v>5.0999999999999996</v>
      </c>
      <c r="L52" s="328">
        <v>1928.04</v>
      </c>
      <c r="M52" s="328">
        <v>1946.95</v>
      </c>
      <c r="N52" s="342">
        <f t="shared" si="2"/>
        <v>9.8078878031575556E-3</v>
      </c>
      <c r="O52" s="15" t="s">
        <v>21</v>
      </c>
      <c r="P52" s="44" t="s">
        <v>69</v>
      </c>
      <c r="Q52" s="3" t="s">
        <v>73</v>
      </c>
      <c r="R52" s="3"/>
      <c r="S52" s="15"/>
      <c r="U52" s="2"/>
      <c r="V52" s="20"/>
      <c r="W52" s="15"/>
      <c r="X52" s="41"/>
      <c r="Y52" s="68"/>
      <c r="Z52" s="70">
        <v>24.332000000000001</v>
      </c>
      <c r="AA52" s="65">
        <f t="shared" si="24"/>
        <v>27.703906586026434</v>
      </c>
      <c r="AB52" s="65">
        <f t="shared" si="25"/>
        <v>34.728530099245162</v>
      </c>
      <c r="AC52" s="69">
        <f t="shared" si="26"/>
        <v>13.935469900754839</v>
      </c>
      <c r="AD52" s="123">
        <f t="shared" si="27"/>
        <v>0.42727807411002644</v>
      </c>
      <c r="AE52" s="128">
        <f t="shared" si="28"/>
        <v>1.9719139775885528</v>
      </c>
      <c r="AF52" s="42"/>
      <c r="AG52" s="90">
        <v>2.9599999999999998E-4</v>
      </c>
      <c r="AH52" s="79">
        <f t="shared" si="29"/>
        <v>8.2202702702702704E-2</v>
      </c>
      <c r="AI52" s="64">
        <f t="shared" si="30"/>
        <v>3.512341249744988E-2</v>
      </c>
      <c r="AJ52" s="79">
        <f>(AC52/1000000)/AG52</f>
        <v>4.7079290205252838E-2</v>
      </c>
      <c r="AK52" s="79">
        <f>(AB52/1000000)/AG52</f>
        <v>0.11732611520015258</v>
      </c>
      <c r="AL52" s="79" t="str">
        <f t="shared" ref="AL52:AL59" si="31">IF(AH52&gt;0.4,"Coke", "Gel")</f>
        <v>Gel</v>
      </c>
      <c r="AM52" s="158">
        <v>4.7344357255100809</v>
      </c>
      <c r="AN52" s="146">
        <v>79.979101428762078</v>
      </c>
      <c r="AO52" s="146">
        <v>0.20992311787814449</v>
      </c>
      <c r="AP52" s="146">
        <v>130.05987686968425</v>
      </c>
      <c r="AQ52" s="159">
        <v>9.9239847669851056E-2</v>
      </c>
      <c r="AR52" s="146">
        <v>6.3946640127633829</v>
      </c>
      <c r="AS52" s="146">
        <v>1.7825365617647384</v>
      </c>
      <c r="AT52" s="146">
        <v>14.355225145733215</v>
      </c>
      <c r="AU52" s="146">
        <v>59.747498085310731</v>
      </c>
      <c r="AV52" s="146">
        <v>20.231603343451344</v>
      </c>
      <c r="AW52" s="146">
        <v>106.21649009746353</v>
      </c>
      <c r="AX52" s="146">
        <v>0</v>
      </c>
      <c r="AY52" s="146">
        <v>0.46390897438349188</v>
      </c>
      <c r="AZ52" s="163">
        <v>2225.9520741574624</v>
      </c>
      <c r="BA52" s="146">
        <v>14.049247026437458</v>
      </c>
      <c r="BB52" s="146">
        <v>8.1848942564057534</v>
      </c>
      <c r="BC52" s="146">
        <v>4.2351132990626246</v>
      </c>
      <c r="BD52" s="146">
        <v>13.800119147264917</v>
      </c>
      <c r="BE52" s="146">
        <v>92.039636273006693</v>
      </c>
      <c r="BF52" s="146">
        <v>12.262898962944746</v>
      </c>
      <c r="BG52" s="146">
        <v>0.52511415771645409</v>
      </c>
      <c r="BH52" s="146">
        <v>7.4102509149165599</v>
      </c>
      <c r="BI52" s="146">
        <v>0.43276967761275464</v>
      </c>
      <c r="BJ52" s="147">
        <v>5.1044484774242846</v>
      </c>
      <c r="BK52" s="1"/>
      <c r="BL52" s="1"/>
      <c r="BM52" s="1"/>
      <c r="BN52" s="1"/>
      <c r="BO52" s="1"/>
      <c r="BP52" s="2"/>
    </row>
    <row r="53" spans="1:68" customFormat="1" ht="15.75" x14ac:dyDescent="0.25">
      <c r="A53" s="3" t="s">
        <v>7</v>
      </c>
      <c r="B53" s="1">
        <v>24</v>
      </c>
      <c r="C53" s="1">
        <v>2</v>
      </c>
      <c r="D53" s="1" t="s">
        <v>8</v>
      </c>
      <c r="E53" s="1" t="s">
        <v>14</v>
      </c>
      <c r="F53" s="9" t="s">
        <v>185</v>
      </c>
      <c r="G53" s="1">
        <v>650</v>
      </c>
      <c r="H53" s="9">
        <v>14.6</v>
      </c>
      <c r="I53" s="9">
        <v>0.14899999999999999</v>
      </c>
      <c r="J53" s="10">
        <v>43269</v>
      </c>
      <c r="K53" s="237">
        <v>5.0999999999999996</v>
      </c>
      <c r="L53" s="329">
        <v>1928.04</v>
      </c>
      <c r="M53" s="329">
        <v>1946.95</v>
      </c>
      <c r="N53" s="344">
        <f t="shared" si="2"/>
        <v>9.8078878031575556E-3</v>
      </c>
      <c r="O53" s="15" t="s">
        <v>21</v>
      </c>
      <c r="P53" s="45" t="s">
        <v>69</v>
      </c>
      <c r="Q53" s="3" t="s">
        <v>73</v>
      </c>
      <c r="R53" s="3"/>
      <c r="S53" s="15" t="s">
        <v>21</v>
      </c>
      <c r="U53" s="2"/>
      <c r="V53" s="3"/>
      <c r="W53" s="15" t="s">
        <v>21</v>
      </c>
      <c r="X53" s="1"/>
      <c r="Y53" s="65"/>
      <c r="Z53" s="69">
        <v>49.887</v>
      </c>
      <c r="AA53" s="65">
        <f t="shared" si="24"/>
        <v>53.258906586026434</v>
      </c>
      <c r="AB53" s="65">
        <f t="shared" si="25"/>
        <v>57.341673058060174</v>
      </c>
      <c r="AC53" s="69">
        <f t="shared" si="26"/>
        <v>42.432326941939827</v>
      </c>
      <c r="AD53" s="123">
        <f t="shared" si="27"/>
        <v>0.14943117561810035</v>
      </c>
      <c r="AE53" s="128">
        <f t="shared" si="28"/>
        <v>6.5224042265019309</v>
      </c>
      <c r="AF53" s="2" t="s">
        <v>102</v>
      </c>
      <c r="AG53" s="85">
        <v>2.9599999999999998E-4</v>
      </c>
      <c r="AH53" s="79">
        <f t="shared" si="29"/>
        <v>0.16853716216216216</v>
      </c>
      <c r="AI53" s="64">
        <f t="shared" si="30"/>
        <v>2.5184706277230313E-2</v>
      </c>
      <c r="AJ53" s="79">
        <f t="shared" si="17"/>
        <v>0.14335245588493184</v>
      </c>
      <c r="AK53" s="79">
        <f t="shared" si="18"/>
        <v>0.19372186843939249</v>
      </c>
      <c r="AL53" s="79" t="str">
        <f t="shared" si="31"/>
        <v>Gel</v>
      </c>
      <c r="AM53" s="150">
        <v>2.6971728829795123</v>
      </c>
      <c r="AN53" s="151">
        <v>38.458503695437685</v>
      </c>
      <c r="AO53" s="151">
        <v>0.32824848911855148</v>
      </c>
      <c r="AP53" s="151">
        <v>64.484018542717109</v>
      </c>
      <c r="AQ53" s="151">
        <v>3.4791525292883652E-2</v>
      </c>
      <c r="AR53" s="151">
        <v>3.5946990669022352</v>
      </c>
      <c r="AS53" s="151">
        <v>0.91972974248695616</v>
      </c>
      <c r="AT53" s="151">
        <v>5.9670672381741783</v>
      </c>
      <c r="AU53" s="151">
        <v>24.599938136942889</v>
      </c>
      <c r="AV53" s="151">
        <v>13.858564649000096</v>
      </c>
      <c r="AW53" s="151">
        <v>52.362595584153283</v>
      </c>
      <c r="AX53" s="151">
        <v>0</v>
      </c>
      <c r="AY53" s="151">
        <v>0.26714169257104964</v>
      </c>
      <c r="AZ53" s="151">
        <v>1362.1348717589854</v>
      </c>
      <c r="BA53" s="151">
        <v>8.165532944067472</v>
      </c>
      <c r="BB53" s="151">
        <v>5.6412367968988519</v>
      </c>
      <c r="BC53" s="151">
        <v>2.9003183025148487</v>
      </c>
      <c r="BD53" s="151">
        <v>11.943095673536703</v>
      </c>
      <c r="BE53" s="151">
        <v>91.730891469451379</v>
      </c>
      <c r="BF53" s="151">
        <v>8.5494975792244077</v>
      </c>
      <c r="BG53" s="151">
        <v>0.3294775945829892</v>
      </c>
      <c r="BH53" s="151">
        <v>4.1949334529161852</v>
      </c>
      <c r="BI53" s="151">
        <v>0.28947445700810814</v>
      </c>
      <c r="BJ53" s="152">
        <v>2.8465673410866001</v>
      </c>
      <c r="BK53" s="1"/>
      <c r="BL53" s="1"/>
      <c r="BM53" s="1"/>
      <c r="BN53" s="1"/>
      <c r="BO53" s="1"/>
      <c r="BP53" s="2"/>
    </row>
    <row r="54" spans="1:68" customFormat="1" ht="15.75" x14ac:dyDescent="0.25">
      <c r="A54" s="3" t="s">
        <v>7</v>
      </c>
      <c r="B54" s="1">
        <v>24</v>
      </c>
      <c r="C54" s="1">
        <v>2</v>
      </c>
      <c r="D54" s="4" t="s">
        <v>10</v>
      </c>
      <c r="E54" s="1" t="s">
        <v>13</v>
      </c>
      <c r="F54" s="9" t="s">
        <v>184</v>
      </c>
      <c r="G54" s="1">
        <v>550</v>
      </c>
      <c r="H54" s="9">
        <v>14.6</v>
      </c>
      <c r="I54" s="9">
        <v>0.14899999999999999</v>
      </c>
      <c r="J54" s="10">
        <v>43269</v>
      </c>
      <c r="K54" s="237">
        <v>5.3</v>
      </c>
      <c r="L54" s="329">
        <v>657.94</v>
      </c>
      <c r="M54" s="329">
        <v>648.48</v>
      </c>
      <c r="N54" s="344">
        <f t="shared" si="2"/>
        <v>-1.4378210779098399E-2</v>
      </c>
      <c r="O54" s="15" t="s">
        <v>21</v>
      </c>
      <c r="P54" s="45" t="s">
        <v>69</v>
      </c>
      <c r="Q54" s="3" t="s">
        <v>73</v>
      </c>
      <c r="R54" s="3"/>
      <c r="S54" s="15" t="s">
        <v>21</v>
      </c>
      <c r="U54" s="2"/>
      <c r="V54" s="3"/>
      <c r="W54" s="15" t="s">
        <v>21</v>
      </c>
      <c r="X54" s="1"/>
      <c r="Y54" s="65"/>
      <c r="Z54" s="69">
        <v>5.64</v>
      </c>
      <c r="AA54" s="65">
        <f t="shared" si="24"/>
        <v>9.0119065860264342</v>
      </c>
      <c r="AB54" s="65">
        <f t="shared" si="25"/>
        <v>12.017319771721045</v>
      </c>
      <c r="AC54" s="69">
        <f t="shared" si="26"/>
        <v>-0.73731977172104346</v>
      </c>
      <c r="AD54" s="123">
        <f t="shared" si="27"/>
        <v>1.1307304559789084</v>
      </c>
      <c r="AE54" s="128">
        <f t="shared" si="28"/>
        <v>1.4992791388754778</v>
      </c>
      <c r="AF54" s="2"/>
      <c r="AG54" s="85">
        <v>2.0000000000000001E-4</v>
      </c>
      <c r="AH54" s="79">
        <f t="shared" si="29"/>
        <v>2.8199999999999996E-2</v>
      </c>
      <c r="AI54" s="64">
        <f t="shared" si="30"/>
        <v>3.188659885860521E-2</v>
      </c>
      <c r="AJ54" s="79">
        <f t="shared" si="17"/>
        <v>-3.686598858605217E-3</v>
      </c>
      <c r="AK54" s="79">
        <f t="shared" si="18"/>
        <v>6.0086598858605227E-2</v>
      </c>
      <c r="AL54" s="79" t="str">
        <f t="shared" si="31"/>
        <v>Gel</v>
      </c>
      <c r="AM54" s="150">
        <v>1.893475369297432</v>
      </c>
      <c r="AN54" s="151">
        <v>24.47079896228388</v>
      </c>
      <c r="AO54" s="151">
        <v>0.35283444506830197</v>
      </c>
      <c r="AP54" s="151">
        <v>272.02883560604471</v>
      </c>
      <c r="AQ54" s="151">
        <v>0.14046824161524807</v>
      </c>
      <c r="AR54" s="151">
        <v>2.4104648499470036</v>
      </c>
      <c r="AS54" s="151">
        <v>-0.11095273419113132</v>
      </c>
      <c r="AT54" s="151">
        <v>3.5389796658553605</v>
      </c>
      <c r="AU54" s="151">
        <v>10.657030495751448</v>
      </c>
      <c r="AV54" s="151">
        <v>13.813769376027135</v>
      </c>
      <c r="AW54" s="151">
        <v>36.108912178497143</v>
      </c>
      <c r="AX54" s="151">
        <v>22.8</v>
      </c>
      <c r="AY54" s="151">
        <v>0.5514454357056553</v>
      </c>
      <c r="AZ54" s="151">
        <v>7499.3682314681137</v>
      </c>
      <c r="BA54" s="151">
        <v>6.0108263713892143</v>
      </c>
      <c r="BB54" s="151">
        <v>2.3532412943365055</v>
      </c>
      <c r="BC54" s="151">
        <v>2.6662310445838204</v>
      </c>
      <c r="BD54" s="151">
        <v>9.4805569954097972</v>
      </c>
      <c r="BE54" s="151">
        <v>89.583138992899123</v>
      </c>
      <c r="BF54" s="151">
        <v>4.5875999603595119</v>
      </c>
      <c r="BG54" s="151">
        <v>0.29007213577253138</v>
      </c>
      <c r="BH54" s="151">
        <v>2.803958202326104</v>
      </c>
      <c r="BI54" s="151">
        <v>0.11839973539191664</v>
      </c>
      <c r="BJ54" s="152">
        <v>2.1145415100768874</v>
      </c>
      <c r="BK54" s="1"/>
      <c r="BL54" s="1"/>
      <c r="BM54" s="1"/>
      <c r="BN54" s="1"/>
      <c r="BO54" s="1"/>
      <c r="BP54" s="2"/>
    </row>
    <row r="55" spans="1:68" customFormat="1" ht="15.75" x14ac:dyDescent="0.25">
      <c r="A55" s="3" t="s">
        <v>7</v>
      </c>
      <c r="B55" s="4">
        <v>24</v>
      </c>
      <c r="C55" s="4">
        <v>2</v>
      </c>
      <c r="D55" s="4" t="s">
        <v>10</v>
      </c>
      <c r="E55" s="1" t="s">
        <v>14</v>
      </c>
      <c r="F55" s="9" t="s">
        <v>184</v>
      </c>
      <c r="G55" s="4">
        <v>550</v>
      </c>
      <c r="H55" s="9">
        <v>14.6</v>
      </c>
      <c r="I55" s="9">
        <v>0.14899999999999999</v>
      </c>
      <c r="J55" s="10">
        <v>43269</v>
      </c>
      <c r="K55" s="237">
        <v>5.3</v>
      </c>
      <c r="L55" s="329">
        <v>657.94</v>
      </c>
      <c r="M55" s="329">
        <v>648.48</v>
      </c>
      <c r="N55" s="344">
        <f t="shared" si="2"/>
        <v>-1.4378210779098399E-2</v>
      </c>
      <c r="O55" s="15" t="s">
        <v>21</v>
      </c>
      <c r="P55" s="45" t="s">
        <v>69</v>
      </c>
      <c r="Q55" s="3" t="s">
        <v>73</v>
      </c>
      <c r="R55" s="3"/>
      <c r="S55" s="15" t="s">
        <v>21</v>
      </c>
      <c r="U55" s="2"/>
      <c r="V55" s="3"/>
      <c r="W55" s="15" t="s">
        <v>21</v>
      </c>
      <c r="X55" s="1"/>
      <c r="Y55" s="65"/>
      <c r="Z55" s="69">
        <v>30.157</v>
      </c>
      <c r="AA55" s="65">
        <f t="shared" si="24"/>
        <v>33.528906586026437</v>
      </c>
      <c r="AB55" s="65">
        <f t="shared" si="25"/>
        <v>41.253582066347775</v>
      </c>
      <c r="AC55" s="69">
        <f t="shared" si="26"/>
        <v>19.060417933652225</v>
      </c>
      <c r="AD55" s="123">
        <f t="shared" si="27"/>
        <v>0.36796040940238667</v>
      </c>
      <c r="AE55" s="128">
        <f t="shared" si="28"/>
        <v>2.1702469360325582</v>
      </c>
      <c r="AF55" s="2"/>
      <c r="AG55" s="85">
        <v>2.0000000000000001E-4</v>
      </c>
      <c r="AH55" s="79">
        <f t="shared" si="29"/>
        <v>0.150785</v>
      </c>
      <c r="AI55" s="64">
        <f t="shared" si="30"/>
        <v>5.5482910331738876E-2</v>
      </c>
      <c r="AJ55" s="79">
        <f t="shared" si="17"/>
        <v>9.530208966826112E-2</v>
      </c>
      <c r="AK55" s="79">
        <f t="shared" si="18"/>
        <v>0.20626791033173889</v>
      </c>
      <c r="AL55" s="79" t="str">
        <f t="shared" si="31"/>
        <v>Gel</v>
      </c>
      <c r="AM55" s="150">
        <v>5.1156883054273186</v>
      </c>
      <c r="AN55" s="151">
        <v>70.869296905584633</v>
      </c>
      <c r="AO55" s="151">
        <v>0.79849656573898808</v>
      </c>
      <c r="AP55" s="151">
        <v>168.68076995451335</v>
      </c>
      <c r="AQ55" s="151">
        <v>0.29186203322319137</v>
      </c>
      <c r="AR55" s="151">
        <v>6.7082665103201027</v>
      </c>
      <c r="AS55" s="151">
        <v>0.78728075625781813</v>
      </c>
      <c r="AT55" s="151">
        <v>5.2166939810423756</v>
      </c>
      <c r="AU55" s="151">
        <v>43.631068563108499</v>
      </c>
      <c r="AV55" s="151">
        <v>27.238229251970846</v>
      </c>
      <c r="AW55" s="151">
        <v>34.793368613670609</v>
      </c>
      <c r="AX55" s="151">
        <v>0</v>
      </c>
      <c r="AY55" s="151">
        <v>0.80411655077531119</v>
      </c>
      <c r="AZ55" s="151">
        <v>1713.2232923630725</v>
      </c>
      <c r="BA55" s="151">
        <v>15.449350960642681</v>
      </c>
      <c r="BB55" s="151">
        <v>9.8534865986805134</v>
      </c>
      <c r="BC55" s="151">
        <v>4.9855376499178217</v>
      </c>
      <c r="BD55" s="151">
        <v>12.443163582049177</v>
      </c>
      <c r="BE55" s="151">
        <v>91.394379006791752</v>
      </c>
      <c r="BF55" s="151">
        <v>15.48089858260937</v>
      </c>
      <c r="BG55" s="151">
        <v>0.60223507082066086</v>
      </c>
      <c r="BH55" s="151">
        <v>8.1381795443059719</v>
      </c>
      <c r="BI55" s="151">
        <v>0.49704275032613537</v>
      </c>
      <c r="BJ55" s="152">
        <v>5.5380214345012009</v>
      </c>
      <c r="BK55" s="1"/>
      <c r="BL55" s="1"/>
      <c r="BM55" s="1"/>
      <c r="BN55" s="1"/>
      <c r="BO55" s="1"/>
      <c r="BP55" s="2"/>
    </row>
    <row r="56" spans="1:68" customFormat="1" ht="15.75" x14ac:dyDescent="0.25">
      <c r="A56" s="3" t="s">
        <v>7</v>
      </c>
      <c r="B56" s="1">
        <v>24</v>
      </c>
      <c r="C56" s="1">
        <v>2</v>
      </c>
      <c r="D56" s="4" t="s">
        <v>11</v>
      </c>
      <c r="E56" s="1" t="s">
        <v>13</v>
      </c>
      <c r="F56" s="9" t="s">
        <v>183</v>
      </c>
      <c r="G56" s="4">
        <v>600</v>
      </c>
      <c r="H56" s="9">
        <v>14.6</v>
      </c>
      <c r="I56" s="9">
        <v>0.14899999999999999</v>
      </c>
      <c r="J56" s="10">
        <v>43269</v>
      </c>
      <c r="K56" s="237">
        <v>5.2</v>
      </c>
      <c r="L56" s="329">
        <v>629.82000000000005</v>
      </c>
      <c r="M56" s="329">
        <v>641.52</v>
      </c>
      <c r="N56" s="344">
        <f t="shared" si="2"/>
        <v>1.8576736210345723E-2</v>
      </c>
      <c r="O56" s="15" t="s">
        <v>21</v>
      </c>
      <c r="P56" s="45" t="s">
        <v>69</v>
      </c>
      <c r="Q56" s="3" t="s">
        <v>73</v>
      </c>
      <c r="R56" s="3"/>
      <c r="S56" s="15" t="s">
        <v>21</v>
      </c>
      <c r="U56" s="2"/>
      <c r="V56" s="3"/>
      <c r="W56" s="15" t="s">
        <v>21</v>
      </c>
      <c r="X56" s="1"/>
      <c r="Y56" s="65"/>
      <c r="Z56" s="69">
        <v>40.996000000000002</v>
      </c>
      <c r="AA56" s="65">
        <f t="shared" si="24"/>
        <v>44.367906586026436</v>
      </c>
      <c r="AB56" s="65">
        <f t="shared" si="25"/>
        <v>52.039248097262735</v>
      </c>
      <c r="AC56" s="69">
        <f t="shared" si="26"/>
        <v>29.952751902737266</v>
      </c>
      <c r="AD56" s="123">
        <f t="shared" si="27"/>
        <v>0.26937379493762159</v>
      </c>
      <c r="AE56" s="128">
        <f t="shared" si="28"/>
        <v>2.8917958170054265</v>
      </c>
      <c r="AF56" s="2"/>
      <c r="AG56" s="85">
        <v>4.8200000000000001E-4</v>
      </c>
      <c r="AH56" s="79">
        <f>(Z56/1000000)/AG56</f>
        <v>8.5053941908713709E-2</v>
      </c>
      <c r="AI56" s="64">
        <f t="shared" si="30"/>
        <v>2.2911303106354225E-2</v>
      </c>
      <c r="AJ56" s="79">
        <f t="shared" si="17"/>
        <v>6.2142638802359471E-2</v>
      </c>
      <c r="AK56" s="79">
        <f t="shared" si="18"/>
        <v>0.10796524501506791</v>
      </c>
      <c r="AL56" s="79" t="str">
        <f t="shared" si="31"/>
        <v>Gel</v>
      </c>
      <c r="AM56" s="150">
        <v>4.7329307626020727</v>
      </c>
      <c r="AN56" s="151">
        <v>37.819401768501848</v>
      </c>
      <c r="AO56" s="151">
        <v>0.25549405755765142</v>
      </c>
      <c r="AP56" s="151">
        <v>52.802552290922314</v>
      </c>
      <c r="AQ56" s="151">
        <v>2.5710819424827669E-2</v>
      </c>
      <c r="AR56" s="151">
        <v>5.8540826637483905</v>
      </c>
      <c r="AS56" s="151">
        <v>0.18389321450414486</v>
      </c>
      <c r="AT56" s="151">
        <v>2.7663695958649019</v>
      </c>
      <c r="AU56" s="151">
        <v>20.058471758518781</v>
      </c>
      <c r="AV56" s="151">
        <v>17.760928645741018</v>
      </c>
      <c r="AW56" s="151">
        <v>119.35613064624268</v>
      </c>
      <c r="AX56" s="151">
        <v>0</v>
      </c>
      <c r="AY56" s="151">
        <v>0.22867676785544408</v>
      </c>
      <c r="AZ56" s="151">
        <v>1055.5489883039349</v>
      </c>
      <c r="BA56" s="151">
        <v>15.342683022472599</v>
      </c>
      <c r="BB56" s="151">
        <v>5.7139968386420454</v>
      </c>
      <c r="BC56" s="151">
        <v>4.5234984066495274</v>
      </c>
      <c r="BD56" s="151">
        <v>11.671848004320969</v>
      </c>
      <c r="BE56" s="151">
        <v>91.974937153012959</v>
      </c>
      <c r="BF56" s="151">
        <v>12.148999303462915</v>
      </c>
      <c r="BG56" s="151">
        <v>0.57308730582696832</v>
      </c>
      <c r="BH56" s="151">
        <v>7.6449315005518974</v>
      </c>
      <c r="BI56" s="151">
        <v>0.27044761826573466</v>
      </c>
      <c r="BJ56" s="152">
        <v>5.331766189185295</v>
      </c>
      <c r="BK56" s="145"/>
      <c r="BL56" s="1"/>
      <c r="BM56" s="1"/>
      <c r="BN56" s="1"/>
      <c r="BO56" s="1"/>
      <c r="BP56" s="2"/>
    </row>
    <row r="57" spans="1:68" customFormat="1" ht="15.75" x14ac:dyDescent="0.25">
      <c r="A57" s="3" t="s">
        <v>7</v>
      </c>
      <c r="B57" s="1">
        <v>24</v>
      </c>
      <c r="C57" s="1">
        <v>2</v>
      </c>
      <c r="D57" s="4" t="s">
        <v>11</v>
      </c>
      <c r="E57" s="1" t="s">
        <v>14</v>
      </c>
      <c r="F57" s="9" t="s">
        <v>183</v>
      </c>
      <c r="G57" s="4">
        <v>600</v>
      </c>
      <c r="H57" s="9">
        <v>14.6</v>
      </c>
      <c r="I57" s="9">
        <v>0.14899999999999999</v>
      </c>
      <c r="J57" s="10">
        <v>43269</v>
      </c>
      <c r="K57" s="237">
        <v>5.2</v>
      </c>
      <c r="L57" s="329">
        <v>629.82000000000005</v>
      </c>
      <c r="M57" s="329">
        <v>641.52</v>
      </c>
      <c r="N57" s="344">
        <f t="shared" si="2"/>
        <v>1.8576736210345723E-2</v>
      </c>
      <c r="O57" s="15" t="s">
        <v>21</v>
      </c>
      <c r="P57" s="45" t="s">
        <v>69</v>
      </c>
      <c r="Q57" s="3" t="s">
        <v>73</v>
      </c>
      <c r="R57" s="3"/>
      <c r="S57" s="15" t="s">
        <v>21</v>
      </c>
      <c r="U57" s="2"/>
      <c r="V57" s="3"/>
      <c r="W57" s="15" t="s">
        <v>21</v>
      </c>
      <c r="X57" s="1"/>
      <c r="Y57" s="65"/>
      <c r="Z57" s="69">
        <v>30.157</v>
      </c>
      <c r="AA57" s="65">
        <f t="shared" si="24"/>
        <v>33.528906586026437</v>
      </c>
      <c r="AB57" s="65">
        <f t="shared" si="25"/>
        <v>41.253582066347775</v>
      </c>
      <c r="AC57" s="69">
        <f t="shared" si="26"/>
        <v>19.060417933652225</v>
      </c>
      <c r="AD57" s="123">
        <f t="shared" si="27"/>
        <v>0.36796040940238667</v>
      </c>
      <c r="AE57" s="128">
        <f t="shared" si="28"/>
        <v>2.1702469360325582</v>
      </c>
      <c r="AF57" s="2"/>
      <c r="AG57" s="85">
        <v>4.8200000000000001E-4</v>
      </c>
      <c r="AH57" s="79">
        <f>(Z57/1000000)/AG57</f>
        <v>6.256639004149378E-2</v>
      </c>
      <c r="AI57" s="64">
        <f t="shared" si="30"/>
        <v>2.3021954494497461E-2</v>
      </c>
      <c r="AJ57" s="79">
        <f t="shared" si="17"/>
        <v>3.9544435546996319E-2</v>
      </c>
      <c r="AK57" s="79">
        <f t="shared" si="18"/>
        <v>8.5588344535991234E-2</v>
      </c>
      <c r="AL57" s="79" t="str">
        <f t="shared" si="31"/>
        <v>Gel</v>
      </c>
      <c r="AM57" s="150">
        <v>5.1156883054273186</v>
      </c>
      <c r="AN57" s="151">
        <v>70.869296905584633</v>
      </c>
      <c r="AO57" s="151">
        <v>0.79849656573898808</v>
      </c>
      <c r="AP57" s="151">
        <v>168.68076995451335</v>
      </c>
      <c r="AQ57" s="151">
        <v>0.29186203322319137</v>
      </c>
      <c r="AR57" s="151">
        <v>6.7082665103201027</v>
      </c>
      <c r="AS57" s="151">
        <v>0.78728075625781813</v>
      </c>
      <c r="AT57" s="151">
        <v>5.2166939810423756</v>
      </c>
      <c r="AU57" s="151">
        <v>43.631068563108499</v>
      </c>
      <c r="AV57" s="151">
        <v>27.238229251970846</v>
      </c>
      <c r="AW57" s="151">
        <v>34.793368613670609</v>
      </c>
      <c r="AX57" s="151">
        <v>0</v>
      </c>
      <c r="AY57" s="151">
        <v>0.80411655077531119</v>
      </c>
      <c r="AZ57" s="151">
        <v>1713.2232923630725</v>
      </c>
      <c r="BA57" s="151">
        <v>15.449350960642681</v>
      </c>
      <c r="BB57" s="151">
        <v>9.8534865986805134</v>
      </c>
      <c r="BC57" s="151">
        <v>4.9855376499178217</v>
      </c>
      <c r="BD57" s="151">
        <v>12.443163582049177</v>
      </c>
      <c r="BE57" s="151">
        <v>91.394379006791752</v>
      </c>
      <c r="BF57" s="151">
        <v>15.48089858260937</v>
      </c>
      <c r="BG57" s="151">
        <v>0.60223507082066086</v>
      </c>
      <c r="BH57" s="151">
        <v>8.1381795443059719</v>
      </c>
      <c r="BI57" s="151">
        <v>0.49704275032613537</v>
      </c>
      <c r="BJ57" s="152">
        <v>5.5380214345012009</v>
      </c>
      <c r="BK57" s="1"/>
      <c r="BL57" s="1"/>
      <c r="BM57" s="1"/>
      <c r="BN57" s="1"/>
      <c r="BO57" s="1"/>
      <c r="BP57" s="2"/>
    </row>
    <row r="58" spans="1:68" customFormat="1" ht="15.75" x14ac:dyDescent="0.25">
      <c r="A58" s="3" t="s">
        <v>7</v>
      </c>
      <c r="B58" s="1">
        <v>24</v>
      </c>
      <c r="C58" s="1">
        <v>2</v>
      </c>
      <c r="D58" s="4" t="s">
        <v>12</v>
      </c>
      <c r="E58" s="1" t="s">
        <v>13</v>
      </c>
      <c r="F58" s="9" t="s">
        <v>182</v>
      </c>
      <c r="G58" s="4">
        <v>650</v>
      </c>
      <c r="H58" s="9">
        <v>14.6</v>
      </c>
      <c r="I58" s="9">
        <v>0.14899999999999999</v>
      </c>
      <c r="J58" s="10">
        <v>43269</v>
      </c>
      <c r="K58" s="237">
        <v>5.3</v>
      </c>
      <c r="L58" s="329">
        <v>518.34</v>
      </c>
      <c r="M58" s="329">
        <v>661.42</v>
      </c>
      <c r="N58" s="344">
        <f t="shared" si="2"/>
        <v>0.27603503491916492</v>
      </c>
      <c r="O58" s="15" t="s">
        <v>21</v>
      </c>
      <c r="P58" s="45" t="s">
        <v>69</v>
      </c>
      <c r="Q58" s="3" t="s">
        <v>73</v>
      </c>
      <c r="R58" s="3"/>
      <c r="S58" s="15" t="s">
        <v>21</v>
      </c>
      <c r="U58" s="2"/>
      <c r="V58" s="3"/>
      <c r="W58" s="15" t="s">
        <v>21</v>
      </c>
      <c r="X58" s="1"/>
      <c r="Y58" s="65"/>
      <c r="Z58" s="69">
        <v>104.65</v>
      </c>
      <c r="AA58" s="65">
        <f t="shared" si="24"/>
        <v>108.02190658602645</v>
      </c>
      <c r="AB58" s="65">
        <f t="shared" si="25"/>
        <v>122.31005804089648</v>
      </c>
      <c r="AC58" s="69">
        <f t="shared" si="26"/>
        <v>86.989941959103533</v>
      </c>
      <c r="AD58" s="123">
        <f t="shared" si="27"/>
        <v>0.16875354076346372</v>
      </c>
      <c r="AE58" s="128">
        <f t="shared" si="28"/>
        <v>3.7801218347670758</v>
      </c>
      <c r="AF58" s="2" t="s">
        <v>103</v>
      </c>
      <c r="AG58" s="85">
        <v>8.3100000000000003E-4</v>
      </c>
      <c r="AH58" s="79">
        <f>(Z58/1000000)/AG58</f>
        <v>0.12593261131167269</v>
      </c>
      <c r="AI58" s="64">
        <f t="shared" si="30"/>
        <v>2.125157405643379E-2</v>
      </c>
      <c r="AJ58" s="79">
        <f t="shared" si="17"/>
        <v>0.1046810372552389</v>
      </c>
      <c r="AK58" s="79">
        <f t="shared" si="18"/>
        <v>0.14718418536810648</v>
      </c>
      <c r="AL58" s="79" t="str">
        <f t="shared" si="31"/>
        <v>Gel</v>
      </c>
      <c r="AM58" s="150">
        <v>9.5593736414486425</v>
      </c>
      <c r="AN58" s="151">
        <v>74.12891136482358</v>
      </c>
      <c r="AO58" s="151">
        <v>0.27745870732742411</v>
      </c>
      <c r="AP58" s="151">
        <v>90.013382463188023</v>
      </c>
      <c r="AQ58" s="151">
        <v>0.2102715593564155</v>
      </c>
      <c r="AR58" s="151">
        <v>11.816032297174523</v>
      </c>
      <c r="AS58" s="151">
        <v>0.70579531551606056</v>
      </c>
      <c r="AT58" s="151">
        <v>3.1659769442492007</v>
      </c>
      <c r="AU58" s="151">
        <v>46.459105420979832</v>
      </c>
      <c r="AV58" s="151">
        <v>27.669802305864945</v>
      </c>
      <c r="AW58" s="151">
        <v>143.49558507128103</v>
      </c>
      <c r="AX58" s="151">
        <v>90</v>
      </c>
      <c r="AY58" s="151">
        <v>0.70012318434721565</v>
      </c>
      <c r="AZ58" s="151">
        <v>1054.5560297488921</v>
      </c>
      <c r="BA58" s="151">
        <v>28.576302909740093</v>
      </c>
      <c r="BB58" s="151">
        <v>15.753714625996516</v>
      </c>
      <c r="BC58" s="151">
        <v>4.3862717242894362</v>
      </c>
      <c r="BD58" s="151">
        <v>16.026998785518163</v>
      </c>
      <c r="BE58" s="151">
        <v>96.25098252610151</v>
      </c>
      <c r="BF58" s="151">
        <v>28.82149419747293</v>
      </c>
      <c r="BG58" s="151">
        <v>0.72620812958791692</v>
      </c>
      <c r="BH58" s="151">
        <v>16.360932161999042</v>
      </c>
      <c r="BI58" s="151">
        <v>0.73934171232515644</v>
      </c>
      <c r="BJ58" s="152">
        <v>10.547370808697201</v>
      </c>
      <c r="BK58" s="1"/>
      <c r="BL58" s="1"/>
      <c r="BM58" s="1"/>
      <c r="BN58" s="1"/>
      <c r="BO58" s="1"/>
      <c r="BP58" s="2"/>
    </row>
    <row r="59" spans="1:68" customFormat="1" ht="15.75" x14ac:dyDescent="0.25">
      <c r="A59" s="5" t="s">
        <v>7</v>
      </c>
      <c r="B59" s="6">
        <v>24</v>
      </c>
      <c r="C59" s="6">
        <v>2</v>
      </c>
      <c r="D59" s="6" t="s">
        <v>12</v>
      </c>
      <c r="E59" s="8" t="s">
        <v>14</v>
      </c>
      <c r="F59" s="11" t="s">
        <v>182</v>
      </c>
      <c r="G59" s="8">
        <v>650</v>
      </c>
      <c r="H59" s="11">
        <v>14.6</v>
      </c>
      <c r="I59" s="9">
        <v>0.14899999999999999</v>
      </c>
      <c r="J59" s="10">
        <v>43269</v>
      </c>
      <c r="K59" s="234">
        <v>5.3</v>
      </c>
      <c r="L59" s="330">
        <v>518.34</v>
      </c>
      <c r="M59" s="330">
        <v>661.42</v>
      </c>
      <c r="N59" s="345">
        <f t="shared" si="2"/>
        <v>0.27603503491916492</v>
      </c>
      <c r="O59" s="29" t="s">
        <v>21</v>
      </c>
      <c r="P59" s="45" t="s">
        <v>69</v>
      </c>
      <c r="Q59" s="3" t="s">
        <v>73</v>
      </c>
      <c r="R59" s="5"/>
      <c r="S59" s="28" t="s">
        <v>21</v>
      </c>
      <c r="T59" s="8"/>
      <c r="U59" s="7"/>
      <c r="V59" s="5"/>
      <c r="W59" s="28" t="s">
        <v>21</v>
      </c>
      <c r="X59" s="8"/>
      <c r="Y59" s="66"/>
      <c r="Z59" s="71">
        <v>149.81</v>
      </c>
      <c r="AA59" s="66">
        <f t="shared" si="24"/>
        <v>153.18190658602643</v>
      </c>
      <c r="AB59" s="66">
        <f t="shared" si="25"/>
        <v>162.16893155624183</v>
      </c>
      <c r="AC59" s="71">
        <f t="shared" si="26"/>
        <v>137.45106844375817</v>
      </c>
      <c r="AD59" s="125">
        <f t="shared" si="27"/>
        <v>8.2497373714984612E-2</v>
      </c>
      <c r="AE59" s="130">
        <f t="shared" si="28"/>
        <v>8.5223923986913555</v>
      </c>
      <c r="AF59" s="7" t="s">
        <v>103</v>
      </c>
      <c r="AG59" s="86">
        <v>8.3100000000000003E-4</v>
      </c>
      <c r="AH59" s="80">
        <f>(Z59/1000000)/AG59</f>
        <v>0.18027677496991576</v>
      </c>
      <c r="AI59" s="82">
        <f t="shared" si="30"/>
        <v>1.4872360476825323E-2</v>
      </c>
      <c r="AJ59" s="80">
        <f t="shared" si="17"/>
        <v>0.16540441449309046</v>
      </c>
      <c r="AK59" s="80">
        <f t="shared" si="18"/>
        <v>0.19514913544674106</v>
      </c>
      <c r="AL59" s="80" t="str">
        <f t="shared" si="31"/>
        <v>Gel</v>
      </c>
      <c r="AM59" s="160">
        <v>5.5949087648994507</v>
      </c>
      <c r="AN59" s="148">
        <v>63.589905039407313</v>
      </c>
      <c r="AO59" s="148">
        <v>0.3321492040464879</v>
      </c>
      <c r="AP59" s="148">
        <v>92.779537872787841</v>
      </c>
      <c r="AQ59" s="161">
        <v>8.7430418919634434E-2</v>
      </c>
      <c r="AR59" s="148">
        <v>7.0593657901164448</v>
      </c>
      <c r="AS59" s="148">
        <v>4.2341649961395729E-2</v>
      </c>
      <c r="AT59" s="148">
        <v>3.3746162259323516</v>
      </c>
      <c r="AU59" s="148">
        <v>38.55988905830764</v>
      </c>
      <c r="AV59" s="148">
        <v>25.03001961907848</v>
      </c>
      <c r="AW59" s="148">
        <v>90.235731156686938</v>
      </c>
      <c r="AX59" s="148">
        <v>0</v>
      </c>
      <c r="AY59" s="148">
        <v>0.42916520768390459</v>
      </c>
      <c r="AZ59" s="162">
        <v>1200.3563899225078</v>
      </c>
      <c r="BA59" s="148">
        <v>17.97404994043082</v>
      </c>
      <c r="BB59" s="148">
        <v>7.1085958856059168</v>
      </c>
      <c r="BC59" s="148">
        <v>7.0916602184374913</v>
      </c>
      <c r="BD59" s="148">
        <v>8.9093455975108622</v>
      </c>
      <c r="BE59" s="148">
        <v>89.802882777491462</v>
      </c>
      <c r="BF59" s="148">
        <v>13.479802873916924</v>
      </c>
      <c r="BG59" s="148">
        <v>0.80618165075925508</v>
      </c>
      <c r="BH59" s="148">
        <v>8.2302649118457385</v>
      </c>
      <c r="BI59" s="148">
        <v>0.35466626650200028</v>
      </c>
      <c r="BJ59" s="149">
        <v>6.3215339011992864</v>
      </c>
      <c r="BK59" s="1"/>
      <c r="BL59" s="1"/>
      <c r="BM59" s="1"/>
      <c r="BN59" s="1"/>
      <c r="BO59" s="1"/>
      <c r="BP59" s="2"/>
    </row>
    <row r="60" spans="1:68" s="257" customFormat="1" ht="15.75" x14ac:dyDescent="0.25">
      <c r="A60" s="165" t="s">
        <v>5</v>
      </c>
      <c r="B60" s="75">
        <v>22</v>
      </c>
      <c r="C60" s="75">
        <v>1</v>
      </c>
      <c r="D60" s="75" t="s">
        <v>8</v>
      </c>
      <c r="E60" s="75" t="s">
        <v>13</v>
      </c>
      <c r="F60" s="19" t="s">
        <v>163</v>
      </c>
      <c r="G60" s="57">
        <v>700</v>
      </c>
      <c r="H60" s="140">
        <v>27.2</v>
      </c>
      <c r="I60" s="140">
        <v>0.11700000000000001</v>
      </c>
      <c r="J60" s="271">
        <v>43252</v>
      </c>
      <c r="K60" s="323">
        <v>4.9000000000000004</v>
      </c>
      <c r="L60" s="329">
        <v>662</v>
      </c>
      <c r="M60" s="329">
        <v>672</v>
      </c>
      <c r="N60" s="344">
        <f t="shared" si="2"/>
        <v>1.5105740181268867E-2</v>
      </c>
      <c r="O60" s="258" t="s">
        <v>21</v>
      </c>
      <c r="P60" s="165" t="s">
        <v>17</v>
      </c>
      <c r="Q60" s="140" t="s">
        <v>74</v>
      </c>
      <c r="R60" s="75"/>
      <c r="S60" s="258" t="s">
        <v>21</v>
      </c>
      <c r="T60" s="75"/>
      <c r="U60" s="76"/>
      <c r="V60" s="4"/>
      <c r="W60" s="258" t="s">
        <v>21</v>
      </c>
      <c r="X60" s="4"/>
      <c r="Y60" s="251">
        <f t="shared" si="3"/>
        <v>5.2462762065599327</v>
      </c>
      <c r="Z60" s="245">
        <v>32.008000000000003</v>
      </c>
      <c r="AA60" s="251">
        <f t="shared" si="24"/>
        <v>35.379906586026436</v>
      </c>
      <c r="AB60" s="251">
        <f t="shared" si="4"/>
        <v>40.548378649415845</v>
      </c>
      <c r="AC60" s="251">
        <f t="shared" si="5"/>
        <v>23.467621350584157</v>
      </c>
      <c r="AD60" s="280">
        <f t="shared" si="27"/>
        <v>0.26682012776230452</v>
      </c>
      <c r="AE60" s="251">
        <f t="shared" si="28"/>
        <v>3.4226659399629997</v>
      </c>
      <c r="AF60" s="281" t="s">
        <v>99</v>
      </c>
      <c r="AG60" s="282">
        <v>4.0487229146233183E-4</v>
      </c>
      <c r="AH60" s="256">
        <f>(Z60/1000000)/AG60</f>
        <v>7.9057027796079579E-2</v>
      </c>
      <c r="AI60" s="256">
        <f t="shared" si="30"/>
        <v>2.1094006257058012E-2</v>
      </c>
      <c r="AJ60" s="256">
        <f t="shared" si="17"/>
        <v>5.7963021539021567E-2</v>
      </c>
      <c r="AK60" s="256">
        <f t="shared" si="18"/>
        <v>0.10015103405313759</v>
      </c>
      <c r="AL60" s="255" t="str">
        <f t="shared" si="6"/>
        <v>Gel</v>
      </c>
      <c r="AM60" s="96">
        <v>3.4713675821852732</v>
      </c>
      <c r="AN60" s="97">
        <v>70.239599153865129</v>
      </c>
      <c r="AO60" s="97">
        <v>0.49269492656710023</v>
      </c>
      <c r="AP60" s="97">
        <v>250.92951625584686</v>
      </c>
      <c r="AQ60" s="97">
        <v>0.19349331582179041</v>
      </c>
      <c r="AR60" s="97">
        <v>4.6158914410944316</v>
      </c>
      <c r="AS60" s="97">
        <v>-0.49427133177351229</v>
      </c>
      <c r="AT60" s="97">
        <v>5.9947727513854652</v>
      </c>
      <c r="AU60" s="97">
        <v>30.058370583317693</v>
      </c>
      <c r="AV60" s="97">
        <v>40.181228570547439</v>
      </c>
      <c r="AW60" s="97">
        <v>67.30799029579731</v>
      </c>
      <c r="AX60" s="97">
        <v>0</v>
      </c>
      <c r="AY60" s="97">
        <v>0.67292775669801508</v>
      </c>
      <c r="AZ60" s="97">
        <v>8994.1806363385513</v>
      </c>
      <c r="BA60" s="97">
        <v>10.336944126778819</v>
      </c>
      <c r="BB60" s="97">
        <v>4.4452302810846538</v>
      </c>
      <c r="BC60" s="97">
        <v>6.675076071719003</v>
      </c>
      <c r="BD60" s="97">
        <v>8.7880042792710267</v>
      </c>
      <c r="BE60" s="97">
        <v>87.689480579019005</v>
      </c>
      <c r="BF60" s="97">
        <v>7.7025961218168959</v>
      </c>
      <c r="BG60" s="97">
        <v>0.65885365269563456</v>
      </c>
      <c r="BH60" s="97">
        <v>4.7558224454818419</v>
      </c>
      <c r="BI60" s="97">
        <v>0.22070649922993876</v>
      </c>
      <c r="BJ60" s="102">
        <v>3.7453773270996158</v>
      </c>
      <c r="BK60" s="4"/>
      <c r="BL60" s="4"/>
      <c r="BM60" s="4"/>
      <c r="BN60" s="4"/>
      <c r="BO60" s="4"/>
      <c r="BP60" s="57"/>
    </row>
    <row r="61" spans="1:68" s="257" customFormat="1" ht="15.75" x14ac:dyDescent="0.25">
      <c r="A61" s="13" t="s">
        <v>5</v>
      </c>
      <c r="B61" s="4">
        <v>22</v>
      </c>
      <c r="C61" s="4">
        <v>1</v>
      </c>
      <c r="D61" s="4" t="s">
        <v>8</v>
      </c>
      <c r="E61" s="4" t="s">
        <v>14</v>
      </c>
      <c r="F61" s="19" t="s">
        <v>163</v>
      </c>
      <c r="G61" s="57">
        <v>700</v>
      </c>
      <c r="H61" s="19">
        <v>27.2</v>
      </c>
      <c r="I61" s="19">
        <v>0.11700000000000001</v>
      </c>
      <c r="J61" s="249">
        <v>43252</v>
      </c>
      <c r="K61" s="243">
        <v>4.9000000000000004</v>
      </c>
      <c r="L61" s="329">
        <v>662</v>
      </c>
      <c r="M61" s="329">
        <v>672</v>
      </c>
      <c r="N61" s="344">
        <f t="shared" si="2"/>
        <v>1.5105740181268867E-2</v>
      </c>
      <c r="O61" s="258" t="s">
        <v>21</v>
      </c>
      <c r="P61" s="13" t="s">
        <v>17</v>
      </c>
      <c r="Q61" s="19" t="s">
        <v>74</v>
      </c>
      <c r="R61" s="4"/>
      <c r="S61" s="258"/>
      <c r="T61" s="4"/>
      <c r="U61" s="57"/>
      <c r="V61" s="4"/>
      <c r="W61" s="258"/>
      <c r="X61" s="4"/>
      <c r="Y61" s="251"/>
      <c r="Z61" s="245"/>
      <c r="AA61" s="251"/>
      <c r="AB61" s="251"/>
      <c r="AC61" s="251"/>
      <c r="AD61" s="280"/>
      <c r="AE61" s="251"/>
      <c r="AF61" s="57" t="s">
        <v>68</v>
      </c>
      <c r="AG61" s="282">
        <v>4.0487229146233183E-4</v>
      </c>
      <c r="AH61" s="256"/>
      <c r="AI61" s="256"/>
      <c r="AJ61" s="256">
        <f t="shared" si="17"/>
        <v>0</v>
      </c>
      <c r="AK61" s="256">
        <f t="shared" si="18"/>
        <v>0</v>
      </c>
      <c r="AL61" s="255"/>
      <c r="AM61" s="283"/>
      <c r="AN61" s="284"/>
      <c r="AO61" s="284"/>
      <c r="AP61" s="284"/>
      <c r="AQ61" s="284"/>
      <c r="AR61" s="284"/>
      <c r="AS61" s="284"/>
      <c r="AT61" s="284"/>
      <c r="AU61" s="284"/>
      <c r="AV61" s="284"/>
      <c r="AW61" s="284"/>
      <c r="AX61" s="284"/>
      <c r="AY61" s="284"/>
      <c r="AZ61" s="284"/>
      <c r="BA61" s="284"/>
      <c r="BB61" s="284"/>
      <c r="BC61" s="284"/>
      <c r="BD61" s="284"/>
      <c r="BE61" s="284"/>
      <c r="BF61" s="284"/>
      <c r="BG61" s="284"/>
      <c r="BH61" s="284"/>
      <c r="BI61" s="284"/>
      <c r="BJ61" s="285"/>
      <c r="BK61" s="4"/>
      <c r="BL61" s="4"/>
      <c r="BM61" s="4"/>
      <c r="BN61" s="4"/>
      <c r="BO61" s="4"/>
      <c r="BP61" s="57"/>
    </row>
    <row r="62" spans="1:68" s="257" customFormat="1" ht="15.75" x14ac:dyDescent="0.25">
      <c r="A62" s="13" t="s">
        <v>5</v>
      </c>
      <c r="B62" s="4">
        <v>22</v>
      </c>
      <c r="C62" s="4">
        <v>1</v>
      </c>
      <c r="D62" s="4" t="s">
        <v>10</v>
      </c>
      <c r="E62" s="4" t="s">
        <v>13</v>
      </c>
      <c r="F62" s="19" t="s">
        <v>162</v>
      </c>
      <c r="G62" s="57">
        <v>650</v>
      </c>
      <c r="H62" s="19">
        <v>27.2</v>
      </c>
      <c r="I62" s="19">
        <v>0.11700000000000001</v>
      </c>
      <c r="J62" s="249">
        <v>43252</v>
      </c>
      <c r="K62" s="243">
        <v>4.9000000000000004</v>
      </c>
      <c r="L62" s="329">
        <v>641</v>
      </c>
      <c r="M62" s="329">
        <v>642</v>
      </c>
      <c r="N62" s="344">
        <f t="shared" si="2"/>
        <v>1.5600624024960652E-3</v>
      </c>
      <c r="O62" s="258" t="s">
        <v>21</v>
      </c>
      <c r="P62" s="13" t="s">
        <v>17</v>
      </c>
      <c r="Q62" s="19" t="s">
        <v>75</v>
      </c>
      <c r="R62" s="4"/>
      <c r="S62" s="250" t="s">
        <v>21</v>
      </c>
      <c r="T62" s="4"/>
      <c r="U62" s="57"/>
      <c r="V62" s="4"/>
      <c r="W62" s="250" t="s">
        <v>21</v>
      </c>
      <c r="X62" s="4"/>
      <c r="Y62" s="251">
        <f t="shared" si="3"/>
        <v>1.7062908316784882</v>
      </c>
      <c r="Z62" s="286">
        <v>8.1349999999999998</v>
      </c>
      <c r="AA62" s="251">
        <f t="shared" ref="AA62:AA67" si="32">Z62+(0.5*$BA$3)</f>
        <v>11.506906586026435</v>
      </c>
      <c r="AB62" s="251">
        <f t="shared" si="4"/>
        <v>15.939970599206433</v>
      </c>
      <c r="AC62" s="251">
        <f t="shared" si="5"/>
        <v>0.33002940079356685</v>
      </c>
      <c r="AD62" s="280">
        <f t="shared" ref="AD62:AD68" si="33">((0.5*BA62)+(0.5*$BA$3))/Z62</f>
        <v>0.95943092799095675</v>
      </c>
      <c r="AE62" s="251">
        <f t="shared" ref="AE62:AE68" si="34">AA62/BA62</f>
        <v>1.2978502624612578</v>
      </c>
      <c r="AF62" s="57" t="s">
        <v>83</v>
      </c>
      <c r="AG62" s="282">
        <v>2.0605106630991379E-4</v>
      </c>
      <c r="AH62" s="256">
        <f t="shared" ref="AH62:AH67" si="35">(Z62/1000000)/AG62</f>
        <v>3.9480504254049559E-2</v>
      </c>
      <c r="AI62" s="256">
        <f t="shared" ref="AI62:AI67" si="36">AH62*AD62</f>
        <v>3.7878816834013687E-2</v>
      </c>
      <c r="AJ62" s="256">
        <f t="shared" si="17"/>
        <v>1.6016874200358751E-3</v>
      </c>
      <c r="AK62" s="256">
        <f t="shared" si="18"/>
        <v>7.7359321088063246E-2</v>
      </c>
      <c r="AL62" s="255" t="str">
        <f t="shared" si="6"/>
        <v>Gel</v>
      </c>
      <c r="AM62" s="96">
        <v>2.8809083516494303</v>
      </c>
      <c r="AN62" s="97">
        <v>32.619602279737592</v>
      </c>
      <c r="AO62" s="97">
        <v>0.3766570328956641</v>
      </c>
      <c r="AP62" s="97">
        <v>139.83853476937915</v>
      </c>
      <c r="AQ62" s="97">
        <v>8.2957624215764136E-2</v>
      </c>
      <c r="AR62" s="97">
        <v>3.6874628322630842</v>
      </c>
      <c r="AS62" s="97">
        <v>-0.40828166614864714</v>
      </c>
      <c r="AT62" s="97">
        <v>3.5829308848045525</v>
      </c>
      <c r="AU62" s="97">
        <v>14.542492037074853</v>
      </c>
      <c r="AV62" s="97">
        <v>18.077108423673337</v>
      </c>
      <c r="AW62" s="97">
        <v>73.080496475704066</v>
      </c>
      <c r="AX62" s="97">
        <v>0</v>
      </c>
      <c r="AY62" s="97">
        <v>0.41812054901589785</v>
      </c>
      <c r="AZ62" s="97">
        <v>2916.0072034723153</v>
      </c>
      <c r="BA62" s="97">
        <v>8.8661280263599966</v>
      </c>
      <c r="BB62" s="97">
        <v>3.0632186297132145</v>
      </c>
      <c r="BC62" s="97">
        <v>4.7878507732813702</v>
      </c>
      <c r="BD62" s="97">
        <v>8.4449317288260612</v>
      </c>
      <c r="BE62" s="97">
        <v>87.592356035093658</v>
      </c>
      <c r="BF62" s="97">
        <v>6.3221009440894704</v>
      </c>
      <c r="BG62" s="97">
        <v>0.50528429838670696</v>
      </c>
      <c r="BH62" s="97">
        <v>4.0491452757524886</v>
      </c>
      <c r="BI62" s="97">
        <v>0.15513813473194341</v>
      </c>
      <c r="BJ62" s="102">
        <v>3.2336551491934018</v>
      </c>
      <c r="BK62" s="4"/>
      <c r="BL62" s="4"/>
      <c r="BM62" s="4"/>
      <c r="BN62" s="4"/>
      <c r="BO62" s="4"/>
      <c r="BP62" s="57"/>
    </row>
    <row r="63" spans="1:68" s="257" customFormat="1" ht="15.75" x14ac:dyDescent="0.25">
      <c r="A63" s="166" t="s">
        <v>5</v>
      </c>
      <c r="B63" s="6">
        <v>22</v>
      </c>
      <c r="C63" s="6">
        <v>1</v>
      </c>
      <c r="D63" s="6" t="s">
        <v>10</v>
      </c>
      <c r="E63" s="6" t="s">
        <v>14</v>
      </c>
      <c r="F63" s="39" t="s">
        <v>162</v>
      </c>
      <c r="G63" s="134">
        <v>650</v>
      </c>
      <c r="H63" s="39">
        <v>27.2</v>
      </c>
      <c r="I63" s="39">
        <v>0.11700000000000001</v>
      </c>
      <c r="J63" s="261">
        <v>43252</v>
      </c>
      <c r="K63" s="315">
        <v>4.9000000000000004</v>
      </c>
      <c r="L63" s="329">
        <v>641</v>
      </c>
      <c r="M63" s="329">
        <v>642</v>
      </c>
      <c r="N63" s="344">
        <f t="shared" si="2"/>
        <v>1.5600624024960652E-3</v>
      </c>
      <c r="O63" s="287" t="s">
        <v>21</v>
      </c>
      <c r="P63" s="166" t="s">
        <v>17</v>
      </c>
      <c r="Q63" s="39" t="s">
        <v>75</v>
      </c>
      <c r="R63" s="6"/>
      <c r="S63" s="263" t="s">
        <v>21</v>
      </c>
      <c r="T63" s="6"/>
      <c r="U63" s="134"/>
      <c r="V63" s="6"/>
      <c r="W63" s="263" t="s">
        <v>21</v>
      </c>
      <c r="X63" s="6"/>
      <c r="Y63" s="193">
        <f t="shared" si="3"/>
        <v>1.2986579495292363</v>
      </c>
      <c r="Z63" s="264">
        <v>5.3860000000000001</v>
      </c>
      <c r="AA63" s="251">
        <f t="shared" si="32"/>
        <v>8.7579065860264347</v>
      </c>
      <c r="AB63" s="193">
        <f t="shared" si="4"/>
        <v>13.597761597103894</v>
      </c>
      <c r="AC63" s="251">
        <f t="shared" si="5"/>
        <v>-2.825761597103893</v>
      </c>
      <c r="AD63" s="280">
        <f t="shared" si="33"/>
        <v>1.5246493867626982</v>
      </c>
      <c r="AE63" s="193">
        <f t="shared" si="34"/>
        <v>0.90476951953946372</v>
      </c>
      <c r="AF63" s="57" t="s">
        <v>83</v>
      </c>
      <c r="AG63" s="282">
        <v>2.0605106630991379E-4</v>
      </c>
      <c r="AH63" s="256">
        <f t="shared" si="35"/>
        <v>2.613915131067129E-2</v>
      </c>
      <c r="AI63" s="267">
        <f t="shared" si="36"/>
        <v>3.985304101631236E-2</v>
      </c>
      <c r="AJ63" s="256">
        <f t="shared" si="17"/>
        <v>-1.3713889705641073E-2</v>
      </c>
      <c r="AK63" s="256">
        <f t="shared" si="18"/>
        <v>6.5992192326983654E-2</v>
      </c>
      <c r="AL63" s="266" t="str">
        <f t="shared" si="6"/>
        <v>Gel</v>
      </c>
      <c r="AM63" s="96">
        <v>3.2356245470279186</v>
      </c>
      <c r="AN63" s="97">
        <v>38.451100408565253</v>
      </c>
      <c r="AO63" s="97">
        <v>0.39834778354797601</v>
      </c>
      <c r="AP63" s="97">
        <v>424.07078426122348</v>
      </c>
      <c r="AQ63" s="97">
        <v>0.20459904718944433</v>
      </c>
      <c r="AR63" s="97">
        <v>4.1870721953370618</v>
      </c>
      <c r="AS63" s="97">
        <v>-0.55790205470541432</v>
      </c>
      <c r="AT63" s="97">
        <v>3.8419252319239718</v>
      </c>
      <c r="AU63" s="97">
        <v>18.480708244461308</v>
      </c>
      <c r="AV63" s="97">
        <v>19.970390345114541</v>
      </c>
      <c r="AW63" s="97">
        <v>31.440496563941039</v>
      </c>
      <c r="AX63" s="97">
        <v>0</v>
      </c>
      <c r="AY63" s="97">
        <v>0.67482822708984358</v>
      </c>
      <c r="AZ63" s="97">
        <v>11098.221156037262</v>
      </c>
      <c r="BA63" s="97">
        <v>9.6797100221549162</v>
      </c>
      <c r="BB63" s="97">
        <v>3.252909848701143</v>
      </c>
      <c r="BC63" s="97">
        <v>6.1434932349566402</v>
      </c>
      <c r="BD63" s="97">
        <v>8.1434080594282889</v>
      </c>
      <c r="BE63" s="97">
        <v>86.668085966973536</v>
      </c>
      <c r="BF63" s="97">
        <v>6.718000349792419</v>
      </c>
      <c r="BG63" s="97">
        <v>0.63173936145392295</v>
      </c>
      <c r="BH63" s="97">
        <v>4.3827056246249958</v>
      </c>
      <c r="BI63" s="97">
        <v>0.16593545725830661</v>
      </c>
      <c r="BJ63" s="102">
        <v>3.5736947707896811</v>
      </c>
      <c r="BK63" s="4"/>
      <c r="BL63" s="4"/>
      <c r="BM63" s="4"/>
      <c r="BN63" s="4"/>
      <c r="BO63" s="4"/>
      <c r="BP63" s="57"/>
    </row>
    <row r="64" spans="1:68" s="257" customFormat="1" ht="15.75" x14ac:dyDescent="0.25">
      <c r="A64" s="165" t="s">
        <v>5</v>
      </c>
      <c r="B64" s="75">
        <v>21</v>
      </c>
      <c r="C64" s="75">
        <v>3</v>
      </c>
      <c r="D64" s="75" t="s">
        <v>8</v>
      </c>
      <c r="E64" s="75" t="s">
        <v>13</v>
      </c>
      <c r="F64" s="19" t="s">
        <v>151</v>
      </c>
      <c r="G64" s="57">
        <v>700</v>
      </c>
      <c r="H64" s="140">
        <v>20</v>
      </c>
      <c r="I64" s="140">
        <v>0.115</v>
      </c>
      <c r="J64" s="271">
        <v>43282</v>
      </c>
      <c r="K64" s="323">
        <v>24</v>
      </c>
      <c r="L64" s="328">
        <v>677</v>
      </c>
      <c r="M64" s="328">
        <v>753</v>
      </c>
      <c r="N64" s="342">
        <f t="shared" si="2"/>
        <v>0.11225997045790259</v>
      </c>
      <c r="O64" s="258" t="s">
        <v>21</v>
      </c>
      <c r="P64" s="140" t="s">
        <v>17</v>
      </c>
      <c r="Q64" s="19" t="s">
        <v>77</v>
      </c>
      <c r="R64" s="165"/>
      <c r="S64" s="250" t="s">
        <v>21</v>
      </c>
      <c r="T64" s="75"/>
      <c r="U64" s="76"/>
      <c r="V64" s="75"/>
      <c r="W64" s="250" t="s">
        <v>21</v>
      </c>
      <c r="X64" s="75"/>
      <c r="Y64" s="273">
        <f t="shared" si="3"/>
        <v>8.083098566835428</v>
      </c>
      <c r="Z64" s="188">
        <v>51.139000000000003</v>
      </c>
      <c r="AA64" s="273">
        <f t="shared" si="32"/>
        <v>54.510906586026437</v>
      </c>
      <c r="AB64" s="273">
        <f t="shared" si="4"/>
        <v>88.258758150099666</v>
      </c>
      <c r="AC64" s="273">
        <f t="shared" si="5"/>
        <v>14.019241849900348</v>
      </c>
      <c r="AD64" s="288">
        <f t="shared" si="33"/>
        <v>0.72586007059386481</v>
      </c>
      <c r="AE64" s="251">
        <f t="shared" si="34"/>
        <v>0.807620397442675</v>
      </c>
      <c r="AF64" s="76" t="s">
        <v>88</v>
      </c>
      <c r="AG64" s="289">
        <v>6.7899999999999997E-5</v>
      </c>
      <c r="AH64" s="290">
        <f t="shared" si="35"/>
        <v>0.75315169366715773</v>
      </c>
      <c r="AI64" s="278">
        <f t="shared" si="36"/>
        <v>0.54668274153313201</v>
      </c>
      <c r="AJ64" s="278">
        <f t="shared" si="17"/>
        <v>0.20646895213402577</v>
      </c>
      <c r="AK64" s="278">
        <f t="shared" si="18"/>
        <v>1.2998344352002895</v>
      </c>
      <c r="AL64" s="277" t="str">
        <f t="shared" si="6"/>
        <v>Coke</v>
      </c>
      <c r="AM64" s="99">
        <v>29.282039406790627</v>
      </c>
      <c r="AN64" s="100">
        <v>238.23838273528963</v>
      </c>
      <c r="AO64" s="100">
        <v>0.35539750301694673</v>
      </c>
      <c r="AP64" s="100">
        <v>211.39603448648137</v>
      </c>
      <c r="AQ64" s="100">
        <v>0.73023537004064232</v>
      </c>
      <c r="AR64" s="100">
        <v>37.283172595347679</v>
      </c>
      <c r="AS64" s="100">
        <v>1.026407644484939</v>
      </c>
      <c r="AT64" s="100">
        <v>3.980320161876616</v>
      </c>
      <c r="AU64" s="100">
        <v>160.40189977165613</v>
      </c>
      <c r="AV64" s="100">
        <v>77.836486601612322</v>
      </c>
      <c r="AW64" s="100">
        <v>129.66744317874273</v>
      </c>
      <c r="AX64" s="100">
        <v>0</v>
      </c>
      <c r="AY64" s="100">
        <v>1.3602169248552536</v>
      </c>
      <c r="AZ64" s="100">
        <v>1044.5697037096033</v>
      </c>
      <c r="BA64" s="100">
        <v>67.495703128146445</v>
      </c>
      <c r="BB64" s="100">
        <v>65.381350951713401</v>
      </c>
      <c r="BC64" s="100">
        <v>21.467003983371786</v>
      </c>
      <c r="BD64" s="100">
        <v>22.584943249881746</v>
      </c>
      <c r="BE64" s="100">
        <v>94.321586162202578</v>
      </c>
      <c r="BF64" s="100">
        <v>100.42090070783161</v>
      </c>
      <c r="BG64" s="100">
        <v>2.2339776051154119</v>
      </c>
      <c r="BH64" s="100">
        <v>55.250963157376816</v>
      </c>
      <c r="BI64" s="100">
        <v>2.4041281668163084</v>
      </c>
      <c r="BJ64" s="101">
        <v>29.464235979176756</v>
      </c>
      <c r="BK64" s="4"/>
      <c r="BL64" s="4"/>
      <c r="BM64" s="4"/>
      <c r="BN64" s="4"/>
      <c r="BO64" s="4"/>
      <c r="BP64" s="57"/>
    </row>
    <row r="65" spans="1:88" s="257" customFormat="1" ht="15.75" x14ac:dyDescent="0.25">
      <c r="A65" s="13" t="s">
        <v>5</v>
      </c>
      <c r="B65" s="4">
        <v>21</v>
      </c>
      <c r="C65" s="4">
        <v>3</v>
      </c>
      <c r="D65" s="4" t="s">
        <v>8</v>
      </c>
      <c r="E65" s="4" t="s">
        <v>14</v>
      </c>
      <c r="F65" s="19" t="s">
        <v>151</v>
      </c>
      <c r="G65" s="57">
        <v>700</v>
      </c>
      <c r="H65" s="19">
        <v>20</v>
      </c>
      <c r="I65" s="19">
        <v>0.115</v>
      </c>
      <c r="J65" s="249">
        <v>43282</v>
      </c>
      <c r="K65" s="243">
        <v>24</v>
      </c>
      <c r="L65" s="329">
        <v>677</v>
      </c>
      <c r="M65" s="329">
        <v>753</v>
      </c>
      <c r="N65" s="344">
        <f t="shared" si="2"/>
        <v>0.11225997045790259</v>
      </c>
      <c r="O65" s="258" t="s">
        <v>21</v>
      </c>
      <c r="P65" s="19" t="s">
        <v>17</v>
      </c>
      <c r="Q65" s="4" t="s">
        <v>76</v>
      </c>
      <c r="R65" s="13"/>
      <c r="S65" s="250" t="s">
        <v>21</v>
      </c>
      <c r="T65" s="4"/>
      <c r="U65" s="57"/>
      <c r="V65" s="4"/>
      <c r="W65" s="250" t="s">
        <v>21</v>
      </c>
      <c r="X65" s="4"/>
      <c r="Y65" s="251">
        <f t="shared" si="3"/>
        <v>18.863349760815279</v>
      </c>
      <c r="Z65" s="132">
        <v>123.839</v>
      </c>
      <c r="AA65" s="251">
        <f t="shared" si="32"/>
        <v>127.21090658602644</v>
      </c>
      <c r="AB65" s="251">
        <f t="shared" si="4"/>
        <v>225.83098888843136</v>
      </c>
      <c r="AC65" s="251">
        <f t="shared" si="5"/>
        <v>21.847011111568616</v>
      </c>
      <c r="AD65" s="280">
        <f t="shared" si="33"/>
        <v>0.82358537204298632</v>
      </c>
      <c r="AE65" s="251">
        <f t="shared" si="34"/>
        <v>0.64495437245708065</v>
      </c>
      <c r="AF65" s="57" t="s">
        <v>88</v>
      </c>
      <c r="AG65" s="291">
        <v>6.7899999999999997E-5</v>
      </c>
      <c r="AH65" s="292">
        <f t="shared" si="35"/>
        <v>1.8238438880706922</v>
      </c>
      <c r="AI65" s="256">
        <f t="shared" si="36"/>
        <v>1.5020911471050278</v>
      </c>
      <c r="AJ65" s="256">
        <f t="shared" si="17"/>
        <v>0.32175274096566442</v>
      </c>
      <c r="AK65" s="256">
        <f t="shared" si="18"/>
        <v>3.32593503517572</v>
      </c>
      <c r="AL65" s="255" t="str">
        <f t="shared" si="6"/>
        <v>Coke</v>
      </c>
      <c r="AM65" s="96">
        <v>69.051393351781044</v>
      </c>
      <c r="AN65" s="97">
        <v>406.75129275768995</v>
      </c>
      <c r="AO65" s="97">
        <v>0.44828017791603914</v>
      </c>
      <c r="AP65" s="97">
        <v>226.93450971881822</v>
      </c>
      <c r="AQ65" s="97">
        <v>0.68614560791376888</v>
      </c>
      <c r="AR65" s="97">
        <v>86.435606614404321</v>
      </c>
      <c r="AS65" s="97">
        <v>0.86357160562370661</v>
      </c>
      <c r="AT65" s="97">
        <v>2.9862863418978862</v>
      </c>
      <c r="AU65" s="97">
        <v>274.92952827497311</v>
      </c>
      <c r="AV65" s="97">
        <v>131.82174993080162</v>
      </c>
      <c r="AW65" s="97">
        <v>226.32813723804881</v>
      </c>
      <c r="AX65" s="97">
        <v>90</v>
      </c>
      <c r="AY65" s="97">
        <v>1.3445050117789956</v>
      </c>
      <c r="AZ65" s="97">
        <v>946.70370852457347</v>
      </c>
      <c r="BA65" s="97">
        <v>197.24016460480988</v>
      </c>
      <c r="BB65" s="97">
        <v>128.99141026336289</v>
      </c>
      <c r="BC65" s="97">
        <v>9.96220060586659</v>
      </c>
      <c r="BD65" s="97">
        <v>19.706446910198068</v>
      </c>
      <c r="BE65" s="97">
        <v>98.93112958652749</v>
      </c>
      <c r="BF65" s="97">
        <v>220.94838277553208</v>
      </c>
      <c r="BG65" s="97">
        <v>3.9827062905608162</v>
      </c>
      <c r="BH65" s="97">
        <v>135.91134756390812</v>
      </c>
      <c r="BI65" s="97">
        <v>4.4486930277408057</v>
      </c>
      <c r="BJ65" s="102">
        <v>76.125564198062094</v>
      </c>
      <c r="BK65" s="4"/>
      <c r="BL65" s="4"/>
      <c r="BM65" s="4"/>
      <c r="BN65" s="4"/>
      <c r="BO65" s="4"/>
      <c r="BP65" s="57"/>
    </row>
    <row r="66" spans="1:88" s="257" customFormat="1" ht="15.75" x14ac:dyDescent="0.25">
      <c r="A66" s="13" t="s">
        <v>5</v>
      </c>
      <c r="B66" s="4">
        <v>21</v>
      </c>
      <c r="C66" s="4">
        <v>3</v>
      </c>
      <c r="D66" s="4" t="s">
        <v>10</v>
      </c>
      <c r="E66" s="4" t="s">
        <v>13</v>
      </c>
      <c r="F66" s="19" t="s">
        <v>150</v>
      </c>
      <c r="G66" s="57">
        <v>650</v>
      </c>
      <c r="H66" s="19">
        <v>20</v>
      </c>
      <c r="I66" s="19">
        <v>0.115</v>
      </c>
      <c r="J66" s="249">
        <v>43282</v>
      </c>
      <c r="K66" s="243">
        <v>24</v>
      </c>
      <c r="L66" s="329">
        <v>641</v>
      </c>
      <c r="M66" s="329">
        <v>642</v>
      </c>
      <c r="N66" s="344">
        <f t="shared" si="2"/>
        <v>1.5600624024960652E-3</v>
      </c>
      <c r="O66" s="258" t="s">
        <v>21</v>
      </c>
      <c r="P66" s="19" t="s">
        <v>17</v>
      </c>
      <c r="Q66" s="4" t="s">
        <v>78</v>
      </c>
      <c r="R66" s="13"/>
      <c r="S66" s="250" t="s">
        <v>21</v>
      </c>
      <c r="T66" s="4"/>
      <c r="U66" s="57"/>
      <c r="V66" s="4"/>
      <c r="W66" s="250" t="s">
        <v>21</v>
      </c>
      <c r="X66" s="4"/>
      <c r="Y66" s="251">
        <f t="shared" si="3"/>
        <v>1.5216771764308277</v>
      </c>
      <c r="Z66" s="132">
        <v>6.89</v>
      </c>
      <c r="AA66" s="251">
        <f t="shared" si="32"/>
        <v>10.261906586026434</v>
      </c>
      <c r="AB66" s="251">
        <f t="shared" si="4"/>
        <v>17.698715582267045</v>
      </c>
      <c r="AC66" s="251">
        <f t="shared" si="5"/>
        <v>-3.9187155822670428</v>
      </c>
      <c r="AD66" s="280">
        <f t="shared" si="33"/>
        <v>1.5687540758007319</v>
      </c>
      <c r="AE66" s="251">
        <f t="shared" si="34"/>
        <v>0.68994017401912211</v>
      </c>
      <c r="AF66" s="57" t="s">
        <v>87</v>
      </c>
      <c r="AG66" s="349">
        <v>3.667377771000274E-5</v>
      </c>
      <c r="AH66" s="292">
        <f t="shared" si="35"/>
        <v>0.18787265534744077</v>
      </c>
      <c r="AI66" s="256">
        <f t="shared" si="36"/>
        <v>0.2947259938078039</v>
      </c>
      <c r="AJ66" s="256">
        <f t="shared" si="17"/>
        <v>-0.1068533384603631</v>
      </c>
      <c r="AK66" s="256">
        <f t="shared" si="18"/>
        <v>0.48259864915524464</v>
      </c>
      <c r="AL66" s="255" t="str">
        <f t="shared" si="6"/>
        <v>Gel</v>
      </c>
      <c r="AM66" s="96">
        <v>5.5673797558145592</v>
      </c>
      <c r="AN66" s="97">
        <v>87.669199274387211</v>
      </c>
      <c r="AO66" s="97">
        <v>0.90878959240664237</v>
      </c>
      <c r="AP66" s="97">
        <v>113.33568703594847</v>
      </c>
      <c r="AQ66" s="97">
        <v>0.15280604409377685</v>
      </c>
      <c r="AR66" s="97">
        <v>8.1116474803344918</v>
      </c>
      <c r="AS66" s="97">
        <v>1.6817968573488129</v>
      </c>
      <c r="AT66" s="97">
        <v>11.878463433705072</v>
      </c>
      <c r="AU66" s="97">
        <v>62.992620810677032</v>
      </c>
      <c r="AV66" s="97">
        <v>24.676576644720772</v>
      </c>
      <c r="AW66" s="97">
        <v>49.107334108538822</v>
      </c>
      <c r="AX66" s="97">
        <v>120</v>
      </c>
      <c r="AY66" s="97">
        <v>0.58186269876570806</v>
      </c>
      <c r="AZ66" s="97">
        <v>1414.0637671632871</v>
      </c>
      <c r="BA66" s="97">
        <v>14.873617992481215</v>
      </c>
      <c r="BB66" s="97">
        <v>14.643193846778903</v>
      </c>
      <c r="BC66" s="97">
        <v>7.6814030593155787</v>
      </c>
      <c r="BD66" s="97">
        <v>12.169849584423051</v>
      </c>
      <c r="BE66" s="97">
        <v>87.534039668099481</v>
      </c>
      <c r="BF66" s="97">
        <v>17.321800669378717</v>
      </c>
      <c r="BG66" s="97">
        <v>0.83852441318071691</v>
      </c>
      <c r="BH66" s="97">
        <v>7.996377091321957</v>
      </c>
      <c r="BI66" s="97">
        <v>0.77937865083415625</v>
      </c>
      <c r="BJ66" s="102">
        <v>5.6401228521371003</v>
      </c>
      <c r="BK66" s="4"/>
      <c r="BL66" s="4"/>
      <c r="BM66" s="4"/>
      <c r="BN66" s="4"/>
      <c r="BO66" s="4"/>
      <c r="BP66" s="57"/>
    </row>
    <row r="67" spans="1:88" s="257" customFormat="1" ht="15.75" x14ac:dyDescent="0.25">
      <c r="A67" s="166" t="s">
        <v>5</v>
      </c>
      <c r="B67" s="6">
        <v>21</v>
      </c>
      <c r="C67" s="6">
        <v>3</v>
      </c>
      <c r="D67" s="6" t="s">
        <v>10</v>
      </c>
      <c r="E67" s="6" t="s">
        <v>14</v>
      </c>
      <c r="F67" s="39" t="s">
        <v>150</v>
      </c>
      <c r="G67" s="134">
        <v>650</v>
      </c>
      <c r="H67" s="39">
        <v>20</v>
      </c>
      <c r="I67" s="19">
        <v>0.115</v>
      </c>
      <c r="J67" s="249">
        <v>43282</v>
      </c>
      <c r="K67" s="315">
        <v>24</v>
      </c>
      <c r="L67" s="330">
        <v>641</v>
      </c>
      <c r="M67" s="330">
        <v>642</v>
      </c>
      <c r="N67" s="345">
        <f t="shared" si="2"/>
        <v>1.5600624024960652E-3</v>
      </c>
      <c r="O67" s="287" t="s">
        <v>21</v>
      </c>
      <c r="P67" s="39" t="s">
        <v>17</v>
      </c>
      <c r="Q67" s="39" t="s">
        <v>78</v>
      </c>
      <c r="R67" s="166"/>
      <c r="S67" s="263" t="s">
        <v>21</v>
      </c>
      <c r="T67" s="6"/>
      <c r="U67" s="134"/>
      <c r="V67" s="6"/>
      <c r="W67" s="263" t="s">
        <v>21</v>
      </c>
      <c r="X67" s="6"/>
      <c r="Y67" s="251">
        <f t="shared" si="3"/>
        <v>1.1991593449740716</v>
      </c>
      <c r="Z67" s="189">
        <v>4.7149999999999999</v>
      </c>
      <c r="AA67" s="251">
        <f t="shared" si="32"/>
        <v>8.0869065860264353</v>
      </c>
      <c r="AB67" s="251">
        <f t="shared" si="4"/>
        <v>20.614333374698951</v>
      </c>
      <c r="AC67" s="251">
        <f t="shared" si="5"/>
        <v>-11.184333374698952</v>
      </c>
      <c r="AD67" s="280">
        <f t="shared" si="33"/>
        <v>3.3720749469138815</v>
      </c>
      <c r="AE67" s="193">
        <f t="shared" si="34"/>
        <v>0.32276806412226394</v>
      </c>
      <c r="AF67" s="134" t="s">
        <v>87</v>
      </c>
      <c r="AG67" s="350">
        <v>3.667377771000274E-5</v>
      </c>
      <c r="AH67" s="292">
        <f t="shared" si="35"/>
        <v>0.12856597532121672</v>
      </c>
      <c r="AI67" s="256">
        <f t="shared" si="36"/>
        <v>0.43353410440622325</v>
      </c>
      <c r="AJ67" s="267">
        <f t="shared" si="17"/>
        <v>-0.30496812908500659</v>
      </c>
      <c r="AK67" s="267">
        <f t="shared" si="18"/>
        <v>0.56210007972743992</v>
      </c>
      <c r="AL67" s="255" t="str">
        <f t="shared" si="6"/>
        <v>Gel</v>
      </c>
      <c r="AM67" s="96">
        <v>7.8793136990975654</v>
      </c>
      <c r="AN67" s="97">
        <v>75.824500527232885</v>
      </c>
      <c r="AO67" s="97">
        <v>0.57855704458426604</v>
      </c>
      <c r="AP67" s="97">
        <v>316.58688610234321</v>
      </c>
      <c r="AQ67" s="97">
        <v>0.31480610953814581</v>
      </c>
      <c r="AR67" s="97">
        <v>9.83104144985513</v>
      </c>
      <c r="AS67" s="97">
        <v>0.39036731116615142</v>
      </c>
      <c r="AT67" s="97">
        <v>3.0320699333139833</v>
      </c>
      <c r="AU67" s="97">
        <v>49.348852753697756</v>
      </c>
      <c r="AV67" s="97">
        <v>26.47564777353513</v>
      </c>
      <c r="AW67" s="97">
        <v>54.556305814939918</v>
      </c>
      <c r="AX67" s="97">
        <v>168.4</v>
      </c>
      <c r="AY67" s="97">
        <v>0.84880287190150139</v>
      </c>
      <c r="AZ67" s="97">
        <v>3613.9238716669238</v>
      </c>
      <c r="BA67" s="97">
        <v>25.054853577345032</v>
      </c>
      <c r="BB67" s="97">
        <v>11.193436109399029</v>
      </c>
      <c r="BC67" s="97">
        <v>6.334747844648934</v>
      </c>
      <c r="BD67" s="97">
        <v>12.517455867719857</v>
      </c>
      <c r="BE67" s="97">
        <v>92.278962735399162</v>
      </c>
      <c r="BF67" s="97">
        <v>21.538700366363628</v>
      </c>
      <c r="BG67" s="97">
        <v>0.87480966781492009</v>
      </c>
      <c r="BH67" s="97">
        <v>12.949264179548402</v>
      </c>
      <c r="BI67" s="97">
        <v>0.53242230780024602</v>
      </c>
      <c r="BJ67" s="102">
        <v>8.8547357913223887</v>
      </c>
      <c r="BK67" s="6"/>
      <c r="BL67" s="6"/>
      <c r="BM67" s="6"/>
      <c r="BN67" s="6"/>
      <c r="BO67" s="6"/>
      <c r="BP67" s="134"/>
    </row>
    <row r="68" spans="1:88" s="257" customFormat="1" ht="15.75" x14ac:dyDescent="0.25">
      <c r="A68" s="165" t="s">
        <v>5</v>
      </c>
      <c r="B68" s="75">
        <v>20</v>
      </c>
      <c r="C68" s="75">
        <v>3</v>
      </c>
      <c r="D68" s="75" t="s">
        <v>8</v>
      </c>
      <c r="E68" s="75" t="s">
        <v>13</v>
      </c>
      <c r="F68" s="19" t="s">
        <v>139</v>
      </c>
      <c r="G68" s="57">
        <v>700</v>
      </c>
      <c r="H68" s="140">
        <v>36.5</v>
      </c>
      <c r="I68" s="140">
        <v>0.1</v>
      </c>
      <c r="J68" s="271">
        <v>43313</v>
      </c>
      <c r="K68" s="323">
        <v>12.2</v>
      </c>
      <c r="L68" s="334">
        <v>621</v>
      </c>
      <c r="M68" s="334">
        <v>620</v>
      </c>
      <c r="N68" s="344">
        <f t="shared" si="2"/>
        <v>-1.6103059581320522E-3</v>
      </c>
      <c r="O68" s="258" t="s">
        <v>21</v>
      </c>
      <c r="P68" s="140" t="s">
        <v>17</v>
      </c>
      <c r="Q68" s="140" t="s">
        <v>112</v>
      </c>
      <c r="R68" s="165"/>
      <c r="S68" s="250" t="s">
        <v>21</v>
      </c>
      <c r="T68" s="75"/>
      <c r="U68" s="76"/>
      <c r="V68" s="75"/>
      <c r="W68" s="250" t="s">
        <v>21</v>
      </c>
      <c r="X68" s="75"/>
      <c r="Y68" s="273">
        <f t="shared" si="3"/>
        <v>2.7355304951917501</v>
      </c>
      <c r="Z68" s="188">
        <v>15.076000000000001</v>
      </c>
      <c r="AA68" s="273">
        <f>Z68+(0.5*$BA$3)</f>
        <v>18.447906586026434</v>
      </c>
      <c r="AB68" s="273">
        <f t="shared" si="4"/>
        <v>26.905255552434671</v>
      </c>
      <c r="AC68" s="273">
        <f t="shared" si="5"/>
        <v>3.2467444475653315</v>
      </c>
      <c r="AD68" s="288">
        <f t="shared" si="33"/>
        <v>0.78464151979534813</v>
      </c>
      <c r="AE68" s="273">
        <f t="shared" si="34"/>
        <v>1.0906435727850254</v>
      </c>
      <c r="AF68" s="76"/>
      <c r="AG68" s="351">
        <v>3.9153010336358291E-5</v>
      </c>
      <c r="AH68" s="277">
        <f t="shared" ref="AH68:AH80" si="37">(Z68/1000000)/AG68</f>
        <v>0.38505340637882235</v>
      </c>
      <c r="AI68" s="277">
        <f t="shared" ref="AI68:AI80" si="38">AH68*AD68</f>
        <v>0.30212888998345494</v>
      </c>
      <c r="AJ68" s="256">
        <f t="shared" si="17"/>
        <v>8.2924516395367381E-2</v>
      </c>
      <c r="AK68" s="256">
        <f t="shared" si="18"/>
        <v>0.68718229636227735</v>
      </c>
      <c r="AL68" s="277" t="str">
        <f t="shared" ref="AL68:AL80" si="39">IF(AH68&gt;0.4,"Coke", "Gel")</f>
        <v>Gel</v>
      </c>
      <c r="AM68" s="154">
        <v>6.8913196120575204</v>
      </c>
      <c r="AN68" s="154">
        <v>79.272103903349489</v>
      </c>
      <c r="AO68" s="154">
        <v>0.62041687392997813</v>
      </c>
      <c r="AP68" s="154">
        <v>199.92309337885192</v>
      </c>
      <c r="AQ68" s="154">
        <v>0.2886532987665722</v>
      </c>
      <c r="AR68" s="154">
        <v>9.8328695178652872</v>
      </c>
      <c r="AS68" s="154">
        <v>1.5870587091931847</v>
      </c>
      <c r="AT68" s="154">
        <v>7.2212896482628537</v>
      </c>
      <c r="AU68" s="154">
        <v>55.627602414083007</v>
      </c>
      <c r="AV68" s="154">
        <v>23.644503308255885</v>
      </c>
      <c r="AW68" s="154">
        <v>55.375522967035799</v>
      </c>
      <c r="AX68" s="154">
        <v>0.2</v>
      </c>
      <c r="AY68" s="154">
        <v>0.82181258030683368</v>
      </c>
      <c r="AZ68" s="154">
        <v>2842.1650869534369</v>
      </c>
      <c r="BA68" s="154">
        <v>16.914697932816466</v>
      </c>
      <c r="BB68" s="154">
        <v>20.500602769595424</v>
      </c>
      <c r="BC68" s="154">
        <v>5.6068339567709788</v>
      </c>
      <c r="BD68" s="154">
        <v>15.603913225649087</v>
      </c>
      <c r="BE68" s="154">
        <v>88.408795743089186</v>
      </c>
      <c r="BF68" s="154">
        <v>28.755799121427117</v>
      </c>
      <c r="BG68" s="154">
        <v>0.72122246280493363</v>
      </c>
      <c r="BH68" s="154">
        <v>11.569298710929496</v>
      </c>
      <c r="BI68" s="154">
        <v>1.0859250891040435</v>
      </c>
      <c r="BJ68" s="155">
        <v>6.9232017195819306</v>
      </c>
      <c r="BK68" s="4"/>
      <c r="BL68" s="4"/>
      <c r="BM68" s="4"/>
      <c r="BN68" s="4"/>
      <c r="BO68" s="4"/>
      <c r="BP68" s="4"/>
    </row>
    <row r="69" spans="1:88" s="257" customFormat="1" ht="15.75" x14ac:dyDescent="0.25">
      <c r="A69" s="13" t="s">
        <v>5</v>
      </c>
      <c r="B69" s="4">
        <v>20</v>
      </c>
      <c r="C69" s="4">
        <v>3</v>
      </c>
      <c r="D69" s="4" t="s">
        <v>8</v>
      </c>
      <c r="E69" s="4" t="s">
        <v>14</v>
      </c>
      <c r="F69" s="19" t="s">
        <v>139</v>
      </c>
      <c r="G69" s="57">
        <v>700</v>
      </c>
      <c r="H69" s="19">
        <v>36.5</v>
      </c>
      <c r="I69" s="19">
        <v>0.1</v>
      </c>
      <c r="J69" s="249">
        <v>43313</v>
      </c>
      <c r="K69" s="243">
        <v>12.2</v>
      </c>
      <c r="L69" s="334">
        <v>621</v>
      </c>
      <c r="M69" s="334">
        <v>620</v>
      </c>
      <c r="N69" s="344">
        <f t="shared" ref="N69:N132" si="40">(M69/L69)-1</f>
        <v>-1.6103059581320522E-3</v>
      </c>
      <c r="O69" s="258" t="s">
        <v>21</v>
      </c>
      <c r="P69" s="19" t="s">
        <v>17</v>
      </c>
      <c r="Q69" s="19" t="s">
        <v>112</v>
      </c>
      <c r="R69" s="13"/>
      <c r="S69" s="250" t="s">
        <v>21</v>
      </c>
      <c r="T69" s="4"/>
      <c r="U69" s="57"/>
      <c r="V69" s="4"/>
      <c r="W69" s="250" t="s">
        <v>21</v>
      </c>
      <c r="X69" s="4"/>
      <c r="Y69" s="251">
        <f t="shared" si="3"/>
        <v>2.1222276212123736</v>
      </c>
      <c r="Z69" s="132">
        <v>10.94</v>
      </c>
      <c r="AA69" s="251">
        <f t="shared" ref="AA69:AA80" si="41">Z69+(0.5*$BA$3)</f>
        <v>14.311906586026435</v>
      </c>
      <c r="AB69" s="251">
        <f t="shared" ref="AB69:AB80" si="42">Z69*(1+AD69)</f>
        <v>18.536816519704519</v>
      </c>
      <c r="AC69" s="251">
        <f t="shared" ref="AC69:AC80" si="43">Z69*(1-AD69)</f>
        <v>3.3431834802954792</v>
      </c>
      <c r="AD69" s="280">
        <f t="shared" ref="AD69:AD80" si="44">((0.5*BA69)+(0.5*$BA$3))/Z69</f>
        <v>0.6944073601192432</v>
      </c>
      <c r="AE69" s="251">
        <f t="shared" ref="AE69:AE80" si="45">AA69/BA69</f>
        <v>1.693752862273078</v>
      </c>
      <c r="AF69" s="57"/>
      <c r="AG69" s="352">
        <v>3.9153010336358291E-5</v>
      </c>
      <c r="AH69" s="255">
        <f t="shared" si="37"/>
        <v>0.27941657374531154</v>
      </c>
      <c r="AI69" s="255">
        <f t="shared" si="38"/>
        <v>0.19402892534804561</v>
      </c>
      <c r="AJ69" s="256">
        <f t="shared" si="17"/>
        <v>8.5387648397265897E-2</v>
      </c>
      <c r="AK69" s="256">
        <f t="shared" si="18"/>
        <v>0.47344549909335709</v>
      </c>
      <c r="AL69" s="255" t="str">
        <f t="shared" si="39"/>
        <v>Gel</v>
      </c>
      <c r="AM69" s="151">
        <v>2.6648468016457945</v>
      </c>
      <c r="AN69" s="151">
        <v>40.380200516665354</v>
      </c>
      <c r="AO69" s="151">
        <v>0.22073645209291487</v>
      </c>
      <c r="AP69" s="151">
        <v>237.59312390663902</v>
      </c>
      <c r="AQ69" s="151">
        <v>0.13521295175264236</v>
      </c>
      <c r="AR69" s="151">
        <v>3.4202242184923501</v>
      </c>
      <c r="AS69" s="151">
        <v>0.153691642996581</v>
      </c>
      <c r="AT69" s="151">
        <v>5.0155383983917101</v>
      </c>
      <c r="AU69" s="151">
        <v>26.92823264994048</v>
      </c>
      <c r="AV69" s="151">
        <v>13.451967866724878</v>
      </c>
      <c r="AW69" s="151">
        <v>19.172937540749185</v>
      </c>
      <c r="AX69" s="151">
        <v>0.1</v>
      </c>
      <c r="AY69" s="151">
        <v>0.54151498526079767</v>
      </c>
      <c r="AZ69" s="151">
        <v>5284.7637399916066</v>
      </c>
      <c r="BA69" s="151">
        <v>8.4498198673561706</v>
      </c>
      <c r="BB69" s="151">
        <v>3.3404490586256079</v>
      </c>
      <c r="BC69" s="151">
        <v>3.6416134710788541</v>
      </c>
      <c r="BD69" s="151">
        <v>8.5126167601576839</v>
      </c>
      <c r="BE69" s="151">
        <v>88.661065913860426</v>
      </c>
      <c r="BF69" s="151">
        <v>5.9464007335918723</v>
      </c>
      <c r="BG69" s="151">
        <v>0.41257406850699491</v>
      </c>
      <c r="BH69" s="151">
        <v>3.8357793015140262</v>
      </c>
      <c r="BI69" s="151">
        <v>0.16612104006761194</v>
      </c>
      <c r="BJ69" s="152">
        <v>3.0140207705256157</v>
      </c>
    </row>
    <row r="70" spans="1:88" s="257" customFormat="1" ht="15.75" x14ac:dyDescent="0.25">
      <c r="A70" s="13" t="s">
        <v>5</v>
      </c>
      <c r="B70" s="4">
        <v>20</v>
      </c>
      <c r="C70" s="4">
        <v>3</v>
      </c>
      <c r="D70" s="4" t="s">
        <v>10</v>
      </c>
      <c r="E70" s="4" t="s">
        <v>13</v>
      </c>
      <c r="F70" s="19" t="s">
        <v>138</v>
      </c>
      <c r="G70" s="57">
        <v>650</v>
      </c>
      <c r="H70" s="19">
        <v>36.5</v>
      </c>
      <c r="I70" s="19">
        <v>0.1</v>
      </c>
      <c r="J70" s="249">
        <v>43313</v>
      </c>
      <c r="K70" s="243">
        <v>12.3</v>
      </c>
      <c r="L70" s="353">
        <v>608</v>
      </c>
      <c r="M70" s="353">
        <v>608</v>
      </c>
      <c r="N70" s="344">
        <f t="shared" si="40"/>
        <v>0</v>
      </c>
      <c r="O70" s="258" t="s">
        <v>21</v>
      </c>
      <c r="P70" s="19" t="s">
        <v>17</v>
      </c>
      <c r="Q70" s="19" t="s">
        <v>112</v>
      </c>
      <c r="R70" s="13"/>
      <c r="S70" s="250" t="s">
        <v>21</v>
      </c>
      <c r="T70" s="4"/>
      <c r="U70" s="57"/>
      <c r="V70" s="4"/>
      <c r="W70" s="250" t="s">
        <v>21</v>
      </c>
      <c r="X70" s="4"/>
      <c r="Y70" s="251">
        <f t="shared" ref="Y70:Y89" si="46">AA70/$BA$3</f>
        <v>2.0955364903331941</v>
      </c>
      <c r="Z70" s="132">
        <v>10.76</v>
      </c>
      <c r="AA70" s="251">
        <f t="shared" si="41"/>
        <v>14.131906586026435</v>
      </c>
      <c r="AB70" s="251">
        <f t="shared" si="42"/>
        <v>18.532328346576275</v>
      </c>
      <c r="AC70" s="251">
        <f t="shared" si="43"/>
        <v>2.9876716534237242</v>
      </c>
      <c r="AD70" s="280">
        <f t="shared" si="44"/>
        <v>0.72233534819482115</v>
      </c>
      <c r="AE70" s="251">
        <f t="shared" si="45"/>
        <v>1.6057445575694804</v>
      </c>
      <c r="AF70" s="57"/>
      <c r="AG70" s="354">
        <v>9.583466361312954E-5</v>
      </c>
      <c r="AH70" s="255">
        <f t="shared" si="37"/>
        <v>0.11227670233639615</v>
      </c>
      <c r="AI70" s="255">
        <f t="shared" si="38"/>
        <v>8.1101430876326999E-2</v>
      </c>
      <c r="AJ70" s="256">
        <f t="shared" si="17"/>
        <v>3.1175271460069143E-2</v>
      </c>
      <c r="AK70" s="256">
        <f t="shared" si="18"/>
        <v>0.19337813321272315</v>
      </c>
      <c r="AL70" s="255" t="str">
        <f t="shared" si="39"/>
        <v>Gel</v>
      </c>
      <c r="AM70" s="151">
        <v>2.9490585654199806</v>
      </c>
      <c r="AN70" s="151">
        <v>35.4073999915272</v>
      </c>
      <c r="AO70" s="151">
        <v>0.22091115571719522</v>
      </c>
      <c r="AP70" s="151">
        <v>128.18375447951749</v>
      </c>
      <c r="AQ70" s="151">
        <v>8.4620784014810768E-2</v>
      </c>
      <c r="AR70" s="151">
        <v>3.8114299368446707</v>
      </c>
      <c r="AS70" s="151">
        <v>-0.10250873551966531</v>
      </c>
      <c r="AT70" s="151">
        <v>3.5975707976531419</v>
      </c>
      <c r="AU70" s="151">
        <v>17.453494724612625</v>
      </c>
      <c r="AV70" s="151">
        <v>17.953905266914575</v>
      </c>
      <c r="AW70" s="151">
        <v>112.32220027727853</v>
      </c>
      <c r="AX70" s="151">
        <v>0</v>
      </c>
      <c r="AY70" s="151">
        <v>0.42451658670920178</v>
      </c>
      <c r="AZ70" s="151">
        <v>2562.4912616814931</v>
      </c>
      <c r="BA70" s="151">
        <v>8.8008435210996812</v>
      </c>
      <c r="BB70" s="151">
        <v>4.0920548290914533</v>
      </c>
      <c r="BC70" s="151">
        <v>4.4284357791380788</v>
      </c>
      <c r="BD70" s="151">
        <v>11.160632979498368</v>
      </c>
      <c r="BE70" s="151">
        <v>88.026121083312532</v>
      </c>
      <c r="BF70" s="151">
        <v>7.458299478457775</v>
      </c>
      <c r="BG70" s="151">
        <v>0.47765170857500222</v>
      </c>
      <c r="BH70" s="151">
        <v>4.4538893185244799</v>
      </c>
      <c r="BI70" s="151">
        <v>0.1997471436985705</v>
      </c>
      <c r="BJ70" s="152">
        <v>3.2666102064968161</v>
      </c>
    </row>
    <row r="71" spans="1:88" s="257" customFormat="1" ht="15.75" x14ac:dyDescent="0.25">
      <c r="A71" s="166" t="s">
        <v>5</v>
      </c>
      <c r="B71" s="6">
        <v>20</v>
      </c>
      <c r="C71" s="6">
        <v>3</v>
      </c>
      <c r="D71" s="6" t="s">
        <v>10</v>
      </c>
      <c r="E71" s="6" t="s">
        <v>14</v>
      </c>
      <c r="F71" s="39" t="s">
        <v>138</v>
      </c>
      <c r="G71" s="134">
        <v>650</v>
      </c>
      <c r="H71" s="19">
        <v>36.5</v>
      </c>
      <c r="I71" s="19">
        <v>0.1</v>
      </c>
      <c r="J71" s="261">
        <v>43313</v>
      </c>
      <c r="K71" s="315">
        <v>12.3</v>
      </c>
      <c r="L71" s="353">
        <v>608</v>
      </c>
      <c r="M71" s="353">
        <v>608</v>
      </c>
      <c r="N71" s="344">
        <f t="shared" si="40"/>
        <v>0</v>
      </c>
      <c r="O71" s="287" t="s">
        <v>21</v>
      </c>
      <c r="P71" s="19" t="s">
        <v>17</v>
      </c>
      <c r="Q71" s="39" t="s">
        <v>112</v>
      </c>
      <c r="R71" s="166"/>
      <c r="S71" s="263" t="s">
        <v>21</v>
      </c>
      <c r="T71" s="6"/>
      <c r="U71" s="134"/>
      <c r="V71" s="6"/>
      <c r="W71" s="263" t="s">
        <v>21</v>
      </c>
      <c r="X71" s="6"/>
      <c r="Y71" s="251">
        <f t="shared" si="46"/>
        <v>2.0569826346188234</v>
      </c>
      <c r="Z71" s="189">
        <v>10.5</v>
      </c>
      <c r="AA71" s="193">
        <f t="shared" si="41"/>
        <v>13.871906586026435</v>
      </c>
      <c r="AB71" s="193">
        <f t="shared" si="42"/>
        <v>18.389617330082956</v>
      </c>
      <c r="AC71" s="193">
        <f t="shared" si="43"/>
        <v>2.6103826699170418</v>
      </c>
      <c r="AD71" s="312">
        <f t="shared" si="44"/>
        <v>0.75139212667456745</v>
      </c>
      <c r="AE71" s="193">
        <f t="shared" si="45"/>
        <v>1.5352805183771723</v>
      </c>
      <c r="AF71" s="134" t="s">
        <v>101</v>
      </c>
      <c r="AG71" s="355">
        <v>9.583466361312954E-5</v>
      </c>
      <c r="AH71" s="266">
        <f t="shared" si="37"/>
        <v>0.10956369651785869</v>
      </c>
      <c r="AI71" s="266">
        <f t="shared" si="38"/>
        <v>8.2325298932880736E-2</v>
      </c>
      <c r="AJ71" s="256">
        <f t="shared" si="17"/>
        <v>2.7238397584977949E-2</v>
      </c>
      <c r="AK71" s="256">
        <f t="shared" si="18"/>
        <v>0.19188899545073942</v>
      </c>
      <c r="AL71" s="266" t="str">
        <f t="shared" si="39"/>
        <v>Gel</v>
      </c>
      <c r="AM71" s="156">
        <v>3.0407371529819298</v>
      </c>
      <c r="AN71" s="156">
        <v>71.264199505094439</v>
      </c>
      <c r="AO71" s="156">
        <v>0.70677502592416508</v>
      </c>
      <c r="AP71" s="156">
        <v>348.43401383150604</v>
      </c>
      <c r="AQ71" s="156">
        <v>0.22176176640024603</v>
      </c>
      <c r="AR71" s="156">
        <v>4.1202382411675318</v>
      </c>
      <c r="AS71" s="156">
        <v>0.98102643252923571</v>
      </c>
      <c r="AT71" s="156">
        <v>13.311375768439165</v>
      </c>
      <c r="AU71" s="156">
        <v>50.753727804511271</v>
      </c>
      <c r="AV71" s="156">
        <v>20.510473519572571</v>
      </c>
      <c r="AW71" s="156">
        <v>42.419683158255303</v>
      </c>
      <c r="AX71" s="156">
        <v>166.4</v>
      </c>
      <c r="AY71" s="156">
        <v>0.7072917486255863</v>
      </c>
      <c r="AZ71" s="156">
        <v>7566.3715214412259</v>
      </c>
      <c r="BA71" s="156">
        <v>9.0354214881130446</v>
      </c>
      <c r="BB71" s="156">
        <v>5.2054686618777586</v>
      </c>
      <c r="BC71" s="156">
        <v>4.496052437085365</v>
      </c>
      <c r="BD71" s="156">
        <v>8.8824405212951838</v>
      </c>
      <c r="BE71" s="156">
        <v>86.977009107236114</v>
      </c>
      <c r="BF71" s="156">
        <v>6.9775996962562203</v>
      </c>
      <c r="BG71" s="156">
        <v>0.49608502924924663</v>
      </c>
      <c r="BH71" s="156">
        <v>4.2003586647030051</v>
      </c>
      <c r="BI71" s="156">
        <v>0.25281731419231107</v>
      </c>
      <c r="BJ71" s="157">
        <v>3.3628414779099121</v>
      </c>
    </row>
    <row r="72" spans="1:88" s="257" customFormat="1" ht="15.75" x14ac:dyDescent="0.25">
      <c r="A72" s="13" t="s">
        <v>7</v>
      </c>
      <c r="B72" s="4">
        <v>21</v>
      </c>
      <c r="C72" s="4">
        <v>4</v>
      </c>
      <c r="D72" s="4" t="s">
        <v>8</v>
      </c>
      <c r="E72" s="4" t="s">
        <v>13</v>
      </c>
      <c r="F72" s="19" t="s">
        <v>144</v>
      </c>
      <c r="G72" s="4">
        <v>700</v>
      </c>
      <c r="H72" s="140">
        <v>20</v>
      </c>
      <c r="I72" s="76">
        <v>0.115</v>
      </c>
      <c r="J72" s="320">
        <v>43330</v>
      </c>
      <c r="K72" s="323">
        <v>18.3</v>
      </c>
      <c r="L72" s="328">
        <v>2012.14</v>
      </c>
      <c r="M72" s="328">
        <v>2017.87</v>
      </c>
      <c r="N72" s="342">
        <f t="shared" si="40"/>
        <v>2.8477143737513089E-3</v>
      </c>
      <c r="O72" s="258" t="s">
        <v>21</v>
      </c>
      <c r="P72" s="272" t="s">
        <v>100</v>
      </c>
      <c r="Q72" s="19"/>
      <c r="R72" s="13"/>
      <c r="S72" s="258" t="s">
        <v>21</v>
      </c>
      <c r="U72" s="57"/>
      <c r="V72" s="165"/>
      <c r="W72" s="258" t="s">
        <v>21</v>
      </c>
      <c r="X72" s="75"/>
      <c r="Y72" s="273">
        <f t="shared" si="46"/>
        <v>1.1269450075398462</v>
      </c>
      <c r="Z72" s="274">
        <v>4.2279999999999998</v>
      </c>
      <c r="AA72" s="273">
        <f>Z72+(0.5*$BA$3)</f>
        <v>7.5999065860264352</v>
      </c>
      <c r="AB72" s="273">
        <f>Z72*(1+AD72)</f>
        <v>13.835831294682103</v>
      </c>
      <c r="AC72" s="273">
        <f t="shared" si="43"/>
        <v>-5.379831294682103</v>
      </c>
      <c r="AD72" s="288">
        <f>((0.5*BA72)+(0.5*$BA$3))/Z72</f>
        <v>2.2724293506816706</v>
      </c>
      <c r="AE72" s="273">
        <f t="shared" si="45"/>
        <v>0.60936484491847009</v>
      </c>
      <c r="AF72" s="76"/>
      <c r="AG72" s="276">
        <v>8.4900000000000004E-5</v>
      </c>
      <c r="AH72" s="255">
        <f t="shared" si="37"/>
        <v>4.9799764428739693E-2</v>
      </c>
      <c r="AI72" s="255">
        <f t="shared" si="38"/>
        <v>0.1131664463449011</v>
      </c>
      <c r="AJ72" s="278">
        <f t="shared" si="17"/>
        <v>-6.3366681916161391E-2</v>
      </c>
      <c r="AK72" s="278">
        <f t="shared" si="18"/>
        <v>0.16296621077364079</v>
      </c>
      <c r="AL72" s="255" t="str">
        <f t="shared" si="39"/>
        <v>Gel</v>
      </c>
      <c r="AM72" s="151">
        <v>5.9071529033334356</v>
      </c>
      <c r="AN72" s="151">
        <v>77.901000622659922</v>
      </c>
      <c r="AO72" s="151">
        <v>0.76870394674565823</v>
      </c>
      <c r="AP72" s="151">
        <v>213.96713729615669</v>
      </c>
      <c r="AQ72" s="151">
        <v>0.21011271824079225</v>
      </c>
      <c r="AR72" s="151">
        <v>7.8619073304254243</v>
      </c>
      <c r="AS72" s="151">
        <v>1.9946195247604148</v>
      </c>
      <c r="AT72" s="151">
        <v>11.130128166312465</v>
      </c>
      <c r="AU72" s="151">
        <v>63.398413390090653</v>
      </c>
      <c r="AV72" s="151">
        <v>14.502584504085165</v>
      </c>
      <c r="AW72" s="151">
        <v>76.518293542792264</v>
      </c>
      <c r="AX72" s="151">
        <v>90</v>
      </c>
      <c r="AY72" s="151">
        <v>0.69532628745208247</v>
      </c>
      <c r="AZ72" s="151">
        <v>4778.2346192765235</v>
      </c>
      <c r="BA72" s="151">
        <v>12.471849417311338</v>
      </c>
      <c r="BB72" s="151">
        <v>13.243618926534056</v>
      </c>
      <c r="BC72" s="151">
        <v>2.2494934980669963</v>
      </c>
      <c r="BD72" s="151">
        <v>25.900155349023404</v>
      </c>
      <c r="BE72" s="151">
        <v>95.845674841103644</v>
      </c>
      <c r="BF72" s="151">
        <v>20.968900003026647</v>
      </c>
      <c r="BG72" s="151">
        <v>0.32440791289936549</v>
      </c>
      <c r="BH72" s="151">
        <v>10.187921679460739</v>
      </c>
      <c r="BI72" s="151">
        <v>0.69221452291397378</v>
      </c>
      <c r="BJ72" s="152">
        <v>5.7475782801354587</v>
      </c>
      <c r="BK72" s="4"/>
      <c r="BL72" s="4"/>
      <c r="BM72" s="4"/>
      <c r="BN72" s="4"/>
      <c r="BO72" s="4"/>
      <c r="BP72" s="57"/>
    </row>
    <row r="73" spans="1:88" s="257" customFormat="1" ht="15.75" x14ac:dyDescent="0.25">
      <c r="A73" s="13" t="s">
        <v>7</v>
      </c>
      <c r="B73" s="4">
        <v>21</v>
      </c>
      <c r="C73" s="4">
        <v>4</v>
      </c>
      <c r="D73" s="4" t="s">
        <v>8</v>
      </c>
      <c r="E73" s="4" t="s">
        <v>14</v>
      </c>
      <c r="F73" s="19" t="s">
        <v>144</v>
      </c>
      <c r="G73" s="4">
        <v>700</v>
      </c>
      <c r="H73" s="19">
        <v>20</v>
      </c>
      <c r="I73" s="57">
        <v>0.115</v>
      </c>
      <c r="J73" s="321">
        <v>43330</v>
      </c>
      <c r="K73" s="243">
        <v>18.3</v>
      </c>
      <c r="L73" s="329">
        <v>2012.14</v>
      </c>
      <c r="M73" s="329">
        <v>2017.87</v>
      </c>
      <c r="N73" s="344">
        <f t="shared" si="40"/>
        <v>2.8477143737513089E-3</v>
      </c>
      <c r="O73" s="258" t="s">
        <v>21</v>
      </c>
      <c r="P73" s="259" t="s">
        <v>100</v>
      </c>
      <c r="Q73" s="19"/>
      <c r="R73" s="13"/>
      <c r="S73" s="258" t="s">
        <v>21</v>
      </c>
      <c r="U73" s="57"/>
      <c r="V73" s="13"/>
      <c r="W73" s="258" t="s">
        <v>21</v>
      </c>
      <c r="X73" s="4"/>
      <c r="Y73" s="251">
        <f t="shared" si="46"/>
        <v>3.2595663647863136</v>
      </c>
      <c r="Z73" s="245">
        <v>18.61</v>
      </c>
      <c r="AA73" s="251">
        <f t="shared" si="41"/>
        <v>21.981906586026433</v>
      </c>
      <c r="AB73" s="251">
        <f t="shared" si="42"/>
        <v>42.27653651666926</v>
      </c>
      <c r="AC73" s="251">
        <f t="shared" si="43"/>
        <v>-5.0565365166692642</v>
      </c>
      <c r="AD73" s="280">
        <f t="shared" si="44"/>
        <v>1.2717107209387031</v>
      </c>
      <c r="AE73" s="251">
        <f t="shared" si="45"/>
        <v>0.54156953492499971</v>
      </c>
      <c r="AF73" s="57"/>
      <c r="AG73" s="260">
        <v>8.4900000000000004E-5</v>
      </c>
      <c r="AH73" s="255">
        <f t="shared" si="37"/>
        <v>0.21919905771495876</v>
      </c>
      <c r="AI73" s="255">
        <f t="shared" si="38"/>
        <v>0.27875779171577458</v>
      </c>
      <c r="AJ73" s="256">
        <f t="shared" si="17"/>
        <v>-5.9558734000815829E-2</v>
      </c>
      <c r="AK73" s="256">
        <f t="shared" si="18"/>
        <v>0.49795684943073332</v>
      </c>
      <c r="AL73" s="255" t="str">
        <f t="shared" si="39"/>
        <v>Gel</v>
      </c>
      <c r="AM73" s="151">
        <v>12.901729479506235</v>
      </c>
      <c r="AN73" s="151">
        <v>128.02259880118072</v>
      </c>
      <c r="AO73" s="151">
        <v>0.78820001299215137</v>
      </c>
      <c r="AP73" s="151">
        <v>378.77025078168464</v>
      </c>
      <c r="AQ73" s="151">
        <v>0.63795979960130222</v>
      </c>
      <c r="AR73" s="151">
        <v>16.252963270412287</v>
      </c>
      <c r="AS73" s="151">
        <v>1.30165121694308E-2</v>
      </c>
      <c r="AT73" s="151">
        <v>3.1035079677079631</v>
      </c>
      <c r="AU73" s="151">
        <v>64.169064942519043</v>
      </c>
      <c r="AV73" s="151">
        <v>63.853537496640485</v>
      </c>
      <c r="AW73" s="151">
        <v>90.867099986500179</v>
      </c>
      <c r="AX73" s="151">
        <v>37.5</v>
      </c>
      <c r="AY73" s="151">
        <v>1.2556456671349918</v>
      </c>
      <c r="AZ73" s="151">
        <v>3718.9078170311304</v>
      </c>
      <c r="BA73" s="151">
        <v>40.589259861285662</v>
      </c>
      <c r="BB73" s="151">
        <v>15.636216870152358</v>
      </c>
      <c r="BC73" s="151">
        <v>15.79185632295796</v>
      </c>
      <c r="BD73" s="151">
        <v>10.679997232146384</v>
      </c>
      <c r="BE73" s="151">
        <v>89.710500757744853</v>
      </c>
      <c r="BF73" s="151">
        <v>32.092100809677504</v>
      </c>
      <c r="BG73" s="151">
        <v>1.8607613995247256</v>
      </c>
      <c r="BH73" s="151">
        <v>19.563564963053203</v>
      </c>
      <c r="BI73" s="151">
        <v>0.77466657340605072</v>
      </c>
      <c r="BJ73" s="152">
        <v>14.462233223068187</v>
      </c>
      <c r="BK73" s="4"/>
      <c r="BL73" s="4"/>
      <c r="BM73" s="4"/>
      <c r="BN73" s="4"/>
      <c r="BO73" s="4"/>
      <c r="BP73" s="57"/>
    </row>
    <row r="74" spans="1:88" s="257" customFormat="1" ht="15.75" x14ac:dyDescent="0.25">
      <c r="A74" s="13" t="s">
        <v>7</v>
      </c>
      <c r="B74" s="4">
        <v>21</v>
      </c>
      <c r="C74" s="4">
        <v>4</v>
      </c>
      <c r="D74" s="4" t="s">
        <v>10</v>
      </c>
      <c r="E74" s="4" t="s">
        <v>13</v>
      </c>
      <c r="F74" s="19" t="s">
        <v>147</v>
      </c>
      <c r="G74" s="4">
        <v>600</v>
      </c>
      <c r="H74" s="19">
        <v>20</v>
      </c>
      <c r="I74" s="57">
        <v>0.115</v>
      </c>
      <c r="J74" s="321">
        <v>43330</v>
      </c>
      <c r="K74" s="243">
        <v>18.3</v>
      </c>
      <c r="L74" s="329">
        <v>582.04</v>
      </c>
      <c r="M74" s="329">
        <v>668.89</v>
      </c>
      <c r="N74" s="344">
        <f t="shared" si="40"/>
        <v>0.14921654869081169</v>
      </c>
      <c r="O74" s="258" t="s">
        <v>21</v>
      </c>
      <c r="P74" s="259" t="s">
        <v>100</v>
      </c>
      <c r="Q74" s="19"/>
      <c r="R74" s="13"/>
      <c r="S74" s="258" t="s">
        <v>21</v>
      </c>
      <c r="U74" s="57"/>
      <c r="V74" s="13"/>
      <c r="W74" s="258" t="s">
        <v>21</v>
      </c>
      <c r="X74" s="4"/>
      <c r="Y74" s="251">
        <f t="shared" si="46"/>
        <v>1.4559873376559573</v>
      </c>
      <c r="Z74" s="245">
        <v>6.4470000000000001</v>
      </c>
      <c r="AA74" s="251">
        <f t="shared" si="41"/>
        <v>9.8189065860264346</v>
      </c>
      <c r="AB74" s="251">
        <f t="shared" si="42"/>
        <v>19.119798871095302</v>
      </c>
      <c r="AC74" s="251">
        <f t="shared" si="43"/>
        <v>-6.2257988710953027</v>
      </c>
      <c r="AD74" s="280">
        <f t="shared" si="44"/>
        <v>1.9656892928641698</v>
      </c>
      <c r="AE74" s="251">
        <f t="shared" si="45"/>
        <v>0.52784755941046424</v>
      </c>
      <c r="AF74" s="57"/>
      <c r="AG74" s="260">
        <v>0</v>
      </c>
      <c r="AH74" s="255"/>
      <c r="AI74" s="255"/>
      <c r="AJ74" s="256"/>
      <c r="AK74" s="256"/>
      <c r="AL74" s="255"/>
      <c r="AM74" s="151">
        <v>6.2094202835819434</v>
      </c>
      <c r="AN74" s="151">
        <v>69.249501393642277</v>
      </c>
      <c r="AO74" s="151">
        <v>0.35147933033513029</v>
      </c>
      <c r="AP74" s="151">
        <v>324.5089446711803</v>
      </c>
      <c r="AQ74" s="151">
        <v>0.18392574175651255</v>
      </c>
      <c r="AR74" s="151">
        <v>7.2910748631485678</v>
      </c>
      <c r="AS74" s="151">
        <v>0.44844521212745642</v>
      </c>
      <c r="AT74" s="151">
        <v>3.1015881845798678</v>
      </c>
      <c r="AU74" s="151">
        <v>46.985253866837034</v>
      </c>
      <c r="AV74" s="151">
        <v>22.264247526805246</v>
      </c>
      <c r="AW74" s="151">
        <v>186.72703302960272</v>
      </c>
      <c r="AX74" s="151">
        <v>0</v>
      </c>
      <c r="AY74" s="151">
        <v>0.64332648579160967</v>
      </c>
      <c r="AZ74" s="151">
        <v>5862.5914090998658</v>
      </c>
      <c r="BA74" s="151">
        <v>18.601784570137735</v>
      </c>
      <c r="BB74" s="151">
        <v>6.9136174654447373</v>
      </c>
      <c r="BC74" s="151">
        <v>2.6788754248129134</v>
      </c>
      <c r="BD74" s="151">
        <v>15.832624325600225</v>
      </c>
      <c r="BE74" s="151">
        <v>96.759496808910868</v>
      </c>
      <c r="BF74" s="151">
        <v>14.331899933495151</v>
      </c>
      <c r="BG74" s="151">
        <v>0.42627861780862858</v>
      </c>
      <c r="BH74" s="151">
        <v>9.4449871545816677</v>
      </c>
      <c r="BI74" s="151">
        <v>0.3289119713515769</v>
      </c>
      <c r="BJ74" s="152">
        <v>7.1365132492633148</v>
      </c>
      <c r="BK74" s="4"/>
      <c r="BL74" s="4"/>
      <c r="BM74" s="4"/>
      <c r="BN74" s="4"/>
      <c r="BO74" s="4"/>
      <c r="BP74" s="57"/>
    </row>
    <row r="75" spans="1:88" s="257" customFormat="1" ht="15.75" x14ac:dyDescent="0.25">
      <c r="A75" s="13" t="s">
        <v>7</v>
      </c>
      <c r="B75" s="4">
        <v>21</v>
      </c>
      <c r="C75" s="4">
        <v>4</v>
      </c>
      <c r="D75" s="4" t="s">
        <v>10</v>
      </c>
      <c r="E75" s="4" t="s">
        <v>14</v>
      </c>
      <c r="F75" s="19" t="s">
        <v>147</v>
      </c>
      <c r="G75" s="4">
        <v>600</v>
      </c>
      <c r="H75" s="19">
        <v>20</v>
      </c>
      <c r="I75" s="57">
        <v>0.115</v>
      </c>
      <c r="J75" s="321">
        <v>43330</v>
      </c>
      <c r="K75" s="243">
        <v>18.3</v>
      </c>
      <c r="L75" s="329">
        <v>582.04</v>
      </c>
      <c r="M75" s="329">
        <v>668.89</v>
      </c>
      <c r="N75" s="344">
        <f t="shared" si="40"/>
        <v>0.14921654869081169</v>
      </c>
      <c r="O75" s="258" t="s">
        <v>21</v>
      </c>
      <c r="P75" s="259" t="s">
        <v>100</v>
      </c>
      <c r="Q75" s="19"/>
      <c r="R75" s="13"/>
      <c r="S75" s="258" t="s">
        <v>21</v>
      </c>
      <c r="U75" s="57"/>
      <c r="V75" s="13"/>
      <c r="W75" s="258" t="s">
        <v>21</v>
      </c>
      <c r="X75" s="4"/>
      <c r="Y75" s="251">
        <f t="shared" si="46"/>
        <v>0.54300237752756753</v>
      </c>
      <c r="Z75" s="245">
        <v>0.28999999999999998</v>
      </c>
      <c r="AA75" s="251">
        <f t="shared" si="41"/>
        <v>3.661906586026435</v>
      </c>
      <c r="AB75" s="251">
        <f t="shared" si="42"/>
        <v>7.9742263374688003</v>
      </c>
      <c r="AC75" s="251">
        <f t="shared" si="43"/>
        <v>-7.3942263374688011</v>
      </c>
      <c r="AD75" s="280">
        <f t="shared" si="44"/>
        <v>26.49733219816828</v>
      </c>
      <c r="AE75" s="251">
        <f t="shared" si="45"/>
        <v>0.42458662588756518</v>
      </c>
      <c r="AF75" s="57"/>
      <c r="AG75" s="260">
        <v>0</v>
      </c>
      <c r="AH75" s="255"/>
      <c r="AI75" s="255"/>
      <c r="AJ75" s="256"/>
      <c r="AK75" s="256"/>
      <c r="AL75" s="255"/>
      <c r="AM75" s="151">
        <v>3.7722888596206525</v>
      </c>
      <c r="AN75" s="151">
        <v>67.318098444957286</v>
      </c>
      <c r="AO75" s="151">
        <v>0.69970906108356667</v>
      </c>
      <c r="AP75" s="151">
        <v>293.00541792230229</v>
      </c>
      <c r="AQ75" s="151">
        <v>0.16591891479690379</v>
      </c>
      <c r="AR75" s="151">
        <v>5.6296950588652708</v>
      </c>
      <c r="AS75" s="151">
        <v>2.3919043820213335</v>
      </c>
      <c r="AT75" s="151">
        <v>13.912554320937499</v>
      </c>
      <c r="AU75" s="151">
        <v>51.648154578625544</v>
      </c>
      <c r="AV75" s="151">
        <v>15.669945685321148</v>
      </c>
      <c r="AW75" s="151">
        <v>43.756952048190904</v>
      </c>
      <c r="AX75" s="151">
        <v>3.7</v>
      </c>
      <c r="AY75" s="151">
        <v>0.61021318775855682</v>
      </c>
      <c r="AZ75" s="151">
        <v>7599.5941158987389</v>
      </c>
      <c r="BA75" s="151">
        <v>8.6246395028847296</v>
      </c>
      <c r="BB75" s="151">
        <v>11.843395003908759</v>
      </c>
      <c r="BC75" s="151">
        <v>3.2153943678848238</v>
      </c>
      <c r="BD75" s="151">
        <v>17.428977758924027</v>
      </c>
      <c r="BE75" s="151">
        <v>91.098620572012166</v>
      </c>
      <c r="BF75" s="151">
        <v>16.148799204529496</v>
      </c>
      <c r="BG75" s="151">
        <v>0.36938500230804444</v>
      </c>
      <c r="BH75" s="151">
        <v>6.4370496824108017</v>
      </c>
      <c r="BI75" s="151">
        <v>0.64648071854688804</v>
      </c>
      <c r="BJ75" s="152">
        <v>3.4588506656450004</v>
      </c>
      <c r="BK75" s="4"/>
      <c r="BL75" s="4"/>
      <c r="BM75" s="4"/>
      <c r="BN75" s="4"/>
      <c r="BO75" s="4"/>
      <c r="BP75" s="57"/>
    </row>
    <row r="76" spans="1:88" s="257" customFormat="1" ht="15.75" x14ac:dyDescent="0.25">
      <c r="A76" s="13" t="s">
        <v>7</v>
      </c>
      <c r="B76" s="4">
        <v>21</v>
      </c>
      <c r="C76" s="4">
        <v>4</v>
      </c>
      <c r="D76" s="4" t="s">
        <v>11</v>
      </c>
      <c r="E76" s="4" t="s">
        <v>13</v>
      </c>
      <c r="F76" s="19" t="s">
        <v>146</v>
      </c>
      <c r="G76" s="4">
        <v>650</v>
      </c>
      <c r="H76" s="19">
        <v>20</v>
      </c>
      <c r="I76" s="57">
        <v>0.115</v>
      </c>
      <c r="J76" s="321">
        <v>43330</v>
      </c>
      <c r="K76" s="243">
        <v>18.3</v>
      </c>
      <c r="L76" s="329">
        <v>570.35</v>
      </c>
      <c r="M76" s="329">
        <v>572.34</v>
      </c>
      <c r="N76" s="344">
        <f t="shared" si="40"/>
        <v>3.4890856491627265E-3</v>
      </c>
      <c r="O76" s="258" t="s">
        <v>21</v>
      </c>
      <c r="P76" s="259" t="s">
        <v>100</v>
      </c>
      <c r="Q76" s="19"/>
      <c r="R76" s="13"/>
      <c r="S76" s="258" t="s">
        <v>21</v>
      </c>
      <c r="U76" s="57"/>
      <c r="V76" s="13"/>
      <c r="W76" s="258" t="s">
        <v>21</v>
      </c>
      <c r="X76" s="4"/>
      <c r="Y76" s="251">
        <f t="shared" si="46"/>
        <v>1.1269450075398462</v>
      </c>
      <c r="Z76" s="245">
        <v>4.2279999999999998</v>
      </c>
      <c r="AA76" s="251">
        <f t="shared" si="41"/>
        <v>7.5999065860264352</v>
      </c>
      <c r="AB76" s="251">
        <f t="shared" si="42"/>
        <v>13.835831294682103</v>
      </c>
      <c r="AC76" s="251">
        <f t="shared" si="43"/>
        <v>-5.379831294682103</v>
      </c>
      <c r="AD76" s="280">
        <f t="shared" si="44"/>
        <v>2.2724293506816706</v>
      </c>
      <c r="AE76" s="251">
        <f t="shared" si="45"/>
        <v>0.60936484491847009</v>
      </c>
      <c r="AF76" s="57"/>
      <c r="AG76" s="260">
        <v>1.4293548387096777E-4</v>
      </c>
      <c r="AH76" s="255">
        <f t="shared" si="37"/>
        <v>2.957977883096366E-2</v>
      </c>
      <c r="AI76" s="255">
        <f t="shared" si="38"/>
        <v>6.7217957602154182E-2</v>
      </c>
      <c r="AJ76" s="256">
        <f t="shared" si="17"/>
        <v>-3.7638178771190509E-2</v>
      </c>
      <c r="AK76" s="256">
        <f t="shared" si="18"/>
        <v>9.6797736433117829E-2</v>
      </c>
      <c r="AL76" s="255" t="str">
        <f t="shared" si="39"/>
        <v>Gel</v>
      </c>
      <c r="AM76" s="151">
        <v>5.9071529033334356</v>
      </c>
      <c r="AN76" s="151">
        <v>77.901000622659922</v>
      </c>
      <c r="AO76" s="151">
        <v>0.76870394674565823</v>
      </c>
      <c r="AP76" s="151">
        <v>213.96713729615669</v>
      </c>
      <c r="AQ76" s="151">
        <v>0.21011271824079225</v>
      </c>
      <c r="AR76" s="151">
        <v>7.8619073304254243</v>
      </c>
      <c r="AS76" s="151">
        <v>1.9946195247604148</v>
      </c>
      <c r="AT76" s="151">
        <v>11.130128166312465</v>
      </c>
      <c r="AU76" s="151">
        <v>63.398413390090653</v>
      </c>
      <c r="AV76" s="151">
        <v>14.502584504085165</v>
      </c>
      <c r="AW76" s="151">
        <v>76.518293542792264</v>
      </c>
      <c r="AX76" s="151">
        <v>90</v>
      </c>
      <c r="AY76" s="151">
        <v>0.69532628745208247</v>
      </c>
      <c r="AZ76" s="151">
        <v>4778.2346192765235</v>
      </c>
      <c r="BA76" s="151">
        <v>12.471849417311338</v>
      </c>
      <c r="BB76" s="151">
        <v>13.243618926534056</v>
      </c>
      <c r="BC76" s="151">
        <v>2.2494934980669963</v>
      </c>
      <c r="BD76" s="151">
        <v>25.900155349023404</v>
      </c>
      <c r="BE76" s="151">
        <v>95.845674841103644</v>
      </c>
      <c r="BF76" s="151">
        <v>20.968900003026647</v>
      </c>
      <c r="BG76" s="151">
        <v>0.32440791289936549</v>
      </c>
      <c r="BH76" s="151">
        <v>10.187921679460739</v>
      </c>
      <c r="BI76" s="151">
        <v>0.69221452291397378</v>
      </c>
      <c r="BJ76" s="152">
        <v>5.7475782801354587</v>
      </c>
      <c r="BK76" s="4"/>
      <c r="BL76" s="4"/>
      <c r="BM76" s="4"/>
      <c r="BN76" s="4"/>
      <c r="BO76" s="4"/>
      <c r="BP76" s="57"/>
    </row>
    <row r="77" spans="1:88" s="257" customFormat="1" ht="15.75" x14ac:dyDescent="0.25">
      <c r="A77" s="13" t="s">
        <v>7</v>
      </c>
      <c r="B77" s="4">
        <v>21</v>
      </c>
      <c r="C77" s="4">
        <v>4</v>
      </c>
      <c r="D77" s="4" t="s">
        <v>11</v>
      </c>
      <c r="E77" s="4" t="s">
        <v>14</v>
      </c>
      <c r="F77" s="19" t="s">
        <v>146</v>
      </c>
      <c r="G77" s="4">
        <v>650</v>
      </c>
      <c r="H77" s="19">
        <v>20</v>
      </c>
      <c r="I77" s="57">
        <v>0.115</v>
      </c>
      <c r="J77" s="321">
        <v>43330</v>
      </c>
      <c r="K77" s="243">
        <v>18.3</v>
      </c>
      <c r="L77" s="329">
        <v>570.35</v>
      </c>
      <c r="M77" s="329">
        <v>572.34</v>
      </c>
      <c r="N77" s="344">
        <f t="shared" si="40"/>
        <v>3.4890856491627265E-3</v>
      </c>
      <c r="O77" s="258" t="s">
        <v>21</v>
      </c>
      <c r="P77" s="259" t="s">
        <v>100</v>
      </c>
      <c r="Q77" s="19"/>
      <c r="R77" s="13"/>
      <c r="S77" s="258" t="s">
        <v>21</v>
      </c>
      <c r="U77" s="57"/>
      <c r="V77" s="13"/>
      <c r="W77" s="258" t="s">
        <v>21</v>
      </c>
      <c r="X77" s="4"/>
      <c r="Y77" s="251">
        <f t="shared" si="46"/>
        <v>0.84401902022053998</v>
      </c>
      <c r="Z77" s="245">
        <v>2.3199999999999998</v>
      </c>
      <c r="AA77" s="251">
        <f t="shared" si="41"/>
        <v>5.6919065860264348</v>
      </c>
      <c r="AB77" s="251">
        <f t="shared" si="42"/>
        <v>12.293676201341004</v>
      </c>
      <c r="AC77" s="251">
        <f t="shared" si="43"/>
        <v>-7.6536762013410033</v>
      </c>
      <c r="AD77" s="280">
        <f t="shared" si="44"/>
        <v>4.2989983626469845</v>
      </c>
      <c r="AE77" s="251">
        <f t="shared" si="45"/>
        <v>0.43108945916732205</v>
      </c>
      <c r="AF77" s="57"/>
      <c r="AG77" s="260">
        <v>1.4293548387096777E-4</v>
      </c>
      <c r="AH77" s="255">
        <f t="shared" si="37"/>
        <v>1.6231099074700966E-2</v>
      </c>
      <c r="AI77" s="255">
        <f t="shared" si="38"/>
        <v>6.9777468346100435E-2</v>
      </c>
      <c r="AJ77" s="256">
        <f t="shared" si="17"/>
        <v>-5.3546369271399476E-2</v>
      </c>
      <c r="AK77" s="256">
        <f t="shared" si="18"/>
        <v>8.6008567420801402E-2</v>
      </c>
      <c r="AL77" s="255" t="str">
        <f t="shared" si="39"/>
        <v>Gel</v>
      </c>
      <c r="AM77" s="151">
        <v>5.8327862431658559</v>
      </c>
      <c r="AN77" s="151">
        <v>94.695496954955161</v>
      </c>
      <c r="AO77" s="151">
        <v>0.58521646679450656</v>
      </c>
      <c r="AP77" s="151">
        <v>276.38667833058105</v>
      </c>
      <c r="AQ77" s="151">
        <v>0.26635629129787652</v>
      </c>
      <c r="AR77" s="151">
        <v>8.0982307205828281</v>
      </c>
      <c r="AS77" s="151">
        <v>1.9523203246596241</v>
      </c>
      <c r="AT77" s="151">
        <v>10.225905781546901</v>
      </c>
      <c r="AU77" s="151">
        <v>75.556254680592232</v>
      </c>
      <c r="AV77" s="151">
        <v>19.139245912341739</v>
      </c>
      <c r="AW77" s="151">
        <v>81.802477772429484</v>
      </c>
      <c r="AX77" s="151">
        <v>89.9</v>
      </c>
      <c r="AY77" s="151">
        <v>0.78946108837909135</v>
      </c>
      <c r="AZ77" s="151">
        <v>5193.2549974681842</v>
      </c>
      <c r="BA77" s="151">
        <v>13.203539230629138</v>
      </c>
      <c r="BB77" s="151">
        <v>16.029016843238466</v>
      </c>
      <c r="BC77" s="151">
        <v>3.4701539297631165</v>
      </c>
      <c r="BD77" s="151">
        <v>20.395564103896884</v>
      </c>
      <c r="BE77" s="151">
        <v>93.678733941949488</v>
      </c>
      <c r="BF77" s="151">
        <v>22.313998499612353</v>
      </c>
      <c r="BG77" s="151">
        <v>0.4308159961022312</v>
      </c>
      <c r="BH77" s="151">
        <v>10.971319605522451</v>
      </c>
      <c r="BI77" s="151">
        <v>0.74638055862002139</v>
      </c>
      <c r="BJ77" s="152">
        <v>5.572880146866348</v>
      </c>
      <c r="BK77" s="4"/>
      <c r="BL77" s="4"/>
      <c r="BM77" s="4"/>
      <c r="BN77" s="4"/>
      <c r="BO77" s="4"/>
      <c r="BP77" s="57"/>
    </row>
    <row r="78" spans="1:88" s="257" customFormat="1" ht="15.75" x14ac:dyDescent="0.25">
      <c r="A78" s="13" t="s">
        <v>7</v>
      </c>
      <c r="B78" s="4">
        <v>21</v>
      </c>
      <c r="C78" s="4">
        <v>4</v>
      </c>
      <c r="D78" s="4" t="s">
        <v>12</v>
      </c>
      <c r="E78" s="4" t="s">
        <v>13</v>
      </c>
      <c r="F78" s="19" t="s">
        <v>145</v>
      </c>
      <c r="G78" s="4">
        <v>700</v>
      </c>
      <c r="H78" s="19">
        <v>20</v>
      </c>
      <c r="I78" s="57">
        <v>0.115</v>
      </c>
      <c r="J78" s="321">
        <v>43330</v>
      </c>
      <c r="K78" s="243">
        <v>18.3</v>
      </c>
      <c r="L78" s="329">
        <v>580.04999999999995</v>
      </c>
      <c r="M78" s="329">
        <v>650.97</v>
      </c>
      <c r="N78" s="344">
        <f t="shared" si="40"/>
        <v>0.12226532195500406</v>
      </c>
      <c r="O78" s="258" t="s">
        <v>21</v>
      </c>
      <c r="P78" s="259" t="s">
        <v>100</v>
      </c>
      <c r="Q78" s="19" t="s">
        <v>36</v>
      </c>
      <c r="R78" s="13"/>
      <c r="S78" s="258" t="s">
        <v>21</v>
      </c>
      <c r="U78" s="57"/>
      <c r="V78" s="13"/>
      <c r="W78" s="258" t="s">
        <v>21</v>
      </c>
      <c r="X78" s="4"/>
      <c r="Y78" s="251">
        <f t="shared" si="46"/>
        <v>10.000559752383618</v>
      </c>
      <c r="Z78" s="245">
        <v>64.069999999999993</v>
      </c>
      <c r="AA78" s="251">
        <f t="shared" si="41"/>
        <v>67.441906586026434</v>
      </c>
      <c r="AB78" s="251">
        <f t="shared" si="42"/>
        <v>96.975325786405108</v>
      </c>
      <c r="AC78" s="251">
        <f t="shared" si="43"/>
        <v>31.164674213594875</v>
      </c>
      <c r="AD78" s="280">
        <f t="shared" si="44"/>
        <v>0.51358398293124896</v>
      </c>
      <c r="AE78" s="251">
        <f t="shared" si="45"/>
        <v>1.1417896811819488</v>
      </c>
      <c r="AF78" s="57"/>
      <c r="AG78" s="260">
        <v>2.2612903225806445E-4</v>
      </c>
      <c r="AH78" s="255">
        <f t="shared" si="37"/>
        <v>0.28333380884450787</v>
      </c>
      <c r="AI78" s="255">
        <f t="shared" si="38"/>
        <v>0.14551570604544348</v>
      </c>
      <c r="AJ78" s="256">
        <f t="shared" si="17"/>
        <v>0.1378181027990644</v>
      </c>
      <c r="AK78" s="256">
        <f t="shared" si="18"/>
        <v>0.42884951488995138</v>
      </c>
      <c r="AL78" s="255" t="str">
        <f t="shared" si="39"/>
        <v>Gel</v>
      </c>
      <c r="AM78" s="151">
        <v>25.066957381727995</v>
      </c>
      <c r="AN78" s="151">
        <v>195.67500567063689</v>
      </c>
      <c r="AO78" s="151">
        <v>0.27494032967921306</v>
      </c>
      <c r="AP78" s="151">
        <v>155.63788791168159</v>
      </c>
      <c r="AQ78" s="151">
        <v>0.44153865774264633</v>
      </c>
      <c r="AR78" s="151">
        <v>30.921081721523862</v>
      </c>
      <c r="AS78" s="151">
        <v>0.74871452096016222</v>
      </c>
      <c r="AT78" s="151">
        <v>3.117059535001359</v>
      </c>
      <c r="AU78" s="151">
        <v>116.94423810459219</v>
      </c>
      <c r="AV78" s="151">
        <v>78.730763928065912</v>
      </c>
      <c r="AW78" s="151">
        <v>141.96653239104475</v>
      </c>
      <c r="AX78" s="151">
        <v>0</v>
      </c>
      <c r="AY78" s="151">
        <v>1.0338217942151766</v>
      </c>
      <c r="AZ78" s="151">
        <v>826.86779605310858</v>
      </c>
      <c r="BA78" s="151">
        <v>59.066838400757362</v>
      </c>
      <c r="BB78" s="151">
        <v>45.871210013286394</v>
      </c>
      <c r="BC78" s="151">
        <v>17.733913867103848</v>
      </c>
      <c r="BD78" s="151">
        <v>24.772088935872929</v>
      </c>
      <c r="BE78" s="151">
        <v>94.045652825598268</v>
      </c>
      <c r="BF78" s="151">
        <v>80.106692621484399</v>
      </c>
      <c r="BG78" s="151">
        <v>1.9890036806547804</v>
      </c>
      <c r="BH78" s="151">
        <v>44.136484142309456</v>
      </c>
      <c r="BI78" s="151">
        <v>1.8364522482308665</v>
      </c>
      <c r="BJ78" s="152">
        <v>25.531513962396012</v>
      </c>
      <c r="BK78" s="4"/>
      <c r="BL78" s="4"/>
      <c r="BM78" s="4"/>
      <c r="BN78" s="4"/>
      <c r="BO78" s="4"/>
      <c r="BP78" s="57"/>
    </row>
    <row r="79" spans="1:88" s="257" customFormat="1" ht="15.75" x14ac:dyDescent="0.25">
      <c r="A79" s="166" t="s">
        <v>7</v>
      </c>
      <c r="B79" s="6">
        <v>21</v>
      </c>
      <c r="C79" s="6">
        <v>4</v>
      </c>
      <c r="D79" s="6" t="s">
        <v>12</v>
      </c>
      <c r="E79" s="6" t="s">
        <v>14</v>
      </c>
      <c r="F79" s="39" t="s">
        <v>145</v>
      </c>
      <c r="G79" s="6">
        <v>700</v>
      </c>
      <c r="H79" s="19">
        <v>20</v>
      </c>
      <c r="I79" s="57">
        <v>0.115</v>
      </c>
      <c r="J79" s="321">
        <v>43330</v>
      </c>
      <c r="K79" s="315">
        <v>18.3</v>
      </c>
      <c r="L79" s="329">
        <v>580.04999999999995</v>
      </c>
      <c r="M79" s="329">
        <v>650.97</v>
      </c>
      <c r="N79" s="345">
        <f t="shared" si="40"/>
        <v>0.12226532195500406</v>
      </c>
      <c r="O79" s="263" t="s">
        <v>21</v>
      </c>
      <c r="P79" s="262" t="s">
        <v>100</v>
      </c>
      <c r="Q79" s="39" t="s">
        <v>36</v>
      </c>
      <c r="R79" s="166"/>
      <c r="S79" s="263" t="s">
        <v>21</v>
      </c>
      <c r="T79" s="6"/>
      <c r="U79" s="134"/>
      <c r="V79" s="166"/>
      <c r="W79" s="263" t="s">
        <v>21</v>
      </c>
      <c r="X79" s="6"/>
      <c r="Y79" s="251">
        <f t="shared" si="46"/>
        <v>9.9901798681528273</v>
      </c>
      <c r="Z79" s="264">
        <v>64</v>
      </c>
      <c r="AA79" s="251">
        <f t="shared" si="41"/>
        <v>67.371906586026441</v>
      </c>
      <c r="AB79" s="251">
        <f t="shared" si="42"/>
        <v>92.11481561206358</v>
      </c>
      <c r="AC79" s="251">
        <f t="shared" si="43"/>
        <v>35.885184387936427</v>
      </c>
      <c r="AD79" s="280">
        <f t="shared" si="44"/>
        <v>0.43929399393849333</v>
      </c>
      <c r="AE79" s="251">
        <f t="shared" si="45"/>
        <v>1.3614386755237733</v>
      </c>
      <c r="AF79" s="134"/>
      <c r="AG79" s="265">
        <v>2.2612903225806445E-4</v>
      </c>
      <c r="AH79" s="266">
        <f t="shared" si="37"/>
        <v>0.2830242510699002</v>
      </c>
      <c r="AI79" s="266">
        <f t="shared" si="38"/>
        <v>0.12433085363394736</v>
      </c>
      <c r="AJ79" s="267">
        <f t="shared" si="17"/>
        <v>0.15869339743595284</v>
      </c>
      <c r="AK79" s="267">
        <f t="shared" si="18"/>
        <v>0.40735510470384761</v>
      </c>
      <c r="AL79" s="266" t="str">
        <f t="shared" si="39"/>
        <v>Gel</v>
      </c>
      <c r="AM79" s="151">
        <v>17.173340234141325</v>
      </c>
      <c r="AN79" s="151">
        <v>165.99691298324615</v>
      </c>
      <c r="AO79" s="151">
        <v>0.6553766266299158</v>
      </c>
      <c r="AP79" s="151">
        <v>272.30542297202715</v>
      </c>
      <c r="AQ79" s="151">
        <v>0.47649223361128934</v>
      </c>
      <c r="AR79" s="151">
        <v>22.550544218622964</v>
      </c>
      <c r="AS79" s="151">
        <v>1.1480026974315496</v>
      </c>
      <c r="AT79" s="151">
        <v>5.1716642287319559</v>
      </c>
      <c r="AU79" s="151">
        <v>113.66028061074961</v>
      </c>
      <c r="AV79" s="151">
        <v>52.336628734517738</v>
      </c>
      <c r="AW79" s="151">
        <v>114.93905601083637</v>
      </c>
      <c r="AX79" s="151">
        <v>0</v>
      </c>
      <c r="AY79" s="151">
        <v>1.0581005743303109</v>
      </c>
      <c r="AZ79" s="151">
        <v>1898.7825950893996</v>
      </c>
      <c r="BA79" s="151">
        <v>49.485818052074279</v>
      </c>
      <c r="BB79" s="151">
        <v>37.355570576643174</v>
      </c>
      <c r="BC79" s="151">
        <v>10.221382171841205</v>
      </c>
      <c r="BD79" s="151">
        <v>15.115841621109965</v>
      </c>
      <c r="BE79" s="151">
        <v>94.154644472630778</v>
      </c>
      <c r="BF79" s="151">
        <v>61.415401432896033</v>
      </c>
      <c r="BG79" s="151">
        <v>1.4855830944731325</v>
      </c>
      <c r="BH79" s="151">
        <v>29.163980588322037</v>
      </c>
      <c r="BI79" s="151">
        <v>1.8955938755353241</v>
      </c>
      <c r="BJ79" s="152">
        <v>18.027217930381934</v>
      </c>
      <c r="BK79" s="4"/>
      <c r="BL79" s="4"/>
      <c r="BM79" s="4"/>
      <c r="BN79" s="4"/>
      <c r="BO79" s="4"/>
      <c r="BP79" s="57"/>
    </row>
    <row r="80" spans="1:88" s="257" customFormat="1" ht="15.75" x14ac:dyDescent="0.25">
      <c r="A80" s="13" t="s">
        <v>7</v>
      </c>
      <c r="B80" s="4">
        <v>22</v>
      </c>
      <c r="C80" s="4">
        <v>1</v>
      </c>
      <c r="D80" s="4" t="s">
        <v>8</v>
      </c>
      <c r="E80" s="4" t="s">
        <v>13</v>
      </c>
      <c r="F80" s="19" t="s">
        <v>159</v>
      </c>
      <c r="G80" s="4">
        <v>700</v>
      </c>
      <c r="H80" s="140">
        <v>27.2</v>
      </c>
      <c r="I80" s="76">
        <v>0.11700000000000001</v>
      </c>
      <c r="J80" s="320">
        <v>43344</v>
      </c>
      <c r="K80" s="243">
        <v>9.9</v>
      </c>
      <c r="L80" s="328">
        <f>2*608.92</f>
        <v>1217.8399999999999</v>
      </c>
      <c r="M80" s="328">
        <f>2*608.17</f>
        <v>1216.3399999999999</v>
      </c>
      <c r="N80" s="344">
        <f t="shared" si="40"/>
        <v>-1.231688891808469E-3</v>
      </c>
      <c r="O80" s="258" t="s">
        <v>21</v>
      </c>
      <c r="P80" s="272" t="s">
        <v>100</v>
      </c>
      <c r="Q80" s="19"/>
      <c r="R80" s="13"/>
      <c r="S80" s="258" t="s">
        <v>21</v>
      </c>
      <c r="U80" s="57"/>
      <c r="V80" s="165"/>
      <c r="W80" s="258" t="s">
        <v>21</v>
      </c>
      <c r="X80" s="75"/>
      <c r="Y80" s="273">
        <f t="shared" si="46"/>
        <v>3.3945048597866117</v>
      </c>
      <c r="Z80" s="274">
        <v>19.52</v>
      </c>
      <c r="AA80" s="273">
        <f t="shared" si="41"/>
        <v>22.891906586026433</v>
      </c>
      <c r="AB80" s="274">
        <f t="shared" si="42"/>
        <v>24.987196801013432</v>
      </c>
      <c r="AC80" s="273">
        <f t="shared" si="43"/>
        <v>14.052803198986565</v>
      </c>
      <c r="AD80" s="275">
        <f t="shared" si="44"/>
        <v>0.28008180333060628</v>
      </c>
      <c r="AE80" s="273">
        <f t="shared" si="45"/>
        <v>5.4627054577660186</v>
      </c>
      <c r="AF80" s="76"/>
      <c r="AG80" s="276">
        <v>2.7399999999999999E-4</v>
      </c>
      <c r="AH80" s="277">
        <f t="shared" si="37"/>
        <v>7.1240875912408755E-2</v>
      </c>
      <c r="AI80" s="277">
        <f t="shared" si="38"/>
        <v>1.9953272996399395E-2</v>
      </c>
      <c r="AJ80" s="277">
        <f t="shared" si="17"/>
        <v>5.128760291600936E-2</v>
      </c>
      <c r="AK80" s="278">
        <f t="shared" si="18"/>
        <v>9.1194148908808156E-2</v>
      </c>
      <c r="AL80" s="277" t="str">
        <f t="shared" si="39"/>
        <v>Gel</v>
      </c>
      <c r="AM80" s="167">
        <v>1.464271132155182</v>
      </c>
      <c r="AN80" s="154">
        <v>21.347201254684478</v>
      </c>
      <c r="AO80" s="154">
        <v>0.17752965750293453</v>
      </c>
      <c r="AP80" s="154">
        <v>54.420979117955412</v>
      </c>
      <c r="AQ80" s="154">
        <v>1.0834414069836429E-2</v>
      </c>
      <c r="AR80" s="154">
        <v>1.9899342408405387</v>
      </c>
      <c r="AS80" s="154">
        <v>-0.67713657952983297</v>
      </c>
      <c r="AT80" s="154">
        <v>6.7284156550812035</v>
      </c>
      <c r="AU80" s="154">
        <v>7.3869815294191268</v>
      </c>
      <c r="AV80" s="154">
        <v>13.96021881577065</v>
      </c>
      <c r="AW80" s="154">
        <v>89.471973500844413</v>
      </c>
      <c r="AX80" s="154">
        <v>0.3</v>
      </c>
      <c r="AY80" s="154">
        <v>0.14820266513807723</v>
      </c>
      <c r="AZ80" s="154">
        <v>4421.4884092617394</v>
      </c>
      <c r="BA80" s="154">
        <v>4.1905804299739993</v>
      </c>
      <c r="BB80" s="154">
        <v>2.1649097089859026</v>
      </c>
      <c r="BC80" s="154">
        <v>2.6872130123381188</v>
      </c>
      <c r="BD80" s="154">
        <v>12.060428470123728</v>
      </c>
      <c r="BE80" s="154">
        <v>88.192126957152709</v>
      </c>
      <c r="BF80" s="154">
        <v>3.7485006032511592</v>
      </c>
      <c r="BG80" s="154">
        <v>0.26055087567774271</v>
      </c>
      <c r="BH80" s="154">
        <v>2.2196999774572377</v>
      </c>
      <c r="BI80" s="154">
        <v>0.1025705997202625</v>
      </c>
      <c r="BJ80" s="154">
        <v>1.5725000272247069</v>
      </c>
      <c r="BK80" s="52"/>
      <c r="BL80" s="52"/>
      <c r="BM80" s="52"/>
      <c r="BN80" s="52"/>
      <c r="BO80" s="52"/>
      <c r="BP80" s="53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4"/>
    </row>
    <row r="81" spans="1:88" s="257" customFormat="1" ht="15.75" x14ac:dyDescent="0.25">
      <c r="A81" s="13" t="s">
        <v>7</v>
      </c>
      <c r="B81" s="4">
        <v>22</v>
      </c>
      <c r="C81" s="4">
        <v>1</v>
      </c>
      <c r="D81" s="4" t="s">
        <v>8</v>
      </c>
      <c r="E81" s="4" t="s">
        <v>14</v>
      </c>
      <c r="F81" s="19" t="s">
        <v>159</v>
      </c>
      <c r="G81" s="4">
        <v>700</v>
      </c>
      <c r="H81" s="19">
        <v>27.2</v>
      </c>
      <c r="I81" s="57">
        <v>0.11700000000000001</v>
      </c>
      <c r="J81" s="321">
        <v>43344</v>
      </c>
      <c r="K81" s="243">
        <v>9.9</v>
      </c>
      <c r="L81" s="329">
        <f>2*608.92</f>
        <v>1217.8399999999999</v>
      </c>
      <c r="M81" s="329">
        <f>2*608.17</f>
        <v>1216.3399999999999</v>
      </c>
      <c r="N81" s="344">
        <f t="shared" si="40"/>
        <v>-1.231688891808469E-3</v>
      </c>
      <c r="O81" s="258" t="s">
        <v>21</v>
      </c>
      <c r="P81" s="259" t="s">
        <v>100</v>
      </c>
      <c r="Q81" s="19"/>
      <c r="R81" s="13"/>
      <c r="S81" s="258" t="s">
        <v>21</v>
      </c>
      <c r="U81" s="57"/>
      <c r="V81" s="13"/>
      <c r="W81" s="258" t="s">
        <v>21</v>
      </c>
      <c r="X81" s="4"/>
      <c r="Y81" s="251">
        <f t="shared" si="46"/>
        <v>2.2671011482621442</v>
      </c>
      <c r="Z81" s="245">
        <v>11.917</v>
      </c>
      <c r="AA81" s="251">
        <f t="shared" ref="AA81:AA87" si="47">Z81+(0.5*$BA$3)</f>
        <v>15.288906586026435</v>
      </c>
      <c r="AB81" s="245">
        <f t="shared" ref="AB81:AB88" si="48">Z81*(1+AD81)</f>
        <v>19.271818421336878</v>
      </c>
      <c r="AC81" s="251">
        <f t="shared" ref="AC81:AC88" si="49">Z81*(1-AD81)</f>
        <v>4.5621815786631226</v>
      </c>
      <c r="AD81" s="279">
        <f t="shared" ref="AD81:AD87" si="50">((0.5*BA81)+(0.5*$BA$3))/Z81</f>
        <v>0.61717029632767284</v>
      </c>
      <c r="AE81" s="251">
        <f t="shared" ref="AE81:AE87" si="51">AA81/BA81</f>
        <v>1.9193127061566959</v>
      </c>
      <c r="AF81" s="57"/>
      <c r="AG81" s="260">
        <v>2.7399999999999999E-4</v>
      </c>
      <c r="AH81" s="255">
        <f t="shared" ref="AH81:AH87" si="52">(Z81/1000000)/AG81</f>
        <v>4.349270072992701E-2</v>
      </c>
      <c r="AI81" s="255">
        <f t="shared" ref="AI81:AI87" si="53">AH81*AD81</f>
        <v>2.6842402997579846E-2</v>
      </c>
      <c r="AJ81" s="255">
        <f t="shared" ref="AJ81:AJ91" si="54">(AC81/1000000)/AG81</f>
        <v>1.6650297732347163E-2</v>
      </c>
      <c r="AK81" s="256">
        <f t="shared" ref="AK81:AK91" si="55">(AB81/1000000)/AG81</f>
        <v>7.0335103727506856E-2</v>
      </c>
      <c r="AL81" s="255" t="str">
        <f t="shared" ref="AL81:AL89" si="56">IF(AH81&gt;0.4,"Coke", "Gel")</f>
        <v>Gel</v>
      </c>
      <c r="AM81" s="150">
        <v>3.1737063840182929</v>
      </c>
      <c r="AN81" s="151">
        <v>38.785499782534316</v>
      </c>
      <c r="AO81" s="151">
        <v>0.74668721145846706</v>
      </c>
      <c r="AP81" s="151">
        <v>73.767435844976475</v>
      </c>
      <c r="AQ81" s="151">
        <v>2.3076877299813559E-2</v>
      </c>
      <c r="AR81" s="151">
        <v>3.9846273495536404</v>
      </c>
      <c r="AS81" s="151">
        <v>-0.42179632335558559</v>
      </c>
      <c r="AT81" s="151">
        <v>3.527383901999984</v>
      </c>
      <c r="AU81" s="151">
        <v>19.859908422771294</v>
      </c>
      <c r="AV81" s="151">
        <v>18.925591359763025</v>
      </c>
      <c r="AW81" s="151">
        <v>77.326625087871221</v>
      </c>
      <c r="AX81" s="151">
        <v>0</v>
      </c>
      <c r="AY81" s="151">
        <v>0.21669246227995237</v>
      </c>
      <c r="AZ81" s="151">
        <v>2902.0263470173109</v>
      </c>
      <c r="BA81" s="151">
        <v>7.9658236706208845</v>
      </c>
      <c r="BB81" s="151">
        <v>3.5673103065512071</v>
      </c>
      <c r="BC81" s="151">
        <v>5.5124044260818339</v>
      </c>
      <c r="BD81" s="151">
        <v>7.4587424353422067</v>
      </c>
      <c r="BE81" s="151">
        <v>78.738542754529874</v>
      </c>
      <c r="BF81" s="151">
        <v>5.7263000599050429</v>
      </c>
      <c r="BG81" s="151">
        <v>0.53753659444123192</v>
      </c>
      <c r="BH81" s="151">
        <v>3.9040125940771664</v>
      </c>
      <c r="BI81" s="151">
        <v>0.17494107006448881</v>
      </c>
      <c r="BJ81" s="151">
        <v>3.8141870462170213</v>
      </c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</row>
    <row r="82" spans="1:88" s="257" customFormat="1" ht="15.75" x14ac:dyDescent="0.25">
      <c r="A82" s="13" t="s">
        <v>7</v>
      </c>
      <c r="B82" s="4">
        <v>22</v>
      </c>
      <c r="C82" s="4">
        <v>1</v>
      </c>
      <c r="D82" s="4" t="s">
        <v>10</v>
      </c>
      <c r="E82" s="4" t="s">
        <v>13</v>
      </c>
      <c r="F82" s="19" t="s">
        <v>158</v>
      </c>
      <c r="G82" s="4">
        <v>600</v>
      </c>
      <c r="H82" s="19">
        <v>27.2</v>
      </c>
      <c r="I82" s="57">
        <v>0.11700000000000001</v>
      </c>
      <c r="J82" s="321">
        <v>43344</v>
      </c>
      <c r="K82" s="243">
        <v>5.7</v>
      </c>
      <c r="L82" s="329">
        <v>633.54999999999995</v>
      </c>
      <c r="M82" s="329">
        <v>634</v>
      </c>
      <c r="N82" s="344">
        <f t="shared" si="40"/>
        <v>7.1028332412592654E-4</v>
      </c>
      <c r="O82" s="258" t="s">
        <v>21</v>
      </c>
      <c r="P82" s="259" t="s">
        <v>100</v>
      </c>
      <c r="Q82" s="19"/>
      <c r="R82" s="13"/>
      <c r="S82" s="258" t="s">
        <v>21</v>
      </c>
      <c r="U82" s="57"/>
      <c r="V82" s="13"/>
      <c r="W82" s="258" t="s">
        <v>21</v>
      </c>
      <c r="X82" s="4"/>
      <c r="Y82" s="251">
        <f t="shared" si="46"/>
        <v>1.4878684106505331</v>
      </c>
      <c r="Z82" s="245">
        <v>6.6619999999999999</v>
      </c>
      <c r="AA82" s="251">
        <f t="shared" si="47"/>
        <v>10.033906586026434</v>
      </c>
      <c r="AB82" s="245">
        <f t="shared" si="48"/>
        <v>15.818880977819525</v>
      </c>
      <c r="AC82" s="251">
        <f t="shared" si="49"/>
        <v>-2.4948809778195264</v>
      </c>
      <c r="AD82" s="279">
        <f t="shared" si="50"/>
        <v>1.3744942926778034</v>
      </c>
      <c r="AE82" s="251">
        <f t="shared" si="51"/>
        <v>0.86723863464816131</v>
      </c>
      <c r="AF82" s="57"/>
      <c r="AG82" s="260">
        <v>2.7799999999999998E-4</v>
      </c>
      <c r="AH82" s="255">
        <f t="shared" si="52"/>
        <v>2.3964028776978417E-2</v>
      </c>
      <c r="AI82" s="255">
        <f t="shared" si="53"/>
        <v>3.2938420783523478E-2</v>
      </c>
      <c r="AJ82" s="255">
        <f t="shared" si="54"/>
        <v>-8.9743920065450591E-3</v>
      </c>
      <c r="AK82" s="256">
        <f t="shared" si="55"/>
        <v>5.6902449560501889E-2</v>
      </c>
      <c r="AL82" s="255" t="str">
        <f t="shared" si="56"/>
        <v>Gel</v>
      </c>
      <c r="AM82" s="150">
        <v>7.600881805195562</v>
      </c>
      <c r="AN82" s="151">
        <v>119.46269660256803</v>
      </c>
      <c r="AO82" s="151">
        <v>0.84663285752222106</v>
      </c>
      <c r="AP82" s="151">
        <v>80.084574213040909</v>
      </c>
      <c r="AQ82" s="151">
        <v>0.17519936753640497</v>
      </c>
      <c r="AR82" s="151">
        <v>13.834447194890769</v>
      </c>
      <c r="AS82" s="151">
        <v>3.3907231319230586</v>
      </c>
      <c r="AT82" s="151">
        <v>17.579887524154397</v>
      </c>
      <c r="AU82" s="151">
        <v>91.027316784318884</v>
      </c>
      <c r="AV82" s="151">
        <v>28.435379818249153</v>
      </c>
      <c r="AW82" s="151">
        <v>84.349740274449061</v>
      </c>
      <c r="AX82" s="151">
        <v>0</v>
      </c>
      <c r="AY82" s="151">
        <v>0.6329186169017974</v>
      </c>
      <c r="AZ82" s="151">
        <v>1142.6768459722864</v>
      </c>
      <c r="BA82" s="151">
        <v>11.569948783586181</v>
      </c>
      <c r="BB82" s="151">
        <v>34.321075971560099</v>
      </c>
      <c r="BC82" s="151">
        <v>8.4267509755279058</v>
      </c>
      <c r="BD82" s="151">
        <v>17.911878862150886</v>
      </c>
      <c r="BE82" s="151">
        <v>86.267160063411936</v>
      </c>
      <c r="BF82" s="151">
        <v>49.75909803306422</v>
      </c>
      <c r="BG82" s="151">
        <v>0.86003155199456915</v>
      </c>
      <c r="BH82" s="151">
        <v>10.244397412284137</v>
      </c>
      <c r="BI82" s="151">
        <v>2.3349089282683004</v>
      </c>
      <c r="BJ82" s="151">
        <v>5.2016031764971791</v>
      </c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</row>
    <row r="83" spans="1:88" s="257" customFormat="1" ht="15.75" x14ac:dyDescent="0.25">
      <c r="A83" s="13" t="s">
        <v>7</v>
      </c>
      <c r="B83" s="4">
        <v>22</v>
      </c>
      <c r="C83" s="4">
        <v>1</v>
      </c>
      <c r="D83" s="4" t="s">
        <v>10</v>
      </c>
      <c r="E83" s="4" t="s">
        <v>14</v>
      </c>
      <c r="F83" s="19" t="s">
        <v>158</v>
      </c>
      <c r="G83" s="4">
        <v>600</v>
      </c>
      <c r="H83" s="19">
        <v>27.2</v>
      </c>
      <c r="I83" s="57">
        <v>0.11700000000000001</v>
      </c>
      <c r="J83" s="321">
        <v>43344</v>
      </c>
      <c r="K83" s="243">
        <v>5.7</v>
      </c>
      <c r="L83" s="329">
        <v>633.54999999999995</v>
      </c>
      <c r="M83" s="329">
        <v>634</v>
      </c>
      <c r="N83" s="344">
        <f t="shared" si="40"/>
        <v>7.1028332412592654E-4</v>
      </c>
      <c r="O83" s="258" t="s">
        <v>21</v>
      </c>
      <c r="P83" s="259" t="s">
        <v>100</v>
      </c>
      <c r="Q83" s="19"/>
      <c r="R83" s="13"/>
      <c r="S83" s="258" t="s">
        <v>21</v>
      </c>
      <c r="U83" s="57"/>
      <c r="V83" s="13"/>
      <c r="W83" s="258" t="s">
        <v>21</v>
      </c>
      <c r="X83" s="4"/>
      <c r="Y83" s="251">
        <f t="shared" si="46"/>
        <v>0.59475351462108839</v>
      </c>
      <c r="Z83" s="245">
        <v>0.63900000000000001</v>
      </c>
      <c r="AA83" s="251">
        <f t="shared" si="47"/>
        <v>4.0109065860264348</v>
      </c>
      <c r="AB83" s="245">
        <f t="shared" si="48"/>
        <v>8.5189685636614243</v>
      </c>
      <c r="AC83" s="251">
        <f t="shared" si="49"/>
        <v>-7.2409685636614247</v>
      </c>
      <c r="AD83" s="279">
        <f t="shared" si="50"/>
        <v>12.331719191958411</v>
      </c>
      <c r="AE83" s="251">
        <f t="shared" si="51"/>
        <v>0.44485929939794533</v>
      </c>
      <c r="AF83" s="57"/>
      <c r="AG83" s="260">
        <v>2.7799999999999998E-4</v>
      </c>
      <c r="AH83" s="255">
        <f>(Z83/1000000)/AG83</f>
        <v>2.2985611510791368E-3</v>
      </c>
      <c r="AI83" s="255">
        <f t="shared" si="53"/>
        <v>2.8345210660652608E-2</v>
      </c>
      <c r="AJ83" s="255">
        <f t="shared" si="54"/>
        <v>-2.6046649509573472E-2</v>
      </c>
      <c r="AK83" s="256">
        <f t="shared" si="55"/>
        <v>3.0643771811731745E-2</v>
      </c>
      <c r="AL83" s="255" t="str">
        <f t="shared" si="56"/>
        <v>Gel</v>
      </c>
      <c r="AM83" s="150">
        <v>3.6567447038850069</v>
      </c>
      <c r="AN83" s="151">
        <v>37.234400224406272</v>
      </c>
      <c r="AO83" s="151">
        <v>0.28267986206993762</v>
      </c>
      <c r="AP83" s="151">
        <v>86.976269819968053</v>
      </c>
      <c r="AQ83" s="151">
        <v>6.7920310897281233E-2</v>
      </c>
      <c r="AR83" s="151">
        <v>4.8449656645129933</v>
      </c>
      <c r="AS83" s="151">
        <v>-0.58670546147577596</v>
      </c>
      <c r="AT83" s="151">
        <v>3.9869397748171798</v>
      </c>
      <c r="AU83" s="151">
        <v>16.79803739185774</v>
      </c>
      <c r="AV83" s="151">
        <v>20.436362832548536</v>
      </c>
      <c r="AW83" s="151">
        <v>55.317223454975888</v>
      </c>
      <c r="AX83" s="151">
        <v>6.1</v>
      </c>
      <c r="AY83" s="151">
        <v>0.3811707572906099</v>
      </c>
      <c r="AZ83" s="151">
        <v>1974.4827248602573</v>
      </c>
      <c r="BA83" s="151">
        <v>9.016123955269979</v>
      </c>
      <c r="BB83" s="151">
        <v>5.2616054467611724</v>
      </c>
      <c r="BC83" s="151">
        <v>7.7801659059174124</v>
      </c>
      <c r="BD83" s="151">
        <v>9.5718287085014158</v>
      </c>
      <c r="BE83" s="151">
        <v>81.361519383694898</v>
      </c>
      <c r="BF83" s="151">
        <v>8.2953006312891375</v>
      </c>
      <c r="BG83" s="151">
        <v>0.78954858114888993</v>
      </c>
      <c r="BH83" s="151">
        <v>4.5506429535278219</v>
      </c>
      <c r="BI83" s="151">
        <v>0.26495422458937451</v>
      </c>
      <c r="BJ83" s="152">
        <v>3.998257087677513</v>
      </c>
    </row>
    <row r="84" spans="1:88" s="257" customFormat="1" ht="15.75" x14ac:dyDescent="0.25">
      <c r="A84" s="13" t="s">
        <v>7</v>
      </c>
      <c r="B84" s="4">
        <v>22</v>
      </c>
      <c r="C84" s="4">
        <v>1</v>
      </c>
      <c r="D84" s="4" t="s">
        <v>11</v>
      </c>
      <c r="E84" s="4" t="s">
        <v>13</v>
      </c>
      <c r="F84" s="19" t="s">
        <v>157</v>
      </c>
      <c r="G84" s="4">
        <v>650</v>
      </c>
      <c r="H84" s="19">
        <v>27.2</v>
      </c>
      <c r="I84" s="57">
        <v>0.11700000000000001</v>
      </c>
      <c r="J84" s="321">
        <v>43344</v>
      </c>
      <c r="K84" s="243">
        <v>3.8</v>
      </c>
      <c r="L84" s="329">
        <v>608.91999999999996</v>
      </c>
      <c r="M84" s="329">
        <v>608.16999999999996</v>
      </c>
      <c r="N84" s="344">
        <f t="shared" si="40"/>
        <v>-1.231688891808469E-3</v>
      </c>
      <c r="O84" s="258" t="s">
        <v>21</v>
      </c>
      <c r="P84" s="259" t="s">
        <v>100</v>
      </c>
      <c r="Q84" s="19"/>
      <c r="R84" s="13"/>
      <c r="S84" s="258" t="s">
        <v>21</v>
      </c>
      <c r="U84" s="57"/>
      <c r="V84" s="13"/>
      <c r="W84" s="258" t="s">
        <v>21</v>
      </c>
      <c r="X84" s="4"/>
      <c r="Y84" s="251">
        <f t="shared" si="46"/>
        <v>4.6341596050640748</v>
      </c>
      <c r="Z84" s="245">
        <v>27.88</v>
      </c>
      <c r="AA84" s="251">
        <f t="shared" si="47"/>
        <v>31.251906586026433</v>
      </c>
      <c r="AB84" s="245">
        <f t="shared" si="48"/>
        <v>35.188956844384684</v>
      </c>
      <c r="AC84" s="251">
        <f t="shared" si="49"/>
        <v>20.57104315561531</v>
      </c>
      <c r="AD84" s="279">
        <f t="shared" si="50"/>
        <v>0.26215770603962296</v>
      </c>
      <c r="AE84" s="251">
        <f t="shared" si="51"/>
        <v>3.9689494082123358</v>
      </c>
      <c r="AF84" s="57"/>
      <c r="AG84" s="260">
        <v>9.4200000000000002E-4</v>
      </c>
      <c r="AH84" s="255">
        <f t="shared" si="52"/>
        <v>2.9596602972399147E-2</v>
      </c>
      <c r="AI84" s="255">
        <f t="shared" si="53"/>
        <v>7.7589775418096469E-3</v>
      </c>
      <c r="AJ84" s="255">
        <f t="shared" si="54"/>
        <v>2.1837625430589501E-2</v>
      </c>
      <c r="AK84" s="256">
        <f t="shared" si="55"/>
        <v>3.7355580514208793E-2</v>
      </c>
      <c r="AL84" s="255" t="str">
        <f t="shared" si="56"/>
        <v>Gel</v>
      </c>
      <c r="AM84" s="150">
        <v>2.6808525008450528</v>
      </c>
      <c r="AN84" s="151">
        <v>27.978898287983611</v>
      </c>
      <c r="AO84" s="151">
        <v>0.62993962002604431</v>
      </c>
      <c r="AP84" s="151">
        <v>86.88320061292508</v>
      </c>
      <c r="AQ84" s="151">
        <v>3.9237393753922101E-2</v>
      </c>
      <c r="AR84" s="151">
        <v>3.4188123712183458</v>
      </c>
      <c r="AS84" s="151">
        <v>-0.48352601041874999</v>
      </c>
      <c r="AT84" s="151">
        <v>3.3507073842683694</v>
      </c>
      <c r="AU84" s="151">
        <v>13.521158278001087</v>
      </c>
      <c r="AV84" s="151">
        <v>14.457740919477228</v>
      </c>
      <c r="AW84" s="151">
        <v>46.31780366082554</v>
      </c>
      <c r="AX84" s="151">
        <v>170.4</v>
      </c>
      <c r="AY84" s="151">
        <v>0.28355790992011765</v>
      </c>
      <c r="AZ84" s="151">
        <v>2450.6444100414597</v>
      </c>
      <c r="BA84" s="151">
        <v>7.8741005167165081</v>
      </c>
      <c r="BB84" s="151">
        <v>2.6245912186760458</v>
      </c>
      <c r="BC84" s="151">
        <v>4.5146540163822539</v>
      </c>
      <c r="BD84" s="151">
        <v>8.2066377351335547</v>
      </c>
      <c r="BE84" s="151">
        <v>84.958172052894</v>
      </c>
      <c r="BF84" s="151">
        <v>5.5301989050349221</v>
      </c>
      <c r="BG84" s="151">
        <v>0.4874161078384332</v>
      </c>
      <c r="BH84" s="151">
        <v>3.6563479402476728</v>
      </c>
      <c r="BI84" s="151">
        <v>0.13270619635378406</v>
      </c>
      <c r="BJ84" s="152">
        <v>3.0931513942985989</v>
      </c>
      <c r="BM84" s="257" t="s">
        <v>92</v>
      </c>
    </row>
    <row r="85" spans="1:88" s="257" customFormat="1" ht="15.75" x14ac:dyDescent="0.25">
      <c r="A85" s="13" t="s">
        <v>7</v>
      </c>
      <c r="B85" s="4">
        <v>22</v>
      </c>
      <c r="C85" s="4">
        <v>1</v>
      </c>
      <c r="D85" s="4" t="s">
        <v>11</v>
      </c>
      <c r="E85" s="4" t="s">
        <v>14</v>
      </c>
      <c r="F85" s="19" t="s">
        <v>157</v>
      </c>
      <c r="G85" s="4">
        <v>650</v>
      </c>
      <c r="H85" s="19">
        <v>27.2</v>
      </c>
      <c r="I85" s="57">
        <v>0.11700000000000001</v>
      </c>
      <c r="J85" s="321">
        <v>43344</v>
      </c>
      <c r="K85" s="243">
        <v>3.8</v>
      </c>
      <c r="L85" s="329">
        <v>608.91999999999996</v>
      </c>
      <c r="M85" s="329">
        <v>608.16999999999996</v>
      </c>
      <c r="N85" s="344">
        <f t="shared" si="40"/>
        <v>-1.231688891808469E-3</v>
      </c>
      <c r="O85" s="258" t="s">
        <v>21</v>
      </c>
      <c r="P85" s="259" t="s">
        <v>100</v>
      </c>
      <c r="Q85" s="19"/>
      <c r="R85" s="13"/>
      <c r="S85" s="258" t="s">
        <v>21</v>
      </c>
      <c r="U85" s="57"/>
      <c r="V85" s="13"/>
      <c r="W85" s="258" t="s">
        <v>21</v>
      </c>
      <c r="X85" s="4"/>
      <c r="Y85" s="251">
        <f t="shared" si="46"/>
        <v>4.8639998987459014</v>
      </c>
      <c r="Z85" s="245">
        <v>29.43</v>
      </c>
      <c r="AA85" s="251">
        <f t="shared" si="47"/>
        <v>32.801906586026433</v>
      </c>
      <c r="AB85" s="245">
        <f t="shared" si="48"/>
        <v>40.314570155204954</v>
      </c>
      <c r="AC85" s="251">
        <f t="shared" si="49"/>
        <v>18.545429844795045</v>
      </c>
      <c r="AD85" s="279">
        <f t="shared" si="50"/>
        <v>0.36984608070693009</v>
      </c>
      <c r="AE85" s="251">
        <f t="shared" si="51"/>
        <v>2.1831076477722</v>
      </c>
      <c r="AF85" s="57"/>
      <c r="AG85" s="260">
        <v>9.4200000000000002E-4</v>
      </c>
      <c r="AH85" s="255">
        <f t="shared" si="52"/>
        <v>3.1242038216560509E-2</v>
      </c>
      <c r="AI85" s="255">
        <f t="shared" si="53"/>
        <v>1.1554745387691032E-2</v>
      </c>
      <c r="AJ85" s="255">
        <f t="shared" si="54"/>
        <v>1.9687292828869475E-2</v>
      </c>
      <c r="AK85" s="256">
        <f t="shared" si="55"/>
        <v>4.2796783604251543E-2</v>
      </c>
      <c r="AL85" s="255" t="str">
        <f t="shared" si="56"/>
        <v>Gel</v>
      </c>
      <c r="AM85" s="150">
        <v>6.584107881125278</v>
      </c>
      <c r="AN85" s="151">
        <v>90.162902779411525</v>
      </c>
      <c r="AO85" s="151">
        <v>0.51927734893187416</v>
      </c>
      <c r="AP85" s="151">
        <v>56.513472503401459</v>
      </c>
      <c r="AQ85" s="151">
        <v>8.0770261010730593E-2</v>
      </c>
      <c r="AR85" s="151">
        <v>9.7898207573138265</v>
      </c>
      <c r="AS85" s="151">
        <v>1.6973921190666323</v>
      </c>
      <c r="AT85" s="151">
        <v>9.7655142626327738</v>
      </c>
      <c r="AU85" s="151">
        <v>63.078174756215937</v>
      </c>
      <c r="AV85" s="151">
        <v>27.084726204206188</v>
      </c>
      <c r="AW85" s="151">
        <v>79.368416970009363</v>
      </c>
      <c r="AX85" s="151">
        <v>143.1</v>
      </c>
      <c r="AY85" s="151">
        <v>0.41672526640383978</v>
      </c>
      <c r="AZ85" s="151">
        <v>908.33295293327228</v>
      </c>
      <c r="BA85" s="151">
        <v>15.025327138357037</v>
      </c>
      <c r="BB85" s="151">
        <v>18.949225701816193</v>
      </c>
      <c r="BC85" s="151">
        <v>8.7047704621181872</v>
      </c>
      <c r="BD85" s="151">
        <v>15.175442036436213</v>
      </c>
      <c r="BE85" s="151">
        <v>84.193528042784635</v>
      </c>
      <c r="BF85" s="151">
        <v>25.326400646008551</v>
      </c>
      <c r="BG85" s="151">
        <v>0.95302970149990529</v>
      </c>
      <c r="BH85" s="151">
        <v>9.7343972355054103</v>
      </c>
      <c r="BI85" s="151">
        <v>1.0922518275927442</v>
      </c>
      <c r="BJ85" s="152">
        <v>6.6156031154343982</v>
      </c>
    </row>
    <row r="86" spans="1:88" s="257" customFormat="1" ht="15.75" x14ac:dyDescent="0.25">
      <c r="A86" s="13" t="s">
        <v>7</v>
      </c>
      <c r="B86" s="4">
        <v>22</v>
      </c>
      <c r="C86" s="4">
        <v>1</v>
      </c>
      <c r="D86" s="4" t="s">
        <v>12</v>
      </c>
      <c r="E86" s="4" t="s">
        <v>13</v>
      </c>
      <c r="F86" s="19" t="s">
        <v>156</v>
      </c>
      <c r="G86" s="4">
        <v>700</v>
      </c>
      <c r="H86" s="19">
        <v>27.2</v>
      </c>
      <c r="I86" s="57">
        <v>0.11700000000000001</v>
      </c>
      <c r="J86" s="321">
        <v>43344</v>
      </c>
      <c r="K86" s="243">
        <v>9.9</v>
      </c>
      <c r="L86" s="336">
        <v>679.59</v>
      </c>
      <c r="M86" s="336">
        <v>679.59</v>
      </c>
      <c r="N86" s="344">
        <f t="shared" si="40"/>
        <v>0</v>
      </c>
      <c r="O86" s="258" t="s">
        <v>21</v>
      </c>
      <c r="P86" s="259" t="s">
        <v>100</v>
      </c>
      <c r="Q86" s="19"/>
      <c r="R86" s="13"/>
      <c r="S86" s="258" t="s">
        <v>21</v>
      </c>
      <c r="U86" s="57"/>
      <c r="V86" s="13"/>
      <c r="W86" s="258" t="s">
        <v>21</v>
      </c>
      <c r="X86" s="4"/>
      <c r="Y86" s="251">
        <f t="shared" si="46"/>
        <v>2.0817460727122845</v>
      </c>
      <c r="Z86" s="245">
        <v>10.667</v>
      </c>
      <c r="AA86" s="251">
        <f t="shared" si="47"/>
        <v>14.038906586026435</v>
      </c>
      <c r="AB86" s="245">
        <f t="shared" si="48"/>
        <v>19.372333527658608</v>
      </c>
      <c r="AC86" s="251">
        <f t="shared" si="49"/>
        <v>1.9616664723413919</v>
      </c>
      <c r="AD86" s="279">
        <f t="shared" si="50"/>
        <v>0.81609951510814738</v>
      </c>
      <c r="AE86" s="251">
        <f t="shared" si="51"/>
        <v>1.3161243924089594</v>
      </c>
      <c r="AF86" s="57"/>
      <c r="AG86" s="260">
        <v>4.4299999999999998E-4</v>
      </c>
      <c r="AH86" s="255">
        <f t="shared" si="52"/>
        <v>2.407900677200903E-2</v>
      </c>
      <c r="AI86" s="255">
        <f t="shared" si="53"/>
        <v>1.9650865750922366E-2</v>
      </c>
      <c r="AJ86" s="255">
        <f t="shared" si="54"/>
        <v>4.4281410210866637E-3</v>
      </c>
      <c r="AK86" s="256">
        <f t="shared" si="55"/>
        <v>4.3729872522931396E-2</v>
      </c>
      <c r="AL86" s="255" t="str">
        <f t="shared" si="56"/>
        <v>Gel</v>
      </c>
      <c r="AM86" s="150">
        <v>4.2233227565170708</v>
      </c>
      <c r="AN86" s="151">
        <v>48.148798668989912</v>
      </c>
      <c r="AO86" s="151">
        <v>0.82829124374547813</v>
      </c>
      <c r="AP86" s="151">
        <v>58.763064249856761</v>
      </c>
      <c r="AQ86" s="151">
        <v>4.4809482402919043E-2</v>
      </c>
      <c r="AR86" s="151">
        <v>5.5706467731960059</v>
      </c>
      <c r="AS86" s="151">
        <v>-1.0143570526836967</v>
      </c>
      <c r="AT86" s="151">
        <v>4.5910641283022446</v>
      </c>
      <c r="AU86" s="151">
        <v>14.303760530785558</v>
      </c>
      <c r="AV86" s="151">
        <v>33.845038138204359</v>
      </c>
      <c r="AW86" s="151">
        <v>47.671994124568684</v>
      </c>
      <c r="AX86" s="151">
        <v>167.1</v>
      </c>
      <c r="AY86" s="151">
        <v>0.30432693511649228</v>
      </c>
      <c r="AZ86" s="151">
        <v>1184.7385703639045</v>
      </c>
      <c r="BA86" s="151">
        <v>10.666853883264345</v>
      </c>
      <c r="BB86" s="151">
        <v>3.5048959769081738</v>
      </c>
      <c r="BC86" s="151">
        <v>9.5827036279195745</v>
      </c>
      <c r="BD86" s="151">
        <v>8.8687392341295457</v>
      </c>
      <c r="BE86" s="151">
        <v>81.64170301209316</v>
      </c>
      <c r="BF86" s="151">
        <v>7.6611995609709993</v>
      </c>
      <c r="BG86" s="151">
        <v>0.96455377143612708</v>
      </c>
      <c r="BH86" s="151">
        <v>5.2527163969405377</v>
      </c>
      <c r="BI86" s="151">
        <v>0.1804081135859309</v>
      </c>
      <c r="BJ86" s="152">
        <v>4.7053829295275351</v>
      </c>
    </row>
    <row r="87" spans="1:88" s="257" customFormat="1" ht="15.75" x14ac:dyDescent="0.25">
      <c r="A87" s="166" t="s">
        <v>7</v>
      </c>
      <c r="B87" s="6">
        <v>22</v>
      </c>
      <c r="C87" s="6">
        <v>1</v>
      </c>
      <c r="D87" s="6" t="s">
        <v>12</v>
      </c>
      <c r="E87" s="6" t="s">
        <v>14</v>
      </c>
      <c r="F87" s="39" t="s">
        <v>156</v>
      </c>
      <c r="G87" s="6">
        <v>700</v>
      </c>
      <c r="H87" s="39">
        <v>27.2</v>
      </c>
      <c r="I87" s="134">
        <v>0.11700000000000001</v>
      </c>
      <c r="J87" s="322">
        <v>43344</v>
      </c>
      <c r="K87" s="315">
        <v>9.9</v>
      </c>
      <c r="L87" s="337">
        <v>679.59</v>
      </c>
      <c r="M87" s="337">
        <v>679.59</v>
      </c>
      <c r="N87" s="344">
        <f t="shared" si="40"/>
        <v>0</v>
      </c>
      <c r="O87" s="250" t="s">
        <v>21</v>
      </c>
      <c r="P87" s="259" t="s">
        <v>100</v>
      </c>
      <c r="Q87" s="39"/>
      <c r="R87" s="166"/>
      <c r="S87" s="263" t="s">
        <v>21</v>
      </c>
      <c r="T87" s="6"/>
      <c r="U87" s="134"/>
      <c r="V87" s="166"/>
      <c r="W87" s="263" t="s">
        <v>21</v>
      </c>
      <c r="X87" s="6"/>
      <c r="Y87" s="193">
        <f t="shared" si="46"/>
        <v>4.5110838348989679</v>
      </c>
      <c r="Z87" s="264">
        <v>27.05</v>
      </c>
      <c r="AA87" s="193">
        <f t="shared" si="47"/>
        <v>30.421906586026434</v>
      </c>
      <c r="AB87" s="245">
        <f t="shared" si="48"/>
        <v>45.482014525509889</v>
      </c>
      <c r="AC87" s="251">
        <f t="shared" si="49"/>
        <v>8.6179854744901139</v>
      </c>
      <c r="AD87" s="279">
        <f t="shared" si="50"/>
        <v>0.68140534290239874</v>
      </c>
      <c r="AE87" s="251">
        <f t="shared" si="51"/>
        <v>1.0100162199458274</v>
      </c>
      <c r="AF87" s="134"/>
      <c r="AG87" s="265">
        <v>4.4299999999999998E-4</v>
      </c>
      <c r="AH87" s="266">
        <f t="shared" si="52"/>
        <v>6.106094808126411E-2</v>
      </c>
      <c r="AI87" s="266">
        <f t="shared" si="53"/>
        <v>4.1607256265259338E-2</v>
      </c>
      <c r="AJ87" s="266">
        <f t="shared" si="54"/>
        <v>1.9453691816004773E-2</v>
      </c>
      <c r="AK87" s="267">
        <f t="shared" si="55"/>
        <v>0.10266820434652345</v>
      </c>
      <c r="AL87" s="266" t="str">
        <f t="shared" si="56"/>
        <v>Gel</v>
      </c>
      <c r="AM87" s="150">
        <v>10.246612396840467</v>
      </c>
      <c r="AN87" s="151">
        <v>96.253301308024675</v>
      </c>
      <c r="AO87" s="151">
        <v>0.54910281464921351</v>
      </c>
      <c r="AP87" s="151">
        <v>81.486806035193084</v>
      </c>
      <c r="AQ87" s="151">
        <v>0.12568327928308665</v>
      </c>
      <c r="AR87" s="151">
        <v>12.83709206956693</v>
      </c>
      <c r="AS87" s="151">
        <v>-8.1583808083785112E-2</v>
      </c>
      <c r="AT87" s="151">
        <v>2.9611947298448467</v>
      </c>
      <c r="AU87" s="151">
        <v>46.010191588433379</v>
      </c>
      <c r="AV87" s="151">
        <v>50.243109719591295</v>
      </c>
      <c r="AW87" s="151">
        <v>65.226575089118285</v>
      </c>
      <c r="AX87" s="151">
        <v>94.8</v>
      </c>
      <c r="AY87" s="151">
        <v>0.52058272768921343</v>
      </c>
      <c r="AZ87" s="151">
        <v>971.17232702943477</v>
      </c>
      <c r="BA87" s="151">
        <v>30.120215878966899</v>
      </c>
      <c r="BB87" s="151">
        <v>12.246724828296239</v>
      </c>
      <c r="BC87" s="151">
        <v>11.979609162664701</v>
      </c>
      <c r="BD87" s="151">
        <v>10.595131724220179</v>
      </c>
      <c r="BE87" s="151">
        <v>85.157099286196626</v>
      </c>
      <c r="BF87" s="151">
        <v>23.72359813307412</v>
      </c>
      <c r="BG87" s="151">
        <v>1.3723131910276141</v>
      </c>
      <c r="BH87" s="151">
        <v>15.408463241617021</v>
      </c>
      <c r="BI87" s="151">
        <v>0.60548533212407507</v>
      </c>
      <c r="BJ87" s="152">
        <v>12.353036708812404</v>
      </c>
    </row>
    <row r="88" spans="1:88" customFormat="1" ht="15.75" hidden="1" x14ac:dyDescent="0.25">
      <c r="A88" s="165" t="s">
        <v>7</v>
      </c>
      <c r="B88" s="41" t="s">
        <v>111</v>
      </c>
      <c r="C88" s="75">
        <v>1</v>
      </c>
      <c r="D88" s="75" t="s">
        <v>8</v>
      </c>
      <c r="E88" s="75" t="s">
        <v>14</v>
      </c>
      <c r="F88" s="140"/>
      <c r="G88" s="75">
        <v>700</v>
      </c>
      <c r="H88" s="4"/>
      <c r="I88" s="4"/>
      <c r="J88" s="43">
        <v>43405</v>
      </c>
      <c r="K88" s="324"/>
      <c r="L88" s="236"/>
      <c r="M88" s="237"/>
      <c r="N88" s="344" t="e">
        <f t="shared" si="40"/>
        <v>#DIV/0!</v>
      </c>
      <c r="O88" s="27" t="s">
        <v>21</v>
      </c>
      <c r="P88" s="164" t="s">
        <v>100</v>
      </c>
      <c r="Q88" s="42" t="s">
        <v>113</v>
      </c>
      <c r="R88" s="41"/>
      <c r="S88" s="30" t="s">
        <v>21</v>
      </c>
      <c r="T88" s="41"/>
      <c r="U88" s="42"/>
      <c r="V88" s="41"/>
      <c r="W88" s="30" t="s">
        <v>21</v>
      </c>
      <c r="X88" s="41"/>
      <c r="Y88" s="68">
        <f t="shared" si="46"/>
        <v>46.408745112189301</v>
      </c>
      <c r="Z88" s="70">
        <v>309.60000000000002</v>
      </c>
      <c r="AA88" s="133">
        <f t="shared" ref="AA88:AA103" si="57">Z88+(0.5*$BA$3)</f>
        <v>312.97190658602648</v>
      </c>
      <c r="AB88" s="133">
        <f t="shared" si="48"/>
        <v>338.0728607935489</v>
      </c>
      <c r="AC88" s="68">
        <f t="shared" si="49"/>
        <v>281.1271392064512</v>
      </c>
      <c r="AD88" s="137">
        <f t="shared" ref="AD88:AD103" si="58">((0.5*BA88)+(0.5*$BA$3))/Z88</f>
        <v>9.1966604630325702E-2</v>
      </c>
      <c r="AE88" s="68">
        <f t="shared" ref="AE88:AE103" si="59">AA88/BA88</f>
        <v>6.2342631279776839</v>
      </c>
      <c r="AF88" s="93"/>
      <c r="AG88" s="87">
        <v>2.3163421622208235E-3</v>
      </c>
      <c r="AH88" s="78">
        <f t="shared" ref="AH88:AH99" si="60">(Z88/1000000)/AG88</f>
        <v>0.13365900990342763</v>
      </c>
      <c r="AI88" s="78">
        <f>AH88*AD88</f>
        <v>1.2292165319069317E-2</v>
      </c>
      <c r="AJ88" s="78">
        <f t="shared" si="54"/>
        <v>0.12136684458435833</v>
      </c>
      <c r="AK88" s="78">
        <f t="shared" si="55"/>
        <v>0.14595117522249695</v>
      </c>
      <c r="AL88" s="78" t="str">
        <f t="shared" si="56"/>
        <v>Gel</v>
      </c>
      <c r="AM88" s="168">
        <v>20.012932489445415</v>
      </c>
      <c r="AN88" s="169">
        <v>134.28179954644293</v>
      </c>
      <c r="AO88" s="169">
        <v>0.25800126357957531</v>
      </c>
      <c r="AP88" s="169">
        <v>51.596846699716984</v>
      </c>
      <c r="AQ88" s="169">
        <v>6.7227416018044162E-2</v>
      </c>
      <c r="AR88" s="169">
        <v>24.71333709973208</v>
      </c>
      <c r="AS88" s="169">
        <v>0.38018944932078524</v>
      </c>
      <c r="AT88" s="169">
        <v>2.5983319504592588</v>
      </c>
      <c r="AU88" s="169">
        <v>63.076615123130672</v>
      </c>
      <c r="AV88" s="169">
        <v>71.205184423312261</v>
      </c>
      <c r="AW88" s="169">
        <v>132.40438122801237</v>
      </c>
      <c r="AX88" s="169">
        <v>0</v>
      </c>
      <c r="AY88" s="169">
        <v>0.37530213107333987</v>
      </c>
      <c r="AZ88" s="169">
        <v>282.41443520086307</v>
      </c>
      <c r="BA88" s="169">
        <v>50.201908415044812</v>
      </c>
      <c r="BB88" s="169">
        <v>32.563256471530494</v>
      </c>
      <c r="BC88" s="169">
        <v>20.751311514812983</v>
      </c>
      <c r="BD88" s="169">
        <v>22.84512075605965</v>
      </c>
      <c r="BE88" s="169">
        <v>91.734787649704003</v>
      </c>
      <c r="BF88" s="169">
        <v>54.805510444566607</v>
      </c>
      <c r="BG88" s="169">
        <v>2.244719927920598</v>
      </c>
      <c r="BH88" s="169">
        <v>35.829932952214797</v>
      </c>
      <c r="BI88" s="169">
        <v>0.95213526638887691</v>
      </c>
      <c r="BJ88" s="170">
        <v>20.744770241986195</v>
      </c>
      <c r="BK88" s="1"/>
      <c r="BL88" s="1"/>
      <c r="BM88" s="1"/>
      <c r="BN88" s="1"/>
      <c r="BO88" s="1"/>
      <c r="BP88" s="2"/>
    </row>
    <row r="89" spans="1:88" customFormat="1" ht="15.75" hidden="1" x14ac:dyDescent="0.25">
      <c r="A89" s="13" t="s">
        <v>7</v>
      </c>
      <c r="B89" s="1" t="s">
        <v>111</v>
      </c>
      <c r="C89" s="4">
        <v>1</v>
      </c>
      <c r="D89" s="4" t="s">
        <v>10</v>
      </c>
      <c r="E89" s="4" t="s">
        <v>108</v>
      </c>
      <c r="F89" s="19"/>
      <c r="G89" s="4">
        <v>600</v>
      </c>
      <c r="H89" s="4"/>
      <c r="I89" s="4"/>
      <c r="J89" s="10">
        <v>43405</v>
      </c>
      <c r="K89" s="237"/>
      <c r="L89" s="236"/>
      <c r="M89" s="237"/>
      <c r="N89" s="344" t="e">
        <f t="shared" si="40"/>
        <v>#DIV/0!</v>
      </c>
      <c r="O89" s="26"/>
      <c r="P89" s="2" t="s">
        <v>100</v>
      </c>
      <c r="Q89" s="2" t="s">
        <v>113</v>
      </c>
      <c r="R89" s="1"/>
      <c r="S89" s="25"/>
      <c r="T89" s="1"/>
      <c r="U89" s="2"/>
      <c r="V89" s="1"/>
      <c r="W89" s="25"/>
      <c r="X89" s="1"/>
      <c r="Y89" s="65">
        <f t="shared" si="46"/>
        <v>28.318089738522971</v>
      </c>
      <c r="Z89" s="69">
        <v>187.6</v>
      </c>
      <c r="AA89" s="126">
        <f t="shared" si="57"/>
        <v>190.97190658602642</v>
      </c>
      <c r="AB89" s="126">
        <f>Z89*(1+AD89)</f>
        <v>208.25474850396253</v>
      </c>
      <c r="AC89" s="65">
        <f t="shared" ref="AC89:AC103" si="61">Z89*(1-AD89)</f>
        <v>166.94525149603746</v>
      </c>
      <c r="AD89" s="138">
        <f t="shared" si="58"/>
        <v>0.11009993872048267</v>
      </c>
      <c r="AE89" s="65">
        <f t="shared" si="59"/>
        <v>5.5248988416608729</v>
      </c>
      <c r="AF89" s="2"/>
      <c r="AG89" s="88">
        <v>1.92E-3</v>
      </c>
      <c r="AH89" s="79">
        <f t="shared" si="60"/>
        <v>9.7708333333333328E-2</v>
      </c>
      <c r="AI89" s="79"/>
      <c r="AJ89" s="79">
        <f t="shared" si="54"/>
        <v>8.6950651820852834E-2</v>
      </c>
      <c r="AK89" s="79">
        <f t="shared" si="55"/>
        <v>0.10846601484581382</v>
      </c>
      <c r="AL89" s="79" t="str">
        <f t="shared" si="56"/>
        <v>Gel</v>
      </c>
      <c r="AM89" s="171">
        <v>12.70742165142093</v>
      </c>
      <c r="AN89" s="172">
        <v>90.766101493500173</v>
      </c>
      <c r="AO89" s="172">
        <v>0.37131719942786756</v>
      </c>
      <c r="AP89" s="172">
        <v>48.024518133504166</v>
      </c>
      <c r="AQ89" s="172">
        <v>3.8340642750164022E-2</v>
      </c>
      <c r="AR89" s="172">
        <v>16.626690797767331</v>
      </c>
      <c r="AS89" s="172">
        <v>-0.5793234597874467</v>
      </c>
      <c r="AT89" s="172">
        <v>3.3055839802670501</v>
      </c>
      <c r="AU89" s="172">
        <v>39.893616681690652</v>
      </c>
      <c r="AV89" s="172">
        <v>50.872488449788335</v>
      </c>
      <c r="AW89" s="172">
        <v>187.72200765714072</v>
      </c>
      <c r="AX89" s="172">
        <v>89.6</v>
      </c>
      <c r="AY89" s="172">
        <v>0.2801997471241765</v>
      </c>
      <c r="AZ89" s="172">
        <v>465.36279343085573</v>
      </c>
      <c r="BA89" s="172">
        <v>34.565683835872228</v>
      </c>
      <c r="BB89" s="172">
        <v>13.455987305081941</v>
      </c>
      <c r="BC89" s="172">
        <v>28.042937386464878</v>
      </c>
      <c r="BD89" s="172">
        <v>10.31086103950588</v>
      </c>
      <c r="BE89" s="172">
        <v>84.910596661026062</v>
      </c>
      <c r="BF89" s="172">
        <v>27.853806386701763</v>
      </c>
      <c r="BG89" s="172">
        <v>2.9460268646745664</v>
      </c>
      <c r="BH89" s="172">
        <v>16.770155400209216</v>
      </c>
      <c r="BI89" s="172">
        <v>0.6674711039824579</v>
      </c>
      <c r="BJ89" s="173">
        <v>13.209151018472305</v>
      </c>
      <c r="BK89" s="1"/>
      <c r="BL89" s="1"/>
      <c r="BM89" s="1"/>
      <c r="BN89" s="1"/>
      <c r="BO89" s="1"/>
      <c r="BP89" s="2"/>
    </row>
    <row r="90" spans="1:88" customFormat="1" ht="15.75" hidden="1" x14ac:dyDescent="0.25">
      <c r="A90" s="13" t="s">
        <v>7</v>
      </c>
      <c r="B90" s="1" t="s">
        <v>111</v>
      </c>
      <c r="C90" s="4">
        <v>1</v>
      </c>
      <c r="D90" s="4" t="s">
        <v>11</v>
      </c>
      <c r="E90" s="4" t="s">
        <v>14</v>
      </c>
      <c r="F90" s="19"/>
      <c r="G90" s="4">
        <v>650</v>
      </c>
      <c r="H90" s="4"/>
      <c r="I90" s="4"/>
      <c r="J90" s="10">
        <v>43405</v>
      </c>
      <c r="K90" s="237"/>
      <c r="L90" s="236"/>
      <c r="M90" s="237"/>
      <c r="N90" s="344" t="e">
        <f t="shared" si="40"/>
        <v>#DIV/0!</v>
      </c>
      <c r="O90" s="26"/>
      <c r="P90" s="2" t="s">
        <v>100</v>
      </c>
      <c r="Q90" s="57" t="s">
        <v>113</v>
      </c>
      <c r="R90" s="1"/>
      <c r="S90" s="25" t="s">
        <v>21</v>
      </c>
      <c r="T90" s="1"/>
      <c r="U90" s="2"/>
      <c r="V90" s="1"/>
      <c r="W90" s="25" t="s">
        <v>21</v>
      </c>
      <c r="X90" s="1"/>
      <c r="Y90" s="65">
        <f t="shared" ref="Y90:Y97" si="62">AA90/$BA$3</f>
        <v>46.468058736365258</v>
      </c>
      <c r="Z90" s="69">
        <v>310</v>
      </c>
      <c r="AA90" s="126">
        <f t="shared" si="57"/>
        <v>313.37190658602645</v>
      </c>
      <c r="AB90" s="126">
        <f>Z90*(1+AD90)</f>
        <v>339.80768573197696</v>
      </c>
      <c r="AC90" s="65">
        <f t="shared" si="61"/>
        <v>280.19231426802304</v>
      </c>
      <c r="AD90" s="138">
        <f t="shared" si="58"/>
        <v>9.6153824941861171E-2</v>
      </c>
      <c r="AE90" s="65">
        <f t="shared" si="59"/>
        <v>5.9270412431560429</v>
      </c>
      <c r="AF90" s="2"/>
      <c r="AG90" s="88">
        <v>1.1199999999999999E-3</v>
      </c>
      <c r="AH90" s="79">
        <f t="shared" si="60"/>
        <v>0.2767857142857143</v>
      </c>
      <c r="AI90" s="79">
        <f t="shared" ref="AI90:AI99" si="63">AH90*AD90</f>
        <v>2.6614005117836577E-2</v>
      </c>
      <c r="AJ90" s="79">
        <f t="shared" si="54"/>
        <v>0.25017170916787773</v>
      </c>
      <c r="AK90" s="79">
        <f t="shared" si="55"/>
        <v>0.30339971940355087</v>
      </c>
      <c r="AL90" s="79" t="str">
        <f t="shared" ref="AL90:AL99" si="64">IF(AH90&gt;0.4,"Coke", "Gel")</f>
        <v>Gel</v>
      </c>
      <c r="AM90" s="171">
        <v>41.889034612221771</v>
      </c>
      <c r="AN90" s="172">
        <v>192.97649851068854</v>
      </c>
      <c r="AO90" s="172">
        <v>0.35052012036891034</v>
      </c>
      <c r="AP90" s="172">
        <v>24.758055798759198</v>
      </c>
      <c r="AQ90" s="172">
        <v>4.2945848183263635E-2</v>
      </c>
      <c r="AR90" s="172">
        <v>47.690270075314537</v>
      </c>
      <c r="AS90" s="172">
        <v>-0.68916851887109187</v>
      </c>
      <c r="AT90" s="172">
        <v>2.217330240623431</v>
      </c>
      <c r="AU90" s="172">
        <v>68.361364843052868</v>
      </c>
      <c r="AV90" s="172">
        <v>124.61514094359329</v>
      </c>
      <c r="AW90" s="172">
        <v>188.05550116491821</v>
      </c>
      <c r="AX90" s="172">
        <v>0</v>
      </c>
      <c r="AY90" s="172">
        <v>0.29706413339650661</v>
      </c>
      <c r="AZ90" s="172">
        <v>108.85095382824738</v>
      </c>
      <c r="BA90" s="172">
        <v>52.87155829190106</v>
      </c>
      <c r="BB90" s="172">
        <v>13.760696827582976</v>
      </c>
      <c r="BC90" s="172">
        <v>103.70277945891605</v>
      </c>
      <c r="BD90" s="172">
        <v>5.3657320266574322</v>
      </c>
      <c r="BE90" s="172">
        <v>60.155657669103952</v>
      </c>
      <c r="BF90" s="172">
        <v>39.844104321673512</v>
      </c>
      <c r="BG90" s="172">
        <v>4.5638224589929255</v>
      </c>
      <c r="BH90" s="172">
        <v>42.807547982075867</v>
      </c>
      <c r="BI90" s="172">
        <v>0.76800014363959312</v>
      </c>
      <c r="BJ90" s="173">
        <v>56.156273091918173</v>
      </c>
      <c r="BK90" s="1"/>
      <c r="BL90" s="1"/>
      <c r="BM90" s="1"/>
      <c r="BN90" s="1"/>
      <c r="BO90" s="1"/>
      <c r="BP90" s="2"/>
    </row>
    <row r="91" spans="1:88" customFormat="1" ht="15.75" hidden="1" x14ac:dyDescent="0.25">
      <c r="A91" s="166" t="s">
        <v>7</v>
      </c>
      <c r="B91" s="8" t="s">
        <v>111</v>
      </c>
      <c r="C91" s="8">
        <v>1</v>
      </c>
      <c r="D91" s="8" t="s">
        <v>12</v>
      </c>
      <c r="E91" s="8" t="s">
        <v>14</v>
      </c>
      <c r="F91" s="11"/>
      <c r="G91" s="8">
        <v>700</v>
      </c>
      <c r="H91" s="8"/>
      <c r="I91" s="8"/>
      <c r="J91" s="12">
        <v>43405</v>
      </c>
      <c r="K91" s="234"/>
      <c r="L91" s="235"/>
      <c r="M91" s="234"/>
      <c r="N91" s="344" t="e">
        <f t="shared" si="40"/>
        <v>#DIV/0!</v>
      </c>
      <c r="O91" s="29"/>
      <c r="P91" s="7" t="s">
        <v>100</v>
      </c>
      <c r="Q91" s="134" t="s">
        <v>114</v>
      </c>
      <c r="R91" s="8"/>
      <c r="S91" s="28" t="s">
        <v>21</v>
      </c>
      <c r="T91" s="8"/>
      <c r="U91" s="7"/>
      <c r="V91" s="8"/>
      <c r="W91" s="28" t="s">
        <v>21</v>
      </c>
      <c r="X91" s="8"/>
      <c r="Y91" s="66">
        <f t="shared" si="62"/>
        <v>349.04168406395655</v>
      </c>
      <c r="Z91" s="71">
        <v>2350.5</v>
      </c>
      <c r="AA91" s="127">
        <f t="shared" si="57"/>
        <v>2353.8719065860264</v>
      </c>
      <c r="AB91" s="127">
        <f>Z91*(1+AD91)</f>
        <v>2452.6722820352074</v>
      </c>
      <c r="AC91" s="66">
        <f t="shared" si="61"/>
        <v>2248.3277179647921</v>
      </c>
      <c r="AD91" s="139">
        <f t="shared" si="58"/>
        <v>4.3468318245142586E-2</v>
      </c>
      <c r="AE91" s="66">
        <f t="shared" si="59"/>
        <v>11.91226195186252</v>
      </c>
      <c r="AF91" s="7"/>
      <c r="AG91" s="89">
        <v>5.94E-3</v>
      </c>
      <c r="AH91" s="80">
        <f t="shared" si="60"/>
        <v>0.39570707070707073</v>
      </c>
      <c r="AI91" s="80">
        <f t="shared" si="63"/>
        <v>1.7200720881348091E-2</v>
      </c>
      <c r="AJ91" s="80">
        <f t="shared" si="54"/>
        <v>0.37850634982572262</v>
      </c>
      <c r="AK91" s="80">
        <f t="shared" si="55"/>
        <v>0.41290779158841878</v>
      </c>
      <c r="AL91" s="80" t="str">
        <f t="shared" si="64"/>
        <v>Gel</v>
      </c>
      <c r="AM91" s="171">
        <v>75.252574976320687</v>
      </c>
      <c r="AN91" s="172">
        <v>409.33000855147839</v>
      </c>
      <c r="AO91" s="172">
        <v>0.39396555484205148</v>
      </c>
      <c r="AP91" s="172">
        <v>164.9400353045807</v>
      </c>
      <c r="AQ91" s="172">
        <v>0.30122263328185728</v>
      </c>
      <c r="AR91" s="172">
        <v>95.094144595262364</v>
      </c>
      <c r="AS91" s="172">
        <v>2.2358905060567671E-2</v>
      </c>
      <c r="AT91" s="172">
        <v>2.5148259767012435</v>
      </c>
      <c r="AU91" s="172">
        <v>196.57422969390478</v>
      </c>
      <c r="AV91" s="172">
        <v>212.75577885757363</v>
      </c>
      <c r="AW91" s="172">
        <v>201.94879732015227</v>
      </c>
      <c r="AX91" s="172">
        <v>0</v>
      </c>
      <c r="AY91" s="172">
        <v>0.87415002753719806</v>
      </c>
      <c r="AZ91" s="172">
        <v>300.58841378259137</v>
      </c>
      <c r="BA91" s="172">
        <v>197.60075089836241</v>
      </c>
      <c r="BB91" s="172">
        <v>107.14146330829043</v>
      </c>
      <c r="BC91" s="172">
        <v>97.828841504767652</v>
      </c>
      <c r="BD91" s="172">
        <v>17.378254316756326</v>
      </c>
      <c r="BE91" s="172">
        <v>84.68152621123555</v>
      </c>
      <c r="BF91" s="172">
        <v>182.01000057160854</v>
      </c>
      <c r="BG91" s="172">
        <v>13.519771065626104</v>
      </c>
      <c r="BH91" s="172">
        <v>134.53693099855857</v>
      </c>
      <c r="BI91" s="172">
        <v>2.272614638222318</v>
      </c>
      <c r="BJ91" s="173">
        <v>80.312900537853679</v>
      </c>
      <c r="BK91" s="1"/>
      <c r="BL91" s="1"/>
      <c r="BM91" s="1"/>
      <c r="BN91" s="1"/>
      <c r="BO91" s="1"/>
      <c r="BP91" s="2"/>
    </row>
    <row r="92" spans="1:88" customFormat="1" ht="15.75" hidden="1" x14ac:dyDescent="0.25">
      <c r="A92" s="165" t="s">
        <v>7</v>
      </c>
      <c r="B92" s="41" t="s">
        <v>111</v>
      </c>
      <c r="C92" s="75">
        <v>2</v>
      </c>
      <c r="D92" s="75" t="s">
        <v>8</v>
      </c>
      <c r="E92" s="75" t="s">
        <v>14</v>
      </c>
      <c r="F92" s="140"/>
      <c r="G92" s="75">
        <v>700</v>
      </c>
      <c r="H92" s="75"/>
      <c r="I92" s="75"/>
      <c r="J92" s="43">
        <v>43405</v>
      </c>
      <c r="K92" s="324"/>
      <c r="L92" s="238"/>
      <c r="M92" s="324"/>
      <c r="N92" s="344" t="e">
        <f t="shared" si="40"/>
        <v>#DIV/0!</v>
      </c>
      <c r="O92" s="27" t="s">
        <v>21</v>
      </c>
      <c r="P92" s="164" t="s">
        <v>100</v>
      </c>
      <c r="Q92" s="42" t="s">
        <v>113</v>
      </c>
      <c r="R92" s="41"/>
      <c r="S92" s="30" t="s">
        <v>21</v>
      </c>
      <c r="T92" s="41"/>
      <c r="U92" s="42"/>
      <c r="V92" s="41"/>
      <c r="W92" s="30" t="s">
        <v>21</v>
      </c>
      <c r="X92" s="41"/>
      <c r="Y92" s="68">
        <f t="shared" si="62"/>
        <v>72.640195404005468</v>
      </c>
      <c r="Z92" s="70">
        <v>486.5</v>
      </c>
      <c r="AA92" s="68">
        <f t="shared" si="57"/>
        <v>489.87190658602645</v>
      </c>
      <c r="AB92" s="65">
        <f>Z92*(1+AD92)</f>
        <v>564.78981709401069</v>
      </c>
      <c r="AC92" s="65">
        <f t="shared" si="61"/>
        <v>408.21018290598926</v>
      </c>
      <c r="AD92" s="123">
        <f t="shared" si="58"/>
        <v>0.16092459834329031</v>
      </c>
      <c r="AE92" s="65">
        <f t="shared" si="59"/>
        <v>3.2693911460185401</v>
      </c>
      <c r="AF92" s="93"/>
      <c r="AG92" s="87">
        <v>1.5100000000000001E-3</v>
      </c>
      <c r="AH92" s="78">
        <f t="shared" si="60"/>
        <v>0.32218543046357617</v>
      </c>
      <c r="AI92" s="78">
        <f t="shared" si="63"/>
        <v>5.1847560989411089E-2</v>
      </c>
      <c r="AJ92" s="78">
        <f t="shared" ref="AJ92:AJ99" si="65">(AC92/1000000)/AG92</f>
        <v>0.27033786947416505</v>
      </c>
      <c r="AK92" s="78">
        <f t="shared" ref="AK92:AK99" si="66">(AB92/1000000)/AG92</f>
        <v>0.37403299145298724</v>
      </c>
      <c r="AL92" s="78" t="str">
        <f t="shared" si="64"/>
        <v>Gel</v>
      </c>
      <c r="AM92" s="168">
        <v>51.328562185346335</v>
      </c>
      <c r="AN92" s="169">
        <v>211.78818133194</v>
      </c>
      <c r="AO92" s="169">
        <v>0.38497945332275701</v>
      </c>
      <c r="AP92" s="169">
        <v>70.480740163254168</v>
      </c>
      <c r="AQ92" s="169">
        <v>0.13038118169477864</v>
      </c>
      <c r="AR92" s="169">
        <v>57.907993923932672</v>
      </c>
      <c r="AS92" s="169">
        <v>-0.19202310280795096</v>
      </c>
      <c r="AT92" s="169">
        <v>1.7516596578331527</v>
      </c>
      <c r="AU92" s="169">
        <v>96.688283929667648</v>
      </c>
      <c r="AV92" s="169">
        <v>115.09989740227236</v>
      </c>
      <c r="AW92" s="169">
        <v>200.64037261564141</v>
      </c>
      <c r="AX92" s="169">
        <v>90</v>
      </c>
      <c r="AY92" s="169">
        <v>0.53528550077425341</v>
      </c>
      <c r="AZ92" s="169">
        <v>825.2109737784084</v>
      </c>
      <c r="BA92" s="169">
        <v>149.83582101596861</v>
      </c>
      <c r="BB92" s="169">
        <v>5.0608320052022107</v>
      </c>
      <c r="BC92" s="169">
        <v>45.433724462547723</v>
      </c>
      <c r="BD92" s="169">
        <v>0.58478895403391784</v>
      </c>
      <c r="BE92" s="169">
        <v>80.611094263944253</v>
      </c>
      <c r="BF92" s="169">
        <v>79.25824320409447</v>
      </c>
      <c r="BG92" s="169">
        <v>4.6252619363415555</v>
      </c>
      <c r="BH92" s="169">
        <v>69.940759006856922</v>
      </c>
      <c r="BI92" s="169">
        <v>0.74630462555301358</v>
      </c>
      <c r="BJ92" s="170">
        <v>63.598368993991066</v>
      </c>
    </row>
    <row r="93" spans="1:88" customFormat="1" ht="15.75" hidden="1" x14ac:dyDescent="0.25">
      <c r="A93" s="13" t="s">
        <v>7</v>
      </c>
      <c r="B93" s="1" t="s">
        <v>111</v>
      </c>
      <c r="C93" s="4">
        <v>2</v>
      </c>
      <c r="D93" s="4" t="s">
        <v>10</v>
      </c>
      <c r="E93" s="4" t="s">
        <v>14</v>
      </c>
      <c r="F93" s="19"/>
      <c r="G93" s="4">
        <v>600</v>
      </c>
      <c r="H93" s="4"/>
      <c r="I93" s="4"/>
      <c r="J93" s="10">
        <v>43405</v>
      </c>
      <c r="K93" s="237"/>
      <c r="L93" s="236"/>
      <c r="M93" s="237"/>
      <c r="N93" s="344" t="e">
        <f t="shared" si="40"/>
        <v>#DIV/0!</v>
      </c>
      <c r="O93" s="26" t="s">
        <v>21</v>
      </c>
      <c r="P93" s="2" t="s">
        <v>100</v>
      </c>
      <c r="Q93" s="2" t="s">
        <v>113</v>
      </c>
      <c r="R93" s="1"/>
      <c r="S93" s="25"/>
      <c r="T93" s="1"/>
      <c r="U93" s="2"/>
      <c r="V93" s="1"/>
      <c r="W93" s="25"/>
      <c r="X93" s="1"/>
      <c r="Y93" s="65">
        <f t="shared" si="62"/>
        <v>53.556036825391899</v>
      </c>
      <c r="Z93" s="69">
        <v>357.8</v>
      </c>
      <c r="AA93" s="65">
        <f t="shared" si="57"/>
        <v>361.17190658602647</v>
      </c>
      <c r="AB93" s="65">
        <f>Z93*(1+AD93)</f>
        <v>394.76134283560128</v>
      </c>
      <c r="AC93" s="65">
        <f t="shared" si="61"/>
        <v>320.83865716439874</v>
      </c>
      <c r="AD93" s="123">
        <f t="shared" si="58"/>
        <v>0.10330168483957872</v>
      </c>
      <c r="AE93" s="65">
        <f t="shared" si="59"/>
        <v>5.3762722289005094</v>
      </c>
      <c r="AF93" s="2"/>
      <c r="AG93" s="88">
        <v>1.8400000000000001E-3</v>
      </c>
      <c r="AH93" s="79">
        <f t="shared" si="60"/>
        <v>0.19445652173913044</v>
      </c>
      <c r="AI93" s="79">
        <f t="shared" si="63"/>
        <v>2.0087686323696341E-2</v>
      </c>
      <c r="AJ93" s="79">
        <f t="shared" si="65"/>
        <v>0.1743688354154341</v>
      </c>
      <c r="AK93" s="79">
        <f t="shared" si="66"/>
        <v>0.21454420806282679</v>
      </c>
      <c r="AL93" s="79" t="str">
        <f t="shared" si="64"/>
        <v>Gel</v>
      </c>
      <c r="AM93" s="171">
        <v>51.022046631978469</v>
      </c>
      <c r="AN93" s="172">
        <v>230.93001800589263</v>
      </c>
      <c r="AO93" s="172">
        <v>0.57579380556368243</v>
      </c>
      <c r="AP93" s="172">
        <v>111.93679736001954</v>
      </c>
      <c r="AQ93" s="172">
        <v>0.22980911363855983</v>
      </c>
      <c r="AR93" s="172">
        <v>60.45397447292703</v>
      </c>
      <c r="AS93" s="172">
        <v>-0.85703451880599224</v>
      </c>
      <c r="AT93" s="172">
        <v>2.4802048436036985</v>
      </c>
      <c r="AU93" s="172">
        <v>85.768550182104761</v>
      </c>
      <c r="AV93" s="172">
        <v>145.16146054783027</v>
      </c>
      <c r="AW93" s="172">
        <v>248.83966192414951</v>
      </c>
      <c r="AX93" s="172">
        <v>0.5</v>
      </c>
      <c r="AY93" s="172">
        <v>0.70815780009058027</v>
      </c>
      <c r="AZ93" s="172">
        <v>769.12867458958453</v>
      </c>
      <c r="BA93" s="172">
        <v>67.178872499149662</v>
      </c>
      <c r="BB93" s="172">
        <v>6.5687634831680111</v>
      </c>
      <c r="BC93" s="172">
        <v>130.40784953121792</v>
      </c>
      <c r="BD93" s="172">
        <v>2.9039984820369953</v>
      </c>
      <c r="BE93" s="172">
        <v>61.608332125443667</v>
      </c>
      <c r="BF93" s="172">
        <v>43.945881770923734</v>
      </c>
      <c r="BG93" s="172">
        <v>7.9252155741009531</v>
      </c>
      <c r="BH93" s="172">
        <v>50.662225076487111</v>
      </c>
      <c r="BI93" s="172">
        <v>0.56619138762865096</v>
      </c>
      <c r="BJ93" s="173">
        <v>69.433079660846104</v>
      </c>
    </row>
    <row r="94" spans="1:88" customFormat="1" ht="15.75" hidden="1" x14ac:dyDescent="0.25">
      <c r="A94" s="13" t="s">
        <v>7</v>
      </c>
      <c r="B94" s="1" t="s">
        <v>111</v>
      </c>
      <c r="C94" s="4">
        <v>2</v>
      </c>
      <c r="D94" s="4" t="s">
        <v>11</v>
      </c>
      <c r="E94" s="4" t="s">
        <v>14</v>
      </c>
      <c r="F94" s="19"/>
      <c r="G94" s="4">
        <v>650</v>
      </c>
      <c r="H94" s="4"/>
      <c r="I94" s="4"/>
      <c r="J94" s="10">
        <v>43405</v>
      </c>
      <c r="K94" s="237"/>
      <c r="L94" s="236"/>
      <c r="M94" s="237"/>
      <c r="N94" s="344" t="e">
        <f t="shared" si="40"/>
        <v>#DIV/0!</v>
      </c>
      <c r="O94" s="26" t="s">
        <v>21</v>
      </c>
      <c r="P94" s="2" t="s">
        <v>100</v>
      </c>
      <c r="Q94" s="57" t="s">
        <v>113</v>
      </c>
      <c r="R94" s="1"/>
      <c r="S94" s="25" t="s">
        <v>21</v>
      </c>
      <c r="T94" s="1"/>
      <c r="U94" s="2"/>
      <c r="V94" s="1"/>
      <c r="W94" s="25" t="s">
        <v>21</v>
      </c>
      <c r="X94" s="1"/>
      <c r="Y94" s="65">
        <f t="shared" si="62"/>
        <v>38.84625802975502</v>
      </c>
      <c r="Z94" s="69">
        <v>258.60000000000002</v>
      </c>
      <c r="AA94" s="65">
        <f t="shared" si="57"/>
        <v>261.97190658602648</v>
      </c>
      <c r="AB94" s="65">
        <f t="shared" ref="AB94:AB100" si="67">Z94*(1+AD94)</f>
        <v>296.51737246842276</v>
      </c>
      <c r="AC94" s="65">
        <f t="shared" si="61"/>
        <v>220.68262753157734</v>
      </c>
      <c r="AD94" s="123">
        <f t="shared" si="58"/>
        <v>0.14662557025685499</v>
      </c>
      <c r="AE94" s="65">
        <f t="shared" si="59"/>
        <v>3.7916974036167579</v>
      </c>
      <c r="AF94" s="2"/>
      <c r="AG94" s="88">
        <v>1.57E-3</v>
      </c>
      <c r="AH94" s="79">
        <f t="shared" si="60"/>
        <v>0.16471337579617834</v>
      </c>
      <c r="AI94" s="79">
        <f t="shared" si="63"/>
        <v>2.4151192655046307E-2</v>
      </c>
      <c r="AJ94" s="79">
        <f t="shared" si="65"/>
        <v>0.14056218314113206</v>
      </c>
      <c r="AK94" s="79">
        <f t="shared" si="66"/>
        <v>0.18886456845122468</v>
      </c>
      <c r="AL94" s="79" t="str">
        <f t="shared" si="64"/>
        <v>Gel</v>
      </c>
      <c r="AM94" s="171">
        <v>21.232848453220232</v>
      </c>
      <c r="AN94" s="172">
        <v>113.61920769559219</v>
      </c>
      <c r="AO94" s="172">
        <v>0.59661075536464669</v>
      </c>
      <c r="AP94" s="172">
        <v>78.0396307385369</v>
      </c>
      <c r="AQ94" s="172">
        <v>6.2168470080060656E-2</v>
      </c>
      <c r="AR94" s="172">
        <v>24.74551926862031</v>
      </c>
      <c r="AS94" s="172">
        <v>0.17248090393448925</v>
      </c>
      <c r="AT94" s="172">
        <v>1.9903960377920269</v>
      </c>
      <c r="AU94" s="172">
        <v>50.633672844774892</v>
      </c>
      <c r="AV94" s="172">
        <v>62.985533941322601</v>
      </c>
      <c r="AW94" s="172">
        <v>247.09017009979112</v>
      </c>
      <c r="AX94" s="172">
        <v>0.3</v>
      </c>
      <c r="AY94" s="172">
        <v>0.36121566455225129</v>
      </c>
      <c r="AZ94" s="172">
        <v>1186.0956755137149</v>
      </c>
      <c r="BA94" s="172">
        <v>69.090931764792543</v>
      </c>
      <c r="BB94" s="172">
        <v>18.474453892946247</v>
      </c>
      <c r="BC94" s="172">
        <v>13.354547284330218</v>
      </c>
      <c r="BD94" s="172">
        <v>14.344529756676744</v>
      </c>
      <c r="BE94" s="172">
        <v>97.796684652928164</v>
      </c>
      <c r="BF94" s="172">
        <v>45.650987885892391</v>
      </c>
      <c r="BG94" s="172">
        <v>1.4703398026798304</v>
      </c>
      <c r="BH94" s="172">
        <v>35.950997260337267</v>
      </c>
      <c r="BI94" s="172">
        <v>0.56868446142870865</v>
      </c>
      <c r="BJ94" s="173">
        <v>25.918289322467952</v>
      </c>
    </row>
    <row r="95" spans="1:88" customFormat="1" ht="15.75" hidden="1" x14ac:dyDescent="0.25">
      <c r="A95" s="166" t="s">
        <v>7</v>
      </c>
      <c r="B95" s="8" t="s">
        <v>111</v>
      </c>
      <c r="C95" s="8">
        <v>2</v>
      </c>
      <c r="D95" s="8" t="s">
        <v>12</v>
      </c>
      <c r="E95" s="8" t="s">
        <v>14</v>
      </c>
      <c r="F95" s="11"/>
      <c r="G95" s="8">
        <v>700</v>
      </c>
      <c r="H95" s="8"/>
      <c r="I95" s="8"/>
      <c r="J95" s="12">
        <v>43405</v>
      </c>
      <c r="K95" s="234"/>
      <c r="L95" s="235"/>
      <c r="M95" s="234"/>
      <c r="N95" s="344" t="e">
        <f t="shared" si="40"/>
        <v>#DIV/0!</v>
      </c>
      <c r="O95" s="29" t="s">
        <v>21</v>
      </c>
      <c r="P95" s="7" t="s">
        <v>100</v>
      </c>
      <c r="Q95" s="134" t="s">
        <v>113</v>
      </c>
      <c r="R95" s="8"/>
      <c r="S95" s="28" t="s">
        <v>21</v>
      </c>
      <c r="T95" s="8"/>
      <c r="U95" s="7"/>
      <c r="V95" s="8"/>
      <c r="W95" s="28" t="s">
        <v>21</v>
      </c>
      <c r="X95" s="8"/>
      <c r="Y95" s="66">
        <f t="shared" si="62"/>
        <v>46.112176991309525</v>
      </c>
      <c r="Z95" s="71">
        <v>307.60000000000002</v>
      </c>
      <c r="AA95" s="66">
        <f t="shared" si="57"/>
        <v>310.97190658602648</v>
      </c>
      <c r="AB95" s="65">
        <f t="shared" si="67"/>
        <v>335.21735011338706</v>
      </c>
      <c r="AC95" s="66">
        <f t="shared" si="61"/>
        <v>279.98264988661299</v>
      </c>
      <c r="AD95" s="125">
        <f t="shared" si="58"/>
        <v>8.9783322865367457E-2</v>
      </c>
      <c r="AE95" s="66">
        <f t="shared" si="59"/>
        <v>6.4129968634126984</v>
      </c>
      <c r="AF95" s="7"/>
      <c r="AG95" s="89">
        <v>1.0200000000000001E-3</v>
      </c>
      <c r="AH95" s="80">
        <f t="shared" si="60"/>
        <v>0.30156862745098034</v>
      </c>
      <c r="AI95" s="80">
        <f t="shared" si="63"/>
        <v>2.7075833444497082E-2</v>
      </c>
      <c r="AJ95" s="80">
        <f t="shared" si="65"/>
        <v>0.2744927940064833</v>
      </c>
      <c r="AK95" s="80">
        <f t="shared" si="66"/>
        <v>0.3286444608954775</v>
      </c>
      <c r="AL95" s="80" t="str">
        <f t="shared" si="64"/>
        <v>Gel</v>
      </c>
      <c r="AM95" s="171">
        <v>22.088182471689901</v>
      </c>
      <c r="AN95" s="172">
        <v>100.41768837254494</v>
      </c>
      <c r="AO95" s="172">
        <v>0.69627921383921976</v>
      </c>
      <c r="AP95" s="172">
        <v>99.549077817731472</v>
      </c>
      <c r="AQ95" s="172">
        <v>7.8144520374983539E-2</v>
      </c>
      <c r="AR95" s="172">
        <v>25.525523423668528</v>
      </c>
      <c r="AS95" s="172">
        <v>-0.56432396243093896</v>
      </c>
      <c r="AT95" s="172">
        <v>2.1020997431938317</v>
      </c>
      <c r="AU95" s="172">
        <v>36.940679836048169</v>
      </c>
      <c r="AV95" s="172">
        <v>63.477012174475583</v>
      </c>
      <c r="AW95" s="172">
        <v>166.83156262523008</v>
      </c>
      <c r="AX95" s="172">
        <v>70.599999999999994</v>
      </c>
      <c r="AY95" s="172">
        <v>0.41007002917838781</v>
      </c>
      <c r="AZ95" s="172">
        <v>3276.8086240327088</v>
      </c>
      <c r="BA95" s="172">
        <v>48.490887054721199</v>
      </c>
      <c r="BB95" s="172">
        <v>2.4412953973983957</v>
      </c>
      <c r="BC95" s="172">
        <v>36.573674078625871</v>
      </c>
      <c r="BD95" s="172">
        <v>1.1723037817894766</v>
      </c>
      <c r="BE95" s="172">
        <v>69.002832063108713</v>
      </c>
      <c r="BF95" s="172">
        <v>25.105488020926714</v>
      </c>
      <c r="BG95" s="172">
        <v>2.8806820921842791</v>
      </c>
      <c r="BH95" s="172">
        <v>25.954427038495496</v>
      </c>
      <c r="BI95" s="172">
        <v>0.26771773235572693</v>
      </c>
      <c r="BJ95" s="173">
        <v>28.384789110450939</v>
      </c>
    </row>
    <row r="96" spans="1:88" customFormat="1" ht="15.75" hidden="1" x14ac:dyDescent="0.25">
      <c r="A96" s="165" t="s">
        <v>7</v>
      </c>
      <c r="B96" s="41" t="s">
        <v>111</v>
      </c>
      <c r="C96" s="75">
        <v>3</v>
      </c>
      <c r="D96" s="75" t="s">
        <v>8</v>
      </c>
      <c r="E96" s="75" t="s">
        <v>14</v>
      </c>
      <c r="F96" s="140"/>
      <c r="G96" s="75">
        <v>600</v>
      </c>
      <c r="H96" s="75"/>
      <c r="I96" s="75"/>
      <c r="J96" s="43">
        <v>43435</v>
      </c>
      <c r="K96" s="324"/>
      <c r="L96" s="238"/>
      <c r="M96" s="324"/>
      <c r="N96" s="344" t="e">
        <f t="shared" si="40"/>
        <v>#DIV/0!</v>
      </c>
      <c r="O96" s="27" t="s">
        <v>21</v>
      </c>
      <c r="P96" s="164" t="s">
        <v>100</v>
      </c>
      <c r="Q96" s="42" t="s">
        <v>119</v>
      </c>
      <c r="R96" s="41"/>
      <c r="S96" s="30" t="s">
        <v>21</v>
      </c>
      <c r="T96" s="41"/>
      <c r="U96" s="42"/>
      <c r="V96" s="41"/>
      <c r="W96" s="30" t="s">
        <v>21</v>
      </c>
      <c r="X96" s="41"/>
      <c r="Y96" s="68">
        <f t="shared" si="62"/>
        <v>9.764788096284196</v>
      </c>
      <c r="Z96" s="70">
        <v>62.48</v>
      </c>
      <c r="AA96" s="133">
        <f t="shared" si="57"/>
        <v>65.851906586026431</v>
      </c>
      <c r="AB96" s="68">
        <f t="shared" si="67"/>
        <v>72.17154487832768</v>
      </c>
      <c r="AC96" s="131">
        <f t="shared" si="61"/>
        <v>52.788455121672307</v>
      </c>
      <c r="AD96" s="124">
        <f t="shared" si="58"/>
        <v>0.15511435464673001</v>
      </c>
      <c r="AE96" s="68">
        <f t="shared" si="59"/>
        <v>5.2101009219347967</v>
      </c>
      <c r="AF96" s="93"/>
      <c r="AG96" s="197">
        <v>3.9791297066144938E-4</v>
      </c>
      <c r="AH96" s="78">
        <f t="shared" si="60"/>
        <v>0.15701925950325193</v>
      </c>
      <c r="AI96" s="78">
        <f t="shared" si="63"/>
        <v>2.4355941104954353E-2</v>
      </c>
      <c r="AJ96" s="78">
        <f t="shared" si="65"/>
        <v>0.13266331839829759</v>
      </c>
      <c r="AK96" s="78">
        <f t="shared" si="66"/>
        <v>0.18137520060820628</v>
      </c>
      <c r="AL96" s="78" t="str">
        <f t="shared" si="64"/>
        <v>Gel</v>
      </c>
      <c r="AM96" s="174">
        <v>3.8664947495346604</v>
      </c>
      <c r="AN96" s="175">
        <v>53.855099395150319</v>
      </c>
      <c r="AO96" s="175">
        <v>0.4036507037359271</v>
      </c>
      <c r="AP96" s="175">
        <v>124.12504596342573</v>
      </c>
      <c r="AQ96" s="175">
        <v>5.6392699599361995E-2</v>
      </c>
      <c r="AR96" s="175">
        <v>4.7902553475948464</v>
      </c>
      <c r="AS96" s="175">
        <v>0.12681569105575496</v>
      </c>
      <c r="AT96" s="175">
        <v>3.0193007863921641</v>
      </c>
      <c r="AU96" s="175">
        <v>16.366922703775085</v>
      </c>
      <c r="AV96" s="175">
        <v>37.488177600869939</v>
      </c>
      <c r="AW96" s="175">
        <v>141.26855835758604</v>
      </c>
      <c r="AX96" s="175">
        <v>0.5</v>
      </c>
      <c r="AY96" s="175">
        <v>0.34816909914592303</v>
      </c>
      <c r="AZ96" s="175">
        <v>5081.243247504739</v>
      </c>
      <c r="BA96" s="175">
        <v>12.639276584602511</v>
      </c>
      <c r="BB96" s="175">
        <v>5.177272938744184</v>
      </c>
      <c r="BC96" s="175">
        <v>3.1567563798592952</v>
      </c>
      <c r="BD96" s="175">
        <v>8.4416807780508307</v>
      </c>
      <c r="BE96" s="175">
        <v>89.026400357351491</v>
      </c>
      <c r="BF96" s="175">
        <v>9.6660005510784686</v>
      </c>
      <c r="BG96" s="175">
        <v>0.4635670629724235</v>
      </c>
      <c r="BH96" s="175">
        <v>5.6992054161386223</v>
      </c>
      <c r="BI96" s="175">
        <v>0.26454852232637532</v>
      </c>
      <c r="BJ96" s="176">
        <v>4.5658974848917095</v>
      </c>
    </row>
    <row r="97" spans="1:62" customFormat="1" ht="15.75" hidden="1" x14ac:dyDescent="0.25">
      <c r="A97" s="13" t="s">
        <v>7</v>
      </c>
      <c r="B97" s="1" t="s">
        <v>111</v>
      </c>
      <c r="C97" s="4">
        <v>3</v>
      </c>
      <c r="D97" s="4" t="s">
        <v>10</v>
      </c>
      <c r="E97" s="4" t="s">
        <v>14</v>
      </c>
      <c r="F97" s="19"/>
      <c r="G97" s="4">
        <v>450</v>
      </c>
      <c r="H97" s="4"/>
      <c r="I97" s="4"/>
      <c r="J97" s="10">
        <v>43435</v>
      </c>
      <c r="K97" s="237"/>
      <c r="L97" s="236"/>
      <c r="M97" s="237"/>
      <c r="N97" s="344" t="e">
        <f t="shared" si="40"/>
        <v>#DIV/0!</v>
      </c>
      <c r="O97" s="26" t="s">
        <v>21</v>
      </c>
      <c r="P97" s="2" t="s">
        <v>100</v>
      </c>
      <c r="Q97" s="2" t="s">
        <v>112</v>
      </c>
      <c r="R97" s="1"/>
      <c r="S97" s="25"/>
      <c r="T97" s="1"/>
      <c r="U97" s="2"/>
      <c r="V97" s="1"/>
      <c r="W97" s="25"/>
      <c r="X97" s="1"/>
      <c r="Y97" s="65">
        <f t="shared" si="62"/>
        <v>0.5</v>
      </c>
      <c r="Z97" s="69">
        <v>0</v>
      </c>
      <c r="AA97" s="126">
        <f t="shared" si="57"/>
        <v>3.371906586026435</v>
      </c>
      <c r="AB97" s="65" t="e">
        <f t="shared" si="67"/>
        <v>#DIV/0!</v>
      </c>
      <c r="AC97" s="128" t="e">
        <f t="shared" si="61"/>
        <v>#DIV/0!</v>
      </c>
      <c r="AD97" s="123" t="e">
        <f t="shared" si="58"/>
        <v>#DIV/0!</v>
      </c>
      <c r="AE97" s="65">
        <f t="shared" si="59"/>
        <v>0.65789899962023191</v>
      </c>
      <c r="AF97" s="2"/>
      <c r="AG97" s="88">
        <v>1.0354999999999998E-5</v>
      </c>
      <c r="AH97" s="79">
        <f t="shared" si="60"/>
        <v>0</v>
      </c>
      <c r="AI97" s="79" t="e">
        <f t="shared" si="63"/>
        <v>#DIV/0!</v>
      </c>
      <c r="AJ97" s="79" t="e">
        <f>(AC97/1000000)/AG97</f>
        <v>#DIV/0!</v>
      </c>
      <c r="AK97" s="79" t="e">
        <f>(AB97/1000000)/AG97</f>
        <v>#DIV/0!</v>
      </c>
      <c r="AL97" s="79" t="str">
        <f t="shared" si="64"/>
        <v>Gel</v>
      </c>
      <c r="AM97" s="177">
        <v>1.6948909903007017</v>
      </c>
      <c r="AN97" s="178">
        <v>19.315601093694568</v>
      </c>
      <c r="AO97" s="178">
        <v>0.50074212047537536</v>
      </c>
      <c r="AP97" s="178">
        <v>96.446307967948584</v>
      </c>
      <c r="AQ97" s="178">
        <v>3.4388685486369308E-2</v>
      </c>
      <c r="AR97" s="178">
        <v>2.1822903908423936</v>
      </c>
      <c r="AS97" s="178">
        <v>-0.26106553673397681</v>
      </c>
      <c r="AT97" s="178">
        <v>3.6627639567089338</v>
      </c>
      <c r="AU97" s="178">
        <v>8.7687642975623969</v>
      </c>
      <c r="AV97" s="178">
        <v>10.546835886637471</v>
      </c>
      <c r="AW97" s="178">
        <v>40.98005750232074</v>
      </c>
      <c r="AX97" s="178">
        <v>0.3</v>
      </c>
      <c r="AY97" s="178">
        <v>0.26631659241839717</v>
      </c>
      <c r="AZ97" s="178">
        <v>3641.3435687600645</v>
      </c>
      <c r="BA97" s="178">
        <v>5.1252648020028104</v>
      </c>
      <c r="BB97" s="178">
        <v>2.1270469463582882</v>
      </c>
      <c r="BC97" s="178">
        <v>2.6575055210365472</v>
      </c>
      <c r="BD97" s="178">
        <v>9.7807069879865196</v>
      </c>
      <c r="BE97" s="178">
        <v>87.659278735323483</v>
      </c>
      <c r="BF97" s="178">
        <v>4.0592003429651413</v>
      </c>
      <c r="BG97" s="178">
        <v>0.28303244048915449</v>
      </c>
      <c r="BH97" s="178">
        <v>2.4537502854826041</v>
      </c>
      <c r="BI97" s="178">
        <v>0.10661812985340084</v>
      </c>
      <c r="BJ97" s="179">
        <v>1.8980497583954221</v>
      </c>
    </row>
    <row r="98" spans="1:62" customFormat="1" ht="15.75" hidden="1" x14ac:dyDescent="0.25">
      <c r="A98" s="13" t="s">
        <v>7</v>
      </c>
      <c r="B98" s="1" t="s">
        <v>111</v>
      </c>
      <c r="C98" s="4">
        <v>3</v>
      </c>
      <c r="D98" s="4" t="s">
        <v>11</v>
      </c>
      <c r="E98" s="4" t="s">
        <v>14</v>
      </c>
      <c r="F98" s="19"/>
      <c r="G98" s="4">
        <v>525</v>
      </c>
      <c r="H98" s="4"/>
      <c r="I98" s="4"/>
      <c r="J98" s="10">
        <v>43435</v>
      </c>
      <c r="K98" s="237"/>
      <c r="L98" s="236"/>
      <c r="M98" s="237"/>
      <c r="N98" s="344" t="e">
        <f t="shared" si="40"/>
        <v>#DIV/0!</v>
      </c>
      <c r="O98" s="26" t="s">
        <v>21</v>
      </c>
      <c r="P98" s="2" t="s">
        <v>100</v>
      </c>
      <c r="Q98" s="57" t="s">
        <v>112</v>
      </c>
      <c r="R98" s="1"/>
      <c r="S98" s="25" t="s">
        <v>21</v>
      </c>
      <c r="T98" s="1"/>
      <c r="U98" s="2"/>
      <c r="V98" s="1"/>
      <c r="W98" s="25" t="s">
        <v>21</v>
      </c>
      <c r="X98" s="1"/>
      <c r="Y98" s="65">
        <f t="shared" ref="Y98:Y115" si="68">AA98/$BA$3</f>
        <v>1.3600475505513498</v>
      </c>
      <c r="Z98" s="69">
        <v>5.8</v>
      </c>
      <c r="AA98" s="126">
        <f t="shared" si="57"/>
        <v>9.1719065860264344</v>
      </c>
      <c r="AB98" s="65">
        <f t="shared" si="67"/>
        <v>11.131608185904501</v>
      </c>
      <c r="AC98" s="128">
        <f t="shared" si="61"/>
        <v>0.46839181409549974</v>
      </c>
      <c r="AD98" s="123">
        <f>((0.5*BA98)+(0.5*$BA$3))/Z98</f>
        <v>0.9192427906731897</v>
      </c>
      <c r="AE98" s="65">
        <f t="shared" si="59"/>
        <v>2.3401283610211685</v>
      </c>
      <c r="AF98" s="2"/>
      <c r="AG98" s="88">
        <v>1.9599999999999999E-4</v>
      </c>
      <c r="AH98" s="79">
        <f t="shared" si="60"/>
        <v>2.9591836734693875E-2</v>
      </c>
      <c r="AI98" s="79">
        <f>AH98*AD98</f>
        <v>2.7202082581145409E-2</v>
      </c>
      <c r="AJ98" s="79">
        <f t="shared" si="65"/>
        <v>2.3897541535484682E-3</v>
      </c>
      <c r="AK98" s="79">
        <f t="shared" si="66"/>
        <v>5.6793919315839297E-2</v>
      </c>
      <c r="AL98" s="79" t="str">
        <f t="shared" si="64"/>
        <v>Gel</v>
      </c>
      <c r="AM98" s="177">
        <v>1.3029752215171864</v>
      </c>
      <c r="AN98" s="178">
        <v>22.422098481911235</v>
      </c>
      <c r="AO98" s="178">
        <v>0.48041002724034582</v>
      </c>
      <c r="AP98" s="178">
        <v>110.96444751926531</v>
      </c>
      <c r="AQ98" s="178">
        <v>4.0369542096082123E-2</v>
      </c>
      <c r="AR98" s="178">
        <v>1.7148304280461868</v>
      </c>
      <c r="AS98" s="178">
        <v>-0.15882806174261138</v>
      </c>
      <c r="AT98" s="178">
        <v>6.0914905403947808</v>
      </c>
      <c r="AU98" s="178">
        <v>13.884853501151445</v>
      </c>
      <c r="AV98" s="178">
        <v>8.5372454355071419</v>
      </c>
      <c r="AW98" s="178">
        <v>46.517273804738181</v>
      </c>
      <c r="AX98" s="178">
        <v>172.8</v>
      </c>
      <c r="AY98" s="178">
        <v>0.28862608266038309</v>
      </c>
      <c r="AZ98" s="178">
        <v>4652.8278934156378</v>
      </c>
      <c r="BA98" s="178">
        <v>3.9194031997561289</v>
      </c>
      <c r="BB98" s="178">
        <v>1.5772105076830185</v>
      </c>
      <c r="BC98" s="178">
        <v>2.2877595893136387</v>
      </c>
      <c r="BD98" s="178">
        <v>7.9621366038049732</v>
      </c>
      <c r="BE98" s="178">
        <v>86.910335182095452</v>
      </c>
      <c r="BF98" s="178">
        <v>2.6716998036135919</v>
      </c>
      <c r="BG98" s="178">
        <v>0.23760684257312606</v>
      </c>
      <c r="BH98" s="178">
        <v>1.7733384682331277</v>
      </c>
      <c r="BI98" s="178">
        <v>7.689084447591224E-2</v>
      </c>
      <c r="BJ98" s="179">
        <v>1.4513614273211672</v>
      </c>
    </row>
    <row r="99" spans="1:62" customFormat="1" ht="15.75" hidden="1" x14ac:dyDescent="0.25">
      <c r="A99" s="166" t="s">
        <v>7</v>
      </c>
      <c r="B99" s="8" t="s">
        <v>111</v>
      </c>
      <c r="C99" s="8">
        <v>3</v>
      </c>
      <c r="D99" s="8" t="s">
        <v>12</v>
      </c>
      <c r="E99" s="8" t="s">
        <v>14</v>
      </c>
      <c r="F99" s="11"/>
      <c r="G99" s="8">
        <v>600</v>
      </c>
      <c r="H99" s="8"/>
      <c r="I99" s="8"/>
      <c r="J99" s="12">
        <v>43435</v>
      </c>
      <c r="K99" s="234"/>
      <c r="L99" s="235"/>
      <c r="M99" s="234"/>
      <c r="N99" s="344" t="e">
        <f t="shared" si="40"/>
        <v>#DIV/0!</v>
      </c>
      <c r="O99" s="29" t="s">
        <v>21</v>
      </c>
      <c r="P99" s="7" t="s">
        <v>100</v>
      </c>
      <c r="Q99" s="134" t="s">
        <v>118</v>
      </c>
      <c r="R99" s="8"/>
      <c r="S99" s="28" t="s">
        <v>21</v>
      </c>
      <c r="T99" s="8"/>
      <c r="U99" s="7"/>
      <c r="V99" s="8"/>
      <c r="W99" s="28" t="s">
        <v>21</v>
      </c>
      <c r="X99" s="8"/>
      <c r="Y99" s="65">
        <f t="shared" si="68"/>
        <v>185.85507554985989</v>
      </c>
      <c r="Z99" s="69">
        <v>1250</v>
      </c>
      <c r="AA99" s="126">
        <f t="shared" si="57"/>
        <v>1253.3719065860264</v>
      </c>
      <c r="AB99" s="65">
        <f t="shared" si="67"/>
        <v>1562.6674632180693</v>
      </c>
      <c r="AC99" s="128">
        <f t="shared" si="61"/>
        <v>937.33253678193057</v>
      </c>
      <c r="AD99" s="123">
        <f t="shared" si="58"/>
        <v>0.25013397057445552</v>
      </c>
      <c r="AE99" s="65">
        <f t="shared" si="59"/>
        <v>2.0261718600715546</v>
      </c>
      <c r="AF99" s="2"/>
      <c r="AG99" s="88">
        <v>8.8000000000000003E-4</v>
      </c>
      <c r="AH99" s="79">
        <f t="shared" si="60"/>
        <v>1.4204545454545454</v>
      </c>
      <c r="AI99" s="79">
        <f t="shared" si="63"/>
        <v>0.35530393547507888</v>
      </c>
      <c r="AJ99" s="79">
        <f t="shared" si="65"/>
        <v>1.0651506099794665</v>
      </c>
      <c r="AK99" s="79">
        <f t="shared" si="66"/>
        <v>1.7757584809296243</v>
      </c>
      <c r="AL99" s="79" t="str">
        <f t="shared" si="64"/>
        <v>Coke</v>
      </c>
      <c r="AM99" s="194">
        <v>269.86133326906617</v>
      </c>
      <c r="AN99" s="195">
        <v>2134.9177695810795</v>
      </c>
      <c r="AO99" s="195">
        <v>0.26932030632955867</v>
      </c>
      <c r="AP99" s="195">
        <v>221.70100887622488</v>
      </c>
      <c r="AQ99" s="195">
        <v>6.9142323867135058</v>
      </c>
      <c r="AR99" s="195">
        <v>361.33498445259045</v>
      </c>
      <c r="AS99" s="195">
        <v>-0.15507332855672018</v>
      </c>
      <c r="AT99" s="195">
        <v>4.3165743780477515</v>
      </c>
      <c r="AU99" s="195">
        <v>1165.9477575487695</v>
      </c>
      <c r="AV99" s="195">
        <v>968.97001203231014</v>
      </c>
      <c r="AW99" s="195">
        <v>357.05961836348132</v>
      </c>
      <c r="AX99" s="195">
        <v>0</v>
      </c>
      <c r="AY99" s="195">
        <v>4.7476841202007165</v>
      </c>
      <c r="AZ99" s="195">
        <v>610.14561492074324</v>
      </c>
      <c r="BA99" s="195">
        <v>618.59111326408583</v>
      </c>
      <c r="BB99" s="195">
        <v>889.37568285011196</v>
      </c>
      <c r="BC99" s="195">
        <v>596.99744896891616</v>
      </c>
      <c r="BD99" s="195">
        <v>5.1775705459398189</v>
      </c>
      <c r="BE99" s="195">
        <v>80.848898490340801</v>
      </c>
      <c r="BF99" s="195">
        <v>830.90082625858486</v>
      </c>
      <c r="BG99" s="195">
        <v>58.8701019160236</v>
      </c>
      <c r="BH99" s="195">
        <v>272.45616886881731</v>
      </c>
      <c r="BI99" s="195">
        <v>27.65387990745495</v>
      </c>
      <c r="BJ99" s="196">
        <v>267.55211935727306</v>
      </c>
    </row>
    <row r="100" spans="1:62" customFormat="1" ht="15.75" hidden="1" x14ac:dyDescent="0.25">
      <c r="A100" s="165" t="s">
        <v>7</v>
      </c>
      <c r="B100" s="41" t="s">
        <v>111</v>
      </c>
      <c r="C100" s="75">
        <v>4</v>
      </c>
      <c r="D100" s="75" t="s">
        <v>8</v>
      </c>
      <c r="E100" s="75" t="s">
        <v>14</v>
      </c>
      <c r="F100" s="140"/>
      <c r="G100" s="75">
        <v>475</v>
      </c>
      <c r="H100" s="75"/>
      <c r="I100" s="75"/>
      <c r="J100" s="43">
        <v>43466</v>
      </c>
      <c r="K100" s="324"/>
      <c r="L100" s="238"/>
      <c r="M100" s="324"/>
      <c r="N100" s="344" t="e">
        <f t="shared" si="40"/>
        <v>#DIV/0!</v>
      </c>
      <c r="O100" s="27" t="s">
        <v>21</v>
      </c>
      <c r="P100" s="164" t="s">
        <v>100</v>
      </c>
      <c r="Q100" s="42" t="s">
        <v>115</v>
      </c>
      <c r="R100" s="41"/>
      <c r="S100" s="30" t="s">
        <v>21</v>
      </c>
      <c r="T100" s="41"/>
      <c r="U100" s="42"/>
      <c r="V100" s="41"/>
      <c r="W100" s="30" t="s">
        <v>21</v>
      </c>
      <c r="X100" s="41"/>
      <c r="Y100" s="133">
        <f t="shared" si="68"/>
        <v>0.5</v>
      </c>
      <c r="Z100" s="68">
        <v>0</v>
      </c>
      <c r="AA100" s="70">
        <f t="shared" si="57"/>
        <v>3.371906586026435</v>
      </c>
      <c r="AB100" s="68" t="e">
        <f t="shared" si="67"/>
        <v>#DIV/0!</v>
      </c>
      <c r="AC100" s="70" t="e">
        <f t="shared" si="61"/>
        <v>#DIV/0!</v>
      </c>
      <c r="AD100" s="124" t="e">
        <f t="shared" si="58"/>
        <v>#DIV/0!</v>
      </c>
      <c r="AE100" s="68">
        <f t="shared" si="59"/>
        <v>0.70951034042442929</v>
      </c>
      <c r="AF100" s="93"/>
      <c r="AG100" s="87">
        <v>0</v>
      </c>
      <c r="AH100" s="190">
        <v>0</v>
      </c>
      <c r="AI100" s="81"/>
      <c r="AJ100" s="190"/>
      <c r="AK100" s="81"/>
      <c r="AL100" s="190"/>
      <c r="AM100" s="177">
        <v>1.5610405315277109</v>
      </c>
      <c r="AN100" s="178">
        <v>18.970000382978469</v>
      </c>
      <c r="AO100" s="178">
        <v>0.51855161328546151</v>
      </c>
      <c r="AP100" s="178">
        <v>105.96052502179933</v>
      </c>
      <c r="AQ100" s="178">
        <v>3.040317323554742E-2</v>
      </c>
      <c r="AR100" s="178">
        <v>2.0096683624634974</v>
      </c>
      <c r="AS100" s="178">
        <v>-0.43299105081251588</v>
      </c>
      <c r="AT100" s="178">
        <v>3.9229572522995206</v>
      </c>
      <c r="AU100" s="178">
        <v>7.7092424984654686</v>
      </c>
      <c r="AV100" s="178">
        <v>11.260757429765651</v>
      </c>
      <c r="AW100" s="178">
        <v>58.634630273815546</v>
      </c>
      <c r="AX100" s="178">
        <v>0</v>
      </c>
      <c r="AY100" s="178">
        <v>0.24975322977401906</v>
      </c>
      <c r="AZ100" s="178">
        <v>5533.4232583698968</v>
      </c>
      <c r="BA100" s="178">
        <v>4.7524417811999182</v>
      </c>
      <c r="BB100" s="178">
        <v>1.7755591921034566</v>
      </c>
      <c r="BC100" s="178">
        <v>2.5427059122302111</v>
      </c>
      <c r="BD100" s="178">
        <v>9.1397774630659878</v>
      </c>
      <c r="BE100" s="178">
        <v>87.410565856475799</v>
      </c>
      <c r="BF100" s="178">
        <v>3.5905998458929389</v>
      </c>
      <c r="BG100" s="178">
        <v>0.27045396958528323</v>
      </c>
      <c r="BH100" s="178">
        <v>2.2196143526399439</v>
      </c>
      <c r="BI100" s="178">
        <v>8.9925770985818623E-2</v>
      </c>
      <c r="BJ100" s="179">
        <v>1.7517855531822375</v>
      </c>
    </row>
    <row r="101" spans="1:62" customFormat="1" ht="15.75" hidden="1" x14ac:dyDescent="0.25">
      <c r="A101" s="13" t="s">
        <v>7</v>
      </c>
      <c r="B101" s="1" t="s">
        <v>111</v>
      </c>
      <c r="C101" s="4">
        <v>4</v>
      </c>
      <c r="D101" s="4" t="s">
        <v>10</v>
      </c>
      <c r="E101" s="4" t="s">
        <v>14</v>
      </c>
      <c r="F101" s="19"/>
      <c r="G101" s="4">
        <v>450</v>
      </c>
      <c r="H101" s="4"/>
      <c r="I101" s="4"/>
      <c r="J101" s="10">
        <v>43466</v>
      </c>
      <c r="K101" s="237"/>
      <c r="L101" s="236"/>
      <c r="M101" s="237"/>
      <c r="N101" s="344" t="e">
        <f t="shared" si="40"/>
        <v>#DIV/0!</v>
      </c>
      <c r="O101" s="26" t="s">
        <v>21</v>
      </c>
      <c r="P101" s="2" t="s">
        <v>100</v>
      </c>
      <c r="Q101" s="2" t="s">
        <v>115</v>
      </c>
      <c r="R101" s="1"/>
      <c r="S101" s="25"/>
      <c r="T101" s="1"/>
      <c r="U101" s="2"/>
      <c r="V101" s="1"/>
      <c r="W101" s="25"/>
      <c r="X101" s="1"/>
      <c r="Y101" s="126">
        <f t="shared" si="68"/>
        <v>0.5</v>
      </c>
      <c r="Z101" s="65">
        <v>0</v>
      </c>
      <c r="AA101" s="69">
        <f t="shared" si="57"/>
        <v>3.371906586026435</v>
      </c>
      <c r="AB101" s="65" t="e">
        <f>Z101*(1+AD101)</f>
        <v>#DIV/0!</v>
      </c>
      <c r="AC101" s="69" t="e">
        <f t="shared" si="61"/>
        <v>#DIV/0!</v>
      </c>
      <c r="AD101" s="123" t="e">
        <f t="shared" si="58"/>
        <v>#DIV/0!</v>
      </c>
      <c r="AE101" s="65">
        <f t="shared" si="59"/>
        <v>0.57144255210664507</v>
      </c>
      <c r="AF101" s="2"/>
      <c r="AG101" s="88">
        <v>0</v>
      </c>
      <c r="AH101" s="74">
        <v>0</v>
      </c>
      <c r="AI101" s="64"/>
      <c r="AJ101" s="74"/>
      <c r="AK101" s="64"/>
      <c r="AL101" s="74"/>
      <c r="AM101" s="177">
        <v>2.5410208974802546</v>
      </c>
      <c r="AN101" s="178">
        <v>51.961200369987637</v>
      </c>
      <c r="AO101" s="178">
        <v>0.52669913859809547</v>
      </c>
      <c r="AP101" s="178">
        <v>173.76789252047186</v>
      </c>
      <c r="AQ101" s="178">
        <v>7.7422180027346021E-2</v>
      </c>
      <c r="AR101" s="178">
        <v>3.739573309095555</v>
      </c>
      <c r="AS101" s="178">
        <v>-1.9905209336551013</v>
      </c>
      <c r="AT101" s="178">
        <v>11.390925226737945</v>
      </c>
      <c r="AU101" s="178">
        <v>25.783215923308251</v>
      </c>
      <c r="AV101" s="178">
        <v>26.177984446679389</v>
      </c>
      <c r="AW101" s="178">
        <v>65.924690012876994</v>
      </c>
      <c r="AX101" s="178">
        <v>0</v>
      </c>
      <c r="AY101" s="178">
        <v>0.40458989281786661</v>
      </c>
      <c r="AZ101" s="178">
        <v>5210.8649273008696</v>
      </c>
      <c r="BA101" s="178">
        <v>5.9006921581106813</v>
      </c>
      <c r="BB101" s="178">
        <v>2.024195043566948</v>
      </c>
      <c r="BC101" s="178">
        <v>7.3563246735041687</v>
      </c>
      <c r="BD101" s="178">
        <v>5.7706602793408548</v>
      </c>
      <c r="BE101" s="178">
        <v>81.474475305460203</v>
      </c>
      <c r="BF101" s="178">
        <v>3.5176999517716467</v>
      </c>
      <c r="BG101" s="178">
        <v>0.72249638473927302</v>
      </c>
      <c r="BH101" s="178">
        <v>2.6711659147898286</v>
      </c>
      <c r="BI101" s="178">
        <v>9.3746291386696878E-2</v>
      </c>
      <c r="BJ101" s="179">
        <v>2.5616339639506509</v>
      </c>
    </row>
    <row r="102" spans="1:62" customFormat="1" ht="15.75" hidden="1" x14ac:dyDescent="0.25">
      <c r="A102" s="13" t="s">
        <v>7</v>
      </c>
      <c r="B102" s="1" t="s">
        <v>111</v>
      </c>
      <c r="C102" s="4">
        <v>4</v>
      </c>
      <c r="D102" s="4" t="s">
        <v>11</v>
      </c>
      <c r="E102" s="4" t="s">
        <v>14</v>
      </c>
      <c r="F102" s="19"/>
      <c r="G102" s="4">
        <v>600</v>
      </c>
      <c r="H102" s="4"/>
      <c r="I102" s="4"/>
      <c r="J102" s="10">
        <v>43466</v>
      </c>
      <c r="K102" s="237"/>
      <c r="L102" s="236"/>
      <c r="M102" s="237"/>
      <c r="N102" s="344" t="e">
        <f t="shared" si="40"/>
        <v>#DIV/0!</v>
      </c>
      <c r="O102" s="26" t="s">
        <v>21</v>
      </c>
      <c r="P102" s="2" t="s">
        <v>100</v>
      </c>
      <c r="Q102" s="57" t="s">
        <v>116</v>
      </c>
      <c r="R102" s="1"/>
      <c r="S102" s="25" t="s">
        <v>21</v>
      </c>
      <c r="T102" s="1"/>
      <c r="U102" s="2"/>
      <c r="V102" s="1"/>
      <c r="W102" s="25" t="s">
        <v>21</v>
      </c>
      <c r="X102" s="1"/>
      <c r="Y102" s="126">
        <f t="shared" si="68"/>
        <v>166.20743754157473</v>
      </c>
      <c r="Z102" s="65">
        <v>1117.5</v>
      </c>
      <c r="AA102" s="69">
        <f t="shared" si="57"/>
        <v>1120.8719065860264</v>
      </c>
      <c r="AB102" s="65">
        <f>Z102*(1+AD102)</f>
        <v>1351.5289096091203</v>
      </c>
      <c r="AC102" s="69">
        <f t="shared" si="61"/>
        <v>883.47109039087957</v>
      </c>
      <c r="AD102" s="123">
        <f t="shared" si="58"/>
        <v>0.20942184305066699</v>
      </c>
      <c r="AE102" s="65">
        <f t="shared" si="59"/>
        <v>2.4297374280758386</v>
      </c>
      <c r="AF102" s="2"/>
      <c r="AG102" s="88">
        <v>3.79E-4</v>
      </c>
      <c r="AH102" s="74">
        <f>(Z102/1000000)/AG102</f>
        <v>2.9485488126649075</v>
      </c>
      <c r="AI102" s="64">
        <f>AH102*AD102</f>
        <v>0.61749052667314075</v>
      </c>
      <c r="AJ102" s="74">
        <f>(AC102/1000000)/AG102</f>
        <v>2.3310582859917668</v>
      </c>
      <c r="AK102" s="64">
        <f>(AB102/1000000)/AG102</f>
        <v>3.5660393393380483</v>
      </c>
      <c r="AL102" s="74" t="str">
        <f>IF(AH102&gt;0.4,"Coke", "Gel")</f>
        <v>Coke</v>
      </c>
      <c r="AM102" s="177">
        <v>166.74147726307325</v>
      </c>
      <c r="AN102" s="178">
        <v>775.67936386913061</v>
      </c>
      <c r="AO102" s="178">
        <v>0.48755187287334673</v>
      </c>
      <c r="AP102" s="178">
        <v>198.08339777462936</v>
      </c>
      <c r="AQ102" s="178">
        <v>4.5661873866469112</v>
      </c>
      <c r="AR102" s="178">
        <v>184.86948630525748</v>
      </c>
      <c r="AS102" s="178">
        <v>-9.5887538412831999E-2</v>
      </c>
      <c r="AT102" s="178">
        <v>1.6045645244728224</v>
      </c>
      <c r="AU102" s="178">
        <v>366.92179803752811</v>
      </c>
      <c r="AV102" s="178">
        <v>408.75756583160256</v>
      </c>
      <c r="AW102" s="178">
        <v>148.22510558815827</v>
      </c>
      <c r="AX102" s="178">
        <v>0</v>
      </c>
      <c r="AY102" s="178">
        <v>3.7288523943491185</v>
      </c>
      <c r="AZ102" s="178">
        <v>635.29211047830654</v>
      </c>
      <c r="BA102" s="178">
        <v>461.3140060461879</v>
      </c>
      <c r="BB102" s="178">
        <v>52.001376499819962</v>
      </c>
      <c r="BC102" s="178">
        <v>105.07132800598524</v>
      </c>
      <c r="BD102" s="178">
        <v>2.7485890879087225</v>
      </c>
      <c r="BE102" s="178">
        <v>72.653287755476015</v>
      </c>
      <c r="BF102" s="178">
        <v>249.12162916734815</v>
      </c>
      <c r="BG102" s="178">
        <v>8.2260563769804929</v>
      </c>
      <c r="BH102" s="178">
        <v>233.24727453403284</v>
      </c>
      <c r="BI102" s="178">
        <v>3.1890665083862801</v>
      </c>
      <c r="BJ102" s="179">
        <v>213.15984986610601</v>
      </c>
    </row>
    <row r="103" spans="1:62" customFormat="1" ht="15.75" hidden="1" x14ac:dyDescent="0.25">
      <c r="A103" s="166" t="s">
        <v>7</v>
      </c>
      <c r="B103" s="8" t="s">
        <v>111</v>
      </c>
      <c r="C103" s="8">
        <v>4</v>
      </c>
      <c r="D103" s="8" t="s">
        <v>12</v>
      </c>
      <c r="E103" s="8" t="s">
        <v>14</v>
      </c>
      <c r="F103" s="11"/>
      <c r="G103" s="8">
        <v>600</v>
      </c>
      <c r="H103" s="8"/>
      <c r="I103" s="8"/>
      <c r="J103" s="12">
        <v>43466</v>
      </c>
      <c r="K103" s="234"/>
      <c r="L103" s="235"/>
      <c r="M103" s="234"/>
      <c r="N103" s="344" t="e">
        <f t="shared" si="40"/>
        <v>#DIV/0!</v>
      </c>
      <c r="O103" s="29" t="s">
        <v>21</v>
      </c>
      <c r="P103" s="7" t="s">
        <v>100</v>
      </c>
      <c r="Q103" s="134" t="s">
        <v>117</v>
      </c>
      <c r="R103" s="8"/>
      <c r="S103" s="28" t="s">
        <v>21</v>
      </c>
      <c r="T103" s="8"/>
      <c r="U103" s="7"/>
      <c r="V103" s="8"/>
      <c r="W103" s="28" t="s">
        <v>21</v>
      </c>
      <c r="X103" s="8"/>
      <c r="Y103" s="127">
        <f t="shared" si="68"/>
        <v>29.88990077918578</v>
      </c>
      <c r="Z103" s="193">
        <v>198.2</v>
      </c>
      <c r="AA103" s="71">
        <f t="shared" si="57"/>
        <v>201.57190658602642</v>
      </c>
      <c r="AB103" s="66">
        <f>Z103*(1+AD103)</f>
        <v>239.36962916494451</v>
      </c>
      <c r="AC103" s="71">
        <f t="shared" si="61"/>
        <v>157.03037083505549</v>
      </c>
      <c r="AD103" s="125">
        <f t="shared" si="58"/>
        <v>0.2077176042630903</v>
      </c>
      <c r="AE103" s="66">
        <f t="shared" si="59"/>
        <v>2.6664557125784945</v>
      </c>
      <c r="AF103" s="134"/>
      <c r="AG103" s="39">
        <v>8.3600000000000005E-4</v>
      </c>
      <c r="AH103" s="74">
        <f>(Z103/1000000)/AG103</f>
        <v>0.23708133971291864</v>
      </c>
      <c r="AI103" s="64">
        <f>AH103*AD103</f>
        <v>4.9245967900651312E-2</v>
      </c>
      <c r="AJ103" s="74">
        <f>(AC103/1000000)/AG103</f>
        <v>0.18783537181226731</v>
      </c>
      <c r="AK103" s="64">
        <f>(AB103/1000000)/AG103</f>
        <v>0.28632730761356995</v>
      </c>
      <c r="AL103" s="74" t="str">
        <f>IF(AH103&gt;0.4,"Coke", "Gel")</f>
        <v>Gel</v>
      </c>
      <c r="AM103" s="177">
        <v>24.279255672143421</v>
      </c>
      <c r="AN103" s="178">
        <v>235.65138690173626</v>
      </c>
      <c r="AO103" s="178">
        <v>0.34216869845163422</v>
      </c>
      <c r="AP103" s="178">
        <v>245.08485131187541</v>
      </c>
      <c r="AQ103" s="178">
        <v>1.2488077367570147</v>
      </c>
      <c r="AR103" s="178">
        <v>31.32623821929127</v>
      </c>
      <c r="AS103" s="178">
        <v>-0.58133498106619441</v>
      </c>
      <c r="AT103" s="178">
        <v>3.7100109474508196</v>
      </c>
      <c r="AU103" s="178">
        <v>107.63824123331055</v>
      </c>
      <c r="AV103" s="178">
        <v>128.01314021145751</v>
      </c>
      <c r="AW103" s="178">
        <v>73.603068280926962</v>
      </c>
      <c r="AX103" s="178">
        <v>29.4</v>
      </c>
      <c r="AY103" s="178">
        <v>1.8640600796799558</v>
      </c>
      <c r="AZ103" s="178">
        <v>1229.9264866466012</v>
      </c>
      <c r="BA103" s="178">
        <v>75.595445157836124</v>
      </c>
      <c r="BB103" s="178">
        <v>23.299842735813236</v>
      </c>
      <c r="BC103" s="178">
        <v>50.408832637748844</v>
      </c>
      <c r="BD103" s="178">
        <v>7.5178328254229516</v>
      </c>
      <c r="BE103" s="178">
        <v>89.026998537699086</v>
      </c>
      <c r="BF103" s="178">
        <v>49.962996854446828</v>
      </c>
      <c r="BG103" s="178">
        <v>4.6818365205769767</v>
      </c>
      <c r="BH103" s="178">
        <v>33.371264478418063</v>
      </c>
      <c r="BI103" s="178">
        <v>1.1391468360184438</v>
      </c>
      <c r="BJ103" s="179">
        <v>26.2660275187874</v>
      </c>
    </row>
    <row r="104" spans="1:62" customFormat="1" ht="15.75" hidden="1" x14ac:dyDescent="0.25">
      <c r="A104" s="165" t="s">
        <v>7</v>
      </c>
      <c r="B104" s="41" t="s">
        <v>120</v>
      </c>
      <c r="C104" s="75">
        <v>5</v>
      </c>
      <c r="D104" s="75" t="s">
        <v>8</v>
      </c>
      <c r="E104" s="75" t="s">
        <v>14</v>
      </c>
      <c r="F104" s="140"/>
      <c r="G104" s="75">
        <v>600</v>
      </c>
      <c r="H104" s="75"/>
      <c r="I104" s="75"/>
      <c r="J104" s="43">
        <v>43497</v>
      </c>
      <c r="K104" s="324"/>
      <c r="L104" s="238"/>
      <c r="M104" s="324"/>
      <c r="N104" s="344" t="e">
        <f t="shared" si="40"/>
        <v>#DIV/0!</v>
      </c>
      <c r="O104" s="27"/>
      <c r="P104" s="164" t="s">
        <v>100</v>
      </c>
      <c r="Q104" s="42"/>
      <c r="R104" s="41"/>
      <c r="S104" s="30"/>
      <c r="T104" s="41"/>
      <c r="U104" s="42"/>
      <c r="V104" s="41"/>
      <c r="W104" s="30"/>
      <c r="X104" s="41"/>
      <c r="Y104" s="133"/>
      <c r="Z104" s="68"/>
      <c r="AA104" s="70"/>
      <c r="AB104" s="68"/>
      <c r="AC104" s="70"/>
      <c r="AD104" s="124"/>
      <c r="AE104" s="68"/>
      <c r="AF104" s="93"/>
      <c r="AG104" s="87"/>
      <c r="AH104" s="78"/>
      <c r="AI104" s="81"/>
      <c r="AJ104" s="190"/>
      <c r="AK104" s="81"/>
      <c r="AL104" s="190"/>
      <c r="AM104" s="174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  <c r="BJ104" s="176"/>
    </row>
    <row r="105" spans="1:62" customFormat="1" ht="15.75" hidden="1" x14ac:dyDescent="0.25">
      <c r="A105" s="13" t="s">
        <v>7</v>
      </c>
      <c r="B105" s="1" t="s">
        <v>120</v>
      </c>
      <c r="C105" s="4">
        <v>5</v>
      </c>
      <c r="D105" s="4" t="s">
        <v>10</v>
      </c>
      <c r="E105" s="4" t="s">
        <v>14</v>
      </c>
      <c r="F105" s="19"/>
      <c r="G105" s="4">
        <v>475</v>
      </c>
      <c r="H105" s="4"/>
      <c r="I105" s="4"/>
      <c r="J105" s="10">
        <v>43497</v>
      </c>
      <c r="K105" s="237"/>
      <c r="L105" s="236"/>
      <c r="M105" s="237"/>
      <c r="N105" s="344" t="e">
        <f t="shared" si="40"/>
        <v>#DIV/0!</v>
      </c>
      <c r="O105" s="26" t="s">
        <v>21</v>
      </c>
      <c r="P105" s="2" t="s">
        <v>100</v>
      </c>
      <c r="Q105" s="2" t="s">
        <v>115</v>
      </c>
      <c r="R105" s="1"/>
      <c r="S105" s="25" t="s">
        <v>21</v>
      </c>
      <c r="T105" s="1"/>
      <c r="U105" s="2"/>
      <c r="V105" s="1"/>
      <c r="W105" s="25" t="s">
        <v>21</v>
      </c>
      <c r="X105" s="1"/>
      <c r="Y105" s="126">
        <f>AA105/$BA$3</f>
        <v>0.5</v>
      </c>
      <c r="Z105" s="65">
        <v>0</v>
      </c>
      <c r="AA105" s="69">
        <f t="shared" ref="AA105:AA119" si="69">Z105+(0.5*$BA$3)</f>
        <v>3.371906586026435</v>
      </c>
      <c r="AB105" s="65" t="e">
        <f t="shared" ref="AB105:AB119" si="70">Z105*(1+AD105)</f>
        <v>#DIV/0!</v>
      </c>
      <c r="AC105" s="69" t="e">
        <f t="shared" ref="AC105:AC119" si="71">Z105*(1-AD105)</f>
        <v>#DIV/0!</v>
      </c>
      <c r="AD105" s="123" t="e">
        <f t="shared" ref="AD105:AD119" si="72">((0.5*BA105)+(0.5*$BA$3))/Z105</f>
        <v>#DIV/0!</v>
      </c>
      <c r="AE105" s="65">
        <f t="shared" ref="AE105:AE119" si="73">AA105/BA105</f>
        <v>0.3838304044668383</v>
      </c>
      <c r="AF105" s="2"/>
      <c r="AG105" s="88">
        <v>0</v>
      </c>
      <c r="AH105" s="64">
        <v>0</v>
      </c>
      <c r="AI105" s="64"/>
      <c r="AJ105" s="64"/>
      <c r="AK105" s="64"/>
      <c r="AL105" s="79"/>
      <c r="AM105" s="177">
        <v>5.1485524223368513</v>
      </c>
      <c r="AN105" s="178">
        <v>46.961900807218626</v>
      </c>
      <c r="AO105" s="178">
        <v>0.19288844521418985</v>
      </c>
      <c r="AP105" s="178">
        <v>307.56277348403285</v>
      </c>
      <c r="AQ105" s="178">
        <v>0.21250450857740022</v>
      </c>
      <c r="AR105" s="178">
        <v>6.5407938195474369</v>
      </c>
      <c r="AS105" s="178">
        <v>-1.1523983947508709</v>
      </c>
      <c r="AT105" s="178">
        <v>3.9699770855428667</v>
      </c>
      <c r="AU105" s="178">
        <v>15.322361264765641</v>
      </c>
      <c r="AV105" s="178">
        <v>31.639539542452987</v>
      </c>
      <c r="AW105" s="178">
        <v>54.61313599512021</v>
      </c>
      <c r="AX105" s="178">
        <v>7.2</v>
      </c>
      <c r="AY105" s="178">
        <v>0.69328323698718219</v>
      </c>
      <c r="AZ105" s="178">
        <v>6167.037563586774</v>
      </c>
      <c r="BA105" s="178">
        <v>8.7848866238468002</v>
      </c>
      <c r="BB105" s="178">
        <v>3.270635757588749</v>
      </c>
      <c r="BC105" s="178">
        <v>13.231806575011554</v>
      </c>
      <c r="BD105" s="178">
        <v>8.2635318084788967</v>
      </c>
      <c r="BE105" s="178">
        <v>71.661554044627039</v>
      </c>
      <c r="BF105" s="178">
        <v>6.4582002323732013</v>
      </c>
      <c r="BG105" s="178">
        <v>1.1528813299186866</v>
      </c>
      <c r="BH105" s="178">
        <v>5.2496306656817548</v>
      </c>
      <c r="BI105" s="178">
        <v>0.16965033004779573</v>
      </c>
      <c r="BJ105" s="179">
        <v>6.1717692383840106</v>
      </c>
    </row>
    <row r="106" spans="1:62" customFormat="1" ht="15.75" hidden="1" x14ac:dyDescent="0.25">
      <c r="A106" s="13" t="s">
        <v>7</v>
      </c>
      <c r="B106" s="1" t="s">
        <v>120</v>
      </c>
      <c r="C106" s="4">
        <v>5</v>
      </c>
      <c r="D106" s="4" t="s">
        <v>11</v>
      </c>
      <c r="E106" s="4" t="s">
        <v>14</v>
      </c>
      <c r="F106" s="19"/>
      <c r="G106" s="4">
        <v>500</v>
      </c>
      <c r="H106" s="4"/>
      <c r="I106" s="4"/>
      <c r="J106" s="10">
        <v>43497</v>
      </c>
      <c r="K106" s="237"/>
      <c r="L106" s="236"/>
      <c r="M106" s="237"/>
      <c r="N106" s="344" t="e">
        <f t="shared" si="40"/>
        <v>#DIV/0!</v>
      </c>
      <c r="O106" s="26" t="s">
        <v>21</v>
      </c>
      <c r="P106" s="2" t="s">
        <v>100</v>
      </c>
      <c r="Q106" s="57" t="s">
        <v>115</v>
      </c>
      <c r="R106" s="1"/>
      <c r="S106" s="25" t="s">
        <v>21</v>
      </c>
      <c r="T106" s="1"/>
      <c r="U106" s="2"/>
      <c r="V106" s="1"/>
      <c r="W106" s="25" t="s">
        <v>21</v>
      </c>
      <c r="X106" s="1"/>
      <c r="Y106" s="126">
        <f>AA106/$BA$3</f>
        <v>0.5</v>
      </c>
      <c r="Z106" s="65">
        <v>0</v>
      </c>
      <c r="AA106" s="69">
        <f t="shared" si="69"/>
        <v>3.371906586026435</v>
      </c>
      <c r="AB106" s="65" t="e">
        <f t="shared" si="70"/>
        <v>#DIV/0!</v>
      </c>
      <c r="AC106" s="69" t="e">
        <f t="shared" si="71"/>
        <v>#DIV/0!</v>
      </c>
      <c r="AD106" s="123" t="e">
        <f t="shared" si="72"/>
        <v>#DIV/0!</v>
      </c>
      <c r="AE106" s="65">
        <f t="shared" si="73"/>
        <v>0.42028058422397391</v>
      </c>
      <c r="AF106" s="2"/>
      <c r="AG106" s="88">
        <v>0</v>
      </c>
      <c r="AH106" s="64">
        <v>0</v>
      </c>
      <c r="AI106" s="64"/>
      <c r="AJ106" s="64"/>
      <c r="AK106" s="64"/>
      <c r="AL106" s="79"/>
      <c r="AM106" s="177">
        <v>2.5759993146436284</v>
      </c>
      <c r="AN106" s="178">
        <v>27.853599021909758</v>
      </c>
      <c r="AO106" s="178">
        <v>0.14678256432162148</v>
      </c>
      <c r="AP106" s="178">
        <v>210.9351868527252</v>
      </c>
      <c r="AQ106" s="178">
        <v>0.11517350708350205</v>
      </c>
      <c r="AR106" s="178">
        <v>3.2863860519580461</v>
      </c>
      <c r="AS106" s="178">
        <v>-0.55172035032361832</v>
      </c>
      <c r="AT106" s="178">
        <v>3.5088099463300328</v>
      </c>
      <c r="AU106" s="178">
        <v>13.195956595473533</v>
      </c>
      <c r="AV106" s="178">
        <v>14.657643335930929</v>
      </c>
      <c r="AW106" s="178">
        <v>74.341691740664771</v>
      </c>
      <c r="AX106" s="178">
        <v>0.2</v>
      </c>
      <c r="AY106" s="178">
        <v>0.49676288612552183</v>
      </c>
      <c r="AZ106" s="178">
        <v>4878.1585597993044</v>
      </c>
      <c r="BA106" s="178">
        <v>8.0229891948315526</v>
      </c>
      <c r="BB106" s="178">
        <v>2.1859213039371173</v>
      </c>
      <c r="BC106" s="178">
        <v>4.5192802888135422</v>
      </c>
      <c r="BD106" s="178">
        <v>7.8002600586149571</v>
      </c>
      <c r="BE106" s="178">
        <v>87.498520116567647</v>
      </c>
      <c r="BF106" s="178">
        <v>5.3467002771867556</v>
      </c>
      <c r="BG106" s="178">
        <v>0.47933229422783002</v>
      </c>
      <c r="BH106" s="178">
        <v>3.5669796525939188</v>
      </c>
      <c r="BI106" s="178">
        <v>0.11565527419307894</v>
      </c>
      <c r="BJ106" s="179">
        <v>2.8759204914718701</v>
      </c>
    </row>
    <row r="107" spans="1:62" customFormat="1" ht="15.75" hidden="1" x14ac:dyDescent="0.25">
      <c r="A107" s="166" t="s">
        <v>7</v>
      </c>
      <c r="B107" s="8" t="s">
        <v>120</v>
      </c>
      <c r="C107" s="8">
        <v>5</v>
      </c>
      <c r="D107" s="8" t="s">
        <v>12</v>
      </c>
      <c r="E107" s="8" t="s">
        <v>14</v>
      </c>
      <c r="F107" s="11"/>
      <c r="G107" s="8">
        <v>525</v>
      </c>
      <c r="H107" s="1"/>
      <c r="I107" s="1"/>
      <c r="J107" s="12">
        <v>43497</v>
      </c>
      <c r="K107" s="325"/>
      <c r="L107" s="236"/>
      <c r="M107" s="233"/>
      <c r="N107" s="344" t="e">
        <f t="shared" si="40"/>
        <v>#DIV/0!</v>
      </c>
      <c r="O107" s="29" t="s">
        <v>21</v>
      </c>
      <c r="P107" s="7" t="s">
        <v>100</v>
      </c>
      <c r="Q107" s="134" t="s">
        <v>115</v>
      </c>
      <c r="R107" s="8"/>
      <c r="S107" s="28" t="s">
        <v>21</v>
      </c>
      <c r="T107" s="8"/>
      <c r="U107" s="7"/>
      <c r="V107" s="8"/>
      <c r="W107" s="28" t="s">
        <v>21</v>
      </c>
      <c r="X107" s="8"/>
      <c r="Y107" s="127">
        <f>AA107/$BA$3</f>
        <v>0.5</v>
      </c>
      <c r="Z107" s="193">
        <v>0</v>
      </c>
      <c r="AA107" s="71">
        <f t="shared" si="69"/>
        <v>3.371906586026435</v>
      </c>
      <c r="AB107" s="66" t="e">
        <f t="shared" si="70"/>
        <v>#DIV/0!</v>
      </c>
      <c r="AC107" s="71" t="e">
        <f t="shared" si="71"/>
        <v>#DIV/0!</v>
      </c>
      <c r="AD107" s="125" t="e">
        <f t="shared" si="72"/>
        <v>#DIV/0!</v>
      </c>
      <c r="AE107" s="66">
        <f t="shared" si="73"/>
        <v>0.40689256040824168</v>
      </c>
      <c r="AF107" s="134"/>
      <c r="AG107" s="39">
        <v>0</v>
      </c>
      <c r="AH107" s="82">
        <v>0</v>
      </c>
      <c r="AI107" s="82"/>
      <c r="AJ107" s="82"/>
      <c r="AK107" s="82"/>
      <c r="AL107" s="80"/>
      <c r="AM107" s="177">
        <v>2.9889483986397085</v>
      </c>
      <c r="AN107" s="178">
        <v>39.615199057152495</v>
      </c>
      <c r="AO107" s="178">
        <v>0.3008017829381267</v>
      </c>
      <c r="AP107" s="178">
        <v>190.8040174820982</v>
      </c>
      <c r="AQ107" s="178">
        <v>0.1255490190720514</v>
      </c>
      <c r="AR107" s="178">
        <v>3.9554091565824385</v>
      </c>
      <c r="AS107" s="178">
        <v>-0.9919980228141746</v>
      </c>
      <c r="AT107" s="178">
        <v>5.1962215581417182</v>
      </c>
      <c r="AU107" s="178">
        <v>13.70268484978798</v>
      </c>
      <c r="AV107" s="178">
        <v>25.912514207364516</v>
      </c>
      <c r="AW107" s="178">
        <v>38.241880279032458</v>
      </c>
      <c r="AX107" s="178">
        <v>0</v>
      </c>
      <c r="AY107" s="178">
        <v>0.52002940973087597</v>
      </c>
      <c r="AZ107" s="178">
        <v>3928.7653521027869</v>
      </c>
      <c r="BA107" s="178">
        <v>8.286970355622497</v>
      </c>
      <c r="BB107" s="178">
        <v>2.7525239129574635</v>
      </c>
      <c r="BC107" s="178">
        <v>6.3770665418403469</v>
      </c>
      <c r="BD107" s="178">
        <v>8.119298325024479</v>
      </c>
      <c r="BE107" s="178">
        <v>84.447936349422434</v>
      </c>
      <c r="BF107" s="178">
        <v>5.8124997508457454</v>
      </c>
      <c r="BG107" s="178">
        <v>0.64075000960125228</v>
      </c>
      <c r="BH107" s="178">
        <v>3.8380990777923412</v>
      </c>
      <c r="BI107" s="178">
        <v>0.14266363591675288</v>
      </c>
      <c r="BJ107" s="179">
        <v>3.2876013714585302</v>
      </c>
    </row>
    <row r="108" spans="1:62" s="257" customFormat="1" ht="15.75" x14ac:dyDescent="0.25">
      <c r="A108" s="13" t="s">
        <v>7</v>
      </c>
      <c r="B108" s="4">
        <v>22</v>
      </c>
      <c r="C108" s="4">
        <v>2</v>
      </c>
      <c r="D108" s="4" t="s">
        <v>8</v>
      </c>
      <c r="E108" s="4" t="s">
        <v>13</v>
      </c>
      <c r="F108" s="19" t="s">
        <v>155</v>
      </c>
      <c r="G108" s="4">
        <v>650</v>
      </c>
      <c r="H108" s="140">
        <v>27.2</v>
      </c>
      <c r="I108" s="76">
        <v>0.11700000000000001</v>
      </c>
      <c r="J108" s="321">
        <v>43344</v>
      </c>
      <c r="K108" s="243">
        <v>11.2</v>
      </c>
      <c r="L108" s="328">
        <v>2026.33</v>
      </c>
      <c r="M108" s="328">
        <v>2028.82</v>
      </c>
      <c r="N108" s="342">
        <f t="shared" si="40"/>
        <v>1.2288225511145612E-3</v>
      </c>
      <c r="O108" s="326"/>
      <c r="P108" s="259" t="s">
        <v>100</v>
      </c>
      <c r="Q108" s="57"/>
      <c r="R108" s="4"/>
      <c r="S108" s="258" t="s">
        <v>21</v>
      </c>
      <c r="T108" s="4"/>
      <c r="U108" s="57"/>
      <c r="V108" s="4"/>
      <c r="W108" s="258" t="s">
        <v>21</v>
      </c>
      <c r="X108" s="4"/>
      <c r="Y108" s="251">
        <f t="shared" si="68"/>
        <v>3.0504858395660719</v>
      </c>
      <c r="Z108" s="245">
        <v>17.2</v>
      </c>
      <c r="AA108" s="252">
        <f>Z108+(0.5*$BA$3)</f>
        <v>20.571906586026433</v>
      </c>
      <c r="AB108" s="252">
        <f>Z108*(1+AD108)</f>
        <v>24.081565935793513</v>
      </c>
      <c r="AC108" s="252">
        <f>Z108*(1-AD108)</f>
        <v>10.318434064206485</v>
      </c>
      <c r="AD108" s="253">
        <f>((0.5*BA108)+(0.5*$BA$3))/Z108</f>
        <v>0.40009104277869267</v>
      </c>
      <c r="AE108" s="251">
        <f>AA108/BA108</f>
        <v>2.9307554574194934</v>
      </c>
      <c r="AF108" s="57"/>
      <c r="AG108" s="254">
        <v>2.503602E-4</v>
      </c>
      <c r="AH108" s="255">
        <f t="shared" ref="AH108:AH115" si="74">(Z108/1000000)/AG108</f>
        <v>6.8701015576757007E-2</v>
      </c>
      <c r="AI108" s="255">
        <f t="shared" ref="AI108:AI115" si="75">AH108*AD108</f>
        <v>2.7486660962059921E-2</v>
      </c>
      <c r="AJ108" s="255">
        <f t="shared" ref="AJ108:AJ115" si="76">(AC108/1000000)/AG108</f>
        <v>4.1214354614697087E-2</v>
      </c>
      <c r="AK108" s="255">
        <f t="shared" ref="AK108:AK115" si="77">(AB108/1000000)/AG108</f>
        <v>9.6187676538816935E-2</v>
      </c>
      <c r="AL108" s="256" t="str">
        <f t="shared" ref="AL108:AL115" si="78">IF(AH108&gt;0.4,"Coke", "Gel")</f>
        <v>Gel</v>
      </c>
      <c r="AM108" s="246">
        <v>2.5961010471794821</v>
      </c>
      <c r="AN108" s="205">
        <v>44.070897274650633</v>
      </c>
      <c r="AO108" s="205">
        <v>0.19945465487611092</v>
      </c>
      <c r="AP108" s="205">
        <v>56.36963656502796</v>
      </c>
      <c r="AQ108" s="247">
        <v>1.4457749304565004E-2</v>
      </c>
      <c r="AR108" s="205">
        <v>3.6484820640460702</v>
      </c>
      <c r="AS108" s="205">
        <v>0.75577741522152775</v>
      </c>
      <c r="AT108" s="205">
        <v>8.0868875063100667</v>
      </c>
      <c r="AU108" s="205">
        <v>26.644369780574863</v>
      </c>
      <c r="AV108" s="205">
        <v>17.426529313065178</v>
      </c>
      <c r="AW108" s="205">
        <v>100.43701825504384</v>
      </c>
      <c r="AX108" s="205">
        <v>0</v>
      </c>
      <c r="AY108" s="205">
        <v>0.17102012183884313</v>
      </c>
      <c r="AZ108" s="205">
        <v>2153.0518940706543</v>
      </c>
      <c r="BA108" s="205">
        <v>7.019318699534157</v>
      </c>
      <c r="BB108" s="205">
        <v>5.2307283997426843</v>
      </c>
      <c r="BC108" s="205">
        <v>4.3960094456698977</v>
      </c>
      <c r="BD108" s="205">
        <v>13.79177107687155</v>
      </c>
      <c r="BE108" s="205">
        <v>89.173917049360696</v>
      </c>
      <c r="BF108" s="205">
        <v>7.9203000495908782</v>
      </c>
      <c r="BG108" s="205">
        <v>0.41475963473904065</v>
      </c>
      <c r="BH108" s="205">
        <v>3.7677852264103522</v>
      </c>
      <c r="BI108" s="205">
        <v>0.29437462219264665</v>
      </c>
      <c r="BJ108" s="207">
        <v>2.6323144380505155</v>
      </c>
    </row>
    <row r="109" spans="1:62" s="257" customFormat="1" ht="15.75" x14ac:dyDescent="0.25">
      <c r="A109" s="13" t="s">
        <v>7</v>
      </c>
      <c r="B109" s="4">
        <v>22</v>
      </c>
      <c r="C109" s="4">
        <v>2</v>
      </c>
      <c r="D109" s="4" t="s">
        <v>8</v>
      </c>
      <c r="E109" s="4" t="s">
        <v>14</v>
      </c>
      <c r="F109" s="19" t="s">
        <v>155</v>
      </c>
      <c r="G109" s="4">
        <v>650</v>
      </c>
      <c r="H109" s="19">
        <v>27.2</v>
      </c>
      <c r="I109" s="57">
        <v>0.11700000000000001</v>
      </c>
      <c r="J109" s="321">
        <v>43344</v>
      </c>
      <c r="K109" s="243">
        <v>11.2</v>
      </c>
      <c r="L109" s="329">
        <v>2026.33</v>
      </c>
      <c r="M109" s="329">
        <v>2028.82</v>
      </c>
      <c r="N109" s="344">
        <f t="shared" si="40"/>
        <v>1.2288225511145612E-3</v>
      </c>
      <c r="O109" s="314"/>
      <c r="P109" s="259" t="s">
        <v>100</v>
      </c>
      <c r="Q109" s="57"/>
      <c r="R109" s="4"/>
      <c r="S109" s="258" t="s">
        <v>21</v>
      </c>
      <c r="T109" s="4"/>
      <c r="U109" s="57"/>
      <c r="V109" s="4"/>
      <c r="W109" s="258" t="s">
        <v>21</v>
      </c>
      <c r="X109" s="4"/>
      <c r="Y109" s="251">
        <f t="shared" si="68"/>
        <v>1.8381153614095485</v>
      </c>
      <c r="Z109" s="245">
        <v>9.0239999999999991</v>
      </c>
      <c r="AA109" s="252">
        <f>Z109+(0.5*$BA$3)</f>
        <v>12.395906586026435</v>
      </c>
      <c r="AB109" s="252">
        <f>Z109*(1+AD109)</f>
        <v>16.974328047307267</v>
      </c>
      <c r="AC109" s="252">
        <f>Z109*(1-AD109)</f>
        <v>1.0736719526927325</v>
      </c>
      <c r="AD109" s="253">
        <f>((0.5*BA109)+(0.5*$BA$3))/Z109</f>
        <v>0.88102039531330534</v>
      </c>
      <c r="AE109" s="251">
        <f>AA109/BA109</f>
        <v>1.3537314870263857</v>
      </c>
      <c r="AF109" s="57"/>
      <c r="AG109" s="254">
        <v>2.503602E-4</v>
      </c>
      <c r="AH109" s="255">
        <f t="shared" si="74"/>
        <v>3.6044067707247392E-2</v>
      </c>
      <c r="AI109" s="255">
        <f t="shared" si="75"/>
        <v>3.1755558780138637E-2</v>
      </c>
      <c r="AJ109" s="255">
        <f t="shared" si="76"/>
        <v>4.2885089271087517E-3</v>
      </c>
      <c r="AK109" s="255">
        <f t="shared" si="77"/>
        <v>6.779962648738605E-2</v>
      </c>
      <c r="AL109" s="256" t="str">
        <f t="shared" si="78"/>
        <v>Gel</v>
      </c>
      <c r="AM109" s="248">
        <v>3.3234631694618182</v>
      </c>
      <c r="AN109" s="52">
        <v>31.985298846848309</v>
      </c>
      <c r="AO109" s="52">
        <v>0.28045589667705323</v>
      </c>
      <c r="AP109" s="52">
        <v>96.220633777012381</v>
      </c>
      <c r="AQ109" s="53">
        <v>2.5405239664772816E-2</v>
      </c>
      <c r="AR109" s="52">
        <v>4.2504798476098156</v>
      </c>
      <c r="AS109" s="52">
        <v>0.13615033938838209</v>
      </c>
      <c r="AT109" s="52">
        <v>3.1874563572266048</v>
      </c>
      <c r="AU109" s="52">
        <v>18.648874353632536</v>
      </c>
      <c r="AV109" s="52">
        <v>13.336426312205177</v>
      </c>
      <c r="AW109" s="52">
        <v>148.08392868093088</v>
      </c>
      <c r="AX109" s="52">
        <v>0</v>
      </c>
      <c r="AY109" s="52">
        <v>0.22767219382454945</v>
      </c>
      <c r="AZ109" s="52">
        <v>4369.0176421888282</v>
      </c>
      <c r="BA109" s="52">
        <v>9.1568429225616619</v>
      </c>
      <c r="BB109" s="52">
        <v>4.9658760185914312</v>
      </c>
      <c r="BC109" s="52">
        <v>4.840590182656789</v>
      </c>
      <c r="BD109" s="52">
        <v>16.369741731828199</v>
      </c>
      <c r="BE109" s="52">
        <v>89.53739769633205</v>
      </c>
      <c r="BF109" s="52">
        <v>9.0592006927181501</v>
      </c>
      <c r="BG109" s="52">
        <v>0.50431600430241574</v>
      </c>
      <c r="BH109" s="52">
        <v>5.4847117295568077</v>
      </c>
      <c r="BI109" s="52">
        <v>0.2050550717272509</v>
      </c>
      <c r="BJ109" s="54">
        <v>3.4865876928987505</v>
      </c>
    </row>
    <row r="110" spans="1:62" s="257" customFormat="1" ht="15.75" x14ac:dyDescent="0.25">
      <c r="A110" s="13" t="s">
        <v>7</v>
      </c>
      <c r="B110" s="4">
        <v>22</v>
      </c>
      <c r="C110" s="4">
        <v>2</v>
      </c>
      <c r="D110" s="4" t="s">
        <v>10</v>
      </c>
      <c r="E110" s="4" t="s">
        <v>13</v>
      </c>
      <c r="F110" s="19" t="s">
        <v>154</v>
      </c>
      <c r="G110" s="4">
        <v>550</v>
      </c>
      <c r="H110" s="19">
        <v>27.2</v>
      </c>
      <c r="I110" s="57">
        <v>0.11700000000000001</v>
      </c>
      <c r="J110" s="321">
        <v>43344</v>
      </c>
      <c r="K110" s="243">
        <v>11.2</v>
      </c>
      <c r="L110" s="329">
        <v>711.94</v>
      </c>
      <c r="M110" s="329">
        <v>659.68</v>
      </c>
      <c r="N110" s="344">
        <f t="shared" si="40"/>
        <v>-7.3405062224344841E-2</v>
      </c>
      <c r="O110" s="314"/>
      <c r="P110" s="259" t="s">
        <v>100</v>
      </c>
      <c r="Q110" s="57"/>
      <c r="R110" s="4"/>
      <c r="S110" s="258" t="s">
        <v>21</v>
      </c>
      <c r="T110" s="4"/>
      <c r="U110" s="57"/>
      <c r="V110" s="4"/>
      <c r="W110" s="258" t="s">
        <v>21</v>
      </c>
      <c r="X110" s="4"/>
      <c r="Y110" s="251">
        <f t="shared" si="68"/>
        <v>0.55189942115396073</v>
      </c>
      <c r="Z110" s="245">
        <v>0.35</v>
      </c>
      <c r="AA110" s="252">
        <f>Z110+(0.5*$BA$3)</f>
        <v>3.7219065860264351</v>
      </c>
      <c r="AB110" s="252">
        <f>Z110*(1+AD110)</f>
        <v>7.6440891513430156</v>
      </c>
      <c r="AC110" s="252">
        <f>Z110*(1-AD110)</f>
        <v>-6.9440891513430154</v>
      </c>
      <c r="AD110" s="253">
        <f>((0.5*BA110)+(0.5*$BA$3))/Z110</f>
        <v>20.840254718122903</v>
      </c>
      <c r="AE110" s="251">
        <f>AA110/BA110</f>
        <v>0.4744688096544557</v>
      </c>
      <c r="AF110" s="57"/>
      <c r="AG110" s="254">
        <v>1.704527E-4</v>
      </c>
      <c r="AH110" s="255">
        <f t="shared" si="74"/>
        <v>2.0533555643295763E-3</v>
      </c>
      <c r="AI110" s="255">
        <f t="shared" si="75"/>
        <v>4.2792452987503372E-2</v>
      </c>
      <c r="AJ110" s="255">
        <f t="shared" si="76"/>
        <v>-4.0739097423173797E-2</v>
      </c>
      <c r="AK110" s="255">
        <f t="shared" si="77"/>
        <v>4.4845808551832948E-2</v>
      </c>
      <c r="AL110" s="256" t="str">
        <f t="shared" si="78"/>
        <v>Gel</v>
      </c>
      <c r="AM110" s="248">
        <v>2.9955296915266882</v>
      </c>
      <c r="AN110" s="52">
        <v>52.744901040568948</v>
      </c>
      <c r="AO110" s="52">
        <v>0.75932688734797216</v>
      </c>
      <c r="AP110" s="52">
        <v>142.78911796568715</v>
      </c>
      <c r="AQ110" s="53">
        <v>7.0037626717455392E-2</v>
      </c>
      <c r="AR110" s="52">
        <v>4.4259604847713039</v>
      </c>
      <c r="AS110" s="52">
        <v>1.9376107310190123</v>
      </c>
      <c r="AT110" s="52">
        <v>12.684161813805648</v>
      </c>
      <c r="AU110" s="52">
        <v>34.354450848606533</v>
      </c>
      <c r="AV110" s="52">
        <v>18.390450191962412</v>
      </c>
      <c r="AW110" s="52">
        <v>52.54240215773914</v>
      </c>
      <c r="AX110" s="52">
        <v>0</v>
      </c>
      <c r="AY110" s="52">
        <v>0.38595237880837041</v>
      </c>
      <c r="AZ110" s="52">
        <v>4179.2455476184277</v>
      </c>
      <c r="BA110" s="52">
        <v>7.8443651306331619</v>
      </c>
      <c r="BB110" s="52">
        <v>8.2119695651783058</v>
      </c>
      <c r="BC110" s="52">
        <v>3.6368166663997115</v>
      </c>
      <c r="BD110" s="52">
        <v>13.603850365790851</v>
      </c>
      <c r="BE110" s="52">
        <v>88.818807751129867</v>
      </c>
      <c r="BF110" s="52">
        <v>10.284400502769131</v>
      </c>
      <c r="BG110" s="52">
        <v>0.40110382728893629</v>
      </c>
      <c r="BH110" s="52">
        <v>4.4999783693531796</v>
      </c>
      <c r="BI110" s="52">
        <v>0.45063296965235461</v>
      </c>
      <c r="BJ110" s="54">
        <v>2.9711217922846993</v>
      </c>
    </row>
    <row r="111" spans="1:62" s="257" customFormat="1" ht="15.75" x14ac:dyDescent="0.25">
      <c r="A111" s="13" t="s">
        <v>7</v>
      </c>
      <c r="B111" s="4">
        <v>22</v>
      </c>
      <c r="C111" s="4">
        <v>2</v>
      </c>
      <c r="D111" s="4" t="s">
        <v>10</v>
      </c>
      <c r="E111" s="6" t="s">
        <v>14</v>
      </c>
      <c r="F111" s="19" t="s">
        <v>154</v>
      </c>
      <c r="G111" s="4">
        <v>550</v>
      </c>
      <c r="H111" s="19">
        <v>27.2</v>
      </c>
      <c r="I111" s="57">
        <v>0.11700000000000001</v>
      </c>
      <c r="J111" s="321">
        <v>43344</v>
      </c>
      <c r="K111" s="243">
        <v>11.2</v>
      </c>
      <c r="L111" s="329">
        <v>711.94</v>
      </c>
      <c r="M111" s="329">
        <v>659.68</v>
      </c>
      <c r="N111" s="344">
        <f t="shared" si="40"/>
        <v>-7.3405062224344841E-2</v>
      </c>
      <c r="O111" s="314"/>
      <c r="P111" s="259" t="s">
        <v>100</v>
      </c>
      <c r="Q111" s="57"/>
      <c r="R111" s="4"/>
      <c r="S111" s="258" t="s">
        <v>21</v>
      </c>
      <c r="T111" s="4"/>
      <c r="U111" s="57"/>
      <c r="V111" s="4"/>
      <c r="W111" s="258" t="s">
        <v>21</v>
      </c>
      <c r="X111" s="4"/>
      <c r="Y111" s="251">
        <f t="shared" si="68"/>
        <v>0.75208290274780942</v>
      </c>
      <c r="Z111" s="245">
        <v>1.7</v>
      </c>
      <c r="AA111" s="252">
        <f>Z111+(0.5*$BA$3)</f>
        <v>5.0719065860264347</v>
      </c>
      <c r="AB111" s="252">
        <f>Z111*(1+AD111)</f>
        <v>8.5578839361901871</v>
      </c>
      <c r="AC111" s="252">
        <f>Z111*(1-AD111)</f>
        <v>-5.1578839361901867</v>
      </c>
      <c r="AD111" s="253">
        <f>((0.5*BA111)+(0.5*$BA$3))/Z111</f>
        <v>4.0340493742295216</v>
      </c>
      <c r="AE111" s="251">
        <f>AA111/BA111</f>
        <v>0.72747268220032835</v>
      </c>
      <c r="AF111" s="57"/>
      <c r="AG111" s="254">
        <v>1.704527E-4</v>
      </c>
      <c r="AH111" s="255">
        <f t="shared" si="74"/>
        <v>9.9734413124579428E-3</v>
      </c>
      <c r="AI111" s="255">
        <f t="shared" si="75"/>
        <v>4.0233354685435825E-2</v>
      </c>
      <c r="AJ111" s="255">
        <f t="shared" si="76"/>
        <v>-3.0259913372977881E-2</v>
      </c>
      <c r="AK111" s="255">
        <f t="shared" si="77"/>
        <v>5.0206795997893766E-2</v>
      </c>
      <c r="AL111" s="256" t="str">
        <f t="shared" si="78"/>
        <v>Gel</v>
      </c>
      <c r="AM111" s="248">
        <v>2.7072619409842371</v>
      </c>
      <c r="AN111" s="52">
        <v>31.060197215992957</v>
      </c>
      <c r="AO111" s="52">
        <v>0.71900983156322962</v>
      </c>
      <c r="AP111" s="52">
        <v>78.501743818221684</v>
      </c>
      <c r="AQ111" s="53">
        <v>4.944934149638569E-2</v>
      </c>
      <c r="AR111" s="52">
        <v>3.7156830302007062</v>
      </c>
      <c r="AS111" s="52">
        <v>0.95398666729066828</v>
      </c>
      <c r="AT111" s="52">
        <v>4.9660780081112961</v>
      </c>
      <c r="AU111" s="52">
        <v>18.429053661988782</v>
      </c>
      <c r="AV111" s="52">
        <v>12.631145372993581</v>
      </c>
      <c r="AW111" s="52">
        <v>43.537741511994874</v>
      </c>
      <c r="AX111" s="52">
        <v>0</v>
      </c>
      <c r="AY111" s="52">
        <v>0.3221218173097965</v>
      </c>
      <c r="AZ111" s="52">
        <v>2198.9889938513825</v>
      </c>
      <c r="BA111" s="52">
        <v>6.9719547003275029</v>
      </c>
      <c r="BB111" s="52">
        <v>6.7539961947662341</v>
      </c>
      <c r="BC111" s="52">
        <v>2.9779866977572715</v>
      </c>
      <c r="BD111" s="52">
        <v>15.411903016887459</v>
      </c>
      <c r="BE111" s="52">
        <v>88.111072785910835</v>
      </c>
      <c r="BF111" s="52">
        <v>9.9988002375539509</v>
      </c>
      <c r="BG111" s="52">
        <v>0.34567242028475853</v>
      </c>
      <c r="BH111" s="52">
        <v>4.5498622264672486</v>
      </c>
      <c r="BI111" s="52">
        <v>0.33998046821540495</v>
      </c>
      <c r="BJ111" s="54">
        <v>2.7943376173611445</v>
      </c>
    </row>
    <row r="112" spans="1:62" s="257" customFormat="1" ht="15.75" x14ac:dyDescent="0.25">
      <c r="A112" s="13" t="s">
        <v>7</v>
      </c>
      <c r="B112" s="4">
        <v>22</v>
      </c>
      <c r="C112" s="4">
        <v>2</v>
      </c>
      <c r="D112" s="4" t="s">
        <v>11</v>
      </c>
      <c r="E112" s="4" t="s">
        <v>13</v>
      </c>
      <c r="F112" s="19" t="s">
        <v>153</v>
      </c>
      <c r="G112" s="4">
        <v>600</v>
      </c>
      <c r="H112" s="19">
        <v>27.2</v>
      </c>
      <c r="I112" s="57">
        <v>0.11700000000000001</v>
      </c>
      <c r="J112" s="321">
        <v>43344</v>
      </c>
      <c r="K112" s="243">
        <v>11.2</v>
      </c>
      <c r="L112" s="329">
        <v>627.58000000000004</v>
      </c>
      <c r="M112" s="329">
        <v>630.79999999999995</v>
      </c>
      <c r="N112" s="344">
        <f t="shared" si="40"/>
        <v>5.130819975142531E-3</v>
      </c>
      <c r="O112" s="314" t="s">
        <v>21</v>
      </c>
      <c r="P112" s="259" t="s">
        <v>100</v>
      </c>
      <c r="Q112" s="19" t="s">
        <v>112</v>
      </c>
      <c r="R112" s="13"/>
      <c r="S112" s="258" t="s">
        <v>21</v>
      </c>
      <c r="U112" s="57"/>
      <c r="V112" s="13"/>
      <c r="W112" s="258" t="s">
        <v>21</v>
      </c>
      <c r="X112" s="4"/>
      <c r="Y112" s="251">
        <f t="shared" si="68"/>
        <v>0.27757390934016812</v>
      </c>
      <c r="Z112" s="245">
        <v>-1.5</v>
      </c>
      <c r="AA112" s="252">
        <f t="shared" si="69"/>
        <v>1.871906586026435</v>
      </c>
      <c r="AB112" s="252">
        <f t="shared" si="70"/>
        <v>5.7516720421822658</v>
      </c>
      <c r="AC112" s="252">
        <f t="shared" si="71"/>
        <v>-8.7516720421822658</v>
      </c>
      <c r="AD112" s="253">
        <f t="shared" si="72"/>
        <v>-4.8344480281215105</v>
      </c>
      <c r="AE112" s="251">
        <f t="shared" si="73"/>
        <v>0.24123965832217695</v>
      </c>
      <c r="AF112" s="57"/>
      <c r="AG112" s="260">
        <v>5.1400000000000003E-4</v>
      </c>
      <c r="AH112" s="255">
        <f t="shared" si="74"/>
        <v>-2.9182879377431907E-3</v>
      </c>
      <c r="AI112" s="255">
        <f t="shared" si="75"/>
        <v>1.4108311366113358E-2</v>
      </c>
      <c r="AJ112" s="255">
        <f t="shared" si="76"/>
        <v>-1.7026599303856547E-2</v>
      </c>
      <c r="AK112" s="255">
        <f t="shared" si="77"/>
        <v>1.1190023428370166E-2</v>
      </c>
      <c r="AL112" s="256" t="str">
        <f t="shared" si="78"/>
        <v>Gel</v>
      </c>
      <c r="AM112" s="171">
        <v>2.5196717028642643</v>
      </c>
      <c r="AN112" s="172">
        <v>30.432198400376365</v>
      </c>
      <c r="AO112" s="172">
        <v>0.48313891856350433</v>
      </c>
      <c r="AP112" s="172">
        <v>82.514184069364674</v>
      </c>
      <c r="AQ112" s="172">
        <v>3.5805438898561581E-2</v>
      </c>
      <c r="AR112" s="172">
        <v>3.2603858515442745</v>
      </c>
      <c r="AS112" s="172">
        <v>0.3780159971253475</v>
      </c>
      <c r="AT112" s="172">
        <v>4.2009369245416135</v>
      </c>
      <c r="AU112" s="172">
        <v>17.955162390446873</v>
      </c>
      <c r="AV112" s="172">
        <v>12.477036919424197</v>
      </c>
      <c r="AW112" s="172">
        <v>50.373385811517153</v>
      </c>
      <c r="AX112" s="172">
        <v>0</v>
      </c>
      <c r="AY112" s="172">
        <v>0.2720051971370519</v>
      </c>
      <c r="AZ112" s="172">
        <v>2144.0642006352946</v>
      </c>
      <c r="BA112" s="172">
        <v>7.7595309123116607</v>
      </c>
      <c r="BB112" s="172">
        <v>4.2494668876220825</v>
      </c>
      <c r="BC112" s="172">
        <v>3.0297952228012721</v>
      </c>
      <c r="BD112" s="172">
        <v>10.383914133324692</v>
      </c>
      <c r="BE112" s="172">
        <v>89.515318667412672</v>
      </c>
      <c r="BF112" s="172">
        <v>6.871999744362256</v>
      </c>
      <c r="BG112" s="172">
        <v>0.34730869988235863</v>
      </c>
      <c r="BH112" s="172">
        <v>3.7672771087818999</v>
      </c>
      <c r="BI112" s="172">
        <v>0.21302308887772206</v>
      </c>
      <c r="BJ112" s="173">
        <v>2.7985227132739512</v>
      </c>
    </row>
    <row r="113" spans="1:62" s="257" customFormat="1" ht="15.75" x14ac:dyDescent="0.25">
      <c r="A113" s="13" t="s">
        <v>7</v>
      </c>
      <c r="B113" s="4">
        <v>22</v>
      </c>
      <c r="C113" s="4">
        <v>2</v>
      </c>
      <c r="D113" s="4" t="s">
        <v>11</v>
      </c>
      <c r="E113" s="4" t="s">
        <v>14</v>
      </c>
      <c r="F113" s="19" t="s">
        <v>153</v>
      </c>
      <c r="G113" s="4">
        <v>600</v>
      </c>
      <c r="H113" s="19">
        <v>27.2</v>
      </c>
      <c r="I113" s="57">
        <v>0.11700000000000001</v>
      </c>
      <c r="J113" s="321">
        <v>43344</v>
      </c>
      <c r="K113" s="243">
        <v>11.2</v>
      </c>
      <c r="L113" s="329">
        <v>627.58000000000004</v>
      </c>
      <c r="M113" s="329">
        <v>630.79999999999995</v>
      </c>
      <c r="N113" s="344">
        <f t="shared" si="40"/>
        <v>5.130819975142531E-3</v>
      </c>
      <c r="O113" s="314" t="s">
        <v>21</v>
      </c>
      <c r="P113" s="259" t="s">
        <v>100</v>
      </c>
      <c r="Q113" s="19" t="s">
        <v>112</v>
      </c>
      <c r="R113" s="13"/>
      <c r="S113" s="258" t="s">
        <v>21</v>
      </c>
      <c r="U113" s="57"/>
      <c r="V113" s="13"/>
      <c r="W113" s="258" t="s">
        <v>21</v>
      </c>
      <c r="X113" s="4"/>
      <c r="Y113" s="251">
        <f t="shared" si="68"/>
        <v>0.66311246648387667</v>
      </c>
      <c r="Z113" s="245">
        <v>1.1000000000000001</v>
      </c>
      <c r="AA113" s="252">
        <f t="shared" si="69"/>
        <v>4.4719065860264351</v>
      </c>
      <c r="AB113" s="252">
        <f t="shared" si="70"/>
        <v>8.9610087238339382</v>
      </c>
      <c r="AC113" s="252">
        <f t="shared" si="71"/>
        <v>-6.7610087238339371</v>
      </c>
      <c r="AD113" s="253">
        <f t="shared" si="72"/>
        <v>7.1463715671217605</v>
      </c>
      <c r="AE113" s="251">
        <f t="shared" si="73"/>
        <v>0.49808474487178123</v>
      </c>
      <c r="AF113" s="57"/>
      <c r="AG113" s="260">
        <v>5.1400000000000003E-4</v>
      </c>
      <c r="AH113" s="255">
        <f t="shared" si="74"/>
        <v>2.1400778210116734E-3</v>
      </c>
      <c r="AI113" s="255">
        <f t="shared" si="75"/>
        <v>1.5293791291505715E-2</v>
      </c>
      <c r="AJ113" s="255">
        <f t="shared" si="76"/>
        <v>-1.315371347049404E-2</v>
      </c>
      <c r="AK113" s="255">
        <f t="shared" si="77"/>
        <v>1.7433869112517389E-2</v>
      </c>
      <c r="AL113" s="256" t="str">
        <f t="shared" si="78"/>
        <v>Gel</v>
      </c>
      <c r="AM113" s="171">
        <v>3.7419791170981265</v>
      </c>
      <c r="AN113" s="172">
        <v>65.915097366087139</v>
      </c>
      <c r="AO113" s="172">
        <v>0.50046527883355163</v>
      </c>
      <c r="AP113" s="172">
        <v>75.133337483726649</v>
      </c>
      <c r="AQ113" s="172">
        <v>7.0495134617495125E-2</v>
      </c>
      <c r="AR113" s="172">
        <v>6.2408059415495698</v>
      </c>
      <c r="AS113" s="172">
        <v>3.3840275135116822</v>
      </c>
      <c r="AT113" s="172">
        <v>20.73600619724553</v>
      </c>
      <c r="AU113" s="172">
        <v>52.089907181966012</v>
      </c>
      <c r="AV113" s="172">
        <v>13.825192003110534</v>
      </c>
      <c r="AW113" s="172">
        <v>102.36692882087306</v>
      </c>
      <c r="AX113" s="172">
        <v>179.5</v>
      </c>
      <c r="AY113" s="172">
        <v>0.39092842979729919</v>
      </c>
      <c r="AZ113" s="172">
        <v>1702.6685896987319</v>
      </c>
      <c r="BA113" s="172">
        <v>8.9782042756150044</v>
      </c>
      <c r="BB113" s="172">
        <v>14.744347145957684</v>
      </c>
      <c r="BC113" s="172">
        <v>3.0929658011645298</v>
      </c>
      <c r="BD113" s="172">
        <v>13.661036452434733</v>
      </c>
      <c r="BE113" s="172">
        <v>90.852357576158965</v>
      </c>
      <c r="BF113" s="172">
        <v>16.84099925114424</v>
      </c>
      <c r="BG113" s="172">
        <v>0.37305760589180409</v>
      </c>
      <c r="BH113" s="172">
        <v>5.3847151546642236</v>
      </c>
      <c r="BI113" s="172">
        <v>0.84886502370778627</v>
      </c>
      <c r="BJ113" s="173">
        <v>3.3077845502567063</v>
      </c>
    </row>
    <row r="114" spans="1:62" s="257" customFormat="1" ht="15.75" x14ac:dyDescent="0.25">
      <c r="A114" s="13" t="s">
        <v>7</v>
      </c>
      <c r="B114" s="4">
        <v>22</v>
      </c>
      <c r="C114" s="4">
        <v>2</v>
      </c>
      <c r="D114" s="4" t="s">
        <v>12</v>
      </c>
      <c r="E114" s="4" t="s">
        <v>13</v>
      </c>
      <c r="F114" s="19" t="s">
        <v>152</v>
      </c>
      <c r="G114" s="4">
        <v>650</v>
      </c>
      <c r="H114" s="19">
        <v>27.2</v>
      </c>
      <c r="I114" s="57">
        <v>0.11700000000000001</v>
      </c>
      <c r="J114" s="321">
        <v>43344</v>
      </c>
      <c r="K114" s="243">
        <v>5.0999999999999996</v>
      </c>
      <c r="L114" s="329">
        <v>700.99</v>
      </c>
      <c r="M114" s="329">
        <v>690.29</v>
      </c>
      <c r="N114" s="344">
        <f t="shared" si="40"/>
        <v>-1.5264126449735405E-2</v>
      </c>
      <c r="O114" s="314" t="s">
        <v>21</v>
      </c>
      <c r="P114" s="259" t="s">
        <v>100</v>
      </c>
      <c r="Q114" s="19" t="s">
        <v>112</v>
      </c>
      <c r="R114" s="13"/>
      <c r="S114" s="258" t="s">
        <v>21</v>
      </c>
      <c r="U114" s="57"/>
      <c r="V114" s="13"/>
      <c r="W114" s="258" t="s">
        <v>21</v>
      </c>
      <c r="X114" s="4"/>
      <c r="Y114" s="251">
        <f t="shared" si="68"/>
        <v>1.923526980222924</v>
      </c>
      <c r="Z114" s="245">
        <v>9.6</v>
      </c>
      <c r="AA114" s="252">
        <f t="shared" si="69"/>
        <v>12.971906586026435</v>
      </c>
      <c r="AB114" s="252">
        <f t="shared" si="70"/>
        <v>17.365238598891651</v>
      </c>
      <c r="AC114" s="252">
        <f t="shared" si="71"/>
        <v>1.8347614011083488</v>
      </c>
      <c r="AD114" s="253">
        <f t="shared" si="72"/>
        <v>0.80887902071788031</v>
      </c>
      <c r="AE114" s="251">
        <f t="shared" si="73"/>
        <v>1.4763175817397984</v>
      </c>
      <c r="AF114" s="57"/>
      <c r="AG114" s="260">
        <v>3.7399999999999998E-4</v>
      </c>
      <c r="AH114" s="255">
        <f t="shared" si="74"/>
        <v>2.5668449197860963E-2</v>
      </c>
      <c r="AI114" s="255">
        <f t="shared" si="75"/>
        <v>2.0762670050512435E-2</v>
      </c>
      <c r="AJ114" s="255">
        <f t="shared" si="76"/>
        <v>4.9057791473485265E-3</v>
      </c>
      <c r="AK114" s="255">
        <f t="shared" si="77"/>
        <v>4.6431119248373405E-2</v>
      </c>
      <c r="AL114" s="256" t="str">
        <f t="shared" si="78"/>
        <v>Gel</v>
      </c>
      <c r="AM114" s="171">
        <v>3.1726706505586821</v>
      </c>
      <c r="AN114" s="172">
        <v>48.834597691893578</v>
      </c>
      <c r="AO114" s="172">
        <v>0.23227357904049015</v>
      </c>
      <c r="AP114" s="172">
        <v>59.427229798493009</v>
      </c>
      <c r="AQ114" s="172">
        <v>2.3351557517834465E-2</v>
      </c>
      <c r="AR114" s="172">
        <v>4.4179594257360266</v>
      </c>
      <c r="AS114" s="172">
        <v>0.84448353798104725</v>
      </c>
      <c r="AT114" s="172">
        <v>9.9844474507830459</v>
      </c>
      <c r="AU114" s="172">
        <v>34.482457601779494</v>
      </c>
      <c r="AV114" s="172">
        <v>14.352141909103485</v>
      </c>
      <c r="AW114" s="172">
        <v>66.976135383644262</v>
      </c>
      <c r="AX114" s="172">
        <v>2.4</v>
      </c>
      <c r="AY114" s="172">
        <v>0.21790832861574513</v>
      </c>
      <c r="AZ114" s="172">
        <v>1651.0933874212935</v>
      </c>
      <c r="BA114" s="172">
        <v>8.7866640257304329</v>
      </c>
      <c r="BB114" s="172">
        <v>5.6198890664781889</v>
      </c>
      <c r="BC114" s="172">
        <v>5.8234391718818452</v>
      </c>
      <c r="BD114" s="172">
        <v>10.498443532858236</v>
      </c>
      <c r="BE114" s="172">
        <v>86.143845461218078</v>
      </c>
      <c r="BF114" s="172">
        <v>7.3820001489366405</v>
      </c>
      <c r="BG114" s="172">
        <v>0.6104538956615535</v>
      </c>
      <c r="BH114" s="172">
        <v>4.3175038431133483</v>
      </c>
      <c r="BI114" s="172">
        <v>0.28489898570319344</v>
      </c>
      <c r="BJ114" s="173">
        <v>3.3257964358011178</v>
      </c>
    </row>
    <row r="115" spans="1:62" s="257" customFormat="1" ht="15.75" x14ac:dyDescent="0.25">
      <c r="A115" s="166" t="s">
        <v>7</v>
      </c>
      <c r="B115" s="6">
        <v>22</v>
      </c>
      <c r="C115" s="6">
        <v>2</v>
      </c>
      <c r="D115" s="6" t="s">
        <v>12</v>
      </c>
      <c r="E115" s="6" t="s">
        <v>14</v>
      </c>
      <c r="F115" s="39" t="s">
        <v>152</v>
      </c>
      <c r="G115" s="6">
        <v>650</v>
      </c>
      <c r="H115" s="39">
        <v>27.2</v>
      </c>
      <c r="I115" s="134">
        <v>0.11700000000000001</v>
      </c>
      <c r="J115" s="322">
        <v>43344</v>
      </c>
      <c r="K115" s="315">
        <v>5.0999999999999996</v>
      </c>
      <c r="L115" s="330">
        <v>700.99</v>
      </c>
      <c r="M115" s="330">
        <v>690.29</v>
      </c>
      <c r="N115" s="345">
        <f t="shared" si="40"/>
        <v>-1.5264126449735405E-2</v>
      </c>
      <c r="O115" s="287" t="s">
        <v>21</v>
      </c>
      <c r="P115" s="262" t="s">
        <v>100</v>
      </c>
      <c r="Q115" s="39" t="s">
        <v>112</v>
      </c>
      <c r="R115" s="166"/>
      <c r="S115" s="263" t="s">
        <v>21</v>
      </c>
      <c r="T115" s="6"/>
      <c r="U115" s="134"/>
      <c r="V115" s="166"/>
      <c r="W115" s="263" t="s">
        <v>21</v>
      </c>
      <c r="X115" s="6"/>
      <c r="Y115" s="251">
        <f t="shared" si="68"/>
        <v>2.4276927857185426</v>
      </c>
      <c r="Z115" s="264">
        <v>13</v>
      </c>
      <c r="AA115" s="252">
        <f t="shared" si="69"/>
        <v>16.371906586026434</v>
      </c>
      <c r="AB115" s="252">
        <f t="shared" si="70"/>
        <v>23.157400633586864</v>
      </c>
      <c r="AC115" s="252">
        <f t="shared" si="71"/>
        <v>2.8425993664131362</v>
      </c>
      <c r="AD115" s="253">
        <f t="shared" si="72"/>
        <v>0.78133851027591261</v>
      </c>
      <c r="AE115" s="251">
        <f t="shared" si="73"/>
        <v>1.2063901663809271</v>
      </c>
      <c r="AF115" s="134"/>
      <c r="AG115" s="265">
        <v>3.7399999999999998E-4</v>
      </c>
      <c r="AH115" s="266">
        <f t="shared" si="74"/>
        <v>3.4759358288770054E-2</v>
      </c>
      <c r="AI115" s="266">
        <f t="shared" si="75"/>
        <v>2.715882522349429E-2</v>
      </c>
      <c r="AJ115" s="266">
        <f t="shared" si="76"/>
        <v>7.6005330652757653E-3</v>
      </c>
      <c r="AK115" s="266">
        <f t="shared" si="77"/>
        <v>6.1918183512264344E-2</v>
      </c>
      <c r="AL115" s="267" t="str">
        <f t="shared" si="78"/>
        <v>Gel</v>
      </c>
      <c r="AM115" s="268">
        <v>6.4584829578725351</v>
      </c>
      <c r="AN115" s="269">
        <v>77.734701335430145</v>
      </c>
      <c r="AO115" s="269">
        <v>0.44039442318571825</v>
      </c>
      <c r="AP115" s="269">
        <v>52.533777068916692</v>
      </c>
      <c r="AQ115" s="269">
        <v>4.4240685903772281E-2</v>
      </c>
      <c r="AR115" s="269">
        <v>9.1670656676063924</v>
      </c>
      <c r="AS115" s="269">
        <v>0.80909743389203104</v>
      </c>
      <c r="AT115" s="269">
        <v>5.5385448211349297</v>
      </c>
      <c r="AU115" s="269">
        <v>45.839110251465641</v>
      </c>
      <c r="AV115" s="269">
        <v>31.895591083964508</v>
      </c>
      <c r="AW115" s="269">
        <v>115.46071756135619</v>
      </c>
      <c r="AX115" s="269">
        <v>22</v>
      </c>
      <c r="AY115" s="269">
        <v>0.30528100662316293</v>
      </c>
      <c r="AZ115" s="269">
        <v>1244.2962244953783</v>
      </c>
      <c r="BA115" s="269">
        <v>13.570988095120859</v>
      </c>
      <c r="BB115" s="269">
        <v>18.212204702932596</v>
      </c>
      <c r="BC115" s="269">
        <v>10.630878867458344</v>
      </c>
      <c r="BD115" s="269">
        <v>13.762874578297337</v>
      </c>
      <c r="BE115" s="269">
        <v>79.431477533974913</v>
      </c>
      <c r="BF115" s="269">
        <v>22.701301986671751</v>
      </c>
      <c r="BG115" s="269">
        <v>1.0492079817030406</v>
      </c>
      <c r="BH115" s="269">
        <v>9.8114268149831467</v>
      </c>
      <c r="BI115" s="269">
        <v>0.90152526863001359</v>
      </c>
      <c r="BJ115" s="270">
        <v>6.9637745872139796</v>
      </c>
    </row>
    <row r="116" spans="1:62" customFormat="1" ht="15.75" x14ac:dyDescent="0.25">
      <c r="A116" s="20" t="s">
        <v>5</v>
      </c>
      <c r="B116" s="41">
        <v>25</v>
      </c>
      <c r="C116" s="41">
        <v>1</v>
      </c>
      <c r="D116" s="41" t="s">
        <v>8</v>
      </c>
      <c r="E116" s="41" t="s">
        <v>13</v>
      </c>
      <c r="F116" s="9" t="s">
        <v>189</v>
      </c>
      <c r="G116" s="2">
        <v>700</v>
      </c>
      <c r="H116" s="2"/>
      <c r="I116" s="2"/>
      <c r="J116" s="43">
        <v>43405</v>
      </c>
      <c r="K116" s="237"/>
      <c r="L116" s="237"/>
      <c r="M116" s="237"/>
      <c r="N116" s="344" t="e">
        <f t="shared" si="40"/>
        <v>#DIV/0!</v>
      </c>
      <c r="O116" s="15" t="s">
        <v>21</v>
      </c>
      <c r="P116" s="22" t="s">
        <v>17</v>
      </c>
      <c r="Q116" s="140" t="s">
        <v>112</v>
      </c>
      <c r="R116" s="20"/>
      <c r="S116" s="25" t="s">
        <v>21</v>
      </c>
      <c r="T116" s="41"/>
      <c r="U116" s="42"/>
      <c r="V116" s="41"/>
      <c r="W116" s="25" t="s">
        <v>21</v>
      </c>
      <c r="X116" s="41"/>
      <c r="Y116" s="68">
        <f>AA116/$BA$3</f>
        <v>3.1542846818739934</v>
      </c>
      <c r="Z116" s="72">
        <v>17.899999999999999</v>
      </c>
      <c r="AA116" s="133">
        <f t="shared" si="69"/>
        <v>21.271906586026432</v>
      </c>
      <c r="AB116" s="68">
        <f t="shared" si="70"/>
        <v>25.099448584598381</v>
      </c>
      <c r="AC116" s="70">
        <f t="shared" si="71"/>
        <v>10.700551415401618</v>
      </c>
      <c r="AD116" s="124">
        <f t="shared" si="72"/>
        <v>0.402203831541809</v>
      </c>
      <c r="AE116" s="131">
        <f t="shared" si="73"/>
        <v>2.778794666911947</v>
      </c>
      <c r="AF116" s="42"/>
      <c r="AG116" s="141"/>
      <c r="AH116" s="82" t="e">
        <f t="shared" ref="AH116:AH122" si="79">(Z116/1000000)/AG116</f>
        <v>#DIV/0!</v>
      </c>
      <c r="AI116" s="82" t="e">
        <f t="shared" ref="AI116:AI122" si="80">AH116*AD116</f>
        <v>#DIV/0!</v>
      </c>
      <c r="AJ116" s="82" t="e">
        <f t="shared" ref="AJ116:AJ122" si="81">(AC116/1000000)/AG116</f>
        <v>#DIV/0!</v>
      </c>
      <c r="AK116" s="82" t="e">
        <f t="shared" ref="AK116:AK122" si="82">(AB116/1000000)/AG116</f>
        <v>#DIV/0!</v>
      </c>
      <c r="AL116" s="82" t="e">
        <f t="shared" ref="AL116:AL122" si="83">IF(AH116&gt;0.4,"Coke", "Gel")</f>
        <v>#DIV/0!</v>
      </c>
      <c r="AM116" s="168">
        <v>2.4490723298350487</v>
      </c>
      <c r="AN116" s="169">
        <v>31.611198210157454</v>
      </c>
      <c r="AO116" s="169">
        <v>0.3173815488728805</v>
      </c>
      <c r="AP116" s="169">
        <v>115.69032188427204</v>
      </c>
      <c r="AQ116" s="169">
        <v>8.4478156521151648E-2</v>
      </c>
      <c r="AR116" s="169">
        <v>3.085858772964805</v>
      </c>
      <c r="AS116" s="169">
        <v>-0.44982957959995173</v>
      </c>
      <c r="AT116" s="169">
        <v>3.3924930095367714</v>
      </c>
      <c r="AU116" s="169">
        <v>17.580472737146629</v>
      </c>
      <c r="AV116" s="169">
        <v>14.030724563516126</v>
      </c>
      <c r="AW116" s="169">
        <v>19.8477993211614</v>
      </c>
      <c r="AX116" s="169">
        <v>0</v>
      </c>
      <c r="AY116" s="169">
        <v>0.4239855641209645</v>
      </c>
      <c r="AZ116" s="169">
        <v>2253.9137870674708</v>
      </c>
      <c r="BA116" s="169">
        <v>7.6550839971438904</v>
      </c>
      <c r="BB116" s="169">
        <v>2.0547332014723758</v>
      </c>
      <c r="BC116" s="169">
        <v>3.8132814208714332</v>
      </c>
      <c r="BD116" s="169">
        <v>7.4078413069623368</v>
      </c>
      <c r="BE116" s="169">
        <v>87.115933271211773</v>
      </c>
      <c r="BF116" s="169">
        <v>4.9345999286742881</v>
      </c>
      <c r="BG116" s="169">
        <v>0.41485552506356271</v>
      </c>
      <c r="BH116" s="169">
        <v>3.4035787497849741</v>
      </c>
      <c r="BI116" s="169">
        <v>0.109259134481096</v>
      </c>
      <c r="BJ116" s="170">
        <v>2.829521316525752</v>
      </c>
    </row>
    <row r="117" spans="1:62" customFormat="1" ht="15.75" x14ac:dyDescent="0.25">
      <c r="A117" s="3" t="s">
        <v>5</v>
      </c>
      <c r="B117" s="1">
        <v>25</v>
      </c>
      <c r="C117" s="1">
        <v>1</v>
      </c>
      <c r="D117" s="1" t="s">
        <v>8</v>
      </c>
      <c r="E117" s="1" t="s">
        <v>14</v>
      </c>
      <c r="F117" s="9" t="s">
        <v>189</v>
      </c>
      <c r="G117" s="2">
        <v>700</v>
      </c>
      <c r="H117" s="2"/>
      <c r="I117" s="2"/>
      <c r="J117" s="10">
        <v>43405</v>
      </c>
      <c r="K117" s="237"/>
      <c r="L117" s="237"/>
      <c r="M117" s="237"/>
      <c r="N117" s="344" t="e">
        <f t="shared" si="40"/>
        <v>#DIV/0!</v>
      </c>
      <c r="O117" s="15" t="s">
        <v>21</v>
      </c>
      <c r="P117" s="9" t="s">
        <v>17</v>
      </c>
      <c r="Q117" s="19" t="s">
        <v>112</v>
      </c>
      <c r="R117" s="3"/>
      <c r="S117" s="25" t="s">
        <v>21</v>
      </c>
      <c r="T117" s="1"/>
      <c r="U117" s="2"/>
      <c r="V117" s="1"/>
      <c r="W117" s="25" t="s">
        <v>21</v>
      </c>
      <c r="X117" s="1"/>
      <c r="Y117" s="65">
        <f t="shared" ref="Y117:Y126" si="84">AA117/$BA$3</f>
        <v>2.6204620642903969</v>
      </c>
      <c r="Z117" s="132">
        <v>14.3</v>
      </c>
      <c r="AA117" s="126">
        <f t="shared" si="69"/>
        <v>17.671906586026434</v>
      </c>
      <c r="AB117" s="65">
        <f t="shared" si="70"/>
        <v>22.12960655503835</v>
      </c>
      <c r="AC117" s="69">
        <f t="shared" si="71"/>
        <v>6.4703934449616529</v>
      </c>
      <c r="AD117" s="123">
        <f t="shared" si="72"/>
        <v>0.54752493391876556</v>
      </c>
      <c r="AE117" s="128">
        <f t="shared" si="73"/>
        <v>1.9821776598777645</v>
      </c>
      <c r="AF117" s="2"/>
      <c r="AG117" s="142"/>
      <c r="AH117" s="82" t="e">
        <f t="shared" si="79"/>
        <v>#DIV/0!</v>
      </c>
      <c r="AI117" s="82" t="e">
        <f t="shared" si="80"/>
        <v>#DIV/0!</v>
      </c>
      <c r="AJ117" s="82" t="e">
        <f t="shared" si="81"/>
        <v>#DIV/0!</v>
      </c>
      <c r="AK117" s="82" t="e">
        <f t="shared" si="82"/>
        <v>#DIV/0!</v>
      </c>
      <c r="AL117" s="82" t="e">
        <f t="shared" si="83"/>
        <v>#DIV/0!</v>
      </c>
      <c r="AM117" s="171">
        <v>2.8833581192160489</v>
      </c>
      <c r="AN117" s="172">
        <v>53.602096159011126</v>
      </c>
      <c r="AO117" s="172">
        <v>0.10074430669980064</v>
      </c>
      <c r="AP117" s="172">
        <v>126.29176678509144</v>
      </c>
      <c r="AQ117" s="172">
        <v>0.10350150140659609</v>
      </c>
      <c r="AR117" s="172">
        <v>3.7465170509961876</v>
      </c>
      <c r="AS117" s="172">
        <v>5.7800131587718753E-2</v>
      </c>
      <c r="AT117" s="172">
        <v>5.6969495594036834</v>
      </c>
      <c r="AU117" s="172">
        <v>36.948645242063769</v>
      </c>
      <c r="AV117" s="172">
        <v>16.653452735936764</v>
      </c>
      <c r="AW117" s="172">
        <v>26.488900369672475</v>
      </c>
      <c r="AX117" s="172">
        <v>177</v>
      </c>
      <c r="AY117" s="172">
        <v>0.47185074569620122</v>
      </c>
      <c r="AZ117" s="172">
        <v>2238.9342980085376</v>
      </c>
      <c r="BA117" s="172">
        <v>8.9153999380238265</v>
      </c>
      <c r="BB117" s="172">
        <v>3.9155719298627036</v>
      </c>
      <c r="BC117" s="172">
        <v>4.4732859975074488</v>
      </c>
      <c r="BD117" s="172">
        <v>7.6190795258836053</v>
      </c>
      <c r="BE117" s="172">
        <v>87.7017785023953</v>
      </c>
      <c r="BF117" s="172">
        <v>6.0703009694407228</v>
      </c>
      <c r="BG117" s="172">
        <v>0.48211515026834123</v>
      </c>
      <c r="BH117" s="172">
        <v>3.9670245408098515</v>
      </c>
      <c r="BI117" s="172">
        <v>0.18569130563328695</v>
      </c>
      <c r="BJ117" s="173">
        <v>3.2297763388731449</v>
      </c>
    </row>
    <row r="118" spans="1:62" customFormat="1" ht="15.75" x14ac:dyDescent="0.25">
      <c r="A118" s="3" t="s">
        <v>5</v>
      </c>
      <c r="B118" s="1">
        <v>25</v>
      </c>
      <c r="C118" s="1">
        <v>1</v>
      </c>
      <c r="D118" s="1" t="s">
        <v>10</v>
      </c>
      <c r="E118" s="1" t="s">
        <v>13</v>
      </c>
      <c r="F118" s="9" t="s">
        <v>188</v>
      </c>
      <c r="G118" s="2">
        <v>650</v>
      </c>
      <c r="H118" s="2"/>
      <c r="I118" s="2"/>
      <c r="J118" s="10">
        <v>43405</v>
      </c>
      <c r="K118" s="237"/>
      <c r="L118" s="237"/>
      <c r="M118" s="237"/>
      <c r="N118" s="344" t="e">
        <f t="shared" si="40"/>
        <v>#DIV/0!</v>
      </c>
      <c r="O118" s="15" t="s">
        <v>21</v>
      </c>
      <c r="P118" s="9" t="s">
        <v>17</v>
      </c>
      <c r="Q118" s="19" t="s">
        <v>112</v>
      </c>
      <c r="R118" s="3"/>
      <c r="S118" s="25" t="s">
        <v>21</v>
      </c>
      <c r="T118" s="1"/>
      <c r="U118" s="2"/>
      <c r="V118" s="1"/>
      <c r="W118" s="25" t="s">
        <v>21</v>
      </c>
      <c r="X118" s="1"/>
      <c r="Y118" s="65">
        <f t="shared" si="84"/>
        <v>0.9151953692316861</v>
      </c>
      <c r="Z118" s="132">
        <v>2.8</v>
      </c>
      <c r="AA118" s="126">
        <f t="shared" si="69"/>
        <v>6.1719065860264344</v>
      </c>
      <c r="AB118" s="65">
        <f t="shared" si="70"/>
        <v>12.577060947098129</v>
      </c>
      <c r="AC118" s="69">
        <f t="shared" si="71"/>
        <v>-6.9770609470981286</v>
      </c>
      <c r="AD118" s="123">
        <f t="shared" si="72"/>
        <v>3.4918074811064748</v>
      </c>
      <c r="AE118" s="128">
        <f t="shared" si="73"/>
        <v>0.48179218158559473</v>
      </c>
      <c r="AF118" s="57"/>
      <c r="AG118" s="143"/>
      <c r="AH118" s="82" t="e">
        <f t="shared" si="79"/>
        <v>#DIV/0!</v>
      </c>
      <c r="AI118" s="82" t="e">
        <f t="shared" si="80"/>
        <v>#DIV/0!</v>
      </c>
      <c r="AJ118" s="82" t="e">
        <f t="shared" si="81"/>
        <v>#DIV/0!</v>
      </c>
      <c r="AK118" s="82" t="e">
        <f t="shared" si="82"/>
        <v>#DIV/0!</v>
      </c>
      <c r="AL118" s="82" t="e">
        <f t="shared" si="83"/>
        <v>#DIV/0!</v>
      </c>
      <c r="AM118" s="171">
        <v>3.6861982684543775</v>
      </c>
      <c r="AN118" s="172">
        <v>39.947899495018646</v>
      </c>
      <c r="AO118" s="172">
        <v>0.38991294904735679</v>
      </c>
      <c r="AP118" s="172">
        <v>102.6384167672938</v>
      </c>
      <c r="AQ118" s="172">
        <v>8.0685169969936466E-2</v>
      </c>
      <c r="AR118" s="172">
        <v>4.5215383299743266</v>
      </c>
      <c r="AS118" s="172">
        <v>-0.41257463839974362</v>
      </c>
      <c r="AT118" s="172">
        <v>3.1070221434202359</v>
      </c>
      <c r="AU118" s="172">
        <v>14.653595699297009</v>
      </c>
      <c r="AV118" s="172">
        <v>25.294303795721639</v>
      </c>
      <c r="AW118" s="172">
        <v>185.4843449208204</v>
      </c>
      <c r="AX118" s="172">
        <v>90</v>
      </c>
      <c r="AY118" s="172">
        <v>0.41326619130103454</v>
      </c>
      <c r="AZ118" s="172">
        <v>1987.9172123181318</v>
      </c>
      <c r="BA118" s="172">
        <v>12.810308722143386</v>
      </c>
      <c r="BB118" s="172">
        <v>2.3168417246497159</v>
      </c>
      <c r="BC118" s="172">
        <v>4.6409039185773588</v>
      </c>
      <c r="BD118" s="172">
        <v>4.7854751946416796</v>
      </c>
      <c r="BE118" s="172">
        <v>90.263344392337387</v>
      </c>
      <c r="BF118" s="172">
        <v>7.1966003361012554</v>
      </c>
      <c r="BG118" s="172">
        <v>0.54600324558747826</v>
      </c>
      <c r="BH118" s="172">
        <v>5.1766604644122429</v>
      </c>
      <c r="BI118" s="172">
        <v>0.13496758664677222</v>
      </c>
      <c r="BJ118" s="173">
        <v>4.3239393802018009</v>
      </c>
    </row>
    <row r="119" spans="1:62" customFormat="1" ht="15.75" x14ac:dyDescent="0.25">
      <c r="A119" s="5" t="s">
        <v>5</v>
      </c>
      <c r="B119" s="8">
        <v>25</v>
      </c>
      <c r="C119" s="8">
        <v>1</v>
      </c>
      <c r="D119" s="8" t="s">
        <v>10</v>
      </c>
      <c r="E119" s="8" t="s">
        <v>14</v>
      </c>
      <c r="F119" s="11" t="s">
        <v>188</v>
      </c>
      <c r="G119" s="7">
        <v>650</v>
      </c>
      <c r="H119" s="7"/>
      <c r="I119" s="7"/>
      <c r="J119" s="12">
        <v>43405</v>
      </c>
      <c r="K119" s="234"/>
      <c r="L119" s="237"/>
      <c r="M119" s="237"/>
      <c r="N119" s="344" t="e">
        <f t="shared" si="40"/>
        <v>#DIV/0!</v>
      </c>
      <c r="O119" s="29" t="s">
        <v>21</v>
      </c>
      <c r="P119" s="11" t="s">
        <v>17</v>
      </c>
      <c r="Q119" s="39" t="s">
        <v>112</v>
      </c>
      <c r="R119" s="5"/>
      <c r="S119" s="28" t="s">
        <v>21</v>
      </c>
      <c r="T119" s="8"/>
      <c r="U119" s="7"/>
      <c r="V119" s="8"/>
      <c r="W119" s="28" t="s">
        <v>21</v>
      </c>
      <c r="X119" s="8"/>
      <c r="Y119" s="66">
        <f t="shared" si="84"/>
        <v>0.54003669631876972</v>
      </c>
      <c r="Z119" s="73">
        <v>0.27</v>
      </c>
      <c r="AA119" s="126">
        <f t="shared" si="69"/>
        <v>3.641906586026435</v>
      </c>
      <c r="AB119" s="65">
        <f t="shared" si="70"/>
        <v>8.0017853564245378</v>
      </c>
      <c r="AC119" s="69">
        <f t="shared" si="71"/>
        <v>-7.4617853564245378</v>
      </c>
      <c r="AD119" s="123">
        <f t="shared" si="72"/>
        <v>28.63624206083162</v>
      </c>
      <c r="AE119" s="128">
        <f t="shared" si="73"/>
        <v>0.4176614509047335</v>
      </c>
      <c r="AF119" s="134"/>
      <c r="AG119" s="144"/>
      <c r="AH119" s="64" t="e">
        <f t="shared" si="79"/>
        <v>#DIV/0!</v>
      </c>
      <c r="AI119" s="64" t="e">
        <f t="shared" si="80"/>
        <v>#DIV/0!</v>
      </c>
      <c r="AJ119" s="64" t="e">
        <f t="shared" si="81"/>
        <v>#DIV/0!</v>
      </c>
      <c r="AK119" s="64" t="e">
        <f t="shared" si="82"/>
        <v>#DIV/0!</v>
      </c>
      <c r="AL119" s="64" t="e">
        <f t="shared" si="83"/>
        <v>#DIV/0!</v>
      </c>
      <c r="AM119" s="171">
        <v>2.6832015950245598</v>
      </c>
      <c r="AN119" s="172">
        <v>28.76819962693844</v>
      </c>
      <c r="AO119" s="172">
        <v>0.70963116218650557</v>
      </c>
      <c r="AP119" s="172">
        <v>119.66522039822296</v>
      </c>
      <c r="AQ119" s="172">
        <v>8.2091867117289441E-2</v>
      </c>
      <c r="AR119" s="172">
        <v>3.381205650871745</v>
      </c>
      <c r="AS119" s="172">
        <v>-2.1239266331437679E-2</v>
      </c>
      <c r="AT119" s="172">
        <v>3.2962372395925432</v>
      </c>
      <c r="AU119" s="172">
        <v>14.460855741734402</v>
      </c>
      <c r="AV119" s="172">
        <v>14.307343885204039</v>
      </c>
      <c r="AW119" s="172">
        <v>56.414628538955704</v>
      </c>
      <c r="AX119" s="172">
        <v>0</v>
      </c>
      <c r="AY119" s="172">
        <v>0.4172071554757501</v>
      </c>
      <c r="AZ119" s="172">
        <v>2293.8590912246259</v>
      </c>
      <c r="BA119" s="172">
        <v>8.7197575407962074</v>
      </c>
      <c r="BB119" s="172">
        <v>3.4266684676005443</v>
      </c>
      <c r="BC119" s="172">
        <v>3.3710652867672901</v>
      </c>
      <c r="BD119" s="172">
        <v>8.6749390621486437</v>
      </c>
      <c r="BE119" s="172">
        <v>90.085108057515711</v>
      </c>
      <c r="BF119" s="172">
        <v>6.5295998865622096</v>
      </c>
      <c r="BG119" s="172">
        <v>0.38338457792108521</v>
      </c>
      <c r="BH119" s="172">
        <v>3.940575689578667</v>
      </c>
      <c r="BI119" s="172">
        <v>0.17300413358415828</v>
      </c>
      <c r="BJ119" s="173">
        <v>3.0365242393389287</v>
      </c>
    </row>
    <row r="120" spans="1:62" customFormat="1" ht="15.75" x14ac:dyDescent="0.25">
      <c r="A120" s="20" t="s">
        <v>5</v>
      </c>
      <c r="B120" s="41">
        <v>25</v>
      </c>
      <c r="C120" s="41">
        <v>2</v>
      </c>
      <c r="D120" s="41" t="s">
        <v>8</v>
      </c>
      <c r="E120" s="41" t="s">
        <v>13</v>
      </c>
      <c r="F120" s="9" t="s">
        <v>191</v>
      </c>
      <c r="G120" s="2">
        <v>650</v>
      </c>
      <c r="H120" s="2">
        <v>43.8</v>
      </c>
      <c r="I120" s="2">
        <v>9.2999999999999999E-2</v>
      </c>
      <c r="J120" s="43">
        <v>43405</v>
      </c>
      <c r="K120" s="237">
        <v>12.9</v>
      </c>
      <c r="L120" s="328">
        <v>610</v>
      </c>
      <c r="M120" s="328">
        <v>611</v>
      </c>
      <c r="N120" s="344">
        <f t="shared" si="40"/>
        <v>1.6393442622950616E-3</v>
      </c>
      <c r="O120" s="15" t="s">
        <v>21</v>
      </c>
      <c r="P120" s="22" t="s">
        <v>17</v>
      </c>
      <c r="Q120" s="140" t="s">
        <v>112</v>
      </c>
      <c r="R120" s="20"/>
      <c r="S120" s="25" t="s">
        <v>21</v>
      </c>
      <c r="T120" s="41"/>
      <c r="U120" s="42"/>
      <c r="V120" s="41"/>
      <c r="W120" s="25" t="s">
        <v>21</v>
      </c>
      <c r="X120" s="41"/>
      <c r="Y120" s="68">
        <f t="shared" si="84"/>
        <v>1.7366890640686652</v>
      </c>
      <c r="Z120" s="72">
        <v>8.34</v>
      </c>
      <c r="AA120" s="133">
        <f t="shared" ref="AA120:AA126" si="85">Z120+(0.5*$BA$3)</f>
        <v>11.711906586026435</v>
      </c>
      <c r="AB120" s="68">
        <f t="shared" ref="AB120:AB126" si="86">Z120*(1+AD120)</f>
        <v>16.903298525326164</v>
      </c>
      <c r="AC120" s="70">
        <f t="shared" ref="AC120:AC126" si="87">Z120*(1-AD120)</f>
        <v>-0.22329852532616612</v>
      </c>
      <c r="AD120" s="124">
        <f t="shared" ref="AD120:AD126" si="88">((0.5*BA120)+(0.5*$BA$3))/Z120</f>
        <v>1.0267744035163269</v>
      </c>
      <c r="AE120" s="131">
        <f t="shared" ref="AE120:AE126" si="89">AA120/BA120</f>
        <v>1.1280121712026099</v>
      </c>
      <c r="AF120" s="42"/>
      <c r="AG120" s="208">
        <v>7.3821799999999999E-5</v>
      </c>
      <c r="AH120" s="78">
        <f t="shared" si="79"/>
        <v>0.11297475813377621</v>
      </c>
      <c r="AI120" s="81">
        <f t="shared" si="80"/>
        <v>0.11599958989520937</v>
      </c>
      <c r="AJ120" s="190">
        <f t="shared" si="81"/>
        <v>-3.0248317614331556E-3</v>
      </c>
      <c r="AK120" s="81">
        <f t="shared" si="82"/>
        <v>0.22897434802898553</v>
      </c>
      <c r="AL120" s="83" t="str">
        <f t="shared" si="83"/>
        <v>Gel</v>
      </c>
      <c r="AM120" s="169">
        <v>4.3009593013671656</v>
      </c>
      <c r="AN120" s="169">
        <v>48.215901188086718</v>
      </c>
      <c r="AO120" s="169">
        <v>0.2894193231244141</v>
      </c>
      <c r="AP120" s="169">
        <v>125.40034264862359</v>
      </c>
      <c r="AQ120" s="169">
        <v>8.3523848277238688E-2</v>
      </c>
      <c r="AR120" s="169">
        <v>5.8404824712943224</v>
      </c>
      <c r="AS120" s="169">
        <v>1.3577574162298327</v>
      </c>
      <c r="AT120" s="169">
        <v>5.657055108157552</v>
      </c>
      <c r="AU120" s="169">
        <v>34.068273377549588</v>
      </c>
      <c r="AV120" s="169">
        <v>14.147626901042429</v>
      </c>
      <c r="AW120" s="169">
        <v>145.81103348831127</v>
      </c>
      <c r="AX120" s="169">
        <v>0</v>
      </c>
      <c r="AY120" s="169">
        <v>0.42341563295437151</v>
      </c>
      <c r="AZ120" s="169">
        <v>2285.8700303931951</v>
      </c>
      <c r="BA120" s="169">
        <v>10.382783878599463</v>
      </c>
      <c r="BB120" s="169">
        <v>11.336770511573331</v>
      </c>
      <c r="BC120" s="169">
        <v>2.9929225055159017</v>
      </c>
      <c r="BD120" s="169">
        <v>18.511040312102089</v>
      </c>
      <c r="BE120" s="169">
        <v>91.444597133438378</v>
      </c>
      <c r="BF120" s="169">
        <v>16.860899222592707</v>
      </c>
      <c r="BG120" s="169">
        <v>0.39774745855157445</v>
      </c>
      <c r="BH120" s="169">
        <v>7.8582872207381342</v>
      </c>
      <c r="BI120" s="169">
        <v>0.53696149946847127</v>
      </c>
      <c r="BJ120" s="170">
        <v>4.2352126696595169</v>
      </c>
    </row>
    <row r="121" spans="1:62" customFormat="1" ht="15.75" x14ac:dyDescent="0.25">
      <c r="A121" s="3" t="s">
        <v>5</v>
      </c>
      <c r="B121" s="1">
        <v>25</v>
      </c>
      <c r="C121" s="1">
        <v>2</v>
      </c>
      <c r="D121" s="1" t="s">
        <v>8</v>
      </c>
      <c r="E121" s="1" t="s">
        <v>14</v>
      </c>
      <c r="F121" s="9" t="s">
        <v>191</v>
      </c>
      <c r="G121" s="2">
        <v>650</v>
      </c>
      <c r="H121" s="2">
        <v>43.8</v>
      </c>
      <c r="I121" s="2">
        <v>9.2999999999999999E-2</v>
      </c>
      <c r="J121" s="10">
        <v>43405</v>
      </c>
      <c r="K121" s="237">
        <v>12.9</v>
      </c>
      <c r="L121" s="329">
        <v>610</v>
      </c>
      <c r="M121" s="329">
        <v>611</v>
      </c>
      <c r="N121" s="344">
        <f t="shared" si="40"/>
        <v>1.6393442622950616E-3</v>
      </c>
      <c r="O121" s="15" t="s">
        <v>21</v>
      </c>
      <c r="P121" s="9" t="s">
        <v>17</v>
      </c>
      <c r="Q121" s="19" t="s">
        <v>112</v>
      </c>
      <c r="R121" s="3"/>
      <c r="S121" s="25" t="s">
        <v>21</v>
      </c>
      <c r="T121" s="1"/>
      <c r="U121" s="2"/>
      <c r="V121" s="1"/>
      <c r="W121" s="25" t="s">
        <v>21</v>
      </c>
      <c r="X121" s="1"/>
      <c r="Y121" s="65"/>
      <c r="Z121" s="132"/>
      <c r="AA121" s="126"/>
      <c r="AB121" s="65"/>
      <c r="AC121" s="69"/>
      <c r="AD121" s="123"/>
      <c r="AE121" s="128"/>
      <c r="AF121" s="2"/>
      <c r="AG121" s="208">
        <v>7.3821799999999999E-5</v>
      </c>
      <c r="AH121" s="79"/>
      <c r="AI121" s="64"/>
      <c r="AJ121" s="74"/>
      <c r="AK121" s="64"/>
      <c r="AL121" s="84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1"/>
      <c r="BJ121" s="152"/>
    </row>
    <row r="122" spans="1:62" customFormat="1" ht="15.75" x14ac:dyDescent="0.25">
      <c r="A122" s="3" t="s">
        <v>5</v>
      </c>
      <c r="B122" s="1">
        <v>25</v>
      </c>
      <c r="C122" s="1">
        <v>2</v>
      </c>
      <c r="D122" s="1" t="s">
        <v>10</v>
      </c>
      <c r="E122" s="1" t="s">
        <v>13</v>
      </c>
      <c r="F122" s="9" t="s">
        <v>190</v>
      </c>
      <c r="G122" s="2">
        <v>600</v>
      </c>
      <c r="H122" s="2">
        <v>43.8</v>
      </c>
      <c r="I122" s="2">
        <v>9.2999999999999999E-2</v>
      </c>
      <c r="J122" s="10">
        <v>43405</v>
      </c>
      <c r="K122" s="237">
        <v>12.9</v>
      </c>
      <c r="L122" s="329">
        <v>600</v>
      </c>
      <c r="M122" s="329">
        <v>609</v>
      </c>
      <c r="N122" s="344">
        <f t="shared" si="40"/>
        <v>1.4999999999999902E-2</v>
      </c>
      <c r="O122" s="15" t="s">
        <v>21</v>
      </c>
      <c r="P122" s="9" t="s">
        <v>17</v>
      </c>
      <c r="Q122" s="19" t="s">
        <v>112</v>
      </c>
      <c r="R122" s="3"/>
      <c r="S122" s="25" t="s">
        <v>21</v>
      </c>
      <c r="T122" s="1"/>
      <c r="U122" s="2"/>
      <c r="V122" s="1"/>
      <c r="W122" s="25" t="s">
        <v>21</v>
      </c>
      <c r="X122" s="1"/>
      <c r="Y122" s="65">
        <f t="shared" si="84"/>
        <v>1.2859055203314058</v>
      </c>
      <c r="Z122" s="132">
        <v>5.3</v>
      </c>
      <c r="AA122" s="126">
        <f t="shared" si="85"/>
        <v>8.6719065860264344</v>
      </c>
      <c r="AB122" s="65">
        <f t="shared" si="86"/>
        <v>13.331546503549097</v>
      </c>
      <c r="AC122" s="69">
        <f t="shared" si="87"/>
        <v>-2.7315465035490964</v>
      </c>
      <c r="AD122" s="123">
        <f t="shared" si="88"/>
        <v>1.5153861327451126</v>
      </c>
      <c r="AE122" s="128">
        <f t="shared" si="89"/>
        <v>0.93053398326076353</v>
      </c>
      <c r="AF122" s="57"/>
      <c r="AG122" s="208">
        <v>5.3356000000000002E-5</v>
      </c>
      <c r="AH122" s="79">
        <f t="shared" si="79"/>
        <v>9.9332783566984023E-2</v>
      </c>
      <c r="AI122" s="64">
        <f t="shared" si="80"/>
        <v>0.15052752274437919</v>
      </c>
      <c r="AJ122" s="74">
        <f t="shared" si="81"/>
        <v>-5.1194739177395164E-2</v>
      </c>
      <c r="AK122" s="64">
        <f t="shared" si="82"/>
        <v>0.24986030631136322</v>
      </c>
      <c r="AL122" s="84" t="str">
        <f t="shared" si="83"/>
        <v>Gel</v>
      </c>
      <c r="AM122" s="172">
        <v>2.8611100693156239</v>
      </c>
      <c r="AN122" s="172">
        <v>28.797900085919537</v>
      </c>
      <c r="AO122" s="172">
        <v>0.1675958637309384</v>
      </c>
      <c r="AP122" s="172">
        <v>116.92270724111482</v>
      </c>
      <c r="AQ122" s="172">
        <v>5.4068859695443061E-2</v>
      </c>
      <c r="AR122" s="172">
        <v>3.5823202086114891</v>
      </c>
      <c r="AS122" s="172">
        <v>-0.57926068232494921</v>
      </c>
      <c r="AT122" s="172">
        <v>3.2924688604218364</v>
      </c>
      <c r="AU122" s="172">
        <v>11.792536449451903</v>
      </c>
      <c r="AV122" s="172">
        <v>17.005363636467635</v>
      </c>
      <c r="AW122" s="172">
        <v>86.289674112572271</v>
      </c>
      <c r="AX122" s="172">
        <v>0.2</v>
      </c>
      <c r="AY122" s="172">
        <v>0.33667286883157138</v>
      </c>
      <c r="AZ122" s="172">
        <v>3756.5125760228275</v>
      </c>
      <c r="BA122" s="172">
        <v>9.3192798350453216</v>
      </c>
      <c r="BB122" s="172">
        <v>1.5208750353218559</v>
      </c>
      <c r="BC122" s="172">
        <v>4.5883762509745276</v>
      </c>
      <c r="BD122" s="172">
        <v>6.1286497099553321</v>
      </c>
      <c r="BE122" s="172">
        <v>88.207765204545069</v>
      </c>
      <c r="BF122" s="172">
        <v>5.3982004146746476</v>
      </c>
      <c r="BG122" s="172">
        <v>0.49933314946939261</v>
      </c>
      <c r="BH122" s="172">
        <v>3.9889873429698151</v>
      </c>
      <c r="BI122" s="172">
        <v>9.2184221537115418E-2</v>
      </c>
      <c r="BJ122" s="173">
        <v>3.2929130232818324</v>
      </c>
    </row>
    <row r="123" spans="1:62" customFormat="1" ht="15.75" x14ac:dyDescent="0.25">
      <c r="A123" s="5" t="s">
        <v>5</v>
      </c>
      <c r="B123" s="8">
        <v>25</v>
      </c>
      <c r="C123" s="8">
        <v>2</v>
      </c>
      <c r="D123" s="8" t="s">
        <v>10</v>
      </c>
      <c r="E123" s="8" t="s">
        <v>14</v>
      </c>
      <c r="F123" s="11" t="s">
        <v>190</v>
      </c>
      <c r="G123" s="7">
        <v>600</v>
      </c>
      <c r="H123" s="7">
        <v>43.8</v>
      </c>
      <c r="I123" s="7">
        <v>9.2999999999999999E-2</v>
      </c>
      <c r="J123" s="12">
        <v>43405</v>
      </c>
      <c r="K123" s="234">
        <v>12.9</v>
      </c>
      <c r="L123" s="330">
        <v>600</v>
      </c>
      <c r="M123" s="330">
        <v>609</v>
      </c>
      <c r="N123" s="344">
        <f t="shared" si="40"/>
        <v>1.4999999999999902E-2</v>
      </c>
      <c r="O123" s="29" t="s">
        <v>21</v>
      </c>
      <c r="P123" s="11" t="s">
        <v>17</v>
      </c>
      <c r="Q123" s="39" t="s">
        <v>112</v>
      </c>
      <c r="R123" s="5"/>
      <c r="S123" s="28" t="s">
        <v>21</v>
      </c>
      <c r="T123" s="8"/>
      <c r="U123" s="7"/>
      <c r="V123" s="8"/>
      <c r="W123" s="28" t="s">
        <v>21</v>
      </c>
      <c r="X123" s="8"/>
      <c r="Y123" s="66"/>
      <c r="Z123" s="73"/>
      <c r="AA123" s="126"/>
      <c r="AB123" s="65"/>
      <c r="AC123" s="69"/>
      <c r="AD123" s="123"/>
      <c r="AE123" s="128"/>
      <c r="AF123" s="134"/>
      <c r="AG123" s="208">
        <v>5.3356000000000002E-5</v>
      </c>
      <c r="AH123" s="79">
        <f t="shared" ref="AH123:AH130" si="90">(Z123/1000000)/AG123</f>
        <v>0</v>
      </c>
      <c r="AI123" s="64">
        <f t="shared" ref="AI123:AI130" si="91">AH123*AD123</f>
        <v>0</v>
      </c>
      <c r="AJ123" s="74">
        <f t="shared" ref="AJ123:AJ130" si="92">(AC123/1000000)/AG123</f>
        <v>0</v>
      </c>
      <c r="AK123" s="64">
        <f t="shared" ref="AK123:AK130" si="93">(AB123/1000000)/AG123</f>
        <v>0</v>
      </c>
      <c r="AL123" s="84" t="str">
        <f t="shared" ref="AL123:AL130" si="94">IF(AH123&gt;0.4,"Coke", "Gel")</f>
        <v>Gel</v>
      </c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1"/>
      <c r="BJ123" s="152"/>
    </row>
    <row r="124" spans="1:62" customFormat="1" ht="15.75" x14ac:dyDescent="0.25">
      <c r="A124" s="20" t="s">
        <v>5</v>
      </c>
      <c r="B124" s="41">
        <v>25</v>
      </c>
      <c r="C124" s="41">
        <v>3</v>
      </c>
      <c r="D124" s="41" t="s">
        <v>8</v>
      </c>
      <c r="E124" s="41" t="s">
        <v>13</v>
      </c>
      <c r="F124" s="9" t="s">
        <v>193</v>
      </c>
      <c r="G124" s="2">
        <v>700</v>
      </c>
      <c r="H124" s="2"/>
      <c r="I124" s="2"/>
      <c r="J124" s="43">
        <v>43435</v>
      </c>
      <c r="K124" s="237"/>
      <c r="L124" s="237"/>
      <c r="M124" s="237"/>
      <c r="N124" s="344" t="e">
        <f t="shared" si="40"/>
        <v>#DIV/0!</v>
      </c>
      <c r="O124" s="15" t="s">
        <v>21</v>
      </c>
      <c r="P124" s="22" t="s">
        <v>17</v>
      </c>
      <c r="Q124" s="140" t="s">
        <v>112</v>
      </c>
      <c r="R124" s="20"/>
      <c r="S124" s="25" t="s">
        <v>21</v>
      </c>
      <c r="T124" s="41"/>
      <c r="U124" s="42"/>
      <c r="V124" s="41"/>
      <c r="W124" s="25" t="s">
        <v>21</v>
      </c>
      <c r="X124" s="41"/>
      <c r="Y124" s="65">
        <f t="shared" si="84"/>
        <v>4.5926400681409065</v>
      </c>
      <c r="Z124" s="72">
        <v>27.6</v>
      </c>
      <c r="AA124" s="133">
        <f t="shared" si="85"/>
        <v>30.971906586026435</v>
      </c>
      <c r="AB124" s="68">
        <f t="shared" si="86"/>
        <v>35.406211205645342</v>
      </c>
      <c r="AC124" s="70">
        <f t="shared" si="87"/>
        <v>19.793788794354665</v>
      </c>
      <c r="AD124" s="124">
        <f t="shared" si="88"/>
        <v>0.28283373933497591</v>
      </c>
      <c r="AE124" s="131">
        <f t="shared" si="89"/>
        <v>3.4923070518200294</v>
      </c>
      <c r="AF124" s="42"/>
      <c r="AG124" s="141"/>
      <c r="AH124" s="79" t="e">
        <f t="shared" si="90"/>
        <v>#DIV/0!</v>
      </c>
      <c r="AI124" s="64" t="e">
        <f t="shared" si="91"/>
        <v>#DIV/0!</v>
      </c>
      <c r="AJ124" s="74" t="e">
        <f t="shared" si="92"/>
        <v>#DIV/0!</v>
      </c>
      <c r="AK124" s="64" t="e">
        <f t="shared" si="93"/>
        <v>#DIV/0!</v>
      </c>
      <c r="AL124" s="84" t="e">
        <f t="shared" si="94"/>
        <v>#DIV/0!</v>
      </c>
      <c r="AM124" s="169">
        <v>3.1885269880176805</v>
      </c>
      <c r="AN124" s="169">
        <v>63.513100030831993</v>
      </c>
      <c r="AO124" s="169">
        <v>0.7822004555959281</v>
      </c>
      <c r="AP124" s="169">
        <v>110.34495356916653</v>
      </c>
      <c r="AQ124" s="169">
        <v>7.5664046048906863E-2</v>
      </c>
      <c r="AR124" s="169">
        <v>5.0149157105667674</v>
      </c>
      <c r="AS124" s="169">
        <v>-3.3278246036682289</v>
      </c>
      <c r="AT124" s="169">
        <v>25.098782443124424</v>
      </c>
      <c r="AU124" s="169">
        <v>17.360729124123544</v>
      </c>
      <c r="AV124" s="169">
        <v>46.152369087719052</v>
      </c>
      <c r="AW124" s="169">
        <v>93.485614184930569</v>
      </c>
      <c r="AX124" s="169">
        <v>161.5</v>
      </c>
      <c r="AY124" s="169">
        <v>0.40049037548459443</v>
      </c>
      <c r="AZ124" s="169">
        <v>2249.9192566517554</v>
      </c>
      <c r="BA124" s="169">
        <v>8.8686092392378004</v>
      </c>
      <c r="BB124" s="169">
        <v>3.2962062463529485</v>
      </c>
      <c r="BC124" s="169">
        <v>9.1304887297335089</v>
      </c>
      <c r="BD124" s="169">
        <v>8.6702702836806989</v>
      </c>
      <c r="BE124" s="169">
        <v>87.5337523042827</v>
      </c>
      <c r="BF124" s="169">
        <v>6.4943023971864022</v>
      </c>
      <c r="BG124" s="169">
        <v>0.77870772563435298</v>
      </c>
      <c r="BH124" s="169">
        <v>4.0554868566117994</v>
      </c>
      <c r="BI124" s="169">
        <v>0.16816340163868213</v>
      </c>
      <c r="BJ124" s="170">
        <v>3.2316147961524506</v>
      </c>
    </row>
    <row r="125" spans="1:62" customFormat="1" ht="18" customHeight="1" x14ac:dyDescent="0.25">
      <c r="A125" s="3" t="s">
        <v>5</v>
      </c>
      <c r="B125" s="1">
        <v>25</v>
      </c>
      <c r="C125" s="1">
        <v>3</v>
      </c>
      <c r="D125" s="1" t="s">
        <v>8</v>
      </c>
      <c r="E125" s="1" t="s">
        <v>14</v>
      </c>
      <c r="F125" s="9" t="s">
        <v>193</v>
      </c>
      <c r="G125" s="2">
        <v>700</v>
      </c>
      <c r="H125" s="2"/>
      <c r="I125" s="2"/>
      <c r="J125" s="10">
        <v>43435</v>
      </c>
      <c r="K125" s="237"/>
      <c r="L125" s="237"/>
      <c r="M125" s="237"/>
      <c r="N125" s="344" t="e">
        <f t="shared" si="40"/>
        <v>#DIV/0!</v>
      </c>
      <c r="O125" s="15" t="s">
        <v>21</v>
      </c>
      <c r="P125" s="9" t="s">
        <v>17</v>
      </c>
      <c r="Q125" s="19" t="s">
        <v>112</v>
      </c>
      <c r="R125" s="3"/>
      <c r="S125" s="25" t="s">
        <v>21</v>
      </c>
      <c r="T125" s="1"/>
      <c r="U125" s="2"/>
      <c r="V125" s="1"/>
      <c r="W125" s="25" t="s">
        <v>21</v>
      </c>
      <c r="X125" s="1"/>
      <c r="Y125" s="65"/>
      <c r="Z125" s="132"/>
      <c r="AA125" s="126"/>
      <c r="AB125" s="65"/>
      <c r="AC125" s="69"/>
      <c r="AD125" s="123"/>
      <c r="AE125" s="128"/>
      <c r="AF125" s="2"/>
      <c r="AG125" s="142"/>
      <c r="AH125" s="79" t="e">
        <f t="shared" si="90"/>
        <v>#DIV/0!</v>
      </c>
      <c r="AI125" s="64" t="e">
        <f t="shared" si="91"/>
        <v>#DIV/0!</v>
      </c>
      <c r="AJ125" s="74" t="e">
        <f t="shared" si="92"/>
        <v>#DIV/0!</v>
      </c>
      <c r="AK125" s="64" t="e">
        <f t="shared" si="93"/>
        <v>#DIV/0!</v>
      </c>
      <c r="AL125" s="84" t="e">
        <f t="shared" si="94"/>
        <v>#DIV/0!</v>
      </c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1"/>
      <c r="BJ125" s="152"/>
    </row>
    <row r="126" spans="1:62" customFormat="1" ht="15.75" x14ac:dyDescent="0.25">
      <c r="A126" s="3" t="s">
        <v>5</v>
      </c>
      <c r="B126" s="1">
        <v>25</v>
      </c>
      <c r="C126" s="1">
        <v>3</v>
      </c>
      <c r="D126" s="1" t="s">
        <v>10</v>
      </c>
      <c r="E126" s="1" t="s">
        <v>13</v>
      </c>
      <c r="F126" s="9" t="s">
        <v>192</v>
      </c>
      <c r="G126" s="2">
        <v>650</v>
      </c>
      <c r="H126" s="2"/>
      <c r="I126" s="2"/>
      <c r="J126" s="10">
        <v>43435</v>
      </c>
      <c r="K126" s="237"/>
      <c r="L126" s="237"/>
      <c r="M126" s="237"/>
      <c r="N126" s="344" t="e">
        <f t="shared" si="40"/>
        <v>#DIV/0!</v>
      </c>
      <c r="O126" s="15" t="s">
        <v>21</v>
      </c>
      <c r="P126" s="9" t="s">
        <v>17</v>
      </c>
      <c r="Q126" s="19" t="s">
        <v>112</v>
      </c>
      <c r="R126" s="3"/>
      <c r="S126" s="25" t="s">
        <v>21</v>
      </c>
      <c r="T126" s="1"/>
      <c r="U126" s="2"/>
      <c r="V126" s="1"/>
      <c r="W126" s="25" t="s">
        <v>21</v>
      </c>
      <c r="X126" s="1"/>
      <c r="Y126" s="65">
        <f t="shared" si="84"/>
        <v>2.1756098829707335</v>
      </c>
      <c r="Z126" s="132">
        <v>11.3</v>
      </c>
      <c r="AA126" s="126">
        <f t="shared" si="85"/>
        <v>14.671906586026436</v>
      </c>
      <c r="AB126" s="65">
        <f t="shared" si="86"/>
        <v>20.35786211673053</v>
      </c>
      <c r="AC126" s="69">
        <f t="shared" si="87"/>
        <v>2.2421378832694736</v>
      </c>
      <c r="AD126" s="123">
        <f t="shared" si="88"/>
        <v>0.80158071829473687</v>
      </c>
      <c r="AE126" s="128">
        <f t="shared" si="89"/>
        <v>1.2901882987651165</v>
      </c>
      <c r="AF126" s="57"/>
      <c r="AG126" s="143"/>
      <c r="AH126" s="79" t="e">
        <f t="shared" si="90"/>
        <v>#DIV/0!</v>
      </c>
      <c r="AI126" s="64" t="e">
        <f t="shared" si="91"/>
        <v>#DIV/0!</v>
      </c>
      <c r="AJ126" s="74" t="e">
        <f t="shared" si="92"/>
        <v>#DIV/0!</v>
      </c>
      <c r="AK126" s="64" t="e">
        <f t="shared" si="93"/>
        <v>#DIV/0!</v>
      </c>
      <c r="AL126" s="84" t="e">
        <f t="shared" si="94"/>
        <v>#DIV/0!</v>
      </c>
      <c r="AM126" s="172">
        <v>3.6639168970108282</v>
      </c>
      <c r="AN126" s="172">
        <v>65.235304646193981</v>
      </c>
      <c r="AO126" s="172">
        <v>0.33452186911810566</v>
      </c>
      <c r="AP126" s="172">
        <v>129.66153090554226</v>
      </c>
      <c r="AQ126" s="172">
        <v>0.10038425202729195</v>
      </c>
      <c r="AR126" s="172">
        <v>4.7202026899145553</v>
      </c>
      <c r="AS126" s="172">
        <v>-0.1568232718703296</v>
      </c>
      <c r="AT126" s="172">
        <v>5.123881935186092</v>
      </c>
      <c r="AU126" s="172">
        <v>42.810158182901993</v>
      </c>
      <c r="AV126" s="172">
        <v>22.425144644302588</v>
      </c>
      <c r="AW126" s="172">
        <v>44.656465203171287</v>
      </c>
      <c r="AX126" s="172">
        <v>0</v>
      </c>
      <c r="AY126" s="172">
        <v>0.46358571557826123</v>
      </c>
      <c r="AZ126" s="172">
        <v>2291.3625097148042</v>
      </c>
      <c r="BA126" s="172">
        <v>11.371911061408184</v>
      </c>
      <c r="BB126" s="172">
        <v>4.116469127243076</v>
      </c>
      <c r="BC126" s="172">
        <v>5.6064231244051745</v>
      </c>
      <c r="BD126" s="172">
        <v>8.5247881663418834</v>
      </c>
      <c r="BE126" s="172">
        <v>87.799409197292746</v>
      </c>
      <c r="BF126" s="172">
        <v>7.9815013123152312</v>
      </c>
      <c r="BG126" s="172">
        <v>0.60181384073114119</v>
      </c>
      <c r="BH126" s="172">
        <v>5.2175576481773875</v>
      </c>
      <c r="BI126" s="172">
        <v>0.20651433203279268</v>
      </c>
      <c r="BJ126" s="173">
        <v>4.1792436302499638</v>
      </c>
    </row>
    <row r="127" spans="1:62" customFormat="1" ht="15.75" x14ac:dyDescent="0.25">
      <c r="A127" s="5" t="s">
        <v>5</v>
      </c>
      <c r="B127" s="8">
        <v>25</v>
      </c>
      <c r="C127" s="8">
        <v>3</v>
      </c>
      <c r="D127" s="8" t="s">
        <v>10</v>
      </c>
      <c r="E127" s="8" t="s">
        <v>14</v>
      </c>
      <c r="F127" s="11" t="s">
        <v>192</v>
      </c>
      <c r="G127" s="7">
        <v>650</v>
      </c>
      <c r="H127" s="7"/>
      <c r="I127" s="7"/>
      <c r="J127" s="12">
        <v>43435</v>
      </c>
      <c r="K127" s="234"/>
      <c r="L127" s="237"/>
      <c r="M127" s="237"/>
      <c r="N127" s="344" t="e">
        <f t="shared" si="40"/>
        <v>#DIV/0!</v>
      </c>
      <c r="O127" s="29" t="s">
        <v>21</v>
      </c>
      <c r="P127" s="11" t="s">
        <v>17</v>
      </c>
      <c r="Q127" s="39" t="s">
        <v>112</v>
      </c>
      <c r="R127" s="5"/>
      <c r="S127" s="28" t="s">
        <v>21</v>
      </c>
      <c r="T127" s="8"/>
      <c r="U127" s="7"/>
      <c r="V127" s="8"/>
      <c r="W127" s="28" t="s">
        <v>21</v>
      </c>
      <c r="X127" s="8"/>
      <c r="Y127" s="65">
        <f>AA127/$BA$3</f>
        <v>2.3238939434106216</v>
      </c>
      <c r="Z127" s="132">
        <v>12.3</v>
      </c>
      <c r="AA127" s="126">
        <f>Z127+(0.5*$BA$3)</f>
        <v>15.671906586026436</v>
      </c>
      <c r="AB127" s="65">
        <f>Z127*(1+AD127)</f>
        <v>15.671906586026434</v>
      </c>
      <c r="AC127" s="69">
        <f>Z127*(1-AD127)</f>
        <v>8.9280934139735653</v>
      </c>
      <c r="AD127" s="123">
        <f>((0.5*BA127)+(0.5*$BA$3))/Z127</f>
        <v>0.27413874683141748</v>
      </c>
      <c r="AE127" s="128" t="e">
        <f>AA127/BA127</f>
        <v>#DIV/0!</v>
      </c>
      <c r="AF127" s="134"/>
      <c r="AG127" s="143"/>
      <c r="AH127" s="79" t="e">
        <f t="shared" si="90"/>
        <v>#DIV/0!</v>
      </c>
      <c r="AI127" s="64" t="e">
        <f t="shared" si="91"/>
        <v>#DIV/0!</v>
      </c>
      <c r="AJ127" s="74" t="e">
        <f t="shared" si="92"/>
        <v>#DIV/0!</v>
      </c>
      <c r="AK127" s="64" t="e">
        <f t="shared" si="93"/>
        <v>#DIV/0!</v>
      </c>
      <c r="AL127" s="84" t="e">
        <f t="shared" si="94"/>
        <v>#DIV/0!</v>
      </c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1"/>
      <c r="BJ127" s="152"/>
    </row>
    <row r="128" spans="1:62" customFormat="1" ht="15.75" x14ac:dyDescent="0.25">
      <c r="A128" s="20" t="s">
        <v>5</v>
      </c>
      <c r="B128" s="41">
        <v>25</v>
      </c>
      <c r="C128" s="41">
        <v>4</v>
      </c>
      <c r="D128" s="41" t="s">
        <v>8</v>
      </c>
      <c r="E128" s="41" t="s">
        <v>13</v>
      </c>
      <c r="F128" s="9" t="s">
        <v>195</v>
      </c>
      <c r="G128" s="2">
        <v>700</v>
      </c>
      <c r="H128" s="2">
        <v>43.8</v>
      </c>
      <c r="I128" s="2">
        <v>9.2999999999999999E-2</v>
      </c>
      <c r="J128" s="43">
        <v>43435</v>
      </c>
      <c r="K128" s="237">
        <v>3.71</v>
      </c>
      <c r="L128" s="328">
        <v>603</v>
      </c>
      <c r="M128" s="328">
        <v>610</v>
      </c>
      <c r="N128" s="342">
        <f t="shared" si="40"/>
        <v>1.1608623548922115E-2</v>
      </c>
      <c r="O128" s="15" t="s">
        <v>21</v>
      </c>
      <c r="P128" s="22" t="s">
        <v>17</v>
      </c>
      <c r="Q128" s="140" t="s">
        <v>112</v>
      </c>
      <c r="R128" s="20"/>
      <c r="S128" s="25" t="s">
        <v>21</v>
      </c>
      <c r="T128" s="41"/>
      <c r="U128" s="42"/>
      <c r="V128" s="41"/>
      <c r="W128" s="25" t="s">
        <v>21</v>
      </c>
      <c r="X128" s="41"/>
      <c r="Y128" s="68">
        <f>AA128/$BA$3</f>
        <v>2.4721780038505092</v>
      </c>
      <c r="Z128" s="188">
        <v>13.3</v>
      </c>
      <c r="AA128" s="133">
        <f>Z128+(0.5*$BA$3)</f>
        <v>16.671906586026434</v>
      </c>
      <c r="AB128" s="68">
        <f>Z128*(1+AD128)</f>
        <v>21.6858374357132</v>
      </c>
      <c r="AC128" s="70">
        <f>Z128*(1-AD128)</f>
        <v>4.9141625642867997</v>
      </c>
      <c r="AD128" s="124">
        <f>((0.5*BA128)+(0.5*$BA$3))/Z128</f>
        <v>0.63051409291076699</v>
      </c>
      <c r="AE128" s="131">
        <f>AA128/BA128</f>
        <v>1.6625584881239412</v>
      </c>
      <c r="AF128" s="41"/>
      <c r="AG128" s="215">
        <v>9.9831800000000002E-5</v>
      </c>
      <c r="AH128" s="78">
        <f t="shared" si="90"/>
        <v>0.13322408290745033</v>
      </c>
      <c r="AI128" s="81">
        <f t="shared" si="91"/>
        <v>8.3999661788259863E-2</v>
      </c>
      <c r="AJ128" s="190">
        <f t="shared" si="92"/>
        <v>4.9224421119190474E-2</v>
      </c>
      <c r="AK128" s="81">
        <f t="shared" si="93"/>
        <v>0.21722374469571018</v>
      </c>
      <c r="AL128" s="83" t="str">
        <f t="shared" si="94"/>
        <v>Gel</v>
      </c>
      <c r="AM128" s="184">
        <v>3.2177063485193407</v>
      </c>
      <c r="AN128" s="184">
        <v>48.443602281622589</v>
      </c>
      <c r="AO128" s="184">
        <v>0.51575270698061271</v>
      </c>
      <c r="AP128" s="184">
        <v>111.62778106882263</v>
      </c>
      <c r="AQ128" s="185">
        <v>6.6298370145581487E-2</v>
      </c>
      <c r="AR128" s="184">
        <v>4.1979042342817845</v>
      </c>
      <c r="AS128" s="184">
        <v>0.60732907092496025</v>
      </c>
      <c r="AT128" s="184">
        <v>6.8911530463027271</v>
      </c>
      <c r="AU128" s="184">
        <v>32.527864222849814</v>
      </c>
      <c r="AV128" s="184">
        <v>15.915736694530723</v>
      </c>
      <c r="AW128" s="184">
        <v>90.706469169644024</v>
      </c>
      <c r="AX128" s="184">
        <v>90</v>
      </c>
      <c r="AY128" s="184">
        <v>0.373411000680405</v>
      </c>
      <c r="AZ128" s="184">
        <v>2419.5506221464011</v>
      </c>
      <c r="BA128" s="184">
        <v>10.027861699373531</v>
      </c>
      <c r="BB128" s="184">
        <v>4.7832896527834006</v>
      </c>
      <c r="BC128" s="184">
        <v>3.9107339227019904</v>
      </c>
      <c r="BD128" s="184">
        <v>9.9806460857282566</v>
      </c>
      <c r="BE128" s="184">
        <v>89.20184915752688</v>
      </c>
      <c r="BF128" s="184">
        <v>7.7524000516859815</v>
      </c>
      <c r="BG128" s="184">
        <v>0.45547098029316635</v>
      </c>
      <c r="BH128" s="184">
        <v>4.7862208500894159</v>
      </c>
      <c r="BI128" s="184">
        <v>0.23922819035015205</v>
      </c>
      <c r="BJ128" s="186">
        <v>3.6108799779165164</v>
      </c>
    </row>
    <row r="129" spans="1:62" customFormat="1" ht="15.75" x14ac:dyDescent="0.25">
      <c r="A129" s="3" t="s">
        <v>5</v>
      </c>
      <c r="B129" s="1">
        <v>25</v>
      </c>
      <c r="C129" s="1">
        <v>4</v>
      </c>
      <c r="D129" s="1" t="s">
        <v>8</v>
      </c>
      <c r="E129" s="1" t="s">
        <v>14</v>
      </c>
      <c r="F129" s="9" t="s">
        <v>195</v>
      </c>
      <c r="G129" s="2">
        <v>700</v>
      </c>
      <c r="H129" s="2">
        <v>43.8</v>
      </c>
      <c r="I129" s="2">
        <v>9.2999999999999999E-2</v>
      </c>
      <c r="J129" s="10">
        <v>43435</v>
      </c>
      <c r="K129" s="237">
        <v>3.71</v>
      </c>
      <c r="L129" s="329">
        <v>603</v>
      </c>
      <c r="M129" s="329">
        <v>610</v>
      </c>
      <c r="N129" s="344">
        <f t="shared" si="40"/>
        <v>1.1608623548922115E-2</v>
      </c>
      <c r="O129" s="15" t="s">
        <v>21</v>
      </c>
      <c r="P129" s="9" t="s">
        <v>17</v>
      </c>
      <c r="Q129" s="19" t="s">
        <v>112</v>
      </c>
      <c r="R129" s="3"/>
      <c r="S129" s="25" t="s">
        <v>21</v>
      </c>
      <c r="T129" s="1"/>
      <c r="U129" s="2"/>
      <c r="V129" s="1"/>
      <c r="W129" s="25" t="s">
        <v>21</v>
      </c>
      <c r="X129" s="1"/>
      <c r="Y129" s="65">
        <f>AA129/$BA$3</f>
        <v>2.6204620642903969</v>
      </c>
      <c r="Z129" s="132">
        <v>14.3</v>
      </c>
      <c r="AA129" s="126">
        <f>Z129+(0.5*$BA$3)</f>
        <v>17.671906586026434</v>
      </c>
      <c r="AB129" s="65">
        <f>Z129*(1+AD129)</f>
        <v>21.879942108729246</v>
      </c>
      <c r="AC129" s="69">
        <f>Z129*(1-AD129)</f>
        <v>6.7200578912707556</v>
      </c>
      <c r="AD129" s="123">
        <f>((0.5*BA129)+(0.5*$BA$3))/Z129</f>
        <v>0.53006588172931779</v>
      </c>
      <c r="AE129" s="128">
        <f>AA129/BA129</f>
        <v>2.0997810606261016</v>
      </c>
      <c r="AF129" s="1"/>
      <c r="AG129" s="216">
        <v>9.9831800000000002E-5</v>
      </c>
      <c r="AH129" s="79">
        <f t="shared" si="90"/>
        <v>0.14324093124635637</v>
      </c>
      <c r="AI129" s="64">
        <f t="shared" si="91"/>
        <v>7.5927130520828473E-2</v>
      </c>
      <c r="AJ129" s="74">
        <f t="shared" si="92"/>
        <v>6.7313800725527895E-2</v>
      </c>
      <c r="AK129" s="64">
        <f t="shared" si="93"/>
        <v>0.21916806176718487</v>
      </c>
      <c r="AL129" s="84" t="str">
        <f t="shared" si="94"/>
        <v>Gel</v>
      </c>
      <c r="AM129" s="182">
        <v>2.7256587011685074</v>
      </c>
      <c r="AN129" s="182">
        <v>31.506497180089355</v>
      </c>
      <c r="AO129" s="182">
        <v>0.52761843795824492</v>
      </c>
      <c r="AP129" s="182">
        <v>105.14749572287715</v>
      </c>
      <c r="AQ129" s="183">
        <v>6.4579458626828901E-2</v>
      </c>
      <c r="AR129" s="182">
        <v>3.518183596593274</v>
      </c>
      <c r="AS129" s="182">
        <v>-0.33874008698922525</v>
      </c>
      <c r="AT129" s="182">
        <v>3.8547270315351829</v>
      </c>
      <c r="AU129" s="182">
        <v>13.903417537154633</v>
      </c>
      <c r="AV129" s="182">
        <v>17.603081461924127</v>
      </c>
      <c r="AW129" s="182">
        <v>66.365975538390416</v>
      </c>
      <c r="AX129" s="182">
        <v>0</v>
      </c>
      <c r="AY129" s="182">
        <v>0.36815772101790628</v>
      </c>
      <c r="AZ129" s="182">
        <v>2440.6580840021707</v>
      </c>
      <c r="BA129" s="182">
        <v>8.4160710454056193</v>
      </c>
      <c r="BB129" s="182">
        <v>3.2214183167990993</v>
      </c>
      <c r="BC129" s="182">
        <v>4.6715858216591251</v>
      </c>
      <c r="BD129" s="182">
        <v>9.7968273974688351</v>
      </c>
      <c r="BE129" s="182">
        <v>89.128583160573911</v>
      </c>
      <c r="BF129" s="182">
        <v>6.4914001995930448</v>
      </c>
      <c r="BG129" s="182">
        <v>0.46465438489407007</v>
      </c>
      <c r="BH129" s="182">
        <v>3.9831004778633106</v>
      </c>
      <c r="BI129" s="182">
        <v>0.16113694179940954</v>
      </c>
      <c r="BJ129" s="187">
        <v>2.9933987298037641</v>
      </c>
    </row>
    <row r="130" spans="1:62" customFormat="1" ht="15.75" x14ac:dyDescent="0.25">
      <c r="A130" s="3" t="s">
        <v>5</v>
      </c>
      <c r="B130" s="1">
        <v>25</v>
      </c>
      <c r="C130" s="1">
        <v>4</v>
      </c>
      <c r="D130" s="1" t="s">
        <v>10</v>
      </c>
      <c r="E130" s="1" t="s">
        <v>13</v>
      </c>
      <c r="F130" s="9" t="s">
        <v>194</v>
      </c>
      <c r="G130" s="2">
        <v>650</v>
      </c>
      <c r="H130" s="2">
        <v>43.8</v>
      </c>
      <c r="I130" s="2">
        <v>9.2999999999999999E-2</v>
      </c>
      <c r="J130" s="10">
        <v>43435</v>
      </c>
      <c r="K130" s="237">
        <v>3.71</v>
      </c>
      <c r="L130" s="329">
        <v>593</v>
      </c>
      <c r="M130" s="329">
        <v>590</v>
      </c>
      <c r="N130" s="344">
        <f t="shared" si="40"/>
        <v>-5.0590219224283528E-3</v>
      </c>
      <c r="O130" s="15" t="s">
        <v>21</v>
      </c>
      <c r="P130" s="9" t="s">
        <v>17</v>
      </c>
      <c r="Q130" s="19" t="s">
        <v>112</v>
      </c>
      <c r="R130" s="3"/>
      <c r="S130" s="25" t="s">
        <v>21</v>
      </c>
      <c r="T130" s="1"/>
      <c r="U130" s="2"/>
      <c r="V130" s="1"/>
      <c r="W130" s="25" t="s">
        <v>21</v>
      </c>
      <c r="X130" s="1"/>
      <c r="Y130" s="218"/>
      <c r="Z130" s="219"/>
      <c r="AA130" s="220"/>
      <c r="AB130" s="218"/>
      <c r="AC130" s="221"/>
      <c r="AD130" s="222"/>
      <c r="AE130" s="223"/>
      <c r="AF130" s="224"/>
      <c r="AG130" s="225">
        <v>2.6722E-6</v>
      </c>
      <c r="AH130" s="226">
        <f t="shared" si="90"/>
        <v>0</v>
      </c>
      <c r="AI130" s="227">
        <f t="shared" si="91"/>
        <v>0</v>
      </c>
      <c r="AJ130" s="228">
        <f t="shared" si="92"/>
        <v>0</v>
      </c>
      <c r="AK130" s="227">
        <f t="shared" si="93"/>
        <v>0</v>
      </c>
      <c r="AL130" s="229" t="str">
        <f t="shared" si="94"/>
        <v>Gel</v>
      </c>
      <c r="AM130" s="182">
        <v>4.8771452659133434</v>
      </c>
      <c r="AN130" s="182">
        <v>46.123997890390456</v>
      </c>
      <c r="AO130" s="182">
        <v>0.66438858200027273</v>
      </c>
      <c r="AP130" s="182">
        <v>99.672295946808191</v>
      </c>
      <c r="AQ130" s="183">
        <v>9.4249312809100871E-2</v>
      </c>
      <c r="AR130" s="182">
        <v>6.1574499637638</v>
      </c>
      <c r="AS130" s="182">
        <v>-0.18909136168898028</v>
      </c>
      <c r="AT130" s="182">
        <v>3.1070778424361762</v>
      </c>
      <c r="AU130" s="182">
        <v>22.878211988194639</v>
      </c>
      <c r="AV130" s="182">
        <v>23.245786811690522</v>
      </c>
      <c r="AW130" s="182">
        <v>60.746822484548836</v>
      </c>
      <c r="AX130" s="182">
        <v>179.6</v>
      </c>
      <c r="AY130" s="182">
        <v>0.44792412433845186</v>
      </c>
      <c r="AZ130" s="182">
        <v>1489.9598450618814</v>
      </c>
      <c r="BA130" s="182">
        <v>15.359163375471372</v>
      </c>
      <c r="BB130" s="182">
        <v>5.2495199644835138</v>
      </c>
      <c r="BC130" s="182">
        <v>6.6687719366764409</v>
      </c>
      <c r="BD130" s="182">
        <v>9.3989339452458278</v>
      </c>
      <c r="BE130" s="182">
        <v>88.126757418273115</v>
      </c>
      <c r="BF130" s="182">
        <v>11.195401384611614</v>
      </c>
      <c r="BG130" s="182">
        <v>0.78719145982320049</v>
      </c>
      <c r="BH130" s="182">
        <v>7.1852108706407867</v>
      </c>
      <c r="BI130" s="182">
        <v>0.26538960802040418</v>
      </c>
      <c r="BJ130" s="187">
        <v>5.489388149460809</v>
      </c>
    </row>
    <row r="131" spans="1:62" customFormat="1" ht="15.75" x14ac:dyDescent="0.25">
      <c r="A131" s="5" t="s">
        <v>5</v>
      </c>
      <c r="B131" s="8">
        <v>25</v>
      </c>
      <c r="C131" s="8">
        <v>4</v>
      </c>
      <c r="D131" s="8" t="s">
        <v>10</v>
      </c>
      <c r="E131" s="8" t="s">
        <v>14</v>
      </c>
      <c r="F131" s="11" t="s">
        <v>194</v>
      </c>
      <c r="G131" s="7">
        <v>650</v>
      </c>
      <c r="H131" s="7">
        <v>43.8</v>
      </c>
      <c r="I131" s="7">
        <v>9.2999999999999999E-2</v>
      </c>
      <c r="J131" s="12">
        <v>43435</v>
      </c>
      <c r="K131" s="234">
        <v>3.71</v>
      </c>
      <c r="L131" s="329">
        <v>593</v>
      </c>
      <c r="M131" s="329">
        <v>590</v>
      </c>
      <c r="N131" s="345">
        <f t="shared" si="40"/>
        <v>-5.0590219224283528E-3</v>
      </c>
      <c r="O131" s="29" t="s">
        <v>21</v>
      </c>
      <c r="P131" s="11" t="s">
        <v>17</v>
      </c>
      <c r="Q131" s="39" t="s">
        <v>112</v>
      </c>
      <c r="R131" s="5"/>
      <c r="S131" s="28" t="s">
        <v>21</v>
      </c>
      <c r="T131" s="8"/>
      <c r="U131" s="7"/>
      <c r="V131" s="8"/>
      <c r="W131" s="28" t="s">
        <v>21</v>
      </c>
      <c r="X131" s="8"/>
      <c r="Y131" s="65"/>
      <c r="Z131" s="189"/>
      <c r="AA131" s="126"/>
      <c r="AB131" s="65"/>
      <c r="AC131" s="69"/>
      <c r="AD131" s="123"/>
      <c r="AE131" s="128"/>
      <c r="AF131" s="6"/>
      <c r="AG131" s="217">
        <v>2.6722E-6</v>
      </c>
      <c r="AH131" s="80"/>
      <c r="AI131" s="82"/>
      <c r="AJ131" s="191"/>
      <c r="AK131" s="82"/>
      <c r="AL131" s="192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1"/>
      <c r="BJ131" s="152"/>
    </row>
    <row r="132" spans="1:62" customFormat="1" ht="15.75" x14ac:dyDescent="0.25">
      <c r="A132" s="20" t="s">
        <v>5</v>
      </c>
      <c r="B132" s="41">
        <v>26</v>
      </c>
      <c r="C132" s="41">
        <v>1</v>
      </c>
      <c r="D132" s="41" t="s">
        <v>8</v>
      </c>
      <c r="E132" s="41" t="s">
        <v>13</v>
      </c>
      <c r="F132" s="9" t="s">
        <v>201</v>
      </c>
      <c r="G132" s="2">
        <v>700</v>
      </c>
      <c r="H132" s="2">
        <v>33.5</v>
      </c>
      <c r="I132" s="2">
        <v>0.10100000000000001</v>
      </c>
      <c r="J132" s="43">
        <v>43101</v>
      </c>
      <c r="K132" s="237">
        <v>11.35</v>
      </c>
      <c r="L132" s="331">
        <v>628</v>
      </c>
      <c r="M132" s="328">
        <v>629</v>
      </c>
      <c r="N132" s="344">
        <f t="shared" si="40"/>
        <v>1.5923566878981443E-3</v>
      </c>
      <c r="O132" s="15" t="s">
        <v>21</v>
      </c>
      <c r="P132" s="22" t="s">
        <v>17</v>
      </c>
      <c r="Q132" s="140" t="s">
        <v>112</v>
      </c>
      <c r="R132" s="20"/>
      <c r="S132" s="25" t="s">
        <v>21</v>
      </c>
      <c r="T132" s="41"/>
      <c r="U132" s="42"/>
      <c r="V132" s="41"/>
      <c r="W132" s="25" t="s">
        <v>21</v>
      </c>
      <c r="X132" s="41"/>
      <c r="Y132" s="68">
        <f t="shared" ref="Y132:Y146" si="95">AA132/$BA$3</f>
        <v>7.8207840639172659</v>
      </c>
      <c r="Z132" s="72">
        <v>49.37</v>
      </c>
      <c r="AA132" s="133">
        <f t="shared" ref="AA132:AA146" si="96">Z132+(0.5*$BA$3)</f>
        <v>52.741906586026431</v>
      </c>
      <c r="AB132" s="68">
        <f t="shared" ref="AB132:AB146" si="97">Z132*(1+AD132)</f>
        <v>68.43825105419873</v>
      </c>
      <c r="AC132" s="70">
        <f t="shared" ref="AC132:AC146" si="98">Z132*(1-AD132)</f>
        <v>30.301748945801261</v>
      </c>
      <c r="AD132" s="124">
        <f t="shared" ref="AD132:AD146" si="99">((0.5*BA132)+(0.5*$BA$3))/Z132</f>
        <v>0.38623153846868002</v>
      </c>
      <c r="AE132" s="131">
        <f t="shared" ref="AE132:AE146" si="100">AA132/BA132</f>
        <v>1.6800697351211917</v>
      </c>
      <c r="AF132" s="42"/>
      <c r="AG132" s="208">
        <v>1.3870390000000001E-4</v>
      </c>
      <c r="AH132" s="78">
        <f t="shared" ref="AH132:AH146" si="101">(Z132/1000000)/AG132</f>
        <v>0.35593808104891062</v>
      </c>
      <c r="AI132" s="81">
        <f t="shared" ref="AI132:AI146" si="102">AH132*AD132</f>
        <v>0.13747451264311047</v>
      </c>
      <c r="AJ132" s="190">
        <f t="shared" ref="AJ132:AJ146" si="103">(AC132/1000000)/AG132</f>
        <v>0.21846356840580011</v>
      </c>
      <c r="AK132" s="81">
        <f t="shared" ref="AK132:AK146" si="104">(AB132/1000000)/AG132</f>
        <v>0.49341259369202112</v>
      </c>
      <c r="AL132" s="83" t="str">
        <f t="shared" ref="AL132:AL146" si="105">IF(AH132&gt;0.4,"Coke", "Gel")</f>
        <v>Gel</v>
      </c>
      <c r="AM132" s="184">
        <v>9.910746301161014</v>
      </c>
      <c r="AN132" s="184">
        <v>71.122907684184611</v>
      </c>
      <c r="AO132" s="184">
        <v>0.21637621674507374</v>
      </c>
      <c r="AP132" s="184">
        <v>239.76091850668737</v>
      </c>
      <c r="AQ132" s="200">
        <v>0.17867676923852804</v>
      </c>
      <c r="AR132" s="184">
        <v>11.910470821284081</v>
      </c>
      <c r="AS132" s="184">
        <v>0.2650948842053461</v>
      </c>
      <c r="AT132" s="184">
        <v>2.4988775389634497</v>
      </c>
      <c r="AU132" s="184">
        <v>38.770395883705447</v>
      </c>
      <c r="AV132" s="184">
        <v>32.352508162500357</v>
      </c>
      <c r="AW132" s="184">
        <v>90.248837655833881</v>
      </c>
      <c r="AX132" s="184">
        <v>0</v>
      </c>
      <c r="AY132" s="184">
        <v>0.63339626669544646</v>
      </c>
      <c r="AZ132" s="184">
        <v>4564.73370540412</v>
      </c>
      <c r="BA132" s="184">
        <v>31.392688936344594</v>
      </c>
      <c r="BB132" s="184">
        <v>10.881091043475843</v>
      </c>
      <c r="BC132" s="184">
        <v>6.4641299564536716</v>
      </c>
      <c r="BD132" s="184">
        <v>12.684063586090879</v>
      </c>
      <c r="BE132" s="184">
        <v>93.419962272647254</v>
      </c>
      <c r="BF132" s="184">
        <v>25.356595870107412</v>
      </c>
      <c r="BG132" s="184">
        <v>1.0091601062383908</v>
      </c>
      <c r="BH132" s="184">
        <v>15.215150278480348</v>
      </c>
      <c r="BI132" s="184">
        <v>0.55481799157156098</v>
      </c>
      <c r="BJ132" s="186">
        <v>11.086250515701625</v>
      </c>
    </row>
    <row r="133" spans="1:62" customFormat="1" ht="15.75" x14ac:dyDescent="0.25">
      <c r="A133" s="3" t="s">
        <v>5</v>
      </c>
      <c r="B133" s="1">
        <v>26</v>
      </c>
      <c r="C133" s="1">
        <v>1</v>
      </c>
      <c r="D133" s="1" t="s">
        <v>8</v>
      </c>
      <c r="E133" s="1" t="s">
        <v>14</v>
      </c>
      <c r="F133" s="9" t="s">
        <v>201</v>
      </c>
      <c r="G133" s="2">
        <v>700</v>
      </c>
      <c r="H133" s="2">
        <v>33.5</v>
      </c>
      <c r="I133" s="2">
        <v>0.10100000000000001</v>
      </c>
      <c r="J133" s="10">
        <v>43101</v>
      </c>
      <c r="K133" s="237">
        <v>11.35</v>
      </c>
      <c r="L133" s="332">
        <v>628</v>
      </c>
      <c r="M133" s="329">
        <v>629</v>
      </c>
      <c r="N133" s="344">
        <f t="shared" ref="N133:N159" si="106">(M133/L133)-1</f>
        <v>1.5923566878981443E-3</v>
      </c>
      <c r="O133" s="15" t="s">
        <v>21</v>
      </c>
      <c r="P133" s="9" t="s">
        <v>17</v>
      </c>
      <c r="Q133" s="19" t="s">
        <v>112</v>
      </c>
      <c r="R133" s="3"/>
      <c r="S133" s="25" t="s">
        <v>21</v>
      </c>
      <c r="T133" s="1"/>
      <c r="U133" s="2"/>
      <c r="V133" s="1"/>
      <c r="W133" s="25" t="s">
        <v>21</v>
      </c>
      <c r="X133" s="1"/>
      <c r="Y133" s="65">
        <f t="shared" si="95"/>
        <v>1.3051824481885914</v>
      </c>
      <c r="Z133" s="132">
        <v>5.43</v>
      </c>
      <c r="AA133" s="126">
        <f t="shared" si="96"/>
        <v>8.8019065860264352</v>
      </c>
      <c r="AB133" s="65">
        <f t="shared" si="97"/>
        <v>15.074651092792378</v>
      </c>
      <c r="AC133" s="69">
        <f t="shared" si="98"/>
        <v>-4.2146510927923773</v>
      </c>
      <c r="AD133" s="123">
        <f t="shared" si="99"/>
        <v>1.7761788384516348</v>
      </c>
      <c r="AE133" s="128">
        <f t="shared" si="100"/>
        <v>0.70159932199792896</v>
      </c>
      <c r="AF133" s="2"/>
      <c r="AG133" s="208">
        <v>1.3870390000000001E-4</v>
      </c>
      <c r="AH133" s="79">
        <f t="shared" si="101"/>
        <v>3.914814219355043E-2</v>
      </c>
      <c r="AI133" s="64">
        <f t="shared" si="102"/>
        <v>6.9534101728879832E-2</v>
      </c>
      <c r="AJ133" s="74">
        <f t="shared" si="103"/>
        <v>-3.0385959535329406E-2</v>
      </c>
      <c r="AK133" s="64">
        <f t="shared" si="104"/>
        <v>0.10868224392243027</v>
      </c>
      <c r="AL133" s="84" t="str">
        <f t="shared" si="105"/>
        <v>Gel</v>
      </c>
      <c r="AM133" s="182">
        <v>3.9465292004252399</v>
      </c>
      <c r="AN133" s="182">
        <v>40.434701077174395</v>
      </c>
      <c r="AO133" s="182">
        <v>0.11596752740025119</v>
      </c>
      <c r="AP133" s="182">
        <v>121.8032298787375</v>
      </c>
      <c r="AQ133" s="183">
        <v>8.6888915576776027E-2</v>
      </c>
      <c r="AR133" s="182">
        <v>4.9150498801627682</v>
      </c>
      <c r="AS133" s="182">
        <v>-0.11890903324996867</v>
      </c>
      <c r="AT133" s="182">
        <v>2.9827091527887797</v>
      </c>
      <c r="AU133" s="182">
        <v>23.934783979812053</v>
      </c>
      <c r="AV133" s="182">
        <v>16.499915278372939</v>
      </c>
      <c r="AW133" s="182">
        <v>58.531740316238029</v>
      </c>
      <c r="AX133" s="182">
        <v>0</v>
      </c>
      <c r="AY133" s="182">
        <v>0.42947089761441215</v>
      </c>
      <c r="AZ133" s="182">
        <v>1955.3226384927373</v>
      </c>
      <c r="BA133" s="182">
        <v>12.545489013531881</v>
      </c>
      <c r="BB133" s="182">
        <v>4.2734172139320599</v>
      </c>
      <c r="BC133" s="182">
        <v>4.8313704813302465</v>
      </c>
      <c r="BD133" s="182">
        <v>8.2391900274597045</v>
      </c>
      <c r="BE133" s="182">
        <v>87.970973159910301</v>
      </c>
      <c r="BF133" s="182">
        <v>8.8080003024515463</v>
      </c>
      <c r="BG133" s="182">
        <v>0.56751260183201457</v>
      </c>
      <c r="BH133" s="182">
        <v>5.7048763872333259</v>
      </c>
      <c r="BI133" s="182">
        <v>0.21910394325588098</v>
      </c>
      <c r="BJ133" s="182">
        <v>4.6151240687433654</v>
      </c>
    </row>
    <row r="134" spans="1:62" customFormat="1" ht="15.75" x14ac:dyDescent="0.25">
      <c r="A134" s="3" t="s">
        <v>5</v>
      </c>
      <c r="B134" s="1">
        <v>26</v>
      </c>
      <c r="C134" s="1">
        <v>1</v>
      </c>
      <c r="D134" s="1" t="s">
        <v>10</v>
      </c>
      <c r="E134" s="1" t="s">
        <v>13</v>
      </c>
      <c r="F134" s="9" t="s">
        <v>200</v>
      </c>
      <c r="G134" s="2">
        <v>650</v>
      </c>
      <c r="H134" s="2">
        <v>33.5</v>
      </c>
      <c r="I134" s="2">
        <v>0.10100000000000001</v>
      </c>
      <c r="J134" s="10">
        <v>43101</v>
      </c>
      <c r="K134" s="237">
        <v>11.35</v>
      </c>
      <c r="L134" s="332">
        <v>610</v>
      </c>
      <c r="M134" s="329">
        <v>619</v>
      </c>
      <c r="N134" s="344">
        <f t="shared" si="106"/>
        <v>1.4754098360655776E-2</v>
      </c>
      <c r="O134" s="15" t="s">
        <v>21</v>
      </c>
      <c r="P134" s="9" t="s">
        <v>17</v>
      </c>
      <c r="Q134" s="19" t="s">
        <v>112</v>
      </c>
      <c r="R134" s="3"/>
      <c r="S134" s="25" t="s">
        <v>21</v>
      </c>
      <c r="T134" s="1"/>
      <c r="U134" s="2"/>
      <c r="V134" s="1"/>
      <c r="W134" s="25" t="s">
        <v>21</v>
      </c>
      <c r="X134" s="1"/>
      <c r="Y134" s="65">
        <f t="shared" si="95"/>
        <v>3.6747617340179999</v>
      </c>
      <c r="Z134" s="132">
        <v>21.41</v>
      </c>
      <c r="AA134" s="126">
        <f t="shared" si="96"/>
        <v>24.781906586026434</v>
      </c>
      <c r="AB134" s="65">
        <f t="shared" si="97"/>
        <v>30.834240906893445</v>
      </c>
      <c r="AC134" s="69">
        <f t="shared" si="98"/>
        <v>11.985759093106555</v>
      </c>
      <c r="AD134" s="123">
        <f t="shared" si="99"/>
        <v>0.44017939779978715</v>
      </c>
      <c r="AE134" s="128">
        <f t="shared" si="100"/>
        <v>2.0473015263370629</v>
      </c>
      <c r="AF134" s="57"/>
      <c r="AG134" s="208">
        <v>1.623878E-4</v>
      </c>
      <c r="AH134" s="79">
        <f t="shared" si="101"/>
        <v>0.13184487997251024</v>
      </c>
      <c r="AI134" s="64">
        <f t="shared" si="102"/>
        <v>5.8035399869284771E-2</v>
      </c>
      <c r="AJ134" s="74">
        <f t="shared" si="103"/>
        <v>7.3809480103225453E-2</v>
      </c>
      <c r="AK134" s="64">
        <f t="shared" si="104"/>
        <v>0.18988027984179504</v>
      </c>
      <c r="AL134" s="84" t="str">
        <f t="shared" si="105"/>
        <v>Gel</v>
      </c>
      <c r="AM134" s="182">
        <v>4.3522918180572328</v>
      </c>
      <c r="AN134" s="182">
        <v>41.227598558180034</v>
      </c>
      <c r="AO134" s="182">
        <v>0.28735810825592112</v>
      </c>
      <c r="AP134" s="182">
        <v>126.81264178467532</v>
      </c>
      <c r="AQ134" s="199">
        <v>0.10058965687091304</v>
      </c>
      <c r="AR134" s="182">
        <v>5.6074735070348911</v>
      </c>
      <c r="AS134" s="182">
        <v>-0.68314306246741119</v>
      </c>
      <c r="AT134" s="182">
        <v>3.4514808552793972</v>
      </c>
      <c r="AU134" s="182">
        <v>18.80206692901282</v>
      </c>
      <c r="AV134" s="182">
        <v>22.425532538661919</v>
      </c>
      <c r="AW134" s="182">
        <v>55.162212923584867</v>
      </c>
      <c r="AX134" s="182">
        <v>0.3</v>
      </c>
      <c r="AY134" s="182">
        <v>0.46444671482862515</v>
      </c>
      <c r="AZ134" s="182">
        <v>2550.7431434631139</v>
      </c>
      <c r="BA134" s="182">
        <v>12.104668641734017</v>
      </c>
      <c r="BB134" s="182">
        <v>3.798148786289659</v>
      </c>
      <c r="BC134" s="182">
        <v>8.7248725258377036</v>
      </c>
      <c r="BD134" s="182">
        <v>7.9826232941219306</v>
      </c>
      <c r="BE134" s="182">
        <v>83.436314301235143</v>
      </c>
      <c r="BF134" s="182">
        <v>8.333998266607523</v>
      </c>
      <c r="BG134" s="182">
        <v>0.9224790979690437</v>
      </c>
      <c r="BH134" s="182">
        <v>5.586746675321602</v>
      </c>
      <c r="BI134" s="182">
        <v>0.19875752594098919</v>
      </c>
      <c r="BJ134" s="187">
        <v>4.894254351752342</v>
      </c>
    </row>
    <row r="135" spans="1:62" customFormat="1" ht="15.75" x14ac:dyDescent="0.25">
      <c r="A135" s="5" t="s">
        <v>5</v>
      </c>
      <c r="B135" s="8">
        <v>26</v>
      </c>
      <c r="C135" s="8">
        <v>1</v>
      </c>
      <c r="D135" s="8" t="s">
        <v>10</v>
      </c>
      <c r="E135" s="8" t="s">
        <v>14</v>
      </c>
      <c r="F135" s="11" t="s">
        <v>200</v>
      </c>
      <c r="G135" s="7">
        <v>650</v>
      </c>
      <c r="H135" s="2">
        <v>33.5</v>
      </c>
      <c r="I135" s="2">
        <v>0.10100000000000001</v>
      </c>
      <c r="J135" s="10">
        <v>43101</v>
      </c>
      <c r="K135" s="237">
        <v>11.35</v>
      </c>
      <c r="L135" s="333">
        <v>610</v>
      </c>
      <c r="M135" s="330">
        <v>619</v>
      </c>
      <c r="N135" s="344">
        <f t="shared" si="106"/>
        <v>1.4754098360655776E-2</v>
      </c>
      <c r="O135" s="29" t="s">
        <v>21</v>
      </c>
      <c r="P135" s="11" t="s">
        <v>17</v>
      </c>
      <c r="Q135" s="39" t="s">
        <v>112</v>
      </c>
      <c r="R135" s="5"/>
      <c r="S135" s="28" t="s">
        <v>21</v>
      </c>
      <c r="T135" s="8"/>
      <c r="U135" s="7"/>
      <c r="V135" s="8"/>
      <c r="W135" s="28" t="s">
        <v>21</v>
      </c>
      <c r="X135" s="8"/>
      <c r="Y135" s="66">
        <f t="shared" si="95"/>
        <v>4.3450056872062932</v>
      </c>
      <c r="Z135" s="73">
        <v>25.93</v>
      </c>
      <c r="AA135" s="127">
        <f t="shared" si="96"/>
        <v>29.301906586026433</v>
      </c>
      <c r="AB135" s="66">
        <f t="shared" si="97"/>
        <v>37.974802841148623</v>
      </c>
      <c r="AC135" s="71">
        <f t="shared" si="98"/>
        <v>13.885197158851378</v>
      </c>
      <c r="AD135" s="125">
        <f t="shared" si="99"/>
        <v>0.46451225766095727</v>
      </c>
      <c r="AE135" s="130">
        <f t="shared" si="100"/>
        <v>1.6892803582609912</v>
      </c>
      <c r="AF135" s="134"/>
      <c r="AG135" s="208">
        <v>1.623878E-4</v>
      </c>
      <c r="AH135" s="79">
        <f t="shared" si="101"/>
        <v>0.1596794833109384</v>
      </c>
      <c r="AI135" s="64">
        <f t="shared" si="102"/>
        <v>7.4173077294899137E-2</v>
      </c>
      <c r="AJ135" s="74">
        <f t="shared" si="103"/>
        <v>8.5506406016039246E-2</v>
      </c>
      <c r="AK135" s="64">
        <f t="shared" si="104"/>
        <v>0.23385256060583751</v>
      </c>
      <c r="AL135" s="84" t="str">
        <f t="shared" si="105"/>
        <v>Gel</v>
      </c>
      <c r="AM135" s="182">
        <v>5.9111124700321804</v>
      </c>
      <c r="AN135" s="182">
        <v>69.542598794214427</v>
      </c>
      <c r="AO135" s="182">
        <v>0.44044210900903974</v>
      </c>
      <c r="AP135" s="182">
        <v>147.58663901402019</v>
      </c>
      <c r="AQ135" s="183">
        <v>9.4251455173272936E-2</v>
      </c>
      <c r="AR135" s="182">
        <v>7.7455894327195169</v>
      </c>
      <c r="AS135" s="182">
        <v>-0.44697206288530422</v>
      </c>
      <c r="AT135" s="182">
        <v>4.1400072189016068</v>
      </c>
      <c r="AU135" s="182">
        <v>33.651346303673193</v>
      </c>
      <c r="AV135" s="182">
        <v>35.891256128520048</v>
      </c>
      <c r="AW135" s="182">
        <v>120.54385315337643</v>
      </c>
      <c r="AX135" s="182">
        <v>14.5</v>
      </c>
      <c r="AY135" s="182">
        <v>0.44787381081555211</v>
      </c>
      <c r="AZ135" s="182">
        <v>3081.2375380830463</v>
      </c>
      <c r="BA135" s="182">
        <v>17.345792510244372</v>
      </c>
      <c r="BB135" s="182">
        <v>6.8702070298074007</v>
      </c>
      <c r="BC135" s="182">
        <v>11.324638384822219</v>
      </c>
      <c r="BD135" s="182">
        <v>8.4092762566716335</v>
      </c>
      <c r="BE135" s="182">
        <v>86.398632263759936</v>
      </c>
      <c r="BF135" s="182">
        <v>12.298001820454374</v>
      </c>
      <c r="BG135" s="182">
        <v>1.1578788655036105</v>
      </c>
      <c r="BH135" s="182">
        <v>7.9955788152464216</v>
      </c>
      <c r="BI135" s="182">
        <v>0.33631349936932114</v>
      </c>
      <c r="BJ135" s="187">
        <v>6.4998195028575596</v>
      </c>
    </row>
    <row r="136" spans="1:62" customFormat="1" ht="15.75" x14ac:dyDescent="0.25">
      <c r="A136" s="20" t="s">
        <v>5</v>
      </c>
      <c r="B136" s="41">
        <v>26</v>
      </c>
      <c r="C136" s="41">
        <v>2</v>
      </c>
      <c r="D136" s="41" t="s">
        <v>8</v>
      </c>
      <c r="E136" s="41" t="s">
        <v>13</v>
      </c>
      <c r="F136" s="9" t="s">
        <v>203</v>
      </c>
      <c r="G136" s="2">
        <v>650</v>
      </c>
      <c r="H136" s="2">
        <v>33.5</v>
      </c>
      <c r="I136" s="2">
        <v>0.10100000000000001</v>
      </c>
      <c r="J136" s="43">
        <v>43101</v>
      </c>
      <c r="K136" s="324">
        <v>13.8</v>
      </c>
      <c r="L136" s="332">
        <v>628</v>
      </c>
      <c r="M136" s="329">
        <v>636</v>
      </c>
      <c r="N136" s="342">
        <f t="shared" si="106"/>
        <v>1.2738853503184711E-2</v>
      </c>
      <c r="O136" s="15" t="s">
        <v>21</v>
      </c>
      <c r="P136" s="22" t="s">
        <v>17</v>
      </c>
      <c r="Q136" s="140" t="s">
        <v>112</v>
      </c>
      <c r="R136" s="20"/>
      <c r="S136" s="25" t="s">
        <v>21</v>
      </c>
      <c r="T136" s="41"/>
      <c r="U136" s="42"/>
      <c r="V136" s="41"/>
      <c r="W136" s="25" t="s">
        <v>21</v>
      </c>
      <c r="X136" s="41"/>
      <c r="Y136" s="65">
        <f t="shared" si="95"/>
        <v>2.70943250055433</v>
      </c>
      <c r="Z136" s="72">
        <v>14.9</v>
      </c>
      <c r="AA136" s="126">
        <f t="shared" si="96"/>
        <v>18.271906586026436</v>
      </c>
      <c r="AB136" s="65">
        <f t="shared" si="97"/>
        <v>22.20793500931784</v>
      </c>
      <c r="AC136" s="69">
        <f t="shared" si="98"/>
        <v>7.5920649906821627</v>
      </c>
      <c r="AD136" s="123">
        <f t="shared" si="99"/>
        <v>0.49046543686696897</v>
      </c>
      <c r="AE136" s="128">
        <f t="shared" si="100"/>
        <v>2.3211095831908426</v>
      </c>
      <c r="AF136" s="42"/>
      <c r="AG136" s="210">
        <v>1.1160589999999999E-4</v>
      </c>
      <c r="AH136" s="78">
        <f t="shared" si="101"/>
        <v>0.13350548671710008</v>
      </c>
      <c r="AI136" s="81">
        <f t="shared" si="102"/>
        <v>6.5479826866839813E-2</v>
      </c>
      <c r="AJ136" s="190">
        <f t="shared" si="103"/>
        <v>6.8025659850260281E-2</v>
      </c>
      <c r="AK136" s="81">
        <f t="shared" si="104"/>
        <v>0.19898531358393992</v>
      </c>
      <c r="AL136" s="83" t="str">
        <f t="shared" si="105"/>
        <v>Gel</v>
      </c>
      <c r="AM136" s="184">
        <v>2.6096352732050074</v>
      </c>
      <c r="AN136" s="184">
        <v>36.006600566906855</v>
      </c>
      <c r="AO136" s="184">
        <v>0.64864318974575164</v>
      </c>
      <c r="AP136" s="184">
        <v>68.301089634610733</v>
      </c>
      <c r="AQ136" s="185">
        <v>4.0871717013980957E-2</v>
      </c>
      <c r="AR136" s="184">
        <v>3.3740449164137121</v>
      </c>
      <c r="AS136" s="184">
        <v>0.12621070145278415</v>
      </c>
      <c r="AT136" s="184">
        <v>3.848140762810448</v>
      </c>
      <c r="AU136" s="184">
        <v>20.396697416304836</v>
      </c>
      <c r="AV136" s="184">
        <v>15.609903605349372</v>
      </c>
      <c r="AW136" s="184">
        <v>76.163785456919101</v>
      </c>
      <c r="AX136" s="184">
        <v>11.8</v>
      </c>
      <c r="AY136" s="184">
        <v>0.28947137654551902</v>
      </c>
      <c r="AZ136" s="184">
        <v>2051.8149577260965</v>
      </c>
      <c r="BA136" s="184">
        <v>7.8720568465828054</v>
      </c>
      <c r="BB136" s="184">
        <v>3.9077504534224965</v>
      </c>
      <c r="BC136" s="184">
        <v>3.4903790210998555</v>
      </c>
      <c r="BD136" s="184">
        <v>11.918247383487696</v>
      </c>
      <c r="BE136" s="184">
        <v>89.188798472105105</v>
      </c>
      <c r="BF136" s="184">
        <v>6.9075003921170719</v>
      </c>
      <c r="BG136" s="184">
        <v>0.38619188849648295</v>
      </c>
      <c r="BH136" s="184">
        <v>4.0969769177834285</v>
      </c>
      <c r="BI136" s="184">
        <v>0.18787273286902662</v>
      </c>
      <c r="BJ136" s="186">
        <v>2.8786227996235931</v>
      </c>
    </row>
    <row r="137" spans="1:62" customFormat="1" ht="15.75" x14ac:dyDescent="0.25">
      <c r="A137" s="3" t="s">
        <v>5</v>
      </c>
      <c r="B137" s="1">
        <v>26</v>
      </c>
      <c r="C137" s="1">
        <v>2</v>
      </c>
      <c r="D137" s="1" t="s">
        <v>8</v>
      </c>
      <c r="E137" s="1" t="s">
        <v>14</v>
      </c>
      <c r="F137" s="9" t="s">
        <v>203</v>
      </c>
      <c r="G137" s="2">
        <v>650</v>
      </c>
      <c r="H137" s="2">
        <v>33.5</v>
      </c>
      <c r="I137" s="2">
        <v>0.10100000000000001</v>
      </c>
      <c r="J137" s="10">
        <v>43101</v>
      </c>
      <c r="K137" s="237">
        <v>13.8</v>
      </c>
      <c r="L137" s="332">
        <v>628</v>
      </c>
      <c r="M137" s="329">
        <v>636</v>
      </c>
      <c r="N137" s="344">
        <f t="shared" si="106"/>
        <v>1.2738853503184711E-2</v>
      </c>
      <c r="O137" s="15" t="s">
        <v>21</v>
      </c>
      <c r="P137" s="9" t="s">
        <v>17</v>
      </c>
      <c r="Q137" s="19" t="s">
        <v>112</v>
      </c>
      <c r="R137" s="3"/>
      <c r="S137" s="25" t="s">
        <v>21</v>
      </c>
      <c r="T137" s="1"/>
      <c r="U137" s="2"/>
      <c r="V137" s="1"/>
      <c r="W137" s="25" t="s">
        <v>21</v>
      </c>
      <c r="X137" s="1"/>
      <c r="Y137" s="65">
        <f t="shared" si="95"/>
        <v>2.9763438093461279</v>
      </c>
      <c r="Z137" s="132">
        <v>16.7</v>
      </c>
      <c r="AA137" s="126">
        <f t="shared" si="96"/>
        <v>20.071906586026433</v>
      </c>
      <c r="AB137" s="65">
        <f t="shared" si="97"/>
        <v>24.318494961795267</v>
      </c>
      <c r="AC137" s="69">
        <f t="shared" si="98"/>
        <v>9.0815050382047335</v>
      </c>
      <c r="AD137" s="123">
        <f t="shared" si="99"/>
        <v>0.45619730310151296</v>
      </c>
      <c r="AE137" s="128">
        <f t="shared" si="100"/>
        <v>2.3632978770155093</v>
      </c>
      <c r="AF137" s="2"/>
      <c r="AG137" s="209">
        <v>1.1160589999999999E-4</v>
      </c>
      <c r="AH137" s="79">
        <f t="shared" si="101"/>
        <v>0.14963366632050815</v>
      </c>
      <c r="AI137" s="64">
        <f t="shared" si="102"/>
        <v>6.8262475028607508E-2</v>
      </c>
      <c r="AJ137" s="74">
        <f t="shared" si="103"/>
        <v>8.1371191291900638E-2</v>
      </c>
      <c r="AK137" s="64">
        <f t="shared" si="104"/>
        <v>0.21789614134911567</v>
      </c>
      <c r="AL137" s="84" t="str">
        <f t="shared" si="105"/>
        <v>Gel</v>
      </c>
      <c r="AM137" s="182">
        <v>2.8303700368219822</v>
      </c>
      <c r="AN137" s="182">
        <v>35.463497624732554</v>
      </c>
      <c r="AO137" s="182">
        <v>0.74062524098430793</v>
      </c>
      <c r="AP137" s="182">
        <v>78.63374002079604</v>
      </c>
      <c r="AQ137" s="183">
        <v>4.642766480410887E-2</v>
      </c>
      <c r="AR137" s="182">
        <v>3.6710919089417446</v>
      </c>
      <c r="AS137" s="182">
        <v>-0.26679755787043902</v>
      </c>
      <c r="AT137" s="182">
        <v>4.0306510532882918</v>
      </c>
      <c r="AU137" s="182">
        <v>14.998918284059547</v>
      </c>
      <c r="AV137" s="182">
        <v>20.46458025016771</v>
      </c>
      <c r="AW137" s="182">
        <v>54.341390642702088</v>
      </c>
      <c r="AX137" s="182">
        <v>169</v>
      </c>
      <c r="AY137" s="182">
        <v>0.310792871437093</v>
      </c>
      <c r="AZ137" s="182">
        <v>2312.8331106992746</v>
      </c>
      <c r="BA137" s="182">
        <v>8.4931767515376606</v>
      </c>
      <c r="BB137" s="182">
        <v>3.653785669056222</v>
      </c>
      <c r="BC137" s="182">
        <v>4.5118360847559087</v>
      </c>
      <c r="BD137" s="182">
        <v>10.06663914434094</v>
      </c>
      <c r="BE137" s="182">
        <v>87.80074850933822</v>
      </c>
      <c r="BF137" s="182">
        <v>6.7272003434482031</v>
      </c>
      <c r="BG137" s="182">
        <v>0.47535621067172773</v>
      </c>
      <c r="BH137" s="182">
        <v>4.0969783308822487</v>
      </c>
      <c r="BI137" s="182">
        <v>0.1826146555094264</v>
      </c>
      <c r="BJ137" s="187">
        <v>3.1480223573895798</v>
      </c>
    </row>
    <row r="138" spans="1:62" customFormat="1" ht="15.75" x14ac:dyDescent="0.25">
      <c r="A138" s="3" t="s">
        <v>5</v>
      </c>
      <c r="B138" s="1">
        <v>26</v>
      </c>
      <c r="C138" s="1">
        <v>2</v>
      </c>
      <c r="D138" s="1" t="s">
        <v>10</v>
      </c>
      <c r="E138" s="1" t="s">
        <v>13</v>
      </c>
      <c r="F138" s="9" t="s">
        <v>202</v>
      </c>
      <c r="G138" s="2">
        <v>600</v>
      </c>
      <c r="H138" s="2">
        <v>33.5</v>
      </c>
      <c r="I138" s="2">
        <v>0.10100000000000001</v>
      </c>
      <c r="J138" s="10">
        <v>43101</v>
      </c>
      <c r="K138" s="237">
        <v>13.8</v>
      </c>
      <c r="L138" s="332">
        <v>613</v>
      </c>
      <c r="M138" s="329">
        <v>617</v>
      </c>
      <c r="N138" s="344">
        <f t="shared" si="106"/>
        <v>6.5252854812398731E-3</v>
      </c>
      <c r="O138" s="15" t="s">
        <v>21</v>
      </c>
      <c r="P138" s="9" t="s">
        <v>17</v>
      </c>
      <c r="Q138" s="19" t="s">
        <v>112</v>
      </c>
      <c r="R138" s="3"/>
      <c r="S138" s="25" t="s">
        <v>21</v>
      </c>
      <c r="T138" s="1"/>
      <c r="U138" s="2"/>
      <c r="V138" s="1"/>
      <c r="W138" s="25" t="s">
        <v>21</v>
      </c>
      <c r="X138" s="1"/>
      <c r="Y138" s="65">
        <f t="shared" si="95"/>
        <v>2.561148440114442</v>
      </c>
      <c r="Z138" s="132">
        <v>13.9</v>
      </c>
      <c r="AA138" s="126">
        <f t="shared" si="96"/>
        <v>17.271906586026436</v>
      </c>
      <c r="AB138" s="65">
        <f t="shared" si="97"/>
        <v>22.617742423187355</v>
      </c>
      <c r="AC138" s="69">
        <f t="shared" si="98"/>
        <v>5.1822575768126429</v>
      </c>
      <c r="AD138" s="123">
        <f t="shared" si="99"/>
        <v>0.62717571389837101</v>
      </c>
      <c r="AE138" s="128">
        <f t="shared" si="100"/>
        <v>1.6154542631072673</v>
      </c>
      <c r="AF138" s="57"/>
      <c r="AG138" s="85">
        <v>0</v>
      </c>
      <c r="AH138" s="79"/>
      <c r="AI138" s="64"/>
      <c r="AJ138" s="74"/>
      <c r="AK138" s="64"/>
      <c r="AL138" s="84"/>
      <c r="AM138" s="182">
        <v>3.784403151137941</v>
      </c>
      <c r="AN138" s="182">
        <v>57.781697250902653</v>
      </c>
      <c r="AO138" s="182">
        <v>0.72896601116093551</v>
      </c>
      <c r="AP138" s="182">
        <v>191.02190039906421</v>
      </c>
      <c r="AQ138" s="199">
        <v>0.1151251483757969</v>
      </c>
      <c r="AR138" s="182">
        <v>5.1118331925037959</v>
      </c>
      <c r="AS138" s="182">
        <v>-5.673511859417716E-2</v>
      </c>
      <c r="AT138" s="182">
        <v>5.3152791477496608</v>
      </c>
      <c r="AU138" s="182">
        <v>28.972076692060536</v>
      </c>
      <c r="AV138" s="182">
        <v>28.809622377831523</v>
      </c>
      <c r="AW138" s="182">
        <v>69.672167451057987</v>
      </c>
      <c r="AX138" s="182">
        <v>0</v>
      </c>
      <c r="AY138" s="182">
        <v>0.49720567970586538</v>
      </c>
      <c r="AZ138" s="182">
        <v>4361.0285813573964</v>
      </c>
      <c r="BA138" s="182">
        <v>10.691671674321844</v>
      </c>
      <c r="BB138" s="182">
        <v>6.7887922320721383</v>
      </c>
      <c r="BC138" s="182">
        <v>6.7723472997145997</v>
      </c>
      <c r="BD138" s="182">
        <v>9.784071275058885</v>
      </c>
      <c r="BE138" s="182">
        <v>86.468879737186711</v>
      </c>
      <c r="BF138" s="182">
        <v>9.971900908567477</v>
      </c>
      <c r="BG138" s="182">
        <v>0.6950228998471002</v>
      </c>
      <c r="BH138" s="182">
        <v>5.1521646101175813</v>
      </c>
      <c r="BI138" s="182">
        <v>0.33811052458456603</v>
      </c>
      <c r="BJ138" s="187">
        <v>4.0423352429204149</v>
      </c>
    </row>
    <row r="139" spans="1:62" customFormat="1" ht="15.75" x14ac:dyDescent="0.25">
      <c r="A139" s="5" t="s">
        <v>5</v>
      </c>
      <c r="B139" s="8">
        <v>26</v>
      </c>
      <c r="C139" s="8">
        <v>2</v>
      </c>
      <c r="D139" s="8" t="s">
        <v>10</v>
      </c>
      <c r="E139" s="8" t="s">
        <v>14</v>
      </c>
      <c r="F139" s="11" t="s">
        <v>202</v>
      </c>
      <c r="G139" s="7">
        <v>600</v>
      </c>
      <c r="H139" s="2">
        <v>33.5</v>
      </c>
      <c r="I139" s="2">
        <v>0.10100000000000001</v>
      </c>
      <c r="J139" s="10">
        <v>43101</v>
      </c>
      <c r="K139" s="234">
        <v>13.8</v>
      </c>
      <c r="L139" s="332">
        <v>613</v>
      </c>
      <c r="M139" s="329">
        <v>617</v>
      </c>
      <c r="N139" s="345">
        <f t="shared" si="106"/>
        <v>6.5252854812398731E-3</v>
      </c>
      <c r="O139" s="29" t="s">
        <v>21</v>
      </c>
      <c r="P139" s="11" t="s">
        <v>17</v>
      </c>
      <c r="Q139" s="39" t="s">
        <v>112</v>
      </c>
      <c r="R139" s="5"/>
      <c r="S139" s="28" t="s">
        <v>21</v>
      </c>
      <c r="T139" s="8"/>
      <c r="U139" s="7"/>
      <c r="V139" s="8"/>
      <c r="W139" s="28" t="s">
        <v>21</v>
      </c>
      <c r="X139" s="8"/>
      <c r="Y139" s="65">
        <f t="shared" si="95"/>
        <v>1.0827563575287595</v>
      </c>
      <c r="Z139" s="73">
        <v>3.93</v>
      </c>
      <c r="AA139" s="126">
        <f t="shared" si="96"/>
        <v>7.3019065860264352</v>
      </c>
      <c r="AB139" s="65">
        <f t="shared" si="97"/>
        <v>14.62797519544171</v>
      </c>
      <c r="AC139" s="69">
        <f t="shared" si="98"/>
        <v>-6.7679751954417098</v>
      </c>
      <c r="AD139" s="123">
        <f t="shared" si="99"/>
        <v>2.7221310929877123</v>
      </c>
      <c r="AE139" s="128">
        <f t="shared" si="100"/>
        <v>0.49835095569827259</v>
      </c>
      <c r="AF139" s="134"/>
      <c r="AG139" s="86">
        <v>0</v>
      </c>
      <c r="AH139" s="80"/>
      <c r="AI139" s="82"/>
      <c r="AJ139" s="191"/>
      <c r="AK139" s="82"/>
      <c r="AL139" s="192"/>
      <c r="AM139" s="201">
        <v>5.2765829230749723</v>
      </c>
      <c r="AN139" s="201">
        <v>68.974601163063198</v>
      </c>
      <c r="AO139" s="201">
        <v>0.83427540281159174</v>
      </c>
      <c r="AP139" s="201">
        <v>140.04725131519587</v>
      </c>
      <c r="AQ139" s="203">
        <v>0.20260583462016069</v>
      </c>
      <c r="AR139" s="201">
        <v>7.14108667751107</v>
      </c>
      <c r="AS139" s="201">
        <v>1.1392056773216497</v>
      </c>
      <c r="AT139" s="201">
        <v>5.8408561493773412</v>
      </c>
      <c r="AU139" s="201">
        <v>49.613354572920407</v>
      </c>
      <c r="AV139" s="201">
        <v>19.361246590142795</v>
      </c>
      <c r="AW139" s="201">
        <v>39.139316636651614</v>
      </c>
      <c r="AX139" s="201">
        <v>0.3</v>
      </c>
      <c r="AY139" s="201">
        <v>0.67674786841285828</v>
      </c>
      <c r="AZ139" s="201">
        <v>1693.4851415768064</v>
      </c>
      <c r="BA139" s="201">
        <v>14.652137218830552</v>
      </c>
      <c r="BB139" s="201">
        <v>12.839547823343388</v>
      </c>
      <c r="BC139" s="201">
        <v>5.1215304727577049</v>
      </c>
      <c r="BD139" s="201">
        <v>14.478872549557909</v>
      </c>
      <c r="BE139" s="201">
        <v>91.588722096186828</v>
      </c>
      <c r="BF139" s="201">
        <v>18.831799138752103</v>
      </c>
      <c r="BG139" s="201">
        <v>0.5902193838109574</v>
      </c>
      <c r="BH139" s="201">
        <v>8.9492435476352519</v>
      </c>
      <c r="BI139" s="201">
        <v>0.63010899790576236</v>
      </c>
      <c r="BJ139" s="202">
        <v>5.3965565344476083</v>
      </c>
    </row>
    <row r="140" spans="1:62" customFormat="1" ht="15.75" x14ac:dyDescent="0.25">
      <c r="A140" s="20" t="s">
        <v>5</v>
      </c>
      <c r="B140" s="41">
        <v>26</v>
      </c>
      <c r="C140" s="41">
        <v>3</v>
      </c>
      <c r="D140" s="41" t="s">
        <v>8</v>
      </c>
      <c r="E140" s="41" t="s">
        <v>13</v>
      </c>
      <c r="F140" s="9" t="s">
        <v>205</v>
      </c>
      <c r="G140" s="2">
        <v>700</v>
      </c>
      <c r="H140" s="22">
        <v>33.5</v>
      </c>
      <c r="I140" s="22">
        <v>0.10100000000000001</v>
      </c>
      <c r="J140" s="43" t="s">
        <v>121</v>
      </c>
      <c r="K140" s="237">
        <v>10.1</v>
      </c>
      <c r="L140" s="331">
        <v>1880</v>
      </c>
      <c r="M140" s="328">
        <v>1893</v>
      </c>
      <c r="N140" s="344">
        <f t="shared" si="106"/>
        <v>6.914893617021356E-3</v>
      </c>
      <c r="O140" s="15" t="s">
        <v>21</v>
      </c>
      <c r="P140" s="45" t="s">
        <v>100</v>
      </c>
      <c r="Q140" s="140" t="s">
        <v>112</v>
      </c>
      <c r="R140" s="20"/>
      <c r="S140" s="25" t="s">
        <v>21</v>
      </c>
      <c r="T140" s="41"/>
      <c r="U140" s="42"/>
      <c r="V140" s="41"/>
      <c r="W140" s="25" t="s">
        <v>21</v>
      </c>
      <c r="X140" s="41"/>
      <c r="Y140" s="68">
        <f t="shared" si="95"/>
        <v>2.8577165609942181</v>
      </c>
      <c r="Z140" s="72">
        <v>15.9</v>
      </c>
      <c r="AA140" s="133">
        <f t="shared" si="96"/>
        <v>19.271906586026436</v>
      </c>
      <c r="AB140" s="68">
        <f t="shared" si="97"/>
        <v>23.779667383139639</v>
      </c>
      <c r="AC140" s="70">
        <f t="shared" si="98"/>
        <v>8.0203326168603599</v>
      </c>
      <c r="AD140" s="124">
        <f t="shared" si="99"/>
        <v>0.49557656497733577</v>
      </c>
      <c r="AE140" s="131">
        <f t="shared" si="100"/>
        <v>2.137636340238847</v>
      </c>
      <c r="AF140" s="42"/>
      <c r="AG140" s="210">
        <v>6.3677199999999994E-5</v>
      </c>
      <c r="AH140" s="78">
        <f t="shared" si="101"/>
        <v>0.2496969087836777</v>
      </c>
      <c r="AI140" s="81">
        <f t="shared" si="102"/>
        <v>0.12374393634047413</v>
      </c>
      <c r="AJ140" s="190">
        <f t="shared" si="103"/>
        <v>0.12595297244320353</v>
      </c>
      <c r="AK140" s="81">
        <f t="shared" si="104"/>
        <v>0.37344084512415182</v>
      </c>
      <c r="AL140" s="83" t="str">
        <f t="shared" si="105"/>
        <v>Gel</v>
      </c>
      <c r="AM140" s="182">
        <v>3.05</v>
      </c>
      <c r="AN140" s="182">
        <v>47.270397772081196</v>
      </c>
      <c r="AO140" s="182">
        <v>0.36818783415643214</v>
      </c>
      <c r="AP140" s="182">
        <v>139.49766804454947</v>
      </c>
      <c r="AQ140" s="183">
        <v>8.6678813208403094E-2</v>
      </c>
      <c r="AR140" s="182">
        <v>4.0657070690315971</v>
      </c>
      <c r="AS140" s="182">
        <v>4.8759606539995066E-2</v>
      </c>
      <c r="AT140" s="182">
        <v>5.2780714386383316</v>
      </c>
      <c r="AU140" s="182">
        <v>27.868718265581215</v>
      </c>
      <c r="AV140" s="182">
        <v>19.401680415994687</v>
      </c>
      <c r="AW140" s="182">
        <v>44.518244208843562</v>
      </c>
      <c r="AX140" s="182">
        <v>0</v>
      </c>
      <c r="AY140" s="182">
        <v>0.42908981368380228</v>
      </c>
      <c r="AZ140" s="182">
        <v>2889.2398778528013</v>
      </c>
      <c r="BA140" s="182">
        <v>9.0155215942264082</v>
      </c>
      <c r="BB140" s="182">
        <v>4.7760243824710296</v>
      </c>
      <c r="BC140" s="182">
        <v>5.1828552720345744</v>
      </c>
      <c r="BD140" s="182">
        <v>10.982378783852866</v>
      </c>
      <c r="BE140" s="182">
        <v>88.720899629983947</v>
      </c>
      <c r="BF140" s="182">
        <v>7.8296006904565729</v>
      </c>
      <c r="BG140" s="182">
        <v>0.52291627072884439</v>
      </c>
      <c r="BH140" s="182">
        <v>4.4655782796925934</v>
      </c>
      <c r="BI140" s="182">
        <v>0.2396745722450177</v>
      </c>
      <c r="BJ140" s="187">
        <v>3.2449213510827093</v>
      </c>
    </row>
    <row r="141" spans="1:62" customFormat="1" ht="15.75" x14ac:dyDescent="0.25">
      <c r="A141" s="3" t="s">
        <v>5</v>
      </c>
      <c r="B141" s="1">
        <v>26</v>
      </c>
      <c r="C141" s="1">
        <v>3</v>
      </c>
      <c r="D141" s="1" t="s">
        <v>8</v>
      </c>
      <c r="E141" s="1" t="s">
        <v>14</v>
      </c>
      <c r="F141" s="9" t="s">
        <v>205</v>
      </c>
      <c r="G141" s="2">
        <v>700</v>
      </c>
      <c r="H141" s="9">
        <v>33.5</v>
      </c>
      <c r="I141" s="9">
        <v>0.10100000000000001</v>
      </c>
      <c r="J141" s="10" t="s">
        <v>121</v>
      </c>
      <c r="K141" s="237">
        <v>10.1</v>
      </c>
      <c r="L141" s="332">
        <v>1880</v>
      </c>
      <c r="M141" s="329">
        <v>1893</v>
      </c>
      <c r="N141" s="344">
        <f t="shared" si="106"/>
        <v>6.914893617021356E-3</v>
      </c>
      <c r="O141" s="15" t="s">
        <v>21</v>
      </c>
      <c r="P141" s="45" t="s">
        <v>100</v>
      </c>
      <c r="Q141" s="19" t="s">
        <v>112</v>
      </c>
      <c r="R141" s="3"/>
      <c r="S141" s="25" t="s">
        <v>21</v>
      </c>
      <c r="T141" s="1"/>
      <c r="U141" s="2"/>
      <c r="V141" s="1"/>
      <c r="W141" s="25" t="s">
        <v>21</v>
      </c>
      <c r="X141" s="1"/>
      <c r="Y141" s="65">
        <f t="shared" si="95"/>
        <v>2.8028514586314595</v>
      </c>
      <c r="Z141" s="132">
        <v>15.53</v>
      </c>
      <c r="AA141" s="126">
        <f t="shared" si="96"/>
        <v>18.901906586026435</v>
      </c>
      <c r="AB141" s="65">
        <f t="shared" si="97"/>
        <v>22.260052040084428</v>
      </c>
      <c r="AC141" s="69">
        <f t="shared" si="98"/>
        <v>8.7999479599155706</v>
      </c>
      <c r="AD141" s="123">
        <f t="shared" si="99"/>
        <v>0.4333581481058873</v>
      </c>
      <c r="AE141" s="128">
        <f t="shared" si="100"/>
        <v>2.8143370864393775</v>
      </c>
      <c r="AF141" s="2"/>
      <c r="AG141" s="209">
        <v>6.3677199999999994E-5</v>
      </c>
      <c r="AH141" s="79">
        <f t="shared" si="101"/>
        <v>0.2438863517868248</v>
      </c>
      <c r="AI141" s="64">
        <f t="shared" si="102"/>
        <v>0.10569013775863935</v>
      </c>
      <c r="AJ141" s="74">
        <f t="shared" si="103"/>
        <v>0.13819621402818547</v>
      </c>
      <c r="AK141" s="64">
        <f t="shared" si="104"/>
        <v>0.34957648954546416</v>
      </c>
      <c r="AL141" s="84" t="str">
        <f t="shared" si="105"/>
        <v>Gel</v>
      </c>
      <c r="AM141" s="182">
        <v>2.210565629423435</v>
      </c>
      <c r="AN141" s="182">
        <v>30.803799745626748</v>
      </c>
      <c r="AO141" s="182">
        <v>0.68790080725625791</v>
      </c>
      <c r="AP141" s="182">
        <v>72.472844188648537</v>
      </c>
      <c r="AQ141" s="183">
        <v>4.7949898694045201E-2</v>
      </c>
      <c r="AR141" s="182">
        <v>2.8573797465645536</v>
      </c>
      <c r="AS141" s="182">
        <v>0.10857145750156569</v>
      </c>
      <c r="AT141" s="182">
        <v>3.8894025649970341</v>
      </c>
      <c r="AU141" s="182">
        <v>14.691633213717862</v>
      </c>
      <c r="AV141" s="182">
        <v>16.112166077161536</v>
      </c>
      <c r="AW141" s="182">
        <v>47.234243300021681</v>
      </c>
      <c r="AX141" s="182">
        <v>0</v>
      </c>
      <c r="AY141" s="182">
        <v>0.31394639905948379</v>
      </c>
      <c r="AZ141" s="182">
        <v>1959.3171689084527</v>
      </c>
      <c r="BA141" s="182">
        <v>6.7162909081159894</v>
      </c>
      <c r="BB141" s="182">
        <v>3.2831090941444989</v>
      </c>
      <c r="BC141" s="182">
        <v>2.9469056744762563</v>
      </c>
      <c r="BD141" s="182">
        <v>11.394058391271239</v>
      </c>
      <c r="BE141" s="182">
        <v>89.331285484965647</v>
      </c>
      <c r="BF141" s="182">
        <v>5.8248997447662987</v>
      </c>
      <c r="BG141" s="182">
        <v>0.32472151487513745</v>
      </c>
      <c r="BH141" s="182">
        <v>3.3798315133322387</v>
      </c>
      <c r="BI141" s="182">
        <v>0.16331849176270219</v>
      </c>
      <c r="BJ141" s="187">
        <v>2.4429695724097189</v>
      </c>
    </row>
    <row r="142" spans="1:62" customFormat="1" ht="15.75" x14ac:dyDescent="0.25">
      <c r="A142" s="3" t="s">
        <v>5</v>
      </c>
      <c r="B142" s="1">
        <v>26</v>
      </c>
      <c r="C142" s="1">
        <v>3</v>
      </c>
      <c r="D142" s="1" t="s">
        <v>10</v>
      </c>
      <c r="E142" s="1" t="s">
        <v>13</v>
      </c>
      <c r="F142" s="9" t="s">
        <v>204</v>
      </c>
      <c r="G142" s="2">
        <v>600</v>
      </c>
      <c r="H142" s="9">
        <v>33.5</v>
      </c>
      <c r="I142" s="9">
        <v>0.10100000000000001</v>
      </c>
      <c r="J142" s="10" t="s">
        <v>121</v>
      </c>
      <c r="K142" s="237">
        <v>10.1</v>
      </c>
      <c r="L142" s="332">
        <v>595</v>
      </c>
      <c r="M142" s="329">
        <v>603</v>
      </c>
      <c r="N142" s="344">
        <f t="shared" si="106"/>
        <v>1.3445378151260456E-2</v>
      </c>
      <c r="O142" s="15" t="s">
        <v>21</v>
      </c>
      <c r="P142" s="45" t="s">
        <v>100</v>
      </c>
      <c r="Q142" s="19" t="s">
        <v>112</v>
      </c>
      <c r="R142" s="3"/>
      <c r="S142" s="25" t="s">
        <v>21</v>
      </c>
      <c r="T142" s="1"/>
      <c r="U142" s="2"/>
      <c r="V142" s="1"/>
      <c r="W142" s="25" t="s">
        <v>21</v>
      </c>
      <c r="X142" s="1"/>
      <c r="Y142" s="65">
        <f t="shared" si="95"/>
        <v>0.54448521813196638</v>
      </c>
      <c r="Z142" s="132">
        <v>0.3</v>
      </c>
      <c r="AA142" s="126">
        <f t="shared" si="96"/>
        <v>3.6719065860264348</v>
      </c>
      <c r="AB142" s="65">
        <f t="shared" si="97"/>
        <v>8.1796673831396394</v>
      </c>
      <c r="AC142" s="69">
        <f t="shared" si="98"/>
        <v>-7.5796673831396388</v>
      </c>
      <c r="AD142" s="123">
        <f t="shared" si="99"/>
        <v>26.265557943798797</v>
      </c>
      <c r="AE142" s="128">
        <f t="shared" si="100"/>
        <v>0.40728720436740395</v>
      </c>
      <c r="AF142" s="57"/>
      <c r="AG142" s="209">
        <v>1.4181339999999999E-4</v>
      </c>
      <c r="AH142" s="79">
        <f t="shared" si="101"/>
        <v>2.1154559442196578E-3</v>
      </c>
      <c r="AI142" s="64">
        <f t="shared" si="102"/>
        <v>5.5563630680455015E-2</v>
      </c>
      <c r="AJ142" s="74">
        <f t="shared" si="103"/>
        <v>-5.3448174736235358E-2</v>
      </c>
      <c r="AK142" s="64">
        <f t="shared" si="104"/>
        <v>5.7679086624674678E-2</v>
      </c>
      <c r="AL142" s="84" t="str">
        <f t="shared" si="105"/>
        <v>Gel</v>
      </c>
      <c r="AM142" s="182">
        <v>3.05</v>
      </c>
      <c r="AN142" s="182">
        <v>47.270397772081196</v>
      </c>
      <c r="AO142" s="182">
        <v>0.36818783415643214</v>
      </c>
      <c r="AP142" s="182">
        <v>139.49766804454947</v>
      </c>
      <c r="AQ142" s="183">
        <v>8.6678813208403094E-2</v>
      </c>
      <c r="AR142" s="182">
        <v>4.0657070690315971</v>
      </c>
      <c r="AS142" s="182">
        <v>4.8759606539995066E-2</v>
      </c>
      <c r="AT142" s="182">
        <v>5.2780714386383316</v>
      </c>
      <c r="AU142" s="182">
        <v>27.868718265581215</v>
      </c>
      <c r="AV142" s="182">
        <v>19.401680415994687</v>
      </c>
      <c r="AW142" s="182">
        <v>44.518244208843562</v>
      </c>
      <c r="AX142" s="182">
        <v>0</v>
      </c>
      <c r="AY142" s="182">
        <v>0.42908981368380228</v>
      </c>
      <c r="AZ142" s="182">
        <v>2889.2398778528013</v>
      </c>
      <c r="BA142" s="182">
        <v>9.0155215942264082</v>
      </c>
      <c r="BB142" s="182">
        <v>4.7760243824710296</v>
      </c>
      <c r="BC142" s="182">
        <v>5.1828552720345744</v>
      </c>
      <c r="BD142" s="182">
        <v>10.982378783852866</v>
      </c>
      <c r="BE142" s="182">
        <v>88.720899629983947</v>
      </c>
      <c r="BF142" s="182">
        <v>7.8296006904565729</v>
      </c>
      <c r="BG142" s="182">
        <v>0.52291627072884439</v>
      </c>
      <c r="BH142" s="182">
        <v>4.4655782796925934</v>
      </c>
      <c r="BI142" s="182">
        <v>0.2396745722450177</v>
      </c>
      <c r="BJ142" s="187">
        <v>3.2449213510827093</v>
      </c>
    </row>
    <row r="143" spans="1:62" customFormat="1" ht="15.75" x14ac:dyDescent="0.25">
      <c r="A143" s="5" t="s">
        <v>5</v>
      </c>
      <c r="B143" s="8">
        <v>26</v>
      </c>
      <c r="C143" s="8">
        <v>3</v>
      </c>
      <c r="D143" s="8" t="s">
        <v>10</v>
      </c>
      <c r="E143" s="8" t="s">
        <v>14</v>
      </c>
      <c r="F143" s="11" t="s">
        <v>204</v>
      </c>
      <c r="G143" s="7">
        <v>600</v>
      </c>
      <c r="H143" s="11">
        <v>33.5</v>
      </c>
      <c r="I143" s="9">
        <v>0.10100000000000001</v>
      </c>
      <c r="J143" s="10" t="s">
        <v>121</v>
      </c>
      <c r="K143" s="237">
        <v>10.1</v>
      </c>
      <c r="L143" s="333">
        <v>595</v>
      </c>
      <c r="M143" s="330">
        <v>603</v>
      </c>
      <c r="N143" s="344">
        <f t="shared" si="106"/>
        <v>1.3445378151260456E-2</v>
      </c>
      <c r="O143" s="29" t="s">
        <v>21</v>
      </c>
      <c r="P143" s="45" t="s">
        <v>100</v>
      </c>
      <c r="Q143" s="39" t="s">
        <v>112</v>
      </c>
      <c r="R143" s="5"/>
      <c r="S143" s="28" t="s">
        <v>21</v>
      </c>
      <c r="T143" s="8"/>
      <c r="U143" s="7"/>
      <c r="V143" s="8"/>
      <c r="W143" s="28" t="s">
        <v>21</v>
      </c>
      <c r="X143" s="8"/>
      <c r="Y143" s="66">
        <f t="shared" si="95"/>
        <v>0.66311246648387667</v>
      </c>
      <c r="Z143" s="132">
        <v>1.1000000000000001</v>
      </c>
      <c r="AA143" s="127">
        <f t="shared" si="96"/>
        <v>4.4719065860264351</v>
      </c>
      <c r="AB143" s="66">
        <f t="shared" si="97"/>
        <v>8.3698984025860526</v>
      </c>
      <c r="AC143" s="71">
        <f t="shared" si="98"/>
        <v>-6.1698984025860524</v>
      </c>
      <c r="AD143" s="125">
        <f t="shared" si="99"/>
        <v>6.608998547805502</v>
      </c>
      <c r="AE143" s="130">
        <f t="shared" si="100"/>
        <v>0.57361672323537061</v>
      </c>
      <c r="AF143" s="134"/>
      <c r="AG143" s="211">
        <v>1.4181339999999999E-4</v>
      </c>
      <c r="AH143" s="80">
        <f t="shared" si="101"/>
        <v>7.7566717954720785E-3</v>
      </c>
      <c r="AI143" s="82">
        <f t="shared" si="102"/>
        <v>5.1263832632078864E-2</v>
      </c>
      <c r="AJ143" s="191">
        <f t="shared" si="103"/>
        <v>-4.3507160836606787E-2</v>
      </c>
      <c r="AK143" s="82">
        <f t="shared" si="104"/>
        <v>5.9020504427550947E-2</v>
      </c>
      <c r="AL143" s="192" t="str">
        <f t="shared" si="105"/>
        <v>Gel</v>
      </c>
      <c r="AM143" s="182">
        <v>2.8222593098519568</v>
      </c>
      <c r="AN143" s="182">
        <v>44.167602027300745</v>
      </c>
      <c r="AO143" s="182">
        <v>0.5722347831798934</v>
      </c>
      <c r="AP143" s="182">
        <v>150.26979109702683</v>
      </c>
      <c r="AQ143" s="199">
        <v>0.10210543763595892</v>
      </c>
      <c r="AR143" s="182">
        <v>3.860216331372615</v>
      </c>
      <c r="AS143" s="182">
        <v>-0.28693655667997858</v>
      </c>
      <c r="AT143" s="182">
        <v>5.3852072137439162</v>
      </c>
      <c r="AU143" s="182">
        <v>21.85427360974818</v>
      </c>
      <c r="AV143" s="182">
        <v>22.313326598563165</v>
      </c>
      <c r="AW143" s="182">
        <v>35.707689844445397</v>
      </c>
      <c r="AX143" s="182">
        <v>0</v>
      </c>
      <c r="AY143" s="182">
        <v>0.46801375194143813</v>
      </c>
      <c r="AZ143" s="182">
        <v>2879.2251815690825</v>
      </c>
      <c r="BA143" s="182">
        <v>7.7959836331192349</v>
      </c>
      <c r="BB143" s="182">
        <v>4.6160447612840505</v>
      </c>
      <c r="BC143" s="182">
        <v>5.8906829178642539</v>
      </c>
      <c r="BD143" s="182">
        <v>12.172082562206185</v>
      </c>
      <c r="BE143" s="182">
        <v>87.968605827802136</v>
      </c>
      <c r="BF143" s="182">
        <v>7.5835001780433231</v>
      </c>
      <c r="BG143" s="182">
        <v>0.55322938556059342</v>
      </c>
      <c r="BH143" s="182">
        <v>4.0839360276338832</v>
      </c>
      <c r="BI143" s="182">
        <v>0.23119158978418305</v>
      </c>
      <c r="BJ143" s="187">
        <v>2.8899640715491994</v>
      </c>
    </row>
    <row r="144" spans="1:62" customFormat="1" ht="15.75" x14ac:dyDescent="0.25">
      <c r="A144" s="20" t="s">
        <v>5</v>
      </c>
      <c r="B144" s="41">
        <v>26</v>
      </c>
      <c r="C144" s="41">
        <v>4</v>
      </c>
      <c r="D144" s="41" t="s">
        <v>8</v>
      </c>
      <c r="E144" s="41" t="s">
        <v>13</v>
      </c>
      <c r="F144" s="9" t="s">
        <v>207</v>
      </c>
      <c r="G144" s="2">
        <v>650</v>
      </c>
      <c r="H144" s="22">
        <v>33.5</v>
      </c>
      <c r="I144" s="22">
        <v>0.10100000000000001</v>
      </c>
      <c r="J144" s="43">
        <v>43160</v>
      </c>
      <c r="K144" s="324">
        <v>4.0999999999999996</v>
      </c>
      <c r="L144" s="332">
        <v>1898</v>
      </c>
      <c r="M144" s="329">
        <v>1866</v>
      </c>
      <c r="N144" s="346">
        <f t="shared" si="106"/>
        <v>-1.6859852476290849E-2</v>
      </c>
      <c r="O144" s="15" t="s">
        <v>21</v>
      </c>
      <c r="P144" s="44" t="s">
        <v>100</v>
      </c>
      <c r="Q144" s="140" t="s">
        <v>112</v>
      </c>
      <c r="R144" s="20"/>
      <c r="S144" s="25" t="s">
        <v>21</v>
      </c>
      <c r="T144" s="41"/>
      <c r="U144" s="42"/>
      <c r="V144" s="41"/>
      <c r="W144" s="25" t="s">
        <v>21</v>
      </c>
      <c r="X144" s="41"/>
      <c r="Y144" s="68">
        <f t="shared" si="95"/>
        <v>2.7005354569279363</v>
      </c>
      <c r="Z144" s="188">
        <v>14.84</v>
      </c>
      <c r="AA144" s="126">
        <f t="shared" si="96"/>
        <v>18.211906586026434</v>
      </c>
      <c r="AB144" s="65">
        <f t="shared" si="97"/>
        <v>24.271314397822479</v>
      </c>
      <c r="AC144" s="69">
        <f t="shared" si="98"/>
        <v>5.4086856021775196</v>
      </c>
      <c r="AD144" s="123">
        <f t="shared" si="99"/>
        <v>0.63553331521714829</v>
      </c>
      <c r="AE144" s="128">
        <f t="shared" si="100"/>
        <v>1.5027794094476299</v>
      </c>
      <c r="AF144" s="41"/>
      <c r="AG144" s="210">
        <v>6.0943899999999998E-5</v>
      </c>
      <c r="AH144" s="78">
        <f t="shared" si="101"/>
        <v>0.24350263110828158</v>
      </c>
      <c r="AI144" s="81">
        <f t="shared" si="102"/>
        <v>0.1547540344123445</v>
      </c>
      <c r="AJ144" s="190">
        <f t="shared" si="103"/>
        <v>8.8748596695937085E-2</v>
      </c>
      <c r="AK144" s="81">
        <f t="shared" si="104"/>
        <v>0.398256665520626</v>
      </c>
      <c r="AL144" s="83" t="str">
        <f t="shared" si="105"/>
        <v>Gel</v>
      </c>
      <c r="AM144" s="205">
        <v>10.47893216575533</v>
      </c>
      <c r="AN144" s="205">
        <v>123.98330727592111</v>
      </c>
      <c r="AO144" s="205">
        <v>0.62297244512910011</v>
      </c>
      <c r="AP144" s="205">
        <v>122.39620561219454</v>
      </c>
      <c r="AQ144" s="206">
        <v>0.28762553158287663</v>
      </c>
      <c r="AR144" s="205">
        <v>18.180712692671928</v>
      </c>
      <c r="AS144" s="205">
        <v>2.952127155212052</v>
      </c>
      <c r="AT144" s="205">
        <v>11.545191008686567</v>
      </c>
      <c r="AU144" s="205">
        <v>100.89145046822003</v>
      </c>
      <c r="AV144" s="205">
        <v>23.091851350732874</v>
      </c>
      <c r="AW144" s="205">
        <v>109.66229797198723</v>
      </c>
      <c r="AX144" s="205">
        <v>77.099999999999994</v>
      </c>
      <c r="AY144" s="205">
        <v>0.83222628378516394</v>
      </c>
      <c r="AZ144" s="205">
        <v>2208.2405305599395</v>
      </c>
      <c r="BA144" s="205">
        <v>12.118815623592091</v>
      </c>
      <c r="BB144" s="205">
        <v>60.742243419576489</v>
      </c>
      <c r="BC144" s="205">
        <v>4.4630218007542775</v>
      </c>
      <c r="BD144" s="205">
        <v>16.61349415131966</v>
      </c>
      <c r="BE144" s="205">
        <v>90.25916428117668</v>
      </c>
      <c r="BF144" s="205">
        <v>70.39280444587348</v>
      </c>
      <c r="BG144" s="205">
        <v>0.52859526173919902</v>
      </c>
      <c r="BH144" s="205">
        <v>17.539402867175582</v>
      </c>
      <c r="BI144" s="205">
        <v>3.4523501202625231</v>
      </c>
      <c r="BJ144" s="207">
        <v>5.9581967464443828</v>
      </c>
    </row>
    <row r="145" spans="1:72" customFormat="1" ht="15.75" x14ac:dyDescent="0.25">
      <c r="A145" s="3" t="s">
        <v>5</v>
      </c>
      <c r="B145" s="1">
        <v>26</v>
      </c>
      <c r="C145" s="1">
        <v>4</v>
      </c>
      <c r="D145" s="1" t="s">
        <v>8</v>
      </c>
      <c r="E145" s="1" t="s">
        <v>14</v>
      </c>
      <c r="F145" s="9" t="s">
        <v>207</v>
      </c>
      <c r="G145" s="2">
        <v>650</v>
      </c>
      <c r="H145" s="9">
        <v>33.5</v>
      </c>
      <c r="I145" s="9">
        <v>0.10100000000000001</v>
      </c>
      <c r="J145" s="10">
        <v>43160</v>
      </c>
      <c r="K145" s="237">
        <v>4.0999999999999996</v>
      </c>
      <c r="L145" s="332">
        <v>1898</v>
      </c>
      <c r="M145" s="329">
        <v>1866</v>
      </c>
      <c r="N145" s="344">
        <f t="shared" si="106"/>
        <v>-1.6859852476290849E-2</v>
      </c>
      <c r="O145" s="15" t="s">
        <v>21</v>
      </c>
      <c r="P145" s="45" t="s">
        <v>100</v>
      </c>
      <c r="Q145" s="19" t="s">
        <v>112</v>
      </c>
      <c r="R145" s="3"/>
      <c r="S145" s="25" t="s">
        <v>21</v>
      </c>
      <c r="T145" s="1"/>
      <c r="U145" s="2"/>
      <c r="V145" s="1"/>
      <c r="W145" s="25" t="s">
        <v>21</v>
      </c>
      <c r="X145" s="1"/>
      <c r="Y145" s="65">
        <f t="shared" si="95"/>
        <v>2.9822751717637233</v>
      </c>
      <c r="Z145" s="132">
        <v>16.739999999999998</v>
      </c>
      <c r="AA145" s="126">
        <f t="shared" si="96"/>
        <v>20.111906586026432</v>
      </c>
      <c r="AB145" s="65">
        <f t="shared" si="97"/>
        <v>38.141736968478867</v>
      </c>
      <c r="AC145" s="69">
        <f t="shared" si="98"/>
        <v>-4.6617369684788654</v>
      </c>
      <c r="AD145" s="123">
        <f t="shared" si="99"/>
        <v>1.2784789109007686</v>
      </c>
      <c r="AE145" s="128">
        <f t="shared" si="100"/>
        <v>0.55773976125699953</v>
      </c>
      <c r="AF145" s="1"/>
      <c r="AG145" s="209">
        <v>6.0943899999999998E-5</v>
      </c>
      <c r="AH145" s="79">
        <f t="shared" si="101"/>
        <v>0.27467884398602649</v>
      </c>
      <c r="AI145" s="64">
        <f t="shared" si="102"/>
        <v>0.35117110930673728</v>
      </c>
      <c r="AJ145" s="74">
        <f t="shared" si="103"/>
        <v>-7.6492265320710767E-2</v>
      </c>
      <c r="AK145" s="64">
        <f t="shared" si="104"/>
        <v>0.62584995329276372</v>
      </c>
      <c r="AL145" s="84" t="str">
        <f t="shared" si="105"/>
        <v>Gel</v>
      </c>
      <c r="AM145" s="52">
        <v>10.548293277638797</v>
      </c>
      <c r="AN145" s="52">
        <v>75.495299824979156</v>
      </c>
      <c r="AO145" s="52">
        <v>0.31692042173455981</v>
      </c>
      <c r="AP145" s="52">
        <v>175.5885362820687</v>
      </c>
      <c r="AQ145" s="204">
        <v>0.2352405324558946</v>
      </c>
      <c r="AR145" s="52">
        <v>12.926215172085534</v>
      </c>
      <c r="AS145" s="52">
        <v>0.27893674719615708</v>
      </c>
      <c r="AT145" s="52">
        <v>2.643668190558309</v>
      </c>
      <c r="AU145" s="52">
        <v>43.974460958479121</v>
      </c>
      <c r="AV145" s="52">
        <v>31.520840685489443</v>
      </c>
      <c r="AW145" s="52">
        <v>166.03616693559653</v>
      </c>
      <c r="AX145" s="52">
        <v>0.2</v>
      </c>
      <c r="AY145" s="52">
        <v>0.72890923855356338</v>
      </c>
      <c r="AZ145" s="52">
        <v>2561.3118934830304</v>
      </c>
      <c r="BA145" s="52">
        <v>36.059660764904862</v>
      </c>
      <c r="BB145" s="52">
        <v>13.026784770007058</v>
      </c>
      <c r="BC145" s="52">
        <v>7.112564233976868</v>
      </c>
      <c r="BD145" s="52">
        <v>9.6968153680276767</v>
      </c>
      <c r="BE145" s="52">
        <v>93.521765146259085</v>
      </c>
      <c r="BF145" s="52">
        <v>27.262201911071315</v>
      </c>
      <c r="BG145" s="52">
        <v>1.0872396138053879</v>
      </c>
      <c r="BH145" s="52">
        <v>16.741386716384365</v>
      </c>
      <c r="BI145" s="52">
        <v>0.65716704583560559</v>
      </c>
      <c r="BJ145" s="54">
        <v>12.260712437856201</v>
      </c>
    </row>
    <row r="146" spans="1:72" customFormat="1" ht="15.75" x14ac:dyDescent="0.25">
      <c r="A146" s="3" t="s">
        <v>5</v>
      </c>
      <c r="B146" s="1">
        <v>26</v>
      </c>
      <c r="C146" s="1">
        <v>4</v>
      </c>
      <c r="D146" s="1" t="s">
        <v>10</v>
      </c>
      <c r="E146" s="1" t="s">
        <v>13</v>
      </c>
      <c r="F146" s="9" t="s">
        <v>206</v>
      </c>
      <c r="G146" s="2">
        <v>550</v>
      </c>
      <c r="H146" s="9">
        <v>33.5</v>
      </c>
      <c r="I146" s="9">
        <v>0.10100000000000001</v>
      </c>
      <c r="J146" s="10">
        <v>43160</v>
      </c>
      <c r="K146" s="237">
        <v>4.0999999999999996</v>
      </c>
      <c r="L146" s="332">
        <v>594</v>
      </c>
      <c r="M146" s="329">
        <v>592</v>
      </c>
      <c r="N146" s="344">
        <f t="shared" si="106"/>
        <v>-3.3670033670033517E-3</v>
      </c>
      <c r="O146" s="15" t="s">
        <v>21</v>
      </c>
      <c r="P146" s="45" t="s">
        <v>100</v>
      </c>
      <c r="Q146" s="19" t="s">
        <v>112</v>
      </c>
      <c r="R146" s="3"/>
      <c r="S146" s="25" t="s">
        <v>21</v>
      </c>
      <c r="T146" s="1"/>
      <c r="U146" s="2"/>
      <c r="V146" s="1"/>
      <c r="W146" s="25" t="s">
        <v>21</v>
      </c>
      <c r="X146" s="1"/>
      <c r="Y146" s="65">
        <f t="shared" si="95"/>
        <v>1.3748759565953388</v>
      </c>
      <c r="Z146" s="132">
        <v>5.9</v>
      </c>
      <c r="AA146" s="126">
        <f t="shared" si="96"/>
        <v>9.2719065860264358</v>
      </c>
      <c r="AB146" s="65">
        <f t="shared" si="97"/>
        <v>19.865964234743451</v>
      </c>
      <c r="AC146" s="69">
        <f t="shared" si="98"/>
        <v>-8.0659642347434488</v>
      </c>
      <c r="AD146" s="123">
        <f t="shared" si="99"/>
        <v>2.3671125821599066</v>
      </c>
      <c r="AE146" s="128">
        <f t="shared" si="100"/>
        <v>0.43759940211148957</v>
      </c>
      <c r="AF146" s="4"/>
      <c r="AG146" s="209">
        <v>8.8749699999999995E-5</v>
      </c>
      <c r="AH146" s="79">
        <f t="shared" si="101"/>
        <v>6.6479097957514235E-2</v>
      </c>
      <c r="AI146" s="64">
        <f t="shared" si="102"/>
        <v>0.15736350922587289</v>
      </c>
      <c r="AJ146" s="74">
        <f t="shared" si="103"/>
        <v>-9.0884411268358639E-2</v>
      </c>
      <c r="AK146" s="64">
        <f t="shared" si="104"/>
        <v>0.22384260718338714</v>
      </c>
      <c r="AL146" s="84" t="str">
        <f t="shared" si="105"/>
        <v>Gel</v>
      </c>
      <c r="AM146" s="52">
        <v>6.3197620714092562</v>
      </c>
      <c r="AN146" s="52">
        <v>63.633800891693681</v>
      </c>
      <c r="AO146" s="52">
        <v>0.82692726550816031</v>
      </c>
      <c r="AP146" s="52">
        <v>161.29110421326774</v>
      </c>
      <c r="AQ146" s="204">
        <v>0.17306531799241109</v>
      </c>
      <c r="AR146" s="52">
        <v>7.8999764438380415</v>
      </c>
      <c r="AS146" s="52">
        <v>0.32971506590753163</v>
      </c>
      <c r="AT146" s="52">
        <v>3.2837149647163901</v>
      </c>
      <c r="AU146" s="52">
        <v>38.799619812630397</v>
      </c>
      <c r="AV146" s="52">
        <v>24.834181079063285</v>
      </c>
      <c r="AW146" s="52">
        <v>48.704662359928548</v>
      </c>
      <c r="AX146" s="52">
        <v>0</v>
      </c>
      <c r="AY146" s="52">
        <v>0.61765348794568098</v>
      </c>
      <c r="AZ146" s="52">
        <v>1815.664436238173</v>
      </c>
      <c r="BA146" s="52">
        <v>21.188115297434027</v>
      </c>
      <c r="BB146" s="52">
        <v>9.0091845396160917</v>
      </c>
      <c r="BC146" s="52">
        <v>5.8175560353485096</v>
      </c>
      <c r="BD146" s="52">
        <v>9.5792747448164786</v>
      </c>
      <c r="BE146" s="52">
        <v>92.660608736498034</v>
      </c>
      <c r="BF146" s="52">
        <v>16.827700164867565</v>
      </c>
      <c r="BG146" s="52">
        <v>0.73751363741509912</v>
      </c>
      <c r="BH146" s="52">
        <v>9.8105286461569126</v>
      </c>
      <c r="BI146" s="52">
        <v>0.45152501460065714</v>
      </c>
      <c r="BJ146" s="54">
        <v>7.1445708080508972</v>
      </c>
    </row>
    <row r="147" spans="1:72" customFormat="1" ht="15.75" x14ac:dyDescent="0.25">
      <c r="A147" s="5" t="s">
        <v>5</v>
      </c>
      <c r="B147" s="8">
        <v>26</v>
      </c>
      <c r="C147" s="8">
        <v>4</v>
      </c>
      <c r="D147" s="8" t="s">
        <v>10</v>
      </c>
      <c r="E147" s="8" t="s">
        <v>14</v>
      </c>
      <c r="F147" s="11" t="s">
        <v>206</v>
      </c>
      <c r="G147" s="7">
        <v>550</v>
      </c>
      <c r="H147" s="11">
        <v>33.5</v>
      </c>
      <c r="I147" s="9">
        <v>0.10100000000000001</v>
      </c>
      <c r="J147" s="10">
        <v>43160</v>
      </c>
      <c r="K147" s="237">
        <v>4.0999999999999996</v>
      </c>
      <c r="L147" s="332">
        <v>594</v>
      </c>
      <c r="M147" s="330">
        <v>592</v>
      </c>
      <c r="N147" s="345">
        <f t="shared" si="106"/>
        <v>-3.3670033670033517E-3</v>
      </c>
      <c r="O147" s="29" t="s">
        <v>21</v>
      </c>
      <c r="P147" s="46" t="s">
        <v>100</v>
      </c>
      <c r="Q147" s="39" t="s">
        <v>112</v>
      </c>
      <c r="R147" s="5"/>
      <c r="S147" s="28" t="s">
        <v>21</v>
      </c>
      <c r="T147" s="8"/>
      <c r="U147" s="7"/>
      <c r="V147" s="8"/>
      <c r="W147" s="28" t="s">
        <v>21</v>
      </c>
      <c r="X147" s="8"/>
      <c r="Y147" s="65"/>
      <c r="Z147" s="189"/>
      <c r="AA147" s="126"/>
      <c r="AB147" s="65"/>
      <c r="AC147" s="69"/>
      <c r="AD147" s="123"/>
      <c r="AE147" s="128"/>
      <c r="AF147" s="6"/>
      <c r="AG147" s="85">
        <v>8.8749699999999995E-5</v>
      </c>
      <c r="AH147" s="79"/>
      <c r="AI147" s="64"/>
      <c r="AJ147" s="74"/>
      <c r="AK147" s="64"/>
      <c r="AL147" s="84"/>
      <c r="AM147" s="52"/>
      <c r="AN147" s="52"/>
      <c r="AO147" s="52"/>
      <c r="AP147" s="52"/>
      <c r="AQ147" s="204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4"/>
    </row>
    <row r="148" spans="1:72" customFormat="1" ht="15.75" x14ac:dyDescent="0.25">
      <c r="A148" s="20" t="s">
        <v>5</v>
      </c>
      <c r="B148" s="41">
        <v>25</v>
      </c>
      <c r="C148" s="41">
        <v>5</v>
      </c>
      <c r="D148" s="41" t="s">
        <v>8</v>
      </c>
      <c r="E148" s="41" t="s">
        <v>13</v>
      </c>
      <c r="F148" s="9" t="s">
        <v>197</v>
      </c>
      <c r="G148" s="2">
        <v>700</v>
      </c>
      <c r="H148" s="2">
        <v>43.8</v>
      </c>
      <c r="I148" s="1">
        <v>9.2999999999999999E-2</v>
      </c>
      <c r="J148" s="244">
        <v>43191</v>
      </c>
      <c r="K148" s="240">
        <v>13.05</v>
      </c>
      <c r="L148" s="341"/>
      <c r="M148" s="324"/>
      <c r="N148" s="342"/>
      <c r="O148" s="15" t="s">
        <v>21</v>
      </c>
      <c r="P148" s="45" t="s">
        <v>100</v>
      </c>
      <c r="Q148" s="140"/>
      <c r="R148" s="20"/>
      <c r="S148" s="25" t="s">
        <v>21</v>
      </c>
      <c r="T148" s="41"/>
      <c r="U148" s="42"/>
      <c r="V148" s="41"/>
      <c r="W148" s="25" t="s">
        <v>21</v>
      </c>
      <c r="X148" s="41"/>
      <c r="Y148" s="68">
        <f>AA148/$BA$3</f>
        <v>14.959178733493472</v>
      </c>
      <c r="Z148" s="188">
        <v>97.51</v>
      </c>
      <c r="AA148" s="133">
        <f>Z148+(0.5*$BA$3)</f>
        <v>100.88190658602645</v>
      </c>
      <c r="AB148" s="68">
        <f>Z148*(1+AD148)</f>
        <v>109.55961218545509</v>
      </c>
      <c r="AC148" s="70">
        <f>Z148*(1-AD148)</f>
        <v>85.46038781454493</v>
      </c>
      <c r="AD148" s="124">
        <f>((0.5*BA148)+(0.5*$BA$3))/Z148</f>
        <v>0.12357309184140168</v>
      </c>
      <c r="AE148" s="131">
        <f>AA148/BA148</f>
        <v>5.8127062176820505</v>
      </c>
      <c r="AF148" s="41"/>
      <c r="AG148" s="208">
        <v>7.0898873000000003E-4</v>
      </c>
      <c r="AH148" s="64">
        <f t="shared" ref="AH148:AH153" si="107">(Z148/1000000)/AG148</f>
        <v>0.13753392102579684</v>
      </c>
      <c r="AI148" s="74">
        <f t="shared" ref="AI148:AI153" si="108">AH148*AD148</f>
        <v>1.699549185422888E-2</v>
      </c>
      <c r="AJ148" s="64">
        <f t="shared" ref="AJ148:AJ153" si="109">(AC148/1000000)/AG148</f>
        <v>0.12053842917156797</v>
      </c>
      <c r="AK148" s="74">
        <f t="shared" ref="AK148:AK153" si="110">(AB148/1000000)/AG148</f>
        <v>0.15452941288002572</v>
      </c>
      <c r="AL148" s="64" t="str">
        <f t="shared" ref="AL148:AL153" si="111">IF(AH148&gt;0.4,"Coke", "Gel")</f>
        <v>Gel</v>
      </c>
      <c r="AM148" s="184">
        <v>5.5159688679039203</v>
      </c>
      <c r="AN148" s="184">
        <v>52.1320071129594</v>
      </c>
      <c r="AO148" s="184">
        <v>0.68180324942910975</v>
      </c>
      <c r="AP148" s="184">
        <v>92.181304961123885</v>
      </c>
      <c r="AQ148" s="185">
        <v>9.0444102150277983E-2</v>
      </c>
      <c r="AR148" s="184">
        <v>6.9454497786627023</v>
      </c>
      <c r="AS148" s="184">
        <v>0.36082976739864436</v>
      </c>
      <c r="AT148" s="184">
        <v>3.1815197099045611</v>
      </c>
      <c r="AU148" s="184">
        <v>29.743979030950356</v>
      </c>
      <c r="AV148" s="184">
        <v>22.388028082009047</v>
      </c>
      <c r="AW148" s="184">
        <v>98.494619679375532</v>
      </c>
      <c r="AX148" s="184">
        <v>0</v>
      </c>
      <c r="AY148" s="184">
        <v>0.43821235487351007</v>
      </c>
      <c r="AZ148" s="184">
        <v>1265.2675091778844</v>
      </c>
      <c r="BA148" s="184">
        <v>17.355411198857286</v>
      </c>
      <c r="BB148" s="184">
        <v>8.5166259458960027</v>
      </c>
      <c r="BC148" s="184">
        <v>5.2207756472543156</v>
      </c>
      <c r="BD148" s="184">
        <v>11.941983471740741</v>
      </c>
      <c r="BE148" s="184">
        <v>91.866491131037975</v>
      </c>
      <c r="BF148" s="184">
        <v>15.608002286171541</v>
      </c>
      <c r="BG148" s="184">
        <v>0.64796817103226734</v>
      </c>
      <c r="BH148" s="184">
        <v>8.840953876629623</v>
      </c>
      <c r="BI148" s="184">
        <v>0.41494179241350215</v>
      </c>
      <c r="BJ148" s="186">
        <v>6.1294489678534116</v>
      </c>
    </row>
    <row r="149" spans="1:72" customFormat="1" ht="15.75" x14ac:dyDescent="0.25">
      <c r="A149" s="3" t="s">
        <v>5</v>
      </c>
      <c r="B149" s="1">
        <v>25</v>
      </c>
      <c r="C149" s="1">
        <v>5</v>
      </c>
      <c r="D149" s="1" t="s">
        <v>8</v>
      </c>
      <c r="E149" s="1" t="s">
        <v>14</v>
      </c>
      <c r="F149" s="9" t="s">
        <v>197</v>
      </c>
      <c r="G149" s="2">
        <v>700</v>
      </c>
      <c r="H149" s="2">
        <v>43.8</v>
      </c>
      <c r="I149" s="1">
        <v>9.2999999999999999E-2</v>
      </c>
      <c r="J149" s="232">
        <v>43191</v>
      </c>
      <c r="K149" s="241">
        <v>13.05</v>
      </c>
      <c r="L149" s="239"/>
      <c r="M149" s="237"/>
      <c r="N149" s="344"/>
      <c r="O149" s="15" t="s">
        <v>21</v>
      </c>
      <c r="P149" s="45" t="s">
        <v>100</v>
      </c>
      <c r="Q149" s="19"/>
      <c r="R149" s="3"/>
      <c r="S149" s="25" t="s">
        <v>21</v>
      </c>
      <c r="T149" s="1"/>
      <c r="U149" s="2"/>
      <c r="V149" s="1"/>
      <c r="W149" s="25" t="s">
        <v>21</v>
      </c>
      <c r="X149" s="1"/>
      <c r="Y149" s="65">
        <f>AA149/$BA$3</f>
        <v>14.171790372557666</v>
      </c>
      <c r="Z149" s="132">
        <v>92.2</v>
      </c>
      <c r="AA149" s="126">
        <f>Z149+(0.5*$BA$3)</f>
        <v>95.571906586026444</v>
      </c>
      <c r="AB149" s="65">
        <f>Z149*(1+AD149)</f>
        <v>103.85189455139596</v>
      </c>
      <c r="AC149" s="69">
        <f>Z149*(1-AD149)</f>
        <v>80.548105448604034</v>
      </c>
      <c r="AD149" s="123">
        <f>((0.5*BA149)+(0.5*$BA$3))/Z149</f>
        <v>0.12637629665288461</v>
      </c>
      <c r="AE149" s="128">
        <f>AA149/BA149</f>
        <v>5.771258785987933</v>
      </c>
      <c r="AF149" s="1"/>
      <c r="AG149" s="208">
        <v>7.0898873000000003E-4</v>
      </c>
      <c r="AH149" s="64">
        <f t="shared" si="107"/>
        <v>0.13004438025411208</v>
      </c>
      <c r="AI149" s="74">
        <f t="shared" si="108"/>
        <v>1.6434527177034197E-2</v>
      </c>
      <c r="AJ149" s="64">
        <f t="shared" si="109"/>
        <v>0.11360985307707787</v>
      </c>
      <c r="AK149" s="74">
        <f t="shared" si="110"/>
        <v>0.14647890743114628</v>
      </c>
      <c r="AL149" s="64" t="str">
        <f t="shared" si="111"/>
        <v>Gel</v>
      </c>
      <c r="AM149" s="182">
        <v>5.1798022221000108</v>
      </c>
      <c r="AN149" s="182">
        <v>79.692501458339393</v>
      </c>
      <c r="AO149" s="182">
        <v>0.50910829682667547</v>
      </c>
      <c r="AP149" s="182">
        <v>146.12978823023491</v>
      </c>
      <c r="AQ149" s="199">
        <v>0.13520232963598633</v>
      </c>
      <c r="AR149" s="182">
        <v>6.6376743034878425</v>
      </c>
      <c r="AS149" s="182">
        <v>0.56297281464857363</v>
      </c>
      <c r="AT149" s="182">
        <v>6.0778881741910382</v>
      </c>
      <c r="AU149" s="182">
        <v>55.556404563998449</v>
      </c>
      <c r="AV149" s="182">
        <v>24.136100532319755</v>
      </c>
      <c r="AW149" s="182">
        <v>50.267219468809422</v>
      </c>
      <c r="AX149" s="182">
        <v>0</v>
      </c>
      <c r="AY149" s="182">
        <v>0.54368421753007601</v>
      </c>
      <c r="AZ149" s="182">
        <v>1871.7467354269966</v>
      </c>
      <c r="BA149" s="182">
        <v>16.55997593073905</v>
      </c>
      <c r="BB149" s="182">
        <v>7.4367915490801852</v>
      </c>
      <c r="BC149" s="182">
        <v>5.4731951225648645</v>
      </c>
      <c r="BD149" s="182">
        <v>10.683037767168337</v>
      </c>
      <c r="BE149" s="182">
        <v>91.00521545731057</v>
      </c>
      <c r="BF149" s="182">
        <v>13.368095096666366</v>
      </c>
      <c r="BG149" s="182">
        <v>0.6745387990057492</v>
      </c>
      <c r="BH149" s="182">
        <v>8.0027618096736415</v>
      </c>
      <c r="BI149" s="182">
        <v>0.37130312321717401</v>
      </c>
      <c r="BJ149" s="187">
        <v>5.7626369525152104</v>
      </c>
    </row>
    <row r="150" spans="1:72" customFormat="1" ht="15.75" x14ac:dyDescent="0.25">
      <c r="A150" s="3" t="s">
        <v>5</v>
      </c>
      <c r="B150" s="1">
        <v>25</v>
      </c>
      <c r="C150" s="1">
        <v>5</v>
      </c>
      <c r="D150" s="1" t="s">
        <v>10</v>
      </c>
      <c r="E150" s="1" t="s">
        <v>13</v>
      </c>
      <c r="F150" s="9" t="s">
        <v>196</v>
      </c>
      <c r="G150" s="2">
        <v>600</v>
      </c>
      <c r="H150" s="2">
        <v>43.8</v>
      </c>
      <c r="I150" s="1">
        <v>9.2999999999999999E-2</v>
      </c>
      <c r="J150" s="232">
        <v>43191</v>
      </c>
      <c r="K150" s="241">
        <v>13.05</v>
      </c>
      <c r="L150" s="327">
        <v>587</v>
      </c>
      <c r="M150" s="329">
        <v>610</v>
      </c>
      <c r="N150" s="344"/>
      <c r="O150" s="15" t="s">
        <v>21</v>
      </c>
      <c r="P150" s="45" t="s">
        <v>100</v>
      </c>
      <c r="Q150" s="19"/>
      <c r="R150" s="3"/>
      <c r="S150" s="25" t="s">
        <v>21</v>
      </c>
      <c r="T150" s="1"/>
      <c r="U150" s="2"/>
      <c r="V150" s="1"/>
      <c r="W150" s="25" t="s">
        <v>21</v>
      </c>
      <c r="X150" s="1"/>
      <c r="Y150" s="65">
        <f>AA150/$BA$3</f>
        <v>7.3210667802348439</v>
      </c>
      <c r="Z150" s="132">
        <v>46</v>
      </c>
      <c r="AA150" s="126">
        <f>Z150+(0.5*$BA$3)</f>
        <v>49.371906586026434</v>
      </c>
      <c r="AB150" s="65">
        <f>Z150*(1+AD150)</f>
        <v>60.673973250958156</v>
      </c>
      <c r="AC150" s="69">
        <f>Z150*(1-AD150)</f>
        <v>31.326026749041844</v>
      </c>
      <c r="AD150" s="123">
        <f>((0.5*BA150)+(0.5*$BA$3))/Z150</f>
        <v>0.31899941849909025</v>
      </c>
      <c r="AE150" s="128">
        <f>AA150/BA150</f>
        <v>2.1841981670139408</v>
      </c>
      <c r="AF150" s="4"/>
      <c r="AG150" s="208">
        <v>2.5349509999999999E-4</v>
      </c>
      <c r="AH150" s="64">
        <f t="shared" si="107"/>
        <v>0.1814630736452105</v>
      </c>
      <c r="AI150" s="74">
        <f t="shared" si="108"/>
        <v>5.7886614971879739E-2</v>
      </c>
      <c r="AJ150" s="64">
        <f t="shared" si="109"/>
        <v>0.12357645867333074</v>
      </c>
      <c r="AK150" s="74">
        <f t="shared" si="110"/>
        <v>0.23934968861709027</v>
      </c>
      <c r="AL150" s="64" t="str">
        <f t="shared" si="111"/>
        <v>Gel</v>
      </c>
      <c r="AM150" s="182">
        <v>6.9547242189552003</v>
      </c>
      <c r="AN150" s="182">
        <v>62.097002228256315</v>
      </c>
      <c r="AO150" s="182">
        <v>0.7606278182226226</v>
      </c>
      <c r="AP150" s="182">
        <v>129.07178217935834</v>
      </c>
      <c r="AQ150" s="199">
        <v>0.14376270034311123</v>
      </c>
      <c r="AR150" s="182">
        <v>8.6970743994181152</v>
      </c>
      <c r="AS150" s="182">
        <v>-9.1814600288992604E-3</v>
      </c>
      <c r="AT150" s="182">
        <v>2.9405610049215225</v>
      </c>
      <c r="AU150" s="182">
        <v>32.551210801636365</v>
      </c>
      <c r="AV150" s="182">
        <v>29.545789835004225</v>
      </c>
      <c r="AW150" s="182">
        <v>77.186024143901179</v>
      </c>
      <c r="AX150" s="182">
        <v>10.199999999999999</v>
      </c>
      <c r="AY150" s="182">
        <v>0.55896373302930136</v>
      </c>
      <c r="AZ150" s="182">
        <v>1298.9061079982957</v>
      </c>
      <c r="BA150" s="182">
        <v>22.60413332986343</v>
      </c>
      <c r="BB150" s="182">
        <v>8.2682215683687517</v>
      </c>
      <c r="BC150" s="182">
        <v>7.9042853900572263</v>
      </c>
      <c r="BD150" s="182">
        <v>9.2433252930920684</v>
      </c>
      <c r="BE150" s="182">
        <v>89.773706546469157</v>
      </c>
      <c r="BF150" s="182">
        <v>16.883199350559153</v>
      </c>
      <c r="BG150" s="182">
        <v>0.97047361272235821</v>
      </c>
      <c r="BH150" s="182">
        <v>10.430564860691424</v>
      </c>
      <c r="BI150" s="182">
        <v>0.41993152595121364</v>
      </c>
      <c r="BJ150" s="187">
        <v>7.9556326922084057</v>
      </c>
      <c r="BO150" s="1"/>
      <c r="BP150" s="1"/>
      <c r="BQ150" s="1"/>
      <c r="BR150" s="1"/>
      <c r="BS150" s="1"/>
      <c r="BT150" s="1"/>
    </row>
    <row r="151" spans="1:72" customFormat="1" ht="15.75" x14ac:dyDescent="0.25">
      <c r="A151" s="5" t="s">
        <v>5</v>
      </c>
      <c r="B151" s="8">
        <v>25</v>
      </c>
      <c r="C151" s="8">
        <v>5</v>
      </c>
      <c r="D151" s="8" t="s">
        <v>10</v>
      </c>
      <c r="E151" s="8" t="s">
        <v>14</v>
      </c>
      <c r="F151" s="11" t="s">
        <v>196</v>
      </c>
      <c r="G151" s="7">
        <v>600</v>
      </c>
      <c r="H151" s="2">
        <v>43.8</v>
      </c>
      <c r="I151" s="1">
        <v>9.2999999999999999E-2</v>
      </c>
      <c r="J151" s="232">
        <v>43191</v>
      </c>
      <c r="K151" s="242">
        <v>13.05</v>
      </c>
      <c r="L151" s="327">
        <v>587</v>
      </c>
      <c r="M151" s="329">
        <v>610</v>
      </c>
      <c r="N151" s="345"/>
      <c r="O151" s="29" t="s">
        <v>21</v>
      </c>
      <c r="P151" s="45" t="s">
        <v>100</v>
      </c>
      <c r="Q151" s="39"/>
      <c r="R151" s="5"/>
      <c r="S151" s="28" t="s">
        <v>21</v>
      </c>
      <c r="T151" s="8"/>
      <c r="U151" s="7"/>
      <c r="V151" s="8"/>
      <c r="W151" s="28" t="s">
        <v>21</v>
      </c>
      <c r="X151" s="8"/>
      <c r="Y151" s="65">
        <f>AA151/$BA$3</f>
        <v>6.1644511088037186</v>
      </c>
      <c r="Z151" s="189">
        <v>38.200000000000003</v>
      </c>
      <c r="AA151" s="126">
        <f>Z151+(0.5*$BA$3)</f>
        <v>41.571906586026437</v>
      </c>
      <c r="AB151" s="65">
        <f>Z151*(1+AD151)</f>
        <v>52.487845050483571</v>
      </c>
      <c r="AC151" s="69">
        <f>Z151*(1-AD151)</f>
        <v>23.912154949516438</v>
      </c>
      <c r="AD151" s="123">
        <f>((0.5*BA151)+(0.5*$BA$3))/Z151</f>
        <v>0.37402735734250175</v>
      </c>
      <c r="AE151" s="128">
        <f>AA151/BA151</f>
        <v>1.9041838098202339</v>
      </c>
      <c r="AF151" s="6"/>
      <c r="AG151" s="208">
        <v>2.5349509999999999E-4</v>
      </c>
      <c r="AH151" s="82">
        <f t="shared" si="107"/>
        <v>0.15069324811406612</v>
      </c>
      <c r="AI151" s="191">
        <f t="shared" si="108"/>
        <v>5.6363397361462085E-2</v>
      </c>
      <c r="AJ151" s="82">
        <f t="shared" si="109"/>
        <v>9.4329850752604055E-2</v>
      </c>
      <c r="AK151" s="191">
        <f t="shared" si="110"/>
        <v>0.20705664547552821</v>
      </c>
      <c r="AL151" s="82" t="str">
        <f t="shared" si="111"/>
        <v>Gel</v>
      </c>
      <c r="AM151" s="182">
        <v>6.9785195500616899</v>
      </c>
      <c r="AN151" s="182">
        <v>78.456199844367802</v>
      </c>
      <c r="AO151" s="182">
        <v>0.70211005753769051</v>
      </c>
      <c r="AP151" s="182">
        <v>158.97713039998175</v>
      </c>
      <c r="AQ151" s="199">
        <v>0.255619747935524</v>
      </c>
      <c r="AR151" s="182">
        <v>8.9068896299173215</v>
      </c>
      <c r="AS151" s="182">
        <v>-8.4325363144339364E-3</v>
      </c>
      <c r="AT151" s="182">
        <v>3.501364415584423</v>
      </c>
      <c r="AU151" s="182">
        <v>36.434283882382843</v>
      </c>
      <c r="AV151" s="182">
        <v>42.021917780974363</v>
      </c>
      <c r="AW151" s="182">
        <v>62.244818382019929</v>
      </c>
      <c r="AX151" s="182">
        <v>24.7</v>
      </c>
      <c r="AY151" s="182">
        <v>0.76203219266943856</v>
      </c>
      <c r="AZ151" s="182">
        <v>1745.5580502325017</v>
      </c>
      <c r="BA151" s="182">
        <v>21.831876928914266</v>
      </c>
      <c r="BB151" s="182">
        <v>9.6510009558989864</v>
      </c>
      <c r="BC151" s="182">
        <v>9.4373189640957236</v>
      </c>
      <c r="BD151" s="182">
        <v>10.511494308317822</v>
      </c>
      <c r="BE151" s="182">
        <v>90.162122659594033</v>
      </c>
      <c r="BF151" s="182">
        <v>18.273402019985951</v>
      </c>
      <c r="BG151" s="182">
        <v>1.0285719407037084</v>
      </c>
      <c r="BH151" s="182">
        <v>10.51055881123991</v>
      </c>
      <c r="BI151" s="182">
        <v>0.48144798512838571</v>
      </c>
      <c r="BJ151" s="187">
        <v>7.6910431495145772</v>
      </c>
      <c r="BO151" s="1"/>
      <c r="BP151" s="1"/>
      <c r="BQ151" s="1"/>
      <c r="BR151" s="1"/>
      <c r="BS151" s="1"/>
      <c r="BT151" s="1"/>
    </row>
    <row r="152" spans="1:72" customFormat="1" ht="15.75" x14ac:dyDescent="0.25">
      <c r="A152" s="3" t="s">
        <v>7</v>
      </c>
      <c r="B152" s="1">
        <v>21</v>
      </c>
      <c r="C152" s="1">
        <v>5</v>
      </c>
      <c r="D152" s="1" t="s">
        <v>8</v>
      </c>
      <c r="E152" s="1" t="s">
        <v>13</v>
      </c>
      <c r="F152" s="9" t="s">
        <v>140</v>
      </c>
      <c r="G152" s="2">
        <v>650</v>
      </c>
      <c r="H152" s="140">
        <v>20</v>
      </c>
      <c r="I152" s="140">
        <v>0.115</v>
      </c>
      <c r="J152" s="43">
        <v>43191</v>
      </c>
      <c r="K152" s="237">
        <v>29.1</v>
      </c>
      <c r="L152" s="324">
        <v>1922.2813778353905</v>
      </c>
      <c r="M152" s="324">
        <v>1943.0693124646793</v>
      </c>
      <c r="N152" s="344">
        <f t="shared" si="106"/>
        <v>1.0814199663473412E-2</v>
      </c>
      <c r="O152" s="15" t="s">
        <v>21</v>
      </c>
      <c r="P152" s="44" t="s">
        <v>100</v>
      </c>
      <c r="Q152" s="9"/>
      <c r="R152" s="3"/>
      <c r="S152" s="15" t="s">
        <v>21</v>
      </c>
      <c r="U152" s="2"/>
      <c r="V152" s="20"/>
      <c r="W152" s="15" t="s">
        <v>21</v>
      </c>
      <c r="X152" s="41"/>
      <c r="Y152" s="68">
        <f t="shared" ref="Y152:Y171" si="112">AA152/$BA$3</f>
        <v>15.921542285748345</v>
      </c>
      <c r="Z152" s="70">
        <v>104</v>
      </c>
      <c r="AA152" s="133">
        <f t="shared" ref="AA152:AA159" si="113">Z152+(0.5*$BA$3)</f>
        <v>107.37190658602644</v>
      </c>
      <c r="AB152" s="68">
        <f t="shared" ref="AB152:AB159" si="114">Z152*(1+AD152)</f>
        <v>129.61901190545467</v>
      </c>
      <c r="AC152" s="70">
        <f t="shared" ref="AC152:AC159" si="115">Z152*(1-AD152)</f>
        <v>78.380988094545344</v>
      </c>
      <c r="AD152" s="124">
        <f t="shared" ref="AD152:AD159" si="116">((0.5*BA152)+(0.5*$BA$3))/Z152</f>
        <v>0.246336652937064</v>
      </c>
      <c r="AE152" s="131">
        <f t="shared" ref="AE152:AE159" si="117">AA152/BA152</f>
        <v>2.4131657814434715</v>
      </c>
      <c r="AF152" s="42"/>
      <c r="AG152" s="209">
        <v>5.3748149999999998E-4</v>
      </c>
      <c r="AH152" s="79">
        <f t="shared" si="107"/>
        <v>0.19349503192202894</v>
      </c>
      <c r="AI152" s="64">
        <f t="shared" si="108"/>
        <v>4.7664918523622965E-2</v>
      </c>
      <c r="AJ152" s="74">
        <f t="shared" si="109"/>
        <v>0.14583011339840599</v>
      </c>
      <c r="AK152" s="64">
        <f t="shared" si="110"/>
        <v>0.24115995044565192</v>
      </c>
      <c r="AL152" s="74" t="str">
        <f t="shared" si="111"/>
        <v>Gel</v>
      </c>
      <c r="AM152" s="213">
        <v>13.778374792376788</v>
      </c>
      <c r="AN152" s="184">
        <v>119.5360891870223</v>
      </c>
      <c r="AO152" s="184">
        <v>0.54051691843281802</v>
      </c>
      <c r="AP152" s="184">
        <v>151.35471208811904</v>
      </c>
      <c r="AQ152" s="200">
        <v>0.3588890909905178</v>
      </c>
      <c r="AR152" s="184">
        <v>17.237886529989616</v>
      </c>
      <c r="AS152" s="184">
        <v>-3.7085735072661004E-2</v>
      </c>
      <c r="AT152" s="184">
        <v>2.9969288933395362</v>
      </c>
      <c r="AU152" s="184">
        <v>53.694006753546276</v>
      </c>
      <c r="AV152" s="184">
        <v>65.842084252465426</v>
      </c>
      <c r="AW152" s="184">
        <v>100.10758874241562</v>
      </c>
      <c r="AX152" s="184">
        <v>0</v>
      </c>
      <c r="AY152" s="184">
        <v>0.92998432193668423</v>
      </c>
      <c r="AZ152" s="184">
        <v>930.3652847574532</v>
      </c>
      <c r="BA152" s="184">
        <v>44.494210638856444</v>
      </c>
      <c r="BB152" s="184">
        <v>15.424745745499994</v>
      </c>
      <c r="BC152" s="184">
        <v>17.801285570093832</v>
      </c>
      <c r="BD152" s="184">
        <v>10.976150919333541</v>
      </c>
      <c r="BE152" s="184">
        <v>91.512293094870927</v>
      </c>
      <c r="BF152" s="184">
        <v>33.633001294219866</v>
      </c>
      <c r="BG152" s="184">
        <v>1.8812314904271028</v>
      </c>
      <c r="BH152" s="184">
        <v>21.731468729202923</v>
      </c>
      <c r="BI152" s="184">
        <v>0.740781331173756</v>
      </c>
      <c r="BJ152" s="186">
        <v>15.49833490898059</v>
      </c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1:72" customFormat="1" ht="15.75" x14ac:dyDescent="0.25">
      <c r="A153" s="3" t="s">
        <v>7</v>
      </c>
      <c r="B153" s="1">
        <v>21</v>
      </c>
      <c r="C153" s="1">
        <v>5</v>
      </c>
      <c r="D153" s="1" t="s">
        <v>8</v>
      </c>
      <c r="E153" s="1" t="s">
        <v>14</v>
      </c>
      <c r="F153" s="9" t="s">
        <v>140</v>
      </c>
      <c r="G153" s="2">
        <v>650</v>
      </c>
      <c r="H153" s="19">
        <v>20</v>
      </c>
      <c r="I153" s="19">
        <v>0.115</v>
      </c>
      <c r="J153" s="10">
        <v>43191</v>
      </c>
      <c r="K153" s="237">
        <v>29.1</v>
      </c>
      <c r="L153" s="237">
        <v>1922.2813778353905</v>
      </c>
      <c r="M153" s="237">
        <v>1943.0693124646793</v>
      </c>
      <c r="N153" s="344">
        <f t="shared" si="106"/>
        <v>1.0814199663473412E-2</v>
      </c>
      <c r="O153" s="15" t="s">
        <v>21</v>
      </c>
      <c r="P153" s="45" t="s">
        <v>100</v>
      </c>
      <c r="Q153" s="9"/>
      <c r="R153" s="3"/>
      <c r="S153" s="15" t="s">
        <v>21</v>
      </c>
      <c r="U153" s="2"/>
      <c r="V153" s="3"/>
      <c r="W153" s="15" t="s">
        <v>21</v>
      </c>
      <c r="X153" s="1"/>
      <c r="Y153" s="65">
        <f t="shared" si="112"/>
        <v>18.19028841047863</v>
      </c>
      <c r="Z153" s="69">
        <v>119.3</v>
      </c>
      <c r="AA153" s="126">
        <f t="shared" si="113"/>
        <v>122.67190658602644</v>
      </c>
      <c r="AB153" s="65">
        <f t="shared" si="114"/>
        <v>141.36249593392597</v>
      </c>
      <c r="AC153" s="69">
        <f t="shared" si="115"/>
        <v>97.23750406607401</v>
      </c>
      <c r="AD153" s="123">
        <f t="shared" si="116"/>
        <v>0.184932908079849</v>
      </c>
      <c r="AE153" s="128">
        <f t="shared" si="117"/>
        <v>3.2816489705770651</v>
      </c>
      <c r="AF153" s="2"/>
      <c r="AG153" s="209">
        <v>5.3748149999999998E-4</v>
      </c>
      <c r="AH153" s="79">
        <f t="shared" si="107"/>
        <v>0.22196112796440437</v>
      </c>
      <c r="AI153" s="64">
        <f t="shared" si="108"/>
        <v>4.1047916875140797E-2</v>
      </c>
      <c r="AJ153" s="74">
        <f t="shared" si="109"/>
        <v>0.18091321108926356</v>
      </c>
      <c r="AK153" s="64">
        <f t="shared" si="110"/>
        <v>0.26300904483954513</v>
      </c>
      <c r="AL153" s="74" t="str">
        <f t="shared" si="111"/>
        <v>Gel</v>
      </c>
      <c r="AM153" s="214">
        <v>12.621772199681772</v>
      </c>
      <c r="AN153" s="182">
        <v>122.39489296916872</v>
      </c>
      <c r="AO153" s="182">
        <v>0.78325183140978683</v>
      </c>
      <c r="AP153" s="182">
        <v>121.55425496225217</v>
      </c>
      <c r="AQ153" s="199">
        <v>0.32311065591013843</v>
      </c>
      <c r="AR153" s="182">
        <v>16.467110001409573</v>
      </c>
      <c r="AS153" s="182">
        <v>-0.36903539180190642</v>
      </c>
      <c r="AT153" s="182">
        <v>3.7636506946868864</v>
      </c>
      <c r="AU153" s="182">
        <v>55.062007213784206</v>
      </c>
      <c r="AV153" s="182">
        <v>67.332888483868615</v>
      </c>
      <c r="AW153" s="182">
        <v>72.44091424630605</v>
      </c>
      <c r="AX153" s="182">
        <v>1.7</v>
      </c>
      <c r="AY153" s="182">
        <v>0.87312318618977081</v>
      </c>
      <c r="AZ153" s="182">
        <v>778.93343106452244</v>
      </c>
      <c r="BA153" s="182">
        <v>37.3811786957991</v>
      </c>
      <c r="BB153" s="182">
        <v>15.091215651438105</v>
      </c>
      <c r="BC153" s="182">
        <v>23.585515620945525</v>
      </c>
      <c r="BD153" s="182">
        <v>10.928456126475275</v>
      </c>
      <c r="BE153" s="182">
        <v>88.128066494481914</v>
      </c>
      <c r="BF153" s="182">
        <v>29.619604902109131</v>
      </c>
      <c r="BG153" s="182">
        <v>2.3528907127819072</v>
      </c>
      <c r="BH153" s="182">
        <v>18.468469442681616</v>
      </c>
      <c r="BI153" s="182">
        <v>0.74314668090876124</v>
      </c>
      <c r="BJ153" s="187">
        <v>13.578336711858192</v>
      </c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1:72" customFormat="1" ht="15.75" x14ac:dyDescent="0.25">
      <c r="A154" s="3" t="s">
        <v>7</v>
      </c>
      <c r="B154" s="1">
        <v>21</v>
      </c>
      <c r="C154" s="1">
        <v>5</v>
      </c>
      <c r="D154" s="4" t="s">
        <v>10</v>
      </c>
      <c r="E154" s="1" t="s">
        <v>13</v>
      </c>
      <c r="F154" s="9" t="s">
        <v>143</v>
      </c>
      <c r="G154" s="2">
        <v>550</v>
      </c>
      <c r="H154" s="19">
        <v>20</v>
      </c>
      <c r="I154" s="19">
        <v>0.115</v>
      </c>
      <c r="J154" s="10">
        <v>43191</v>
      </c>
      <c r="K154" s="237">
        <v>28.4</v>
      </c>
      <c r="L154" s="237">
        <v>545.11550783072187</v>
      </c>
      <c r="M154" s="237">
        <v>555.29243811862011</v>
      </c>
      <c r="N154" s="344">
        <f t="shared" si="106"/>
        <v>1.8669309791602196E-2</v>
      </c>
      <c r="O154" s="15" t="s">
        <v>21</v>
      </c>
      <c r="P154" s="45" t="s">
        <v>100</v>
      </c>
      <c r="Q154" s="9"/>
      <c r="R154" s="3"/>
      <c r="S154" s="15" t="s">
        <v>21</v>
      </c>
      <c r="U154" s="2"/>
      <c r="V154" s="3"/>
      <c r="W154" s="15" t="s">
        <v>21</v>
      </c>
      <c r="X154" s="1"/>
      <c r="Y154" s="65">
        <f t="shared" si="112"/>
        <v>0.33523993284456899</v>
      </c>
      <c r="Z154" s="69">
        <f>-1/0.9</f>
        <v>-1.1111111111111112</v>
      </c>
      <c r="AA154" s="126">
        <f t="shared" si="113"/>
        <v>2.2607954749153238</v>
      </c>
      <c r="AB154" s="65">
        <f t="shared" si="114"/>
        <v>7.0187589586340691</v>
      </c>
      <c r="AC154" s="69">
        <f t="shared" si="115"/>
        <v>-9.2409811808562914</v>
      </c>
      <c r="AD154" s="123">
        <f t="shared" si="116"/>
        <v>-7.3168830627706622</v>
      </c>
      <c r="AE154" s="128">
        <f t="shared" si="117"/>
        <v>0.23758016246357608</v>
      </c>
      <c r="AF154" s="2"/>
      <c r="AG154" s="209">
        <v>9.1346000000000006E-6</v>
      </c>
      <c r="AH154" s="79">
        <f t="shared" ref="AH154:AH159" si="118">(Z154/1000000)/AG154</f>
        <v>-0.12163763176396461</v>
      </c>
      <c r="AI154" s="64">
        <f t="shared" ref="AI154:AI159" si="119">AH154*AD154</f>
        <v>0.89000832764928739</v>
      </c>
      <c r="AJ154" s="74">
        <f t="shared" ref="AJ154:AJ159" si="120">(AC154/1000000)/AG154</f>
        <v>-1.0116459594132519</v>
      </c>
      <c r="AK154" s="64">
        <f t="shared" ref="AK154:AK159" si="121">(AB154/1000000)/AG154</f>
        <v>0.7683706958853227</v>
      </c>
      <c r="AL154" s="74" t="str">
        <f t="shared" ref="AL154:AL159" si="122">IF(AH154&gt;0.4,"Coke", "Gel")</f>
        <v>Gel</v>
      </c>
      <c r="AM154" s="248">
        <v>2.7720483779075744</v>
      </c>
      <c r="AN154" s="52">
        <v>36.283701774664223</v>
      </c>
      <c r="AO154" s="52">
        <v>0.20927416859560136</v>
      </c>
      <c r="AP154" s="52">
        <v>116.54944324289637</v>
      </c>
      <c r="AQ154" s="53">
        <v>5.2010796947254523E-2</v>
      </c>
      <c r="AR154" s="52">
        <v>3.4641858800107515</v>
      </c>
      <c r="AS154" s="52">
        <v>0.53550278329465861</v>
      </c>
      <c r="AT154" s="52">
        <v>4.5658650590783347</v>
      </c>
      <c r="AU154" s="52">
        <v>22.847018016986919</v>
      </c>
      <c r="AV154" s="52">
        <v>13.436681938687903</v>
      </c>
      <c r="AW154" s="52">
        <v>107.65329334884265</v>
      </c>
      <c r="AX154" s="52">
        <v>0</v>
      </c>
      <c r="AY154" s="52">
        <v>0.32996835038049183</v>
      </c>
      <c r="AZ154" s="52">
        <v>4010.8858616292791</v>
      </c>
      <c r="BA154" s="52">
        <v>9.5159269674374904</v>
      </c>
      <c r="BB154" s="52">
        <v>4.6255392619391698</v>
      </c>
      <c r="BC154" s="52">
        <v>2.8457755345447575</v>
      </c>
      <c r="BD154" s="52">
        <v>8.0137234431552979</v>
      </c>
      <c r="BE154" s="52">
        <v>95.052897586169763</v>
      </c>
      <c r="BF154" s="52">
        <v>7.1787001161283115</v>
      </c>
      <c r="BG154" s="52">
        <v>0.28657092472661272</v>
      </c>
      <c r="BH154" s="52">
        <v>4.047912813720723</v>
      </c>
      <c r="BI154" s="52">
        <v>0.22576576374735471</v>
      </c>
      <c r="BJ154" s="54">
        <v>3.0843871280381787</v>
      </c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1:72" customFormat="1" ht="15.75" x14ac:dyDescent="0.25">
      <c r="A155" s="3" t="s">
        <v>7</v>
      </c>
      <c r="B155" s="4">
        <v>21</v>
      </c>
      <c r="C155" s="4">
        <v>5</v>
      </c>
      <c r="D155" s="4" t="s">
        <v>10</v>
      </c>
      <c r="E155" s="1" t="s">
        <v>14</v>
      </c>
      <c r="F155" s="9" t="s">
        <v>143</v>
      </c>
      <c r="G155" s="2">
        <v>550</v>
      </c>
      <c r="H155" s="19">
        <v>20</v>
      </c>
      <c r="I155" s="19">
        <v>0.115</v>
      </c>
      <c r="J155" s="10">
        <v>43191</v>
      </c>
      <c r="K155" s="237">
        <v>28.4</v>
      </c>
      <c r="L155" s="237">
        <v>545.11550783072187</v>
      </c>
      <c r="M155" s="237">
        <v>555.29243811862011</v>
      </c>
      <c r="N155" s="344">
        <f t="shared" si="106"/>
        <v>1.8669309791602196E-2</v>
      </c>
      <c r="O155" s="15" t="s">
        <v>21</v>
      </c>
      <c r="P155" s="45" t="s">
        <v>100</v>
      </c>
      <c r="Q155" s="9"/>
      <c r="R155" s="3"/>
      <c r="S155" s="15" t="s">
        <v>21</v>
      </c>
      <c r="U155" s="2"/>
      <c r="V155" s="3"/>
      <c r="W155" s="15" t="s">
        <v>21</v>
      </c>
      <c r="X155" s="1"/>
      <c r="Y155" s="65">
        <f t="shared" si="112"/>
        <v>0.48205762868677354</v>
      </c>
      <c r="Z155" s="69">
        <v>-0.121</v>
      </c>
      <c r="AA155" s="126">
        <f t="shared" si="113"/>
        <v>3.250906586026435</v>
      </c>
      <c r="AB155" s="65">
        <f t="shared" si="114"/>
        <v>5.280070719064895</v>
      </c>
      <c r="AC155" s="69">
        <f t="shared" si="115"/>
        <v>-5.522070719064895</v>
      </c>
      <c r="AD155" s="123">
        <f t="shared" si="116"/>
        <v>-44.636948091445412</v>
      </c>
      <c r="AE155" s="128">
        <f t="shared" si="117"/>
        <v>0.80104574418002961</v>
      </c>
      <c r="AF155" s="2"/>
      <c r="AG155" s="209">
        <v>9.1346000000000006E-6</v>
      </c>
      <c r="AH155" s="79">
        <f t="shared" si="118"/>
        <v>-1.3246338099095744E-2</v>
      </c>
      <c r="AI155" s="64">
        <f t="shared" si="119"/>
        <v>0.5912761061310724</v>
      </c>
      <c r="AJ155" s="74">
        <f t="shared" si="120"/>
        <v>-0.60452244423016821</v>
      </c>
      <c r="AK155" s="64">
        <f t="shared" si="121"/>
        <v>0.57802976803197681</v>
      </c>
      <c r="AL155" s="74" t="str">
        <f t="shared" si="122"/>
        <v>Gel</v>
      </c>
      <c r="AM155" s="248">
        <v>1.5404406183446731</v>
      </c>
      <c r="AN155" s="52">
        <v>22.464899302576669</v>
      </c>
      <c r="AO155" s="52">
        <v>0.28769236763586725</v>
      </c>
      <c r="AP155" s="52">
        <v>83.314787607193068</v>
      </c>
      <c r="AQ155" s="53">
        <v>2.8169820296992665E-2</v>
      </c>
      <c r="AR155" s="52">
        <v>2.1100078184094802</v>
      </c>
      <c r="AS155" s="52">
        <v>-5.2130115218746276E-2</v>
      </c>
      <c r="AT155" s="52">
        <v>5.0069723970074769</v>
      </c>
      <c r="AU155" s="52">
        <v>11.042362459639534</v>
      </c>
      <c r="AV155" s="52">
        <v>11.422536842937134</v>
      </c>
      <c r="AW155" s="52">
        <v>59.816023002731811</v>
      </c>
      <c r="AX155" s="52">
        <v>0</v>
      </c>
      <c r="AY155" s="52">
        <v>0.24099853371984467</v>
      </c>
      <c r="AZ155" s="52">
        <v>4170.2897540069825</v>
      </c>
      <c r="BA155" s="52">
        <v>4.0583282660769191</v>
      </c>
      <c r="BB155" s="52">
        <v>3.2270104188105515</v>
      </c>
      <c r="BC155" s="52">
        <v>2.8132898666557864</v>
      </c>
      <c r="BD155" s="52">
        <v>10.633497496393129</v>
      </c>
      <c r="BE155" s="52">
        <v>84.952333500787873</v>
      </c>
      <c r="BF155" s="52">
        <v>4.5407997504298692</v>
      </c>
      <c r="BG155" s="52">
        <v>0.28746805089536615</v>
      </c>
      <c r="BH155" s="52">
        <v>2.0873579988803752</v>
      </c>
      <c r="BI155" s="52">
        <v>0.16266329401597759</v>
      </c>
      <c r="BJ155" s="54">
        <v>1.6228421908633979</v>
      </c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1:72" customFormat="1" ht="15.75" x14ac:dyDescent="0.25">
      <c r="A156" s="3" t="s">
        <v>7</v>
      </c>
      <c r="B156" s="1">
        <v>21</v>
      </c>
      <c r="C156" s="1">
        <v>5</v>
      </c>
      <c r="D156" s="4" t="s">
        <v>11</v>
      </c>
      <c r="E156" s="1" t="s">
        <v>13</v>
      </c>
      <c r="F156" s="9" t="s">
        <v>142</v>
      </c>
      <c r="G156" s="2">
        <v>600</v>
      </c>
      <c r="H156" s="19">
        <v>20</v>
      </c>
      <c r="I156" s="19">
        <v>0.115</v>
      </c>
      <c r="J156" s="10">
        <v>43191</v>
      </c>
      <c r="K156" s="237">
        <v>28.4</v>
      </c>
      <c r="L156" s="237">
        <v>618.67457607290828</v>
      </c>
      <c r="M156" s="237">
        <v>624.55380692401138</v>
      </c>
      <c r="N156" s="344">
        <f t="shared" si="106"/>
        <v>9.5029456170998561E-3</v>
      </c>
      <c r="O156" s="15" t="s">
        <v>21</v>
      </c>
      <c r="P156" s="45" t="s">
        <v>100</v>
      </c>
      <c r="Q156" s="9"/>
      <c r="R156" s="3"/>
      <c r="S156" s="15" t="s">
        <v>21</v>
      </c>
      <c r="U156" s="2"/>
      <c r="V156" s="3"/>
      <c r="W156" s="15" t="s">
        <v>21</v>
      </c>
      <c r="X156" s="1"/>
      <c r="Y156" s="65">
        <f t="shared" si="112"/>
        <v>1.7455861076950585</v>
      </c>
      <c r="Z156" s="69">
        <v>8.4</v>
      </c>
      <c r="AA156" s="126">
        <f t="shared" si="113"/>
        <v>11.771906586026436</v>
      </c>
      <c r="AB156" s="65">
        <f t="shared" si="114"/>
        <v>16.336256522553818</v>
      </c>
      <c r="AC156" s="69">
        <f t="shared" si="115"/>
        <v>0.4637434774461846</v>
      </c>
      <c r="AD156" s="123">
        <f t="shared" si="116"/>
        <v>0.9447924431611685</v>
      </c>
      <c r="AE156" s="128">
        <f t="shared" si="117"/>
        <v>1.2895490869158319</v>
      </c>
      <c r="AF156" s="2"/>
      <c r="AG156" s="209">
        <v>2.2954900000000001E-4</v>
      </c>
      <c r="AH156" s="79">
        <f t="shared" si="118"/>
        <v>3.6593494199495535E-2</v>
      </c>
      <c r="AI156" s="64">
        <f t="shared" si="119"/>
        <v>3.4573256788545434E-2</v>
      </c>
      <c r="AJ156" s="74">
        <f t="shared" si="120"/>
        <v>2.0202374109501006E-3</v>
      </c>
      <c r="AK156" s="64">
        <f t="shared" si="121"/>
        <v>7.1166750988040969E-2</v>
      </c>
      <c r="AL156" s="74" t="str">
        <f t="shared" si="122"/>
        <v>Gel</v>
      </c>
      <c r="AM156" s="248">
        <v>2.9360747035650854</v>
      </c>
      <c r="AN156" s="52">
        <v>34.053799026878551</v>
      </c>
      <c r="AO156" s="52">
        <v>0.85422932600394319</v>
      </c>
      <c r="AP156" s="52">
        <v>83.217607138948452</v>
      </c>
      <c r="AQ156" s="53">
        <v>6.9907178263072689E-2</v>
      </c>
      <c r="AR156" s="52">
        <v>3.7933015315753216</v>
      </c>
      <c r="AS156" s="52">
        <v>-0.25924128804497681</v>
      </c>
      <c r="AT156" s="52">
        <v>3.9561592902398961</v>
      </c>
      <c r="AU156" s="52">
        <v>16.587399300196903</v>
      </c>
      <c r="AV156" s="52">
        <v>17.466399726681647</v>
      </c>
      <c r="AW156" s="52">
        <v>43.393041015154836</v>
      </c>
      <c r="AX156" s="52">
        <v>0</v>
      </c>
      <c r="AY156" s="52">
        <v>0.38453492420019803</v>
      </c>
      <c r="AZ156" s="52">
        <v>1390.0965846689942</v>
      </c>
      <c r="BA156" s="52">
        <v>9.1286998730547602</v>
      </c>
      <c r="BB156" s="52">
        <v>3.6657121833559687</v>
      </c>
      <c r="BC156" s="52">
        <v>4.7707281887947595</v>
      </c>
      <c r="BD156" s="52">
        <v>10.202075529411832</v>
      </c>
      <c r="BE156" s="52">
        <v>89.679678182437399</v>
      </c>
      <c r="BF156" s="52">
        <v>7.1934009611140937</v>
      </c>
      <c r="BG156" s="52">
        <v>0.47791182480437078</v>
      </c>
      <c r="BH156" s="52">
        <v>4.3737727736086587</v>
      </c>
      <c r="BI156" s="52">
        <v>0.18288412786830965</v>
      </c>
      <c r="BJ156" s="54">
        <v>3.22162780154685</v>
      </c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1:72" customFormat="1" ht="15.75" x14ac:dyDescent="0.25">
      <c r="A157" s="3" t="s">
        <v>7</v>
      </c>
      <c r="B157" s="1">
        <v>21</v>
      </c>
      <c r="C157" s="1">
        <v>5</v>
      </c>
      <c r="D157" s="4" t="s">
        <v>11</v>
      </c>
      <c r="E157" s="1" t="s">
        <v>14</v>
      </c>
      <c r="F157" s="9" t="s">
        <v>142</v>
      </c>
      <c r="G157" s="2">
        <v>600</v>
      </c>
      <c r="H157" s="19">
        <v>20</v>
      </c>
      <c r="I157" s="19">
        <v>0.115</v>
      </c>
      <c r="J157" s="10">
        <v>43191</v>
      </c>
      <c r="K157" s="237">
        <v>28.4</v>
      </c>
      <c r="L157" s="237">
        <v>618.67457607290828</v>
      </c>
      <c r="M157" s="237">
        <v>624.55380692401138</v>
      </c>
      <c r="N157" s="344">
        <f t="shared" si="106"/>
        <v>9.5029456170998561E-3</v>
      </c>
      <c r="O157" s="15" t="s">
        <v>21</v>
      </c>
      <c r="P157" s="45" t="s">
        <v>100</v>
      </c>
      <c r="Q157" s="9"/>
      <c r="R157" s="3"/>
      <c r="S157" s="15" t="s">
        <v>21</v>
      </c>
      <c r="U157" s="2"/>
      <c r="V157" s="3"/>
      <c r="W157" s="15" t="s">
        <v>21</v>
      </c>
      <c r="X157" s="1"/>
      <c r="Y157" s="65">
        <f t="shared" si="112"/>
        <v>5.6602853033080986</v>
      </c>
      <c r="Z157" s="69">
        <v>34.799999999999997</v>
      </c>
      <c r="AA157" s="126">
        <f t="shared" si="113"/>
        <v>38.171906586026431</v>
      </c>
      <c r="AB157" s="65">
        <f t="shared" si="114"/>
        <v>52.944928672639115</v>
      </c>
      <c r="AC157" s="69">
        <f t="shared" si="115"/>
        <v>16.655071327360876</v>
      </c>
      <c r="AD157" s="123">
        <f t="shared" si="116"/>
        <v>0.52140599634020468</v>
      </c>
      <c r="AE157" s="128">
        <f t="shared" si="117"/>
        <v>1.2919464400116822</v>
      </c>
      <c r="AF157" s="2"/>
      <c r="AG157" s="209">
        <v>2.2954900000000001E-4</v>
      </c>
      <c r="AH157" s="79">
        <f t="shared" si="118"/>
        <v>0.15160161882648149</v>
      </c>
      <c r="AI157" s="64">
        <f t="shared" si="119"/>
        <v>7.9045993111009516E-2</v>
      </c>
      <c r="AJ157" s="74">
        <f t="shared" si="120"/>
        <v>7.2555625715471972E-2</v>
      </c>
      <c r="AK157" s="64">
        <f t="shared" si="121"/>
        <v>0.23064761193749095</v>
      </c>
      <c r="AL157" s="74" t="str">
        <f t="shared" si="122"/>
        <v>Gel</v>
      </c>
      <c r="AM157" s="248">
        <v>8.4824370787741135</v>
      </c>
      <c r="AN157" s="52">
        <v>67.115201090928167</v>
      </c>
      <c r="AO157" s="52">
        <v>0.74036220894224181</v>
      </c>
      <c r="AP157" s="52">
        <v>49.782107868371369</v>
      </c>
      <c r="AQ157" s="204">
        <v>0.13770855832462248</v>
      </c>
      <c r="AR157" s="52">
        <v>10.284585473410912</v>
      </c>
      <c r="AS157" s="52">
        <v>7.9049539562760132E-2</v>
      </c>
      <c r="AT157" s="52">
        <v>2.5182073564864109</v>
      </c>
      <c r="AU157" s="52">
        <v>32.073755618831129</v>
      </c>
      <c r="AV157" s="52">
        <v>35.041443653107642</v>
      </c>
      <c r="AW157" s="52">
        <v>54.18257935953153</v>
      </c>
      <c r="AX157" s="52">
        <v>99.6</v>
      </c>
      <c r="AY157" s="52">
        <v>0.54717430096552322</v>
      </c>
      <c r="AZ157" s="52">
        <v>351.51867658296396</v>
      </c>
      <c r="BA157" s="52">
        <v>29.546044173225376</v>
      </c>
      <c r="BB157" s="52">
        <v>8.1530332557495679</v>
      </c>
      <c r="BC157" s="52">
        <v>6.4515757949640964</v>
      </c>
      <c r="BD157" s="52">
        <v>8.1326748491663192</v>
      </c>
      <c r="BE157" s="52">
        <v>93.235621562517267</v>
      </c>
      <c r="BF157" s="52">
        <v>20.213301468174905</v>
      </c>
      <c r="BG157" s="52">
        <v>0.88479307083213399</v>
      </c>
      <c r="BH157" s="52">
        <v>13.194932094252369</v>
      </c>
      <c r="BI157" s="52">
        <v>0.42546733816391613</v>
      </c>
      <c r="BJ157" s="54">
        <v>10.152868285017387</v>
      </c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1:72" customFormat="1" ht="15.75" x14ac:dyDescent="0.25">
      <c r="A158" s="3" t="s">
        <v>7</v>
      </c>
      <c r="B158" s="1">
        <v>21</v>
      </c>
      <c r="C158" s="1">
        <v>5</v>
      </c>
      <c r="D158" s="4" t="s">
        <v>12</v>
      </c>
      <c r="E158" s="1" t="s">
        <v>13</v>
      </c>
      <c r="F158" s="9" t="s">
        <v>141</v>
      </c>
      <c r="G158" s="2">
        <v>650</v>
      </c>
      <c r="H158" s="19">
        <v>20</v>
      </c>
      <c r="I158" s="19">
        <v>0.115</v>
      </c>
      <c r="J158" s="10">
        <v>43191</v>
      </c>
      <c r="K158" s="237">
        <v>28.4</v>
      </c>
      <c r="L158" s="237">
        <v>630.21050614009573</v>
      </c>
      <c r="M158" s="237">
        <v>692.50379588847102</v>
      </c>
      <c r="N158" s="344">
        <f t="shared" si="106"/>
        <v>9.8845209880597418E-2</v>
      </c>
      <c r="O158" s="15" t="s">
        <v>21</v>
      </c>
      <c r="P158" s="45" t="s">
        <v>100</v>
      </c>
      <c r="Q158" s="9"/>
      <c r="R158" s="3"/>
      <c r="S158" s="15" t="s">
        <v>21</v>
      </c>
      <c r="U158" s="2"/>
      <c r="V158" s="3"/>
      <c r="W158" s="15" t="s">
        <v>21</v>
      </c>
      <c r="X158" s="1"/>
      <c r="Y158" s="65">
        <f t="shared" si="112"/>
        <v>16.084654752232218</v>
      </c>
      <c r="Z158" s="69">
        <v>105.1</v>
      </c>
      <c r="AA158" s="126">
        <f t="shared" si="113"/>
        <v>108.47190658602644</v>
      </c>
      <c r="AB158" s="65">
        <f t="shared" si="114"/>
        <v>121.29878211804746</v>
      </c>
      <c r="AC158" s="69">
        <f t="shared" si="115"/>
        <v>88.901217881952533</v>
      </c>
      <c r="AD158" s="123">
        <f t="shared" si="116"/>
        <v>0.1541273274790434</v>
      </c>
      <c r="AE158" s="128">
        <f t="shared" si="117"/>
        <v>4.2283058845950849</v>
      </c>
      <c r="AF158" s="2"/>
      <c r="AG158" s="209">
        <v>8.1049289999999999E-4</v>
      </c>
      <c r="AH158" s="79">
        <f t="shared" si="118"/>
        <v>0.12967417728150363</v>
      </c>
      <c r="AI158" s="64">
        <f t="shared" si="119"/>
        <v>1.998633438744184E-2</v>
      </c>
      <c r="AJ158" s="74">
        <f t="shared" si="120"/>
        <v>0.10968784289406179</v>
      </c>
      <c r="AK158" s="64">
        <f t="shared" si="121"/>
        <v>0.14966051166894548</v>
      </c>
      <c r="AL158" s="74" t="str">
        <f t="shared" si="122"/>
        <v>Gel</v>
      </c>
      <c r="AM158" s="214">
        <v>7.8932190005387453</v>
      </c>
      <c r="AN158" s="182">
        <v>72.460905357729644</v>
      </c>
      <c r="AO158" s="182">
        <v>0.56703754107608983</v>
      </c>
      <c r="AP158" s="182">
        <v>122.19228534130389</v>
      </c>
      <c r="AQ158" s="199">
        <v>0.14162449664753818</v>
      </c>
      <c r="AR158" s="182">
        <v>9.8470602040074233</v>
      </c>
      <c r="AS158" s="182">
        <v>-0.10144113362046851</v>
      </c>
      <c r="AT158" s="182">
        <v>3.0619879665770058</v>
      </c>
      <c r="AU158" s="182">
        <v>38.497296225441474</v>
      </c>
      <c r="AV158" s="182">
        <v>33.963611860772275</v>
      </c>
      <c r="AW158" s="182">
        <v>118.66848581265614</v>
      </c>
      <c r="AX158" s="182">
        <v>111</v>
      </c>
      <c r="AY158" s="182">
        <v>0.56083889243015761</v>
      </c>
      <c r="AZ158" s="182">
        <v>1323.1882002057594</v>
      </c>
      <c r="BA158" s="182">
        <v>25.653751064042055</v>
      </c>
      <c r="BB158" s="182">
        <v>8.648752071887678</v>
      </c>
      <c r="BC158" s="182">
        <v>9.8453805190210151</v>
      </c>
      <c r="BD158" s="182">
        <v>7.5709110921629303</v>
      </c>
      <c r="BE158" s="182">
        <v>88.880403592467459</v>
      </c>
      <c r="BF158" s="182">
        <v>17.279493476962671</v>
      </c>
      <c r="BG158" s="182">
        <v>1.1698950582180032</v>
      </c>
      <c r="BH158" s="182">
        <v>11.349861637088278</v>
      </c>
      <c r="BI158" s="182">
        <v>0.43007205531982329</v>
      </c>
      <c r="BJ158" s="187">
        <v>9.0662353217091471</v>
      </c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1:72" customFormat="1" ht="15.75" x14ac:dyDescent="0.25">
      <c r="A159" s="5" t="s">
        <v>7</v>
      </c>
      <c r="B159" s="6">
        <v>21</v>
      </c>
      <c r="C159" s="6">
        <v>5</v>
      </c>
      <c r="D159" s="6" t="s">
        <v>12</v>
      </c>
      <c r="E159" s="8" t="s">
        <v>14</v>
      </c>
      <c r="F159" s="11" t="s">
        <v>141</v>
      </c>
      <c r="G159" s="7">
        <v>650</v>
      </c>
      <c r="H159" s="39">
        <v>20</v>
      </c>
      <c r="I159" s="39">
        <v>0.115</v>
      </c>
      <c r="J159" s="12">
        <v>43191</v>
      </c>
      <c r="K159" s="234">
        <v>28.4</v>
      </c>
      <c r="L159" s="234">
        <v>630.21050614009573</v>
      </c>
      <c r="M159" s="234">
        <v>692.50379588847102</v>
      </c>
      <c r="N159" s="345">
        <f t="shared" si="106"/>
        <v>9.8845209880597418E-2</v>
      </c>
      <c r="O159" s="28" t="s">
        <v>21</v>
      </c>
      <c r="P159" s="46" t="s">
        <v>100</v>
      </c>
      <c r="Q159" s="11"/>
      <c r="R159" s="5"/>
      <c r="S159" s="28" t="s">
        <v>21</v>
      </c>
      <c r="T159" s="8"/>
      <c r="U159" s="7"/>
      <c r="V159" s="3"/>
      <c r="W159" s="25" t="s">
        <v>21</v>
      </c>
      <c r="X159" s="1"/>
      <c r="Y159" s="65">
        <f t="shared" si="112"/>
        <v>19.539673360481608</v>
      </c>
      <c r="Z159" s="69">
        <v>128.4</v>
      </c>
      <c r="AA159" s="126">
        <f t="shared" si="113"/>
        <v>131.77190658602643</v>
      </c>
      <c r="AB159" s="65">
        <f t="shared" si="114"/>
        <v>148.3327356297192</v>
      </c>
      <c r="AC159" s="69">
        <f t="shared" si="115"/>
        <v>108.46726437028079</v>
      </c>
      <c r="AD159" s="123">
        <f t="shared" si="116"/>
        <v>0.15523937406323371</v>
      </c>
      <c r="AE159" s="128">
        <f t="shared" si="117"/>
        <v>3.9784211961360727</v>
      </c>
      <c r="AF159" s="7"/>
      <c r="AG159" s="211">
        <v>8.1049289999999999E-4</v>
      </c>
      <c r="AH159" s="79">
        <f t="shared" si="118"/>
        <v>0.15842211572735554</v>
      </c>
      <c r="AI159" s="64">
        <f t="shared" si="119"/>
        <v>2.4593350083287845E-2</v>
      </c>
      <c r="AJ159" s="74">
        <f t="shared" si="120"/>
        <v>0.13382876564406768</v>
      </c>
      <c r="AK159" s="64">
        <f t="shared" si="121"/>
        <v>0.18301546581064335</v>
      </c>
      <c r="AL159" s="74" t="str">
        <f t="shared" si="122"/>
        <v>Gel</v>
      </c>
      <c r="AM159" s="214">
        <v>10.008421567703746</v>
      </c>
      <c r="AN159" s="182">
        <v>74.89288691431284</v>
      </c>
      <c r="AO159" s="182">
        <v>0.34349029823103777</v>
      </c>
      <c r="AP159" s="182">
        <v>112.53354113835634</v>
      </c>
      <c r="AQ159" s="199">
        <v>0.15302001376328267</v>
      </c>
      <c r="AR159" s="182">
        <v>12.342214379363154</v>
      </c>
      <c r="AS159" s="182">
        <v>-0.10012768669284786</v>
      </c>
      <c r="AT159" s="182">
        <v>2.6809229574962705</v>
      </c>
      <c r="AU159" s="182">
        <v>35.497635359670589</v>
      </c>
      <c r="AV159" s="182">
        <v>39.395255192621065</v>
      </c>
      <c r="AW159" s="182">
        <v>171.65223223658492</v>
      </c>
      <c r="AX159" s="182">
        <v>30.1</v>
      </c>
      <c r="AY159" s="182">
        <v>0.58257006917002752</v>
      </c>
      <c r="AZ159" s="182">
        <v>1044.5328223918445</v>
      </c>
      <c r="BA159" s="182">
        <v>33.121658087385548</v>
      </c>
      <c r="BB159" s="182">
        <v>9.7330429188404484</v>
      </c>
      <c r="BC159" s="182">
        <v>11.376398905991781</v>
      </c>
      <c r="BD159" s="182">
        <v>8.5692072049744326</v>
      </c>
      <c r="BE159" s="182">
        <v>90.216228540305522</v>
      </c>
      <c r="BF159" s="182">
        <v>23.134503862820566</v>
      </c>
      <c r="BG159" s="182">
        <v>1.360993430162984</v>
      </c>
      <c r="BH159" s="182">
        <v>15.035488574297313</v>
      </c>
      <c r="BI159" s="182">
        <v>0.50474389537496989</v>
      </c>
      <c r="BJ159" s="187">
        <v>11.688903653764021</v>
      </c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1:72" x14ac:dyDescent="0.25">
      <c r="A160" s="3" t="s">
        <v>7</v>
      </c>
      <c r="B160" s="4">
        <v>23</v>
      </c>
      <c r="C160" s="4">
        <v>5</v>
      </c>
      <c r="D160" s="1" t="s">
        <v>8</v>
      </c>
      <c r="E160" s="1" t="s">
        <v>13</v>
      </c>
      <c r="F160" s="9" t="s">
        <v>167</v>
      </c>
      <c r="G160" s="2">
        <v>650</v>
      </c>
      <c r="H160" s="4">
        <v>21</v>
      </c>
      <c r="I160" s="19">
        <v>0.11700000000000001</v>
      </c>
      <c r="K160" s="215">
        <v>28.6</v>
      </c>
      <c r="L160" s="389">
        <v>2112.1799999999998</v>
      </c>
      <c r="M160" s="215">
        <v>2137.06</v>
      </c>
      <c r="O160" s="140"/>
      <c r="P160" s="140"/>
      <c r="R160" s="165"/>
      <c r="S160" s="75"/>
      <c r="T160" s="75"/>
      <c r="U160" s="76"/>
      <c r="V160" s="165"/>
      <c r="W160" s="75"/>
      <c r="X160" s="75"/>
      <c r="Y160" s="273">
        <f t="shared" si="112"/>
        <v>5.2614011807248007</v>
      </c>
      <c r="Z160" s="274">
        <v>32.11</v>
      </c>
      <c r="AA160" s="68">
        <f t="shared" ref="AA160:AA166" si="123">Z160+(0.5*$BA$3)</f>
        <v>35.481906586026433</v>
      </c>
      <c r="AB160" s="70">
        <f t="shared" ref="AB160:AB166" si="124">Z160*(1+AD160)</f>
        <v>54.897030605668917</v>
      </c>
      <c r="AC160" s="68">
        <f t="shared" ref="AC160:AC166" si="125">Z160*(1-AD160)</f>
        <v>9.3229693943310803</v>
      </c>
      <c r="AD160" s="137">
        <f t="shared" ref="AD160:AD166" si="126">((0.5*BA160)+(0.5*$BA$3))/Z160</f>
        <v>0.70965526644873622</v>
      </c>
      <c r="AE160" s="68">
        <f t="shared" ref="AE160:AE166" si="127">AA160/BA160</f>
        <v>0.91376976397701637</v>
      </c>
      <c r="AG160" s="215">
        <v>1.2924200000000001E-5</v>
      </c>
      <c r="AH160" s="78">
        <f t="shared" ref="AH160:AH167" si="128">(Z160/1000000)/AG160</f>
        <v>2.4844864672474891</v>
      </c>
      <c r="AI160" s="190">
        <f t="shared" ref="AI160:AI167" si="129">AH160*AD160</f>
        <v>1.7631289059027961</v>
      </c>
      <c r="AJ160" s="190">
        <f t="shared" ref="AJ160:AJ167" si="130">(AC160/1000000)/AG160</f>
        <v>0.72135756134469287</v>
      </c>
      <c r="AK160" s="190">
        <f t="shared" ref="AK160:AK167" si="131">(AB160/1000000)/AG160</f>
        <v>4.2476153731502855</v>
      </c>
      <c r="AL160" s="83" t="str">
        <f t="shared" ref="AL160:AL167" si="132">IF(AH160&gt;0.4,"Coke", "Gel")</f>
        <v>Coke</v>
      </c>
      <c r="AM160" s="184">
        <v>11.589688150987485</v>
      </c>
      <c r="AN160" s="184">
        <v>100.93479795614257</v>
      </c>
      <c r="AO160" s="184">
        <v>0.80435005166097273</v>
      </c>
      <c r="AP160" s="184">
        <v>113.30711474064968</v>
      </c>
      <c r="AQ160" s="200">
        <v>0.32495390714282224</v>
      </c>
      <c r="AR160" s="184">
        <v>14.403914565777251</v>
      </c>
      <c r="AS160" s="184">
        <v>0.14365065325936927</v>
      </c>
      <c r="AT160" s="184">
        <v>2.9467813167183308</v>
      </c>
      <c r="AU160" s="184">
        <v>55.486758986188349</v>
      </c>
      <c r="AV160" s="184">
        <v>45.448040788943629</v>
      </c>
      <c r="AW160" s="184">
        <v>81.227811110405398</v>
      </c>
      <c r="AX160" s="184">
        <v>90</v>
      </c>
      <c r="AY160" s="184">
        <v>0.8749668518259901</v>
      </c>
      <c r="AZ160" s="184">
        <v>865.81446760633469</v>
      </c>
      <c r="BA160" s="184">
        <v>38.830248039284974</v>
      </c>
      <c r="BB160" s="184">
        <v>14.234859130513561</v>
      </c>
      <c r="BC160" s="184">
        <v>11.780221522533013</v>
      </c>
      <c r="BD160" s="184">
        <v>9.1794183367218842</v>
      </c>
      <c r="BE160" s="184">
        <v>91.938002131485689</v>
      </c>
      <c r="BF160" s="184">
        <v>28.50409691745881</v>
      </c>
      <c r="BG160" s="184">
        <v>1.4336625363503765</v>
      </c>
      <c r="BH160" s="184">
        <v>17.761775299310063</v>
      </c>
      <c r="BI160" s="184">
        <v>0.72318144488370517</v>
      </c>
      <c r="BJ160" s="186">
        <v>13.28912165123624</v>
      </c>
    </row>
    <row r="161" spans="1:62" x14ac:dyDescent="0.25">
      <c r="A161" s="3" t="s">
        <v>7</v>
      </c>
      <c r="B161" s="4">
        <v>23</v>
      </c>
      <c r="C161" s="4">
        <v>5</v>
      </c>
      <c r="D161" s="1" t="s">
        <v>8</v>
      </c>
      <c r="E161" s="1" t="s">
        <v>14</v>
      </c>
      <c r="F161" s="9" t="s">
        <v>167</v>
      </c>
      <c r="G161" s="2">
        <v>650</v>
      </c>
      <c r="H161" s="4">
        <v>21</v>
      </c>
      <c r="I161" s="19">
        <v>0.11700000000000001</v>
      </c>
      <c r="K161" s="216">
        <v>28.6</v>
      </c>
      <c r="L161" s="390">
        <v>2112.1799999999998</v>
      </c>
      <c r="M161" s="216">
        <v>2137.06</v>
      </c>
      <c r="O161" s="19"/>
      <c r="P161" s="19"/>
      <c r="R161" s="13"/>
      <c r="U161" s="57"/>
      <c r="V161" s="13"/>
      <c r="Y161" s="251">
        <f t="shared" si="112"/>
        <v>6.4684334327054884</v>
      </c>
      <c r="Z161" s="245">
        <v>40.25</v>
      </c>
      <c r="AA161" s="65">
        <f t="shared" si="123"/>
        <v>43.621906586026434</v>
      </c>
      <c r="AB161" s="69">
        <f t="shared" si="124"/>
        <v>61.293553089518205</v>
      </c>
      <c r="AC161" s="65">
        <f t="shared" si="125"/>
        <v>19.206446910481791</v>
      </c>
      <c r="AD161" s="138">
        <f t="shared" si="126"/>
        <v>0.52282119477063871</v>
      </c>
      <c r="AE161" s="65">
        <f t="shared" si="127"/>
        <v>1.2342343589038829</v>
      </c>
      <c r="AG161" s="216">
        <v>1.2924200000000001E-5</v>
      </c>
      <c r="AH161" s="79">
        <f t="shared" si="128"/>
        <v>3.1143126847309697</v>
      </c>
      <c r="AI161" s="74">
        <f t="shared" si="129"/>
        <v>1.628228678720401</v>
      </c>
      <c r="AJ161" s="74">
        <f t="shared" si="130"/>
        <v>1.4860840060105687</v>
      </c>
      <c r="AK161" s="74">
        <f t="shared" si="131"/>
        <v>4.7425413634513705</v>
      </c>
      <c r="AL161" s="84" t="str">
        <f t="shared" si="132"/>
        <v>Coke</v>
      </c>
      <c r="AM161" s="182">
        <v>11.291123047755558</v>
      </c>
      <c r="AN161" s="182">
        <v>102.17969975201413</v>
      </c>
      <c r="AO161" s="182">
        <v>0.64789392269489166</v>
      </c>
      <c r="AP161" s="182">
        <v>183.04361643658126</v>
      </c>
      <c r="AQ161" s="199">
        <v>0.5225074378767145</v>
      </c>
      <c r="AR161" s="182">
        <v>14.046895133571713</v>
      </c>
      <c r="AS161" s="182">
        <v>-0.36119344494180844</v>
      </c>
      <c r="AT161" s="182">
        <v>3.0294322058723298</v>
      </c>
      <c r="AU161" s="182">
        <v>42.367650508645347</v>
      </c>
      <c r="AV161" s="182">
        <v>59.81204924336879</v>
      </c>
      <c r="AW161" s="182">
        <v>47.390702479529935</v>
      </c>
      <c r="AX161" s="182">
        <v>3.8</v>
      </c>
      <c r="AY161" s="182">
        <v>1.1255136693469368</v>
      </c>
      <c r="AZ161" s="182">
        <v>810.18892935283066</v>
      </c>
      <c r="BA161" s="182">
        <v>35.343293006983551</v>
      </c>
      <c r="BB161" s="182">
        <v>10.269913313306226</v>
      </c>
      <c r="BC161" s="182">
        <v>15.703158134297594</v>
      </c>
      <c r="BD161" s="182">
        <v>7.3136999665766105</v>
      </c>
      <c r="BE161" s="182">
        <v>86.95884648472537</v>
      </c>
      <c r="BF161" s="182">
        <v>23.724000129732303</v>
      </c>
      <c r="BG161" s="182">
        <v>1.7416364194226959</v>
      </c>
      <c r="BH161" s="182">
        <v>15.746652598885547</v>
      </c>
      <c r="BI161" s="182">
        <v>0.54423867343932075</v>
      </c>
      <c r="BJ161" s="187">
        <v>13.265548085633935</v>
      </c>
    </row>
    <row r="162" spans="1:62" x14ac:dyDescent="0.25">
      <c r="A162" s="3" t="s">
        <v>7</v>
      </c>
      <c r="B162" s="4">
        <v>23</v>
      </c>
      <c r="C162" s="4">
        <v>5</v>
      </c>
      <c r="D162" s="4" t="s">
        <v>10</v>
      </c>
      <c r="E162" s="4" t="s">
        <v>13</v>
      </c>
      <c r="F162" s="19" t="s">
        <v>166</v>
      </c>
      <c r="G162" s="2">
        <v>550</v>
      </c>
      <c r="H162" s="4">
        <v>21</v>
      </c>
      <c r="I162" s="19">
        <v>0.11700000000000001</v>
      </c>
      <c r="K162" s="216">
        <v>28.83</v>
      </c>
      <c r="L162" s="391">
        <v>667.65</v>
      </c>
      <c r="M162" s="241">
        <v>608.9</v>
      </c>
      <c r="O162" s="19"/>
      <c r="P162" s="19"/>
      <c r="R162" s="13"/>
      <c r="U162" s="57"/>
      <c r="V162" s="13"/>
      <c r="Y162" s="251">
        <f t="shared" si="112"/>
        <v>2.0569826346188234</v>
      </c>
      <c r="Z162" s="245">
        <v>10.5</v>
      </c>
      <c r="AA162" s="65">
        <f t="shared" si="123"/>
        <v>13.871906586026435</v>
      </c>
      <c r="AB162" s="69">
        <f t="shared" si="124"/>
        <v>17.425627359080966</v>
      </c>
      <c r="AC162" s="65">
        <f t="shared" si="125"/>
        <v>3.5743726409190351</v>
      </c>
      <c r="AD162" s="138">
        <f t="shared" si="126"/>
        <v>0.65958355800771096</v>
      </c>
      <c r="AE162" s="65">
        <f t="shared" si="127"/>
        <v>1.9517440271627078</v>
      </c>
      <c r="AG162" s="387">
        <v>0</v>
      </c>
      <c r="AH162" s="79"/>
      <c r="AI162" s="74"/>
      <c r="AJ162" s="74"/>
      <c r="AK162" s="74"/>
      <c r="AL162" s="84"/>
      <c r="AM162" s="182">
        <v>2.7400839805050832</v>
      </c>
      <c r="AN162" s="182">
        <v>35.495198972057551</v>
      </c>
      <c r="AO162" s="182">
        <v>0.68230654133811264</v>
      </c>
      <c r="AP162" s="182">
        <v>64.914389080203421</v>
      </c>
      <c r="AQ162" s="183">
        <v>5.9212563808774155E-2</v>
      </c>
      <c r="AR162" s="182">
        <v>3.7809190911468336</v>
      </c>
      <c r="AS162" s="182">
        <v>1.0928920084307978</v>
      </c>
      <c r="AT162" s="182">
        <v>5.8388548158770872</v>
      </c>
      <c r="AU162" s="182">
        <v>19.760792349917942</v>
      </c>
      <c r="AV162" s="182">
        <v>15.734408441129014</v>
      </c>
      <c r="AW162" s="182">
        <v>52.300353582654587</v>
      </c>
      <c r="AX162" s="182">
        <v>7.2</v>
      </c>
      <c r="AY162" s="182">
        <v>0.3563820214163933</v>
      </c>
      <c r="AZ162" s="182">
        <v>1467.1530055647672</v>
      </c>
      <c r="BA162" s="182">
        <v>7.1074415461090581</v>
      </c>
      <c r="BB162" s="182">
        <v>6.8213533055959861</v>
      </c>
      <c r="BC162" s="182">
        <v>3.5301350015705188</v>
      </c>
      <c r="BD162" s="182">
        <v>16.068542043406698</v>
      </c>
      <c r="BE162" s="182">
        <v>91.813183430233465</v>
      </c>
      <c r="BF162" s="182">
        <v>10.537600701354677</v>
      </c>
      <c r="BG162" s="182">
        <v>0.32638344305077971</v>
      </c>
      <c r="BH162" s="182">
        <v>4.5128285535743267</v>
      </c>
      <c r="BI162" s="182">
        <v>0.36092105507179006</v>
      </c>
      <c r="BJ162" s="187">
        <v>2.676471041182122</v>
      </c>
    </row>
    <row r="163" spans="1:62" x14ac:dyDescent="0.25">
      <c r="A163" s="3" t="s">
        <v>7</v>
      </c>
      <c r="B163" s="4">
        <v>23</v>
      </c>
      <c r="C163" s="4">
        <v>5</v>
      </c>
      <c r="D163" s="4" t="s">
        <v>10</v>
      </c>
      <c r="E163" s="4" t="s">
        <v>14</v>
      </c>
      <c r="F163" s="19" t="s">
        <v>166</v>
      </c>
      <c r="G163" s="2">
        <v>550</v>
      </c>
      <c r="H163" s="4">
        <v>21</v>
      </c>
      <c r="I163" s="19">
        <v>0.11700000000000001</v>
      </c>
      <c r="K163" s="216">
        <v>28.83</v>
      </c>
      <c r="L163" s="391">
        <v>667.65</v>
      </c>
      <c r="M163" s="241">
        <v>608.9</v>
      </c>
      <c r="O163" s="19"/>
      <c r="P163" s="19"/>
      <c r="R163" s="13"/>
      <c r="U163" s="57"/>
      <c r="V163" s="13"/>
      <c r="Y163" s="251">
        <f t="shared" si="112"/>
        <v>0.90036696318769738</v>
      </c>
      <c r="Z163" s="245">
        <v>2.7</v>
      </c>
      <c r="AA163" s="65">
        <f t="shared" si="123"/>
        <v>6.0719065860264347</v>
      </c>
      <c r="AB163" s="69">
        <f t="shared" si="124"/>
        <v>16.086647402948351</v>
      </c>
      <c r="AC163" s="65">
        <f t="shared" si="125"/>
        <v>-10.686647402948353</v>
      </c>
      <c r="AD163" s="138">
        <f t="shared" si="126"/>
        <v>4.9580175566475377</v>
      </c>
      <c r="AE163" s="65">
        <f t="shared" si="127"/>
        <v>0.3031484637009641</v>
      </c>
      <c r="AG163" s="19">
        <v>0</v>
      </c>
      <c r="AH163" s="79"/>
      <c r="AI163" s="74"/>
      <c r="AJ163" s="74"/>
      <c r="AK163" s="74"/>
      <c r="AL163" s="84"/>
      <c r="AM163" s="182">
        <v>8.1790439895149127</v>
      </c>
      <c r="AN163" s="182">
        <v>86.709100287407637</v>
      </c>
      <c r="AO163" s="182">
        <v>0.74298379674232151</v>
      </c>
      <c r="AP163" s="182">
        <v>132.70542847238229</v>
      </c>
      <c r="AQ163" s="199">
        <v>0.39383083973405197</v>
      </c>
      <c r="AR163" s="182">
        <v>10.346726332204319</v>
      </c>
      <c r="AS163" s="182">
        <v>0.40175014541244775</v>
      </c>
      <c r="AT163" s="182">
        <v>3.4308854587609114</v>
      </c>
      <c r="AU163" s="182">
        <v>44.096885033161712</v>
      </c>
      <c r="AV163" s="182">
        <v>42.612215254245925</v>
      </c>
      <c r="AW163" s="182">
        <v>41.390782704405673</v>
      </c>
      <c r="AX163" s="182">
        <v>180</v>
      </c>
      <c r="AY163" s="182">
        <v>0.97658147363544012</v>
      </c>
      <c r="AZ163" s="182">
        <v>901.32266553466934</v>
      </c>
      <c r="BA163" s="182">
        <v>20.029481633843833</v>
      </c>
      <c r="BB163" s="182">
        <v>14.101248265943454</v>
      </c>
      <c r="BC163" s="182">
        <v>10.484120910358367</v>
      </c>
      <c r="BD163" s="182">
        <v>21.134027795956275</v>
      </c>
      <c r="BE163" s="182">
        <v>90.968247607884692</v>
      </c>
      <c r="BF163" s="182">
        <v>24.325700906047132</v>
      </c>
      <c r="BG163" s="182">
        <v>1.0259913818245983</v>
      </c>
      <c r="BH163" s="182">
        <v>13.834051393647355</v>
      </c>
      <c r="BI163" s="182">
        <v>0.56995848191707232</v>
      </c>
      <c r="BJ163" s="187">
        <v>8.2258480992404355</v>
      </c>
    </row>
    <row r="164" spans="1:62" x14ac:dyDescent="0.25">
      <c r="A164" s="3" t="s">
        <v>7</v>
      </c>
      <c r="B164" s="4">
        <v>23</v>
      </c>
      <c r="C164" s="4">
        <v>5</v>
      </c>
      <c r="D164" s="4" t="s">
        <v>11</v>
      </c>
      <c r="E164" s="4" t="s">
        <v>13</v>
      </c>
      <c r="F164" s="19" t="s">
        <v>165</v>
      </c>
      <c r="G164" s="2">
        <v>600</v>
      </c>
      <c r="H164" s="4">
        <v>21</v>
      </c>
      <c r="I164" s="19">
        <v>0.11700000000000001</v>
      </c>
      <c r="K164" s="216">
        <v>28.48</v>
      </c>
      <c r="L164" s="390">
        <v>703.73</v>
      </c>
      <c r="M164" s="216">
        <v>657.19</v>
      </c>
      <c r="O164" s="19"/>
      <c r="P164" s="19"/>
      <c r="R164" s="13"/>
      <c r="U164" s="57"/>
      <c r="V164" s="13"/>
      <c r="Y164" s="251">
        <f t="shared" si="112"/>
        <v>3.702935705501579</v>
      </c>
      <c r="Z164" s="4">
        <v>21.6</v>
      </c>
      <c r="AA164" s="65">
        <f t="shared" si="123"/>
        <v>24.971906586026435</v>
      </c>
      <c r="AB164" s="69">
        <f t="shared" si="124"/>
        <v>29.219968811533803</v>
      </c>
      <c r="AC164" s="65">
        <f t="shared" si="125"/>
        <v>13.980031188466201</v>
      </c>
      <c r="AD164" s="138">
        <f t="shared" si="126"/>
        <v>0.35277633386730561</v>
      </c>
      <c r="AE164" s="65">
        <f t="shared" si="127"/>
        <v>2.9392114875440556</v>
      </c>
      <c r="AG164" s="216">
        <v>1.6322799999999999E-5</v>
      </c>
      <c r="AH164" s="79">
        <f t="shared" si="128"/>
        <v>1.3233023745925945</v>
      </c>
      <c r="AI164" s="74">
        <f t="shared" si="129"/>
        <v>0.46682976030667545</v>
      </c>
      <c r="AJ164" s="74">
        <f t="shared" si="130"/>
        <v>0.85647261428591925</v>
      </c>
      <c r="AK164" s="74">
        <f t="shared" si="131"/>
        <v>1.79013213489927</v>
      </c>
      <c r="AL164" s="84" t="str">
        <f t="shared" si="132"/>
        <v>Coke</v>
      </c>
      <c r="AM164" s="182">
        <v>3.1786451941001723</v>
      </c>
      <c r="AN164" s="182">
        <v>70.190595579333603</v>
      </c>
      <c r="AO164" s="182">
        <v>0.888157387451183</v>
      </c>
      <c r="AP164" s="182">
        <v>80.698642413886034</v>
      </c>
      <c r="AQ164" s="183">
        <v>7.4810012407654725E-2</v>
      </c>
      <c r="AR164" s="182">
        <v>4.660566689361425</v>
      </c>
      <c r="AS164" s="182">
        <v>1.5355514349481536</v>
      </c>
      <c r="AT164" s="182">
        <v>12.008702803301745</v>
      </c>
      <c r="AU164" s="182">
        <v>43.957423949178676</v>
      </c>
      <c r="AV164" s="182">
        <v>26.233173449144338</v>
      </c>
      <c r="AW164" s="182">
        <v>52.066148489853973</v>
      </c>
      <c r="AX164" s="182">
        <v>18.399999999999999</v>
      </c>
      <c r="AY164" s="182">
        <v>0.40376647791308468</v>
      </c>
      <c r="AZ164" s="182">
        <v>1491.9571102697394</v>
      </c>
      <c r="BA164" s="182">
        <v>8.4961244510147331</v>
      </c>
      <c r="BB164" s="182">
        <v>8.0762154289249679</v>
      </c>
      <c r="BC164" s="182">
        <v>4.6083865963007753</v>
      </c>
      <c r="BD164" s="182">
        <v>13.362528036415014</v>
      </c>
      <c r="BE164" s="182">
        <v>89.659196168405089</v>
      </c>
      <c r="BF164" s="182">
        <v>10.314201063010842</v>
      </c>
      <c r="BG164" s="182">
        <v>0.45801324087880774</v>
      </c>
      <c r="BH164" s="182">
        <v>4.7055414922572725</v>
      </c>
      <c r="BI164" s="182">
        <v>0.44302915788626296</v>
      </c>
      <c r="BJ164" s="187">
        <v>3.1339572290386952</v>
      </c>
    </row>
    <row r="165" spans="1:62" x14ac:dyDescent="0.25">
      <c r="A165" s="3" t="s">
        <v>7</v>
      </c>
      <c r="B165" s="4">
        <v>23</v>
      </c>
      <c r="C165" s="4">
        <v>5</v>
      </c>
      <c r="D165" s="4" t="s">
        <v>11</v>
      </c>
      <c r="E165" s="4" t="s">
        <v>14</v>
      </c>
      <c r="F165" s="19" t="s">
        <v>165</v>
      </c>
      <c r="G165" s="2">
        <v>600</v>
      </c>
      <c r="H165" s="4">
        <v>21</v>
      </c>
      <c r="I165" s="19">
        <v>0.11700000000000001</v>
      </c>
      <c r="K165" s="216">
        <v>28.48</v>
      </c>
      <c r="L165" s="390">
        <v>703.73</v>
      </c>
      <c r="M165" s="216">
        <v>657.19</v>
      </c>
      <c r="O165" s="19"/>
      <c r="P165" s="19"/>
      <c r="R165" s="13"/>
      <c r="U165" s="57"/>
      <c r="V165" s="13"/>
      <c r="Y165" s="251">
        <f t="shared" si="112"/>
        <v>2.2304749853334922</v>
      </c>
      <c r="Z165" s="245">
        <v>11.67</v>
      </c>
      <c r="AA165" s="65">
        <f t="shared" si="123"/>
        <v>15.041906586026435</v>
      </c>
      <c r="AB165" s="69">
        <f t="shared" si="124"/>
        <v>23.510451908200661</v>
      </c>
      <c r="AC165" s="65">
        <f t="shared" si="125"/>
        <v>-0.17045190820065881</v>
      </c>
      <c r="AD165" s="138">
        <f t="shared" si="126"/>
        <v>1.0146059904199365</v>
      </c>
      <c r="AE165" s="65">
        <f t="shared" si="127"/>
        <v>0.88810450991154188</v>
      </c>
      <c r="AG165" s="216">
        <v>1.6322799999999999E-5</v>
      </c>
      <c r="AH165" s="79">
        <f t="shared" si="128"/>
        <v>0.71495086627294346</v>
      </c>
      <c r="AI165" s="74">
        <f t="shared" si="129"/>
        <v>0.72539343177645133</v>
      </c>
      <c r="AJ165" s="74">
        <f t="shared" si="130"/>
        <v>-1.0442565503507905E-2</v>
      </c>
      <c r="AK165" s="74">
        <f t="shared" si="131"/>
        <v>1.4403442980493948</v>
      </c>
      <c r="AL165" s="84" t="str">
        <f t="shared" si="132"/>
        <v>Coke</v>
      </c>
      <c r="AM165" s="182">
        <v>6.143803815613091</v>
      </c>
      <c r="AN165" s="182">
        <v>87.859298218972981</v>
      </c>
      <c r="AO165" s="182">
        <v>0.31903518545157977</v>
      </c>
      <c r="AP165" s="182">
        <v>158.26042094639783</v>
      </c>
      <c r="AQ165" s="199">
        <v>0.18144416128513319</v>
      </c>
      <c r="AR165" s="182">
        <v>8.3188253659769966</v>
      </c>
      <c r="AS165" s="182">
        <v>1.2647459875331786</v>
      </c>
      <c r="AT165" s="182">
        <v>7.7857421152261503</v>
      </c>
      <c r="AU165" s="182">
        <v>62.430458538404949</v>
      </c>
      <c r="AV165" s="182">
        <v>25.428841499557439</v>
      </c>
      <c r="AW165" s="182">
        <v>51.995832492097527</v>
      </c>
      <c r="AX165" s="182">
        <v>177.3</v>
      </c>
      <c r="AY165" s="182">
        <v>0.63964868941094621</v>
      </c>
      <c r="AZ165" s="182">
        <v>1583.3234824559024</v>
      </c>
      <c r="BA165" s="182">
        <v>16.937090644348444</v>
      </c>
      <c r="BB165" s="182">
        <v>13.203928276806888</v>
      </c>
      <c r="BC165" s="182">
        <v>6.5176751578914738</v>
      </c>
      <c r="BD165" s="182">
        <v>15.306460281437026</v>
      </c>
      <c r="BE165" s="182">
        <v>91.444292481659886</v>
      </c>
      <c r="BF165" s="182">
        <v>19.799800384134869</v>
      </c>
      <c r="BG165" s="182">
        <v>0.72021756809004334</v>
      </c>
      <c r="BH165" s="182">
        <v>10.022672758751547</v>
      </c>
      <c r="BI165" s="182">
        <v>0.6855323044155156</v>
      </c>
      <c r="BJ165" s="187">
        <v>6.2742265166515754</v>
      </c>
    </row>
    <row r="166" spans="1:62" x14ac:dyDescent="0.25">
      <c r="A166" s="3" t="s">
        <v>7</v>
      </c>
      <c r="B166" s="4">
        <v>23</v>
      </c>
      <c r="C166" s="4">
        <v>5</v>
      </c>
      <c r="D166" s="4" t="s">
        <v>12</v>
      </c>
      <c r="E166" s="4" t="s">
        <v>13</v>
      </c>
      <c r="F166" s="19" t="s">
        <v>164</v>
      </c>
      <c r="G166" s="2">
        <v>650</v>
      </c>
      <c r="H166" s="4">
        <v>21</v>
      </c>
      <c r="I166" s="19">
        <v>0.11700000000000001</v>
      </c>
      <c r="K166" s="216">
        <v>28.83</v>
      </c>
      <c r="L166" s="390">
        <v>606.17999999999995</v>
      </c>
      <c r="M166" s="216">
        <v>742.8</v>
      </c>
      <c r="O166" s="19"/>
      <c r="P166" s="19"/>
      <c r="R166" s="13"/>
      <c r="U166" s="57"/>
      <c r="V166" s="13"/>
      <c r="Y166" s="251">
        <f t="shared" si="112"/>
        <v>23.061419795928945</v>
      </c>
      <c r="Z166" s="245">
        <v>152.15</v>
      </c>
      <c r="AA166" s="65">
        <f t="shared" si="123"/>
        <v>155.52190658602643</v>
      </c>
      <c r="AB166" s="69">
        <f t="shared" si="124"/>
        <v>175.43932989335161</v>
      </c>
      <c r="AC166" s="65">
        <f t="shared" si="125"/>
        <v>128.86067010664843</v>
      </c>
      <c r="AD166" s="138">
        <f t="shared" si="126"/>
        <v>0.15306822144825227</v>
      </c>
      <c r="AE166" s="65">
        <f t="shared" si="127"/>
        <v>3.9041673259218523</v>
      </c>
      <c r="AG166" s="216">
        <v>8.9542699999999999E-5</v>
      </c>
      <c r="AH166" s="79">
        <f t="shared" si="128"/>
        <v>1.6991893253163017</v>
      </c>
      <c r="AI166" s="74">
        <f t="shared" si="129"/>
        <v>0.26009188793002203</v>
      </c>
      <c r="AJ166" s="74">
        <f t="shared" si="130"/>
        <v>1.4390974373862797</v>
      </c>
      <c r="AK166" s="74">
        <f t="shared" si="131"/>
        <v>1.959281213246324</v>
      </c>
      <c r="AL166" s="84" t="str">
        <f t="shared" si="132"/>
        <v>Coke</v>
      </c>
      <c r="AM166" s="182">
        <v>15.14117581965167</v>
      </c>
      <c r="AN166" s="182">
        <v>144.02408851310611</v>
      </c>
      <c r="AO166" s="182">
        <v>0.29196828585396317</v>
      </c>
      <c r="AP166" s="182">
        <v>220.30256474111835</v>
      </c>
      <c r="AQ166" s="199">
        <v>0.49841616198222272</v>
      </c>
      <c r="AR166" s="182">
        <v>18.594486169983089</v>
      </c>
      <c r="AS166" s="182">
        <v>0.72355595895297431</v>
      </c>
      <c r="AT166" s="182">
        <v>3.2706661508235615</v>
      </c>
      <c r="AU166" s="182">
        <v>85.640846060596616</v>
      </c>
      <c r="AV166" s="182">
        <v>58.383246090488299</v>
      </c>
      <c r="AW166" s="182">
        <v>151.57468850583916</v>
      </c>
      <c r="AX166" s="182">
        <v>0</v>
      </c>
      <c r="AY166" s="182">
        <v>1.1210846689567837</v>
      </c>
      <c r="AZ166" s="182">
        <v>920.73926082242269</v>
      </c>
      <c r="BA166" s="182">
        <v>39.834846614650303</v>
      </c>
      <c r="BB166" s="182">
        <v>25.186784106825602</v>
      </c>
      <c r="BC166" s="182">
        <v>9.0200975893646902</v>
      </c>
      <c r="BD166" s="182">
        <v>20.965339967233277</v>
      </c>
      <c r="BE166" s="182">
        <v>95.122278586710877</v>
      </c>
      <c r="BF166" s="182">
        <v>45.44710463960655</v>
      </c>
      <c r="BG166" s="182">
        <v>1.1674707393138375</v>
      </c>
      <c r="BH166" s="182">
        <v>25.844818828285856</v>
      </c>
      <c r="BI166" s="182">
        <v>1.1149353815451615</v>
      </c>
      <c r="BJ166" s="187">
        <v>16.06848416534886</v>
      </c>
    </row>
    <row r="167" spans="1:62" x14ac:dyDescent="0.25">
      <c r="A167" s="5" t="s">
        <v>7</v>
      </c>
      <c r="B167" s="6">
        <v>23</v>
      </c>
      <c r="C167" s="6">
        <v>5</v>
      </c>
      <c r="D167" s="6" t="s">
        <v>12</v>
      </c>
      <c r="E167" s="6" t="s">
        <v>14</v>
      </c>
      <c r="F167" s="39" t="s">
        <v>164</v>
      </c>
      <c r="G167" s="7">
        <v>650</v>
      </c>
      <c r="H167" s="6">
        <v>21</v>
      </c>
      <c r="I167" s="39">
        <v>0.11700000000000001</v>
      </c>
      <c r="J167" s="6"/>
      <c r="K167" s="217">
        <v>28.83</v>
      </c>
      <c r="L167" s="392">
        <v>606.17999999999995</v>
      </c>
      <c r="M167" s="217">
        <v>742.8</v>
      </c>
      <c r="N167" s="318"/>
      <c r="O167" s="39"/>
      <c r="P167" s="39"/>
      <c r="Q167" s="6"/>
      <c r="R167" s="166"/>
      <c r="S167" s="6"/>
      <c r="T167" s="6"/>
      <c r="U167" s="134"/>
      <c r="V167" s="166"/>
      <c r="W167" s="6"/>
      <c r="X167" s="6"/>
      <c r="Y167" s="193">
        <f t="shared" si="112"/>
        <v>27.124403051981876</v>
      </c>
      <c r="Z167" s="6">
        <v>179.55</v>
      </c>
      <c r="AA167" s="66">
        <f t="shared" ref="AA167:AA171" si="133">Z167+(0.5*$BA$3)</f>
        <v>182.92190658602644</v>
      </c>
      <c r="AB167" s="69">
        <f t="shared" ref="AB167" si="134">Z167*(1+AD167)</f>
        <v>203.44809392678536</v>
      </c>
      <c r="AC167" s="65">
        <f t="shared" ref="AC167" si="135">Z167*(1-AD167)</f>
        <v>155.65190607321466</v>
      </c>
      <c r="AD167" s="138">
        <f t="shared" ref="AD167" si="136">((0.5*BA167)+(0.5*$BA$3))/Z167</f>
        <v>0.1330999383279608</v>
      </c>
      <c r="AE167" s="65">
        <f t="shared" ref="AE167" si="137">AA167/BA167</f>
        <v>4.4558179156534754</v>
      </c>
      <c r="AF167" s="6"/>
      <c r="AG167" s="216">
        <v>8.9542699999999999E-5</v>
      </c>
      <c r="AH167" s="79">
        <f t="shared" si="128"/>
        <v>2.0051885860042193</v>
      </c>
      <c r="AI167" s="74">
        <f t="shared" si="129"/>
        <v>0.2668904771330925</v>
      </c>
      <c r="AJ167" s="74">
        <f t="shared" si="130"/>
        <v>1.7382981088711271</v>
      </c>
      <c r="AK167" s="74">
        <f t="shared" si="131"/>
        <v>2.2720790631373116</v>
      </c>
      <c r="AL167" s="84" t="str">
        <f t="shared" si="132"/>
        <v>Coke</v>
      </c>
      <c r="AM167" s="182">
        <v>14.830431210827731</v>
      </c>
      <c r="AN167" s="182">
        <v>166.14040941931307</v>
      </c>
      <c r="AO167" s="182">
        <v>0.32844875055751344</v>
      </c>
      <c r="AP167" s="182">
        <v>142.69812596329783</v>
      </c>
      <c r="AQ167" s="199">
        <v>0.40186457685602894</v>
      </c>
      <c r="AR167" s="182">
        <v>19.264002817278914</v>
      </c>
      <c r="AS167" s="182">
        <v>0.57810560188380622</v>
      </c>
      <c r="AT167" s="182">
        <v>3.7458000019944309</v>
      </c>
      <c r="AU167" s="182">
        <v>78.94509299182063</v>
      </c>
      <c r="AV167" s="182">
        <v>87.195314608503054</v>
      </c>
      <c r="AW167" s="182">
        <v>80.035737931503434</v>
      </c>
      <c r="AX167" s="182">
        <v>0</v>
      </c>
      <c r="AY167" s="182">
        <v>1.0003067672762087</v>
      </c>
      <c r="AZ167" s="182">
        <v>777.9347984605937</v>
      </c>
      <c r="BA167" s="182">
        <v>41.052374681517861</v>
      </c>
      <c r="BB167" s="182">
        <v>29.074464760706498</v>
      </c>
      <c r="BC167" s="182">
        <v>15.132046569309315</v>
      </c>
      <c r="BD167" s="182">
        <v>16.1147882447146</v>
      </c>
      <c r="BE167" s="182">
        <v>91.348379804649838</v>
      </c>
      <c r="BF167" s="182">
        <v>48.275192966684699</v>
      </c>
      <c r="BG167" s="182">
        <v>1.717196591134549</v>
      </c>
      <c r="BH167" s="182">
        <v>25.74246474742322</v>
      </c>
      <c r="BI167" s="182">
        <v>1.3282708425058081</v>
      </c>
      <c r="BJ167" s="187">
        <v>15.664831773933111</v>
      </c>
    </row>
    <row r="168" spans="1:62" x14ac:dyDescent="0.25">
      <c r="A168" s="20" t="s">
        <v>5</v>
      </c>
      <c r="B168" s="41">
        <v>25</v>
      </c>
      <c r="C168" s="41">
        <v>6</v>
      </c>
      <c r="D168" s="41" t="s">
        <v>8</v>
      </c>
      <c r="E168" s="41" t="s">
        <v>13</v>
      </c>
      <c r="F168" s="22" t="s">
        <v>199</v>
      </c>
      <c r="G168" s="76">
        <v>650</v>
      </c>
      <c r="H168" s="42">
        <v>43.8</v>
      </c>
      <c r="I168" s="42">
        <v>9.2999999999999999E-2</v>
      </c>
      <c r="Y168" s="251">
        <f t="shared" si="112"/>
        <v>0.62159292956070811</v>
      </c>
      <c r="Z168" s="245">
        <v>0.82</v>
      </c>
      <c r="AA168" s="252">
        <f t="shared" si="133"/>
        <v>4.1919065860264348</v>
      </c>
      <c r="AB168" s="133">
        <f t="shared" ref="AB168:AB171" si="138">Z168*(1+AD168)</f>
        <v>8.1612249743311818</v>
      </c>
      <c r="AC168" s="70">
        <f t="shared" ref="AC168:AC171" si="139">Z168*(1-AD168)</f>
        <v>-6.5212249743311821</v>
      </c>
      <c r="AD168" s="137">
        <f t="shared" ref="AD168:AD171" si="140">((0.5*BA168)+(0.5*$BA$3))/Z168</f>
        <v>8.9527133833307104</v>
      </c>
      <c r="AE168" s="131">
        <f t="shared" ref="AE168:AE171" si="141">AA168/BA168</f>
        <v>0.52803859201337</v>
      </c>
      <c r="AG168" s="140">
        <v>5.9211923845991298E-6</v>
      </c>
      <c r="AH168" s="190">
        <f t="shared" ref="AH168:AH171" si="142">(Z168/1000000)/AG168</f>
        <v>0.13848562024986708</v>
      </c>
      <c r="AI168" s="190">
        <f t="shared" ref="AI168:AI171" si="143">AH168*AD168</f>
        <v>1.2398220658098393</v>
      </c>
      <c r="AJ168" s="190">
        <f t="shared" ref="AJ168:AJ171" si="144">(AC168/1000000)/AG168</f>
        <v>-1.1013364455599723</v>
      </c>
      <c r="AK168" s="190">
        <f t="shared" ref="AK168:AK171" si="145">(AB168/1000000)/AG168</f>
        <v>1.3783076860597065</v>
      </c>
      <c r="AL168" s="83" t="str">
        <f t="shared" ref="AL168:AL171" si="146">IF(AH168&gt;0.4,"Coke", "Gel")</f>
        <v>Gel</v>
      </c>
      <c r="AM168" s="184">
        <v>2.5828335420623194</v>
      </c>
      <c r="AN168" s="184">
        <v>35.769498936133459</v>
      </c>
      <c r="AO168" s="184">
        <v>0.76684886709662525</v>
      </c>
      <c r="AP168" s="184">
        <v>96.218948908727327</v>
      </c>
      <c r="AQ168" s="185">
        <v>4.6964040974700971E-2</v>
      </c>
      <c r="AR168" s="184">
        <v>3.2948198823836461</v>
      </c>
      <c r="AS168" s="184">
        <v>0.69545883410303622</v>
      </c>
      <c r="AT168" s="184">
        <v>4.1767353413221953</v>
      </c>
      <c r="AU168" s="184">
        <v>26.102865680681077</v>
      </c>
      <c r="AV168" s="184">
        <v>9.6666341649470855</v>
      </c>
      <c r="AW168" s="184">
        <v>39.104362470129963</v>
      </c>
      <c r="AX168" s="184">
        <v>0</v>
      </c>
      <c r="AY168" s="184">
        <v>0.3117934127364691</v>
      </c>
      <c r="AZ168" s="184">
        <v>2068.1681227367003</v>
      </c>
      <c r="BA168" s="184">
        <v>7.9386367766094939</v>
      </c>
      <c r="BB168" s="184">
        <v>4.5020343323226379</v>
      </c>
      <c r="BC168" s="184">
        <v>2.0454398719002063</v>
      </c>
      <c r="BD168" s="184">
        <v>13.169713557093543</v>
      </c>
      <c r="BE168" s="184">
        <v>92.775595137832795</v>
      </c>
      <c r="BF168" s="184">
        <v>7.7454001257137861</v>
      </c>
      <c r="BG168" s="184">
        <v>0.27493012143206164</v>
      </c>
      <c r="BH168" s="184">
        <v>4.237523621379486</v>
      </c>
      <c r="BI168" s="184">
        <v>0.22148813135452639</v>
      </c>
      <c r="BJ168" s="186">
        <v>2.8151764630072682</v>
      </c>
    </row>
    <row r="169" spans="1:62" x14ac:dyDescent="0.25">
      <c r="A169" s="3" t="s">
        <v>5</v>
      </c>
      <c r="B169" s="1">
        <v>25</v>
      </c>
      <c r="C169" s="1">
        <v>6</v>
      </c>
      <c r="D169" s="1" t="s">
        <v>8</v>
      </c>
      <c r="E169" s="1" t="s">
        <v>14</v>
      </c>
      <c r="F169" s="9" t="s">
        <v>199</v>
      </c>
      <c r="G169" s="57">
        <v>650</v>
      </c>
      <c r="H169" s="2">
        <v>43.8</v>
      </c>
      <c r="I169" s="2">
        <v>9.2999999999999999E-2</v>
      </c>
      <c r="Y169" s="251">
        <f t="shared" si="112"/>
        <v>0.94188650011086594</v>
      </c>
      <c r="Z169" s="245">
        <v>2.98</v>
      </c>
      <c r="AA169" s="252">
        <f t="shared" si="133"/>
        <v>6.351906586026435</v>
      </c>
      <c r="AB169" s="126">
        <f t="shared" si="138"/>
        <v>11.032899406408019</v>
      </c>
      <c r="AC169" s="69">
        <f t="shared" si="139"/>
        <v>-5.0728994064080197</v>
      </c>
      <c r="AD169" s="138">
        <f t="shared" si="140"/>
        <v>2.702315237049671</v>
      </c>
      <c r="AE169" s="128">
        <f t="shared" si="141"/>
        <v>0.67847856531305684</v>
      </c>
      <c r="AG169" s="19">
        <v>5.9211923845991298E-6</v>
      </c>
      <c r="AH169" s="74">
        <f t="shared" si="142"/>
        <v>0.50327701017634618</v>
      </c>
      <c r="AI169" s="74">
        <f t="shared" si="143"/>
        <v>1.3600131330563425</v>
      </c>
      <c r="AJ169" s="74">
        <f t="shared" si="144"/>
        <v>-0.85673612287999656</v>
      </c>
      <c r="AK169" s="74">
        <f t="shared" si="145"/>
        <v>1.8632901432326887</v>
      </c>
      <c r="AL169" s="84" t="str">
        <f t="shared" si="146"/>
        <v>Coke</v>
      </c>
      <c r="AM169" s="182">
        <v>3.5435645208326658</v>
      </c>
      <c r="AN169" s="182">
        <v>85.313498857431114</v>
      </c>
      <c r="AO169" s="182">
        <v>0.69301296571858562</v>
      </c>
      <c r="AP169" s="182">
        <v>92.639698752279713</v>
      </c>
      <c r="AQ169" s="183">
        <v>6.5853747683200181E-2</v>
      </c>
      <c r="AR169" s="182">
        <v>5.033068101905136</v>
      </c>
      <c r="AS169" s="182">
        <v>3.1042882144574429</v>
      </c>
      <c r="AT169" s="182">
        <v>31.271486379954993</v>
      </c>
      <c r="AU169" s="182">
        <v>74.062002717767683</v>
      </c>
      <c r="AV169" s="182">
        <v>11.251497958652831</v>
      </c>
      <c r="AW169" s="182">
        <v>43.497326291488946</v>
      </c>
      <c r="AX169" s="182">
        <v>175.3</v>
      </c>
      <c r="AY169" s="182">
        <v>0.37742737299620233</v>
      </c>
      <c r="AZ169" s="182">
        <v>1658.7287551258614</v>
      </c>
      <c r="BA169" s="182">
        <v>9.3619856407631712</v>
      </c>
      <c r="BB169" s="182">
        <v>8.0425510394402373</v>
      </c>
      <c r="BC169" s="182">
        <v>2.3515147290471474</v>
      </c>
      <c r="BD169" s="182">
        <v>17.248631429309928</v>
      </c>
      <c r="BE169" s="182">
        <v>93.13077053449409</v>
      </c>
      <c r="BF169" s="182">
        <v>11.540500622686523</v>
      </c>
      <c r="BG169" s="182">
        <v>0.31610995555322341</v>
      </c>
      <c r="BH169" s="182">
        <v>5.9037712981216206</v>
      </c>
      <c r="BI169" s="182">
        <v>0.42897963543344475</v>
      </c>
      <c r="BJ169" s="187">
        <v>3.5800283603612635</v>
      </c>
    </row>
    <row r="170" spans="1:62" x14ac:dyDescent="0.25">
      <c r="A170" s="3" t="s">
        <v>5</v>
      </c>
      <c r="B170" s="1">
        <v>25</v>
      </c>
      <c r="C170" s="1">
        <v>6</v>
      </c>
      <c r="D170" s="1" t="s">
        <v>10</v>
      </c>
      <c r="E170" s="1" t="s">
        <v>13</v>
      </c>
      <c r="F170" s="9" t="s">
        <v>198</v>
      </c>
      <c r="G170" s="57">
        <v>550</v>
      </c>
      <c r="H170" s="2">
        <v>43.8</v>
      </c>
      <c r="I170" s="2">
        <v>9.2999999999999999E-2</v>
      </c>
      <c r="Y170" s="251">
        <f t="shared" si="112"/>
        <v>0.88850423835250625</v>
      </c>
      <c r="Z170" s="245">
        <v>2.62</v>
      </c>
      <c r="AA170" s="252">
        <f t="shared" si="133"/>
        <v>5.9919065860264347</v>
      </c>
      <c r="AB170" s="126">
        <f t="shared" si="138"/>
        <v>9.6606039910483155</v>
      </c>
      <c r="AC170" s="69">
        <f t="shared" si="139"/>
        <v>-4.4206039910483153</v>
      </c>
      <c r="AD170" s="138">
        <f t="shared" si="140"/>
        <v>2.68725343169783</v>
      </c>
      <c r="AE170" s="128">
        <f t="shared" si="141"/>
        <v>0.81662589258853013</v>
      </c>
      <c r="AG170" s="387">
        <v>0</v>
      </c>
      <c r="AH170" s="74" t="e">
        <f t="shared" si="142"/>
        <v>#DIV/0!</v>
      </c>
      <c r="AI170" s="74" t="e">
        <f t="shared" si="143"/>
        <v>#DIV/0!</v>
      </c>
      <c r="AJ170" s="74" t="e">
        <f t="shared" si="144"/>
        <v>#DIV/0!</v>
      </c>
      <c r="AK170" s="74" t="e">
        <f t="shared" si="145"/>
        <v>#DIV/0!</v>
      </c>
      <c r="AL170" s="84" t="e">
        <f t="shared" si="146"/>
        <v>#DIV/0!</v>
      </c>
      <c r="AM170" s="182">
        <v>2.6587152094525415</v>
      </c>
      <c r="AN170" s="182">
        <v>48.716101446188986</v>
      </c>
      <c r="AO170" s="182">
        <v>0.24632929702077042</v>
      </c>
      <c r="AP170" s="182">
        <v>102.33057783868098</v>
      </c>
      <c r="AQ170" s="183">
        <v>6.1397211969869803E-2</v>
      </c>
      <c r="AR170" s="182">
        <v>3.8296250669515604</v>
      </c>
      <c r="AS170" s="182">
        <v>-1.9189441298598269</v>
      </c>
      <c r="AT170" s="182">
        <v>13.609669235100023</v>
      </c>
      <c r="AU170" s="182">
        <v>15.545213165940526</v>
      </c>
      <c r="AV170" s="182">
        <v>33.170890099237866</v>
      </c>
      <c r="AW170" s="182">
        <v>37.424405465936424</v>
      </c>
      <c r="AX170" s="182">
        <v>171.1</v>
      </c>
      <c r="AY170" s="182">
        <v>0.36124581980243048</v>
      </c>
      <c r="AZ170" s="182">
        <v>2398.5197599505923</v>
      </c>
      <c r="BA170" s="182">
        <v>7.3373948100437607</v>
      </c>
      <c r="BB170" s="182">
        <v>2.8968979914803863</v>
      </c>
      <c r="BC170" s="182">
        <v>6.7327572539666898</v>
      </c>
      <c r="BD170" s="182">
        <v>9.7330003345811953</v>
      </c>
      <c r="BE170" s="182">
        <v>86.646382061025648</v>
      </c>
      <c r="BF170" s="182">
        <v>5.5141995289886836</v>
      </c>
      <c r="BG170" s="182">
        <v>0.62092086559218007</v>
      </c>
      <c r="BH170" s="182">
        <v>3.5170366457186129</v>
      </c>
      <c r="BI170" s="182">
        <v>0.14504509337810595</v>
      </c>
      <c r="BJ170" s="187">
        <v>2.7338631414005112</v>
      </c>
    </row>
    <row r="171" spans="1:62" x14ac:dyDescent="0.25">
      <c r="A171" s="5" t="s">
        <v>5</v>
      </c>
      <c r="B171" s="8">
        <v>25</v>
      </c>
      <c r="C171" s="8">
        <v>6</v>
      </c>
      <c r="D171" s="8" t="s">
        <v>10</v>
      </c>
      <c r="E171" s="8" t="s">
        <v>14</v>
      </c>
      <c r="F171" s="11" t="s">
        <v>198</v>
      </c>
      <c r="G171" s="134">
        <v>550</v>
      </c>
      <c r="H171" s="7">
        <v>43.8</v>
      </c>
      <c r="I171" s="7">
        <v>9.2999999999999999E-2</v>
      </c>
      <c r="Y171" s="251">
        <f t="shared" si="112"/>
        <v>0.64235269802229233</v>
      </c>
      <c r="Z171" s="245">
        <v>0.96</v>
      </c>
      <c r="AA171" s="252">
        <f t="shared" si="133"/>
        <v>4.3319065860264345</v>
      </c>
      <c r="AB171" s="127">
        <f t="shared" si="138"/>
        <v>9.5190757174333349</v>
      </c>
      <c r="AC171" s="71">
        <f t="shared" si="139"/>
        <v>-7.599075717433335</v>
      </c>
      <c r="AD171" s="139">
        <f t="shared" si="140"/>
        <v>8.9157038723263913</v>
      </c>
      <c r="AE171" s="130">
        <f t="shared" si="141"/>
        <v>0.41755979767441126</v>
      </c>
      <c r="AG171" s="39">
        <v>0</v>
      </c>
      <c r="AH171" s="191" t="e">
        <f t="shared" si="142"/>
        <v>#DIV/0!</v>
      </c>
      <c r="AI171" s="191" t="e">
        <f t="shared" si="143"/>
        <v>#DIV/0!</v>
      </c>
      <c r="AJ171" s="191" t="e">
        <f t="shared" si="144"/>
        <v>#DIV/0!</v>
      </c>
      <c r="AK171" s="191" t="e">
        <f t="shared" si="145"/>
        <v>#DIV/0!</v>
      </c>
      <c r="AL171" s="192" t="e">
        <f t="shared" si="146"/>
        <v>#DIV/0!</v>
      </c>
      <c r="AM171" s="201">
        <v>3.245950434976745</v>
      </c>
      <c r="AN171" s="201">
        <v>38.978498196229339</v>
      </c>
      <c r="AO171" s="201">
        <v>9.2127629974814051E-2</v>
      </c>
      <c r="AP171" s="201">
        <v>120.72839974633048</v>
      </c>
      <c r="AQ171" s="388">
        <v>6.6300320903543097E-2</v>
      </c>
      <c r="AR171" s="201">
        <v>4.1428599540122226</v>
      </c>
      <c r="AS171" s="201">
        <v>-0.51661453665219614</v>
      </c>
      <c r="AT171" s="201">
        <v>4.0789517104251889</v>
      </c>
      <c r="AU171" s="201">
        <v>14.884929583450399</v>
      </c>
      <c r="AV171" s="201">
        <v>24.093569522273643</v>
      </c>
      <c r="AW171" s="201">
        <v>46.684739350276239</v>
      </c>
      <c r="AX171" s="201">
        <v>0</v>
      </c>
      <c r="AY171" s="201">
        <v>0.37407863608364977</v>
      </c>
      <c r="AZ171" s="201">
        <v>2687.3203371726026</v>
      </c>
      <c r="BA171" s="201">
        <v>10.374338262813803</v>
      </c>
      <c r="BB171" s="201">
        <v>3.0845556027741559</v>
      </c>
      <c r="BC171" s="201">
        <v>5.372740104524329</v>
      </c>
      <c r="BD171" s="201">
        <v>7.8472116021859977</v>
      </c>
      <c r="BE171" s="201">
        <v>89.177224489531355</v>
      </c>
      <c r="BF171" s="201">
        <v>6.994400223447883</v>
      </c>
      <c r="BG171" s="201">
        <v>0.56335844218221542</v>
      </c>
      <c r="BH171" s="201">
        <v>4.5499682723220252</v>
      </c>
      <c r="BI171" s="201">
        <v>0.15789694187731465</v>
      </c>
      <c r="BJ171" s="202">
        <v>3.5979314621454721</v>
      </c>
    </row>
    <row r="172" spans="1:62" x14ac:dyDescent="0.25">
      <c r="B172" s="4">
        <v>21</v>
      </c>
      <c r="C172" s="4">
        <v>6</v>
      </c>
      <c r="AH172" s="74"/>
      <c r="AI172" s="74"/>
      <c r="AJ172" s="74"/>
      <c r="AK172" s="74"/>
      <c r="AL172" s="74"/>
    </row>
    <row r="173" spans="1:62" x14ac:dyDescent="0.25">
      <c r="B173" s="4">
        <v>21</v>
      </c>
      <c r="C173" s="4">
        <v>6</v>
      </c>
      <c r="Z173" s="245"/>
      <c r="AM173" s="182"/>
      <c r="AN173" s="182"/>
      <c r="AO173" s="182"/>
      <c r="AP173" s="182"/>
      <c r="AQ173" s="183"/>
      <c r="AR173" s="182"/>
      <c r="AS173" s="182"/>
      <c r="AT173" s="182"/>
      <c r="AU173" s="182"/>
      <c r="AV173" s="182"/>
      <c r="AW173" s="182"/>
      <c r="AX173" s="182"/>
      <c r="AY173" s="182"/>
      <c r="AZ173" s="182"/>
      <c r="BA173" s="182"/>
      <c r="BB173" s="182"/>
      <c r="BC173" s="182"/>
      <c r="BD173" s="182"/>
      <c r="BE173" s="182"/>
      <c r="BF173" s="182"/>
      <c r="BG173" s="182"/>
      <c r="BH173" s="182"/>
      <c r="BI173" s="182"/>
      <c r="BJ173" s="182"/>
    </row>
    <row r="174" spans="1:62" x14ac:dyDescent="0.25">
      <c r="B174" s="4">
        <v>21</v>
      </c>
      <c r="C174" s="4">
        <v>6</v>
      </c>
      <c r="Z174" s="245"/>
      <c r="AM174" s="182"/>
      <c r="AN174" s="182"/>
      <c r="AO174" s="182"/>
      <c r="AP174" s="182"/>
      <c r="AQ174" s="183"/>
      <c r="AR174" s="182"/>
      <c r="AS174" s="182"/>
      <c r="AT174" s="182"/>
      <c r="AU174" s="182"/>
      <c r="AV174" s="182"/>
      <c r="AW174" s="182"/>
      <c r="AX174" s="182"/>
      <c r="AY174" s="182"/>
      <c r="AZ174" s="182"/>
      <c r="BA174" s="182"/>
      <c r="BB174" s="182"/>
      <c r="BC174" s="182"/>
      <c r="BD174" s="182"/>
      <c r="BE174" s="182"/>
      <c r="BF174" s="182"/>
      <c r="BG174" s="182"/>
      <c r="BH174" s="182"/>
      <c r="BI174" s="182"/>
      <c r="BJ174" s="182"/>
    </row>
    <row r="175" spans="1:62" x14ac:dyDescent="0.25">
      <c r="B175" s="4">
        <v>21</v>
      </c>
      <c r="C175" s="4">
        <v>6</v>
      </c>
      <c r="Z175" s="245"/>
      <c r="AM175" s="182"/>
      <c r="AN175" s="182"/>
      <c r="AO175" s="182"/>
      <c r="AP175" s="182"/>
      <c r="AQ175" s="199"/>
      <c r="AR175" s="182"/>
      <c r="AS175" s="182"/>
      <c r="AT175" s="182"/>
      <c r="AU175" s="182"/>
      <c r="AV175" s="182"/>
      <c r="AW175" s="182"/>
      <c r="AX175" s="182"/>
      <c r="AY175" s="182"/>
      <c r="AZ175" s="182"/>
      <c r="BA175" s="182"/>
      <c r="BB175" s="182"/>
      <c r="BC175" s="182"/>
      <c r="BD175" s="182"/>
      <c r="BE175" s="182"/>
      <c r="BF175" s="182"/>
      <c r="BG175" s="182"/>
      <c r="BH175" s="182"/>
      <c r="BI175" s="182"/>
      <c r="BJ175" s="182"/>
    </row>
    <row r="176" spans="1:62" x14ac:dyDescent="0.25">
      <c r="B176" s="4">
        <v>21</v>
      </c>
      <c r="C176" s="4">
        <v>6</v>
      </c>
      <c r="Z176" s="245"/>
      <c r="AM176" s="182"/>
      <c r="AN176" s="182"/>
      <c r="AO176" s="182"/>
      <c r="AP176" s="182"/>
      <c r="AQ176" s="199"/>
      <c r="AR176" s="182"/>
      <c r="AS176" s="182"/>
      <c r="AT176" s="182"/>
      <c r="AU176" s="182"/>
      <c r="AV176" s="182"/>
      <c r="AW176" s="182"/>
      <c r="AX176" s="182"/>
      <c r="AY176" s="182"/>
      <c r="AZ176" s="182"/>
      <c r="BA176" s="182"/>
      <c r="BB176" s="182"/>
      <c r="BC176" s="182"/>
      <c r="BD176" s="182"/>
      <c r="BE176" s="182"/>
      <c r="BF176" s="182"/>
      <c r="BG176" s="182"/>
      <c r="BH176" s="182"/>
      <c r="BI176" s="182"/>
      <c r="BJ176" s="182"/>
    </row>
    <row r="177" spans="2:3" x14ac:dyDescent="0.25">
      <c r="B177" s="4">
        <v>21</v>
      </c>
      <c r="C177" s="4">
        <v>6</v>
      </c>
    </row>
    <row r="178" spans="2:3" x14ac:dyDescent="0.25">
      <c r="B178" s="4">
        <v>25</v>
      </c>
      <c r="C178" s="4">
        <v>7</v>
      </c>
    </row>
    <row r="179" spans="2:3" x14ac:dyDescent="0.25">
      <c r="B179" s="4">
        <v>25</v>
      </c>
      <c r="C179" s="4">
        <v>7</v>
      </c>
    </row>
    <row r="180" spans="2:3" x14ac:dyDescent="0.25">
      <c r="B180" s="4">
        <v>25</v>
      </c>
      <c r="C180" s="4">
        <v>7</v>
      </c>
    </row>
    <row r="181" spans="2:3" x14ac:dyDescent="0.25">
      <c r="B181" s="4">
        <v>25</v>
      </c>
      <c r="C181" s="4">
        <v>7</v>
      </c>
    </row>
  </sheetData>
  <sortState ref="Y93:Y155">
    <sortCondition ref="Y93"/>
  </sortState>
  <mergeCells count="2">
    <mergeCell ref="A1:E1"/>
    <mergeCell ref="R1:U1"/>
  </mergeCells>
  <conditionalFormatting sqref="Y4:Y48 Y50:Y67">
    <cfRule type="cellIs" dxfId="34" priority="74" operator="between">
      <formula>0.00001</formula>
      <formula>0.999999</formula>
    </cfRule>
  </conditionalFormatting>
  <conditionalFormatting sqref="AE4:AE67">
    <cfRule type="cellIs" dxfId="33" priority="71" operator="between">
      <formula>5.01</formula>
      <formula>100</formula>
    </cfRule>
    <cfRule type="cellIs" dxfId="32" priority="72" operator="between">
      <formula>1.01</formula>
      <formula>5</formula>
    </cfRule>
    <cfRule type="cellIs" dxfId="31" priority="73" operator="between">
      <formula>0.1</formula>
      <formula>1</formula>
    </cfRule>
  </conditionalFormatting>
  <conditionalFormatting sqref="Y68:Y79">
    <cfRule type="cellIs" dxfId="30" priority="70" operator="between">
      <formula>0.00001</formula>
      <formula>0.999999</formula>
    </cfRule>
  </conditionalFormatting>
  <conditionalFormatting sqref="AE68:AE79">
    <cfRule type="cellIs" dxfId="29" priority="67" operator="between">
      <formula>5.01</formula>
      <formula>100</formula>
    </cfRule>
    <cfRule type="cellIs" dxfId="28" priority="68" operator="between">
      <formula>1.01</formula>
      <formula>5</formula>
    </cfRule>
    <cfRule type="cellIs" dxfId="27" priority="69" operator="between">
      <formula>0.1</formula>
      <formula>1</formula>
    </cfRule>
  </conditionalFormatting>
  <conditionalFormatting sqref="Y80:Y87">
    <cfRule type="cellIs" dxfId="26" priority="62" operator="between">
      <formula>0.00001</formula>
      <formula>0.999999</formula>
    </cfRule>
  </conditionalFormatting>
  <conditionalFormatting sqref="AE80:AE87">
    <cfRule type="cellIs" dxfId="25" priority="59" operator="between">
      <formula>5.01</formula>
      <formula>100</formula>
    </cfRule>
    <cfRule type="cellIs" dxfId="24" priority="60" operator="between">
      <formula>1.01</formula>
      <formula>5</formula>
    </cfRule>
    <cfRule type="cellIs" dxfId="23" priority="61" operator="between">
      <formula>0.1</formula>
      <formula>1</formula>
    </cfRule>
  </conditionalFormatting>
  <conditionalFormatting sqref="Y88:Y91">
    <cfRule type="cellIs" dxfId="22" priority="58" operator="between">
      <formula>0.00001</formula>
      <formula>0.999999</formula>
    </cfRule>
  </conditionalFormatting>
  <conditionalFormatting sqref="AE88:AE91">
    <cfRule type="cellIs" dxfId="21" priority="55" operator="between">
      <formula>5.01</formula>
      <formula>100</formula>
    </cfRule>
    <cfRule type="cellIs" dxfId="20" priority="56" operator="between">
      <formula>1.01</formula>
      <formula>5</formula>
    </cfRule>
    <cfRule type="cellIs" dxfId="19" priority="57" operator="between">
      <formula>0.1</formula>
      <formula>1</formula>
    </cfRule>
  </conditionalFormatting>
  <conditionalFormatting sqref="Y92:Y95">
    <cfRule type="cellIs" dxfId="18" priority="54" operator="between">
      <formula>0.00001</formula>
      <formula>0.999999</formula>
    </cfRule>
  </conditionalFormatting>
  <conditionalFormatting sqref="AE92:AE95">
    <cfRule type="cellIs" dxfId="17" priority="51" operator="between">
      <formula>5.01</formula>
      <formula>100</formula>
    </cfRule>
    <cfRule type="cellIs" dxfId="16" priority="52" operator="between">
      <formula>1.01</formula>
      <formula>5</formula>
    </cfRule>
    <cfRule type="cellIs" dxfId="15" priority="53" operator="between">
      <formula>0.1</formula>
      <formula>1</formula>
    </cfRule>
  </conditionalFormatting>
  <conditionalFormatting sqref="Y96:Y103">
    <cfRule type="cellIs" dxfId="14" priority="50" operator="between">
      <formula>0.00001</formula>
      <formula>0.999999</formula>
    </cfRule>
  </conditionalFormatting>
  <conditionalFormatting sqref="AE96:AE103">
    <cfRule type="cellIs" dxfId="13" priority="47" operator="between">
      <formula>5.01</formula>
      <formula>100</formula>
    </cfRule>
    <cfRule type="cellIs" dxfId="12" priority="48" operator="between">
      <formula>1.01</formula>
      <formula>5</formula>
    </cfRule>
    <cfRule type="cellIs" dxfId="11" priority="49" operator="between">
      <formula>0.1</formula>
      <formula>1</formula>
    </cfRule>
  </conditionalFormatting>
  <conditionalFormatting sqref="Y108:Y115">
    <cfRule type="cellIs" dxfId="10" priority="46" operator="between">
      <formula>0.00001</formula>
      <formula>0.999999</formula>
    </cfRule>
  </conditionalFormatting>
  <conditionalFormatting sqref="AE108:AE171">
    <cfRule type="cellIs" dxfId="9" priority="43" operator="between">
      <formula>5.01</formula>
      <formula>100</formula>
    </cfRule>
    <cfRule type="cellIs" dxfId="8" priority="44" operator="between">
      <formula>1.01</formula>
      <formula>5</formula>
    </cfRule>
    <cfRule type="cellIs" dxfId="7" priority="45" operator="between">
      <formula>0.1</formula>
      <formula>1</formula>
    </cfRule>
  </conditionalFormatting>
  <conditionalFormatting sqref="Y116:Y171">
    <cfRule type="cellIs" dxfId="6" priority="42" operator="between">
      <formula>0.00001</formula>
      <formula>0.999999</formula>
    </cfRule>
  </conditionalFormatting>
  <conditionalFormatting sqref="Y104:Y107">
    <cfRule type="cellIs" dxfId="5" priority="22" operator="between">
      <formula>0.00001</formula>
      <formula>0.999999</formula>
    </cfRule>
  </conditionalFormatting>
  <conditionalFormatting sqref="AE104:AE107">
    <cfRule type="cellIs" dxfId="4" priority="19" operator="between">
      <formula>5.01</formula>
      <formula>100</formula>
    </cfRule>
    <cfRule type="cellIs" dxfId="3" priority="20" operator="between">
      <formula>1.01</formula>
      <formula>5</formula>
    </cfRule>
    <cfRule type="cellIs" dxfId="2" priority="21" operator="between">
      <formula>0.1</formula>
      <formula>1</formula>
    </cfRule>
  </conditionalFormatting>
  <conditionalFormatting sqref="AG4:AG87">
    <cfRule type="cellIs" dxfId="1" priority="14" operator="equal">
      <formula>0</formula>
    </cfRule>
  </conditionalFormatting>
  <conditionalFormatting sqref="N4:N159">
    <cfRule type="cellIs" dxfId="0" priority="1" operator="greaterThan">
      <formula>0.03</formula>
    </cfRule>
  </conditionalFormatting>
  <pageMargins left="0.7" right="0.7" top="0.75" bottom="0.75" header="0.3" footer="0.3"/>
  <pageSetup paperSize="17" scale="2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9"/>
  <sheetViews>
    <sheetView workbookViewId="0">
      <selection activeCell="E29" sqref="E29"/>
    </sheetView>
  </sheetViews>
  <sheetFormatPr defaultRowHeight="15" x14ac:dyDescent="0.25"/>
  <cols>
    <col min="5" max="5" width="11.7109375" bestFit="1" customWidth="1"/>
    <col min="9" max="9" width="26.28515625" customWidth="1"/>
    <col min="13" max="13" width="11.42578125" bestFit="1" customWidth="1"/>
    <col min="17" max="17" width="11.42578125" bestFit="1" customWidth="1"/>
    <col min="20" max="20" width="25.28515625" customWidth="1"/>
  </cols>
  <sheetData>
    <row r="1" spans="1:20" x14ac:dyDescent="0.25">
      <c r="A1" s="396" t="s">
        <v>0</v>
      </c>
      <c r="B1" s="397"/>
      <c r="C1" s="397"/>
      <c r="D1" s="397"/>
      <c r="E1" s="398"/>
      <c r="F1" s="31"/>
      <c r="G1" s="32"/>
      <c r="H1" s="32"/>
      <c r="I1" s="32"/>
      <c r="J1" s="396" t="s">
        <v>22</v>
      </c>
      <c r="K1" s="397"/>
      <c r="L1" s="397"/>
      <c r="M1" s="33"/>
      <c r="N1" s="31"/>
      <c r="O1" s="32" t="s">
        <v>23</v>
      </c>
      <c r="P1" s="32"/>
      <c r="Q1" s="32"/>
      <c r="R1" s="34"/>
      <c r="S1" s="34"/>
      <c r="T1" s="34"/>
    </row>
    <row r="2" spans="1:20" x14ac:dyDescent="0.25">
      <c r="A2" s="35" t="s">
        <v>1</v>
      </c>
      <c r="B2" s="36" t="s">
        <v>2</v>
      </c>
      <c r="C2" s="36" t="s">
        <v>4</v>
      </c>
      <c r="D2" s="36" t="s">
        <v>9</v>
      </c>
      <c r="E2" s="37" t="s">
        <v>3</v>
      </c>
      <c r="F2" s="34" t="s">
        <v>6</v>
      </c>
      <c r="G2" s="32" t="s">
        <v>15</v>
      </c>
      <c r="H2" s="35" t="s">
        <v>16</v>
      </c>
      <c r="I2" s="31" t="s">
        <v>24</v>
      </c>
      <c r="J2" s="35" t="s">
        <v>18</v>
      </c>
      <c r="K2" s="36" t="s">
        <v>19</v>
      </c>
      <c r="L2" s="36" t="s">
        <v>20</v>
      </c>
      <c r="M2" s="36" t="s">
        <v>28</v>
      </c>
      <c r="N2" s="35" t="s">
        <v>18</v>
      </c>
      <c r="O2" s="36" t="s">
        <v>19</v>
      </c>
      <c r="P2" s="36" t="s">
        <v>20</v>
      </c>
      <c r="Q2" s="36" t="s">
        <v>28</v>
      </c>
      <c r="R2" s="38" t="s">
        <v>25</v>
      </c>
      <c r="S2" s="35" t="s">
        <v>26</v>
      </c>
      <c r="T2" s="38" t="s">
        <v>27</v>
      </c>
    </row>
    <row r="3" spans="1:20" ht="15.75" x14ac:dyDescent="0.25">
      <c r="A3" s="3" t="s">
        <v>7</v>
      </c>
      <c r="B3" s="1">
        <v>23</v>
      </c>
      <c r="C3" s="1">
        <v>1</v>
      </c>
      <c r="D3" s="1" t="s">
        <v>8</v>
      </c>
      <c r="E3" s="2" t="s">
        <v>13</v>
      </c>
      <c r="F3" s="10">
        <v>43040</v>
      </c>
      <c r="G3" s="15" t="s">
        <v>21</v>
      </c>
      <c r="H3" s="19" t="s">
        <v>17</v>
      </c>
      <c r="I3" s="3"/>
      <c r="J3" s="21" t="s">
        <v>21</v>
      </c>
      <c r="K3" s="30" t="s">
        <v>21</v>
      </c>
      <c r="L3" s="30" t="s">
        <v>21</v>
      </c>
      <c r="M3" s="27" t="s">
        <v>21</v>
      </c>
      <c r="R3" s="9"/>
      <c r="S3" s="9"/>
      <c r="T3" s="22"/>
    </row>
    <row r="4" spans="1:20" ht="15.75" x14ac:dyDescent="0.25">
      <c r="A4" s="3" t="s">
        <v>7</v>
      </c>
      <c r="B4" s="1">
        <v>23</v>
      </c>
      <c r="C4" s="1">
        <v>1</v>
      </c>
      <c r="D4" s="1" t="s">
        <v>8</v>
      </c>
      <c r="E4" s="2" t="s">
        <v>14</v>
      </c>
      <c r="F4" s="10">
        <v>43040</v>
      </c>
      <c r="G4" s="15" t="s">
        <v>21</v>
      </c>
      <c r="H4" s="19" t="s">
        <v>17</v>
      </c>
      <c r="I4" s="3"/>
      <c r="J4" s="23" t="s">
        <v>21</v>
      </c>
      <c r="K4" s="25" t="s">
        <v>21</v>
      </c>
      <c r="L4" s="25" t="s">
        <v>21</v>
      </c>
      <c r="M4" s="26" t="s">
        <v>21</v>
      </c>
      <c r="R4" s="9"/>
      <c r="S4" s="9"/>
      <c r="T4" s="9"/>
    </row>
    <row r="5" spans="1:20" ht="15.75" x14ac:dyDescent="0.25">
      <c r="A5" s="3" t="s">
        <v>7</v>
      </c>
      <c r="B5" s="1">
        <v>23</v>
      </c>
      <c r="C5" s="1">
        <v>1</v>
      </c>
      <c r="D5" s="4" t="s">
        <v>10</v>
      </c>
      <c r="E5" s="2" t="s">
        <v>13</v>
      </c>
      <c r="F5" s="10">
        <v>43040</v>
      </c>
      <c r="G5" s="15" t="s">
        <v>21</v>
      </c>
      <c r="H5" s="19" t="s">
        <v>17</v>
      </c>
      <c r="I5" s="3"/>
      <c r="J5" s="23" t="s">
        <v>21</v>
      </c>
      <c r="K5" s="25" t="s">
        <v>21</v>
      </c>
      <c r="L5" s="25" t="s">
        <v>21</v>
      </c>
      <c r="M5" s="26" t="s">
        <v>21</v>
      </c>
      <c r="R5" s="9"/>
      <c r="S5" s="9"/>
      <c r="T5" s="9"/>
    </row>
    <row r="6" spans="1:20" ht="15.75" x14ac:dyDescent="0.25">
      <c r="A6" s="5" t="s">
        <v>7</v>
      </c>
      <c r="B6" s="6">
        <v>23</v>
      </c>
      <c r="C6" s="6">
        <v>1</v>
      </c>
      <c r="D6" s="6" t="s">
        <v>10</v>
      </c>
      <c r="E6" s="7" t="s">
        <v>14</v>
      </c>
      <c r="F6" s="12">
        <v>43040</v>
      </c>
      <c r="G6" s="18" t="s">
        <v>21</v>
      </c>
      <c r="H6" s="11" t="s">
        <v>17</v>
      </c>
      <c r="I6" s="5"/>
      <c r="J6" s="18" t="s">
        <v>21</v>
      </c>
      <c r="K6" s="28" t="s">
        <v>21</v>
      </c>
      <c r="L6" s="28" t="s">
        <v>21</v>
      </c>
      <c r="M6" s="29" t="s">
        <v>21</v>
      </c>
      <c r="N6" s="8"/>
      <c r="O6" s="8"/>
      <c r="P6" s="8"/>
      <c r="Q6" s="8"/>
      <c r="R6" s="11"/>
      <c r="S6" s="11"/>
      <c r="T6" s="11"/>
    </row>
    <row r="7" spans="1:20" ht="15.75" x14ac:dyDescent="0.25">
      <c r="A7" s="3" t="s">
        <v>5</v>
      </c>
      <c r="B7" s="4">
        <v>23</v>
      </c>
      <c r="C7" s="4">
        <v>1</v>
      </c>
      <c r="D7" s="1" t="s">
        <v>8</v>
      </c>
      <c r="E7" s="2" t="s">
        <v>13</v>
      </c>
      <c r="F7" s="10">
        <v>42917</v>
      </c>
      <c r="G7" s="15" t="s">
        <v>21</v>
      </c>
      <c r="H7" s="19" t="s">
        <v>17</v>
      </c>
      <c r="I7" s="4"/>
      <c r="J7" s="23" t="s">
        <v>21</v>
      </c>
      <c r="K7" s="15" t="s">
        <v>21</v>
      </c>
      <c r="L7" s="15" t="s">
        <v>21</v>
      </c>
      <c r="M7" s="26" t="s">
        <v>21</v>
      </c>
      <c r="N7" s="25"/>
      <c r="O7" s="15"/>
      <c r="P7" s="15"/>
      <c r="Q7" s="15"/>
      <c r="R7" s="24"/>
      <c r="S7" s="24"/>
      <c r="T7" s="9"/>
    </row>
    <row r="8" spans="1:20" ht="15.75" x14ac:dyDescent="0.25">
      <c r="A8" s="3" t="s">
        <v>5</v>
      </c>
      <c r="B8" s="4">
        <v>23</v>
      </c>
      <c r="C8" s="4">
        <v>1</v>
      </c>
      <c r="D8" s="1" t="s">
        <v>8</v>
      </c>
      <c r="E8" s="2" t="s">
        <v>14</v>
      </c>
      <c r="F8" s="10">
        <v>42948</v>
      </c>
      <c r="G8" s="15" t="s">
        <v>21</v>
      </c>
      <c r="H8" s="19" t="s">
        <v>17</v>
      </c>
      <c r="I8" s="13"/>
      <c r="J8" s="23" t="s">
        <v>21</v>
      </c>
      <c r="K8" s="15" t="s">
        <v>21</v>
      </c>
      <c r="L8" s="15" t="s">
        <v>21</v>
      </c>
      <c r="M8" s="26" t="s">
        <v>21</v>
      </c>
      <c r="R8" s="9"/>
      <c r="S8" s="9"/>
      <c r="T8" s="9"/>
    </row>
    <row r="9" spans="1:20" ht="15.75" x14ac:dyDescent="0.25">
      <c r="A9" s="3" t="s">
        <v>5</v>
      </c>
      <c r="B9" s="4">
        <v>23</v>
      </c>
      <c r="C9" s="4">
        <v>1</v>
      </c>
      <c r="D9" s="4" t="s">
        <v>10</v>
      </c>
      <c r="E9" s="2" t="s">
        <v>13</v>
      </c>
      <c r="F9" s="10">
        <v>42979</v>
      </c>
      <c r="G9" s="15" t="s">
        <v>21</v>
      </c>
      <c r="H9" s="19" t="s">
        <v>17</v>
      </c>
      <c r="I9" s="13"/>
      <c r="J9" s="23" t="s">
        <v>21</v>
      </c>
      <c r="K9" s="25" t="s">
        <v>21</v>
      </c>
      <c r="L9" s="25" t="s">
        <v>21</v>
      </c>
      <c r="M9" s="26" t="s">
        <v>21</v>
      </c>
      <c r="N9" s="1"/>
      <c r="O9" s="1"/>
      <c r="P9" s="1"/>
      <c r="Q9" s="1"/>
      <c r="R9" s="9"/>
      <c r="S9" s="9"/>
      <c r="T9" s="9"/>
    </row>
    <row r="10" spans="1:20" ht="15.75" x14ac:dyDescent="0.25">
      <c r="A10" s="5" t="s">
        <v>5</v>
      </c>
      <c r="B10" s="6">
        <v>23</v>
      </c>
      <c r="C10" s="6">
        <v>1</v>
      </c>
      <c r="D10" s="6" t="s">
        <v>10</v>
      </c>
      <c r="E10" s="7" t="s">
        <v>14</v>
      </c>
      <c r="F10" s="12">
        <v>43009</v>
      </c>
      <c r="G10" s="18" t="s">
        <v>21</v>
      </c>
      <c r="H10" s="11" t="s">
        <v>17</v>
      </c>
      <c r="I10" s="5"/>
      <c r="J10" s="18" t="s">
        <v>21</v>
      </c>
      <c r="K10" s="28" t="s">
        <v>21</v>
      </c>
      <c r="L10" s="28" t="s">
        <v>21</v>
      </c>
      <c r="M10" s="29" t="s">
        <v>21</v>
      </c>
      <c r="N10" s="8"/>
      <c r="O10" s="8"/>
      <c r="P10" s="8"/>
      <c r="Q10" s="8"/>
      <c r="R10" s="11"/>
      <c r="S10" s="11"/>
      <c r="T10" s="11"/>
    </row>
    <row r="11" spans="1:20" ht="15.75" x14ac:dyDescent="0.25">
      <c r="A11" s="3" t="s">
        <v>5</v>
      </c>
      <c r="B11" s="4">
        <v>23</v>
      </c>
      <c r="C11" s="4">
        <v>2</v>
      </c>
      <c r="D11" s="1" t="s">
        <v>8</v>
      </c>
      <c r="E11" s="2" t="s">
        <v>13</v>
      </c>
      <c r="F11" s="10">
        <v>42948</v>
      </c>
      <c r="G11" s="15" t="s">
        <v>21</v>
      </c>
      <c r="H11" s="19" t="s">
        <v>17</v>
      </c>
      <c r="I11" s="3"/>
      <c r="J11" s="23" t="s">
        <v>21</v>
      </c>
      <c r="K11" s="15" t="s">
        <v>21</v>
      </c>
      <c r="L11" s="15" t="s">
        <v>21</v>
      </c>
      <c r="M11" s="26" t="s">
        <v>21</v>
      </c>
      <c r="R11" s="9"/>
      <c r="S11" s="9"/>
      <c r="T11" s="9"/>
    </row>
    <row r="12" spans="1:20" ht="15.75" x14ac:dyDescent="0.25">
      <c r="A12" s="3" t="s">
        <v>5</v>
      </c>
      <c r="B12" s="4">
        <v>23</v>
      </c>
      <c r="C12" s="4">
        <v>2</v>
      </c>
      <c r="D12" s="1" t="s">
        <v>8</v>
      </c>
      <c r="E12" s="2" t="s">
        <v>14</v>
      </c>
      <c r="F12" s="10">
        <v>42948</v>
      </c>
      <c r="G12" s="15" t="s">
        <v>21</v>
      </c>
      <c r="H12" s="19" t="s">
        <v>17</v>
      </c>
      <c r="I12" s="3"/>
      <c r="J12" s="23" t="s">
        <v>21</v>
      </c>
      <c r="K12" s="15" t="s">
        <v>21</v>
      </c>
      <c r="L12" s="15" t="s">
        <v>21</v>
      </c>
      <c r="M12" s="26" t="s">
        <v>21</v>
      </c>
      <c r="R12" s="9"/>
      <c r="S12" s="9"/>
      <c r="T12" s="9"/>
    </row>
    <row r="13" spans="1:20" ht="15.75" x14ac:dyDescent="0.25">
      <c r="A13" s="3" t="s">
        <v>5</v>
      </c>
      <c r="B13" s="4">
        <v>23</v>
      </c>
      <c r="C13" s="4">
        <v>2</v>
      </c>
      <c r="D13" s="4" t="s">
        <v>10</v>
      </c>
      <c r="E13" s="2" t="s">
        <v>13</v>
      </c>
      <c r="F13" s="10">
        <v>42948</v>
      </c>
      <c r="G13" s="15" t="s">
        <v>21</v>
      </c>
      <c r="H13" s="19" t="s">
        <v>17</v>
      </c>
      <c r="I13" s="3"/>
      <c r="J13" s="23" t="s">
        <v>21</v>
      </c>
      <c r="K13" s="25" t="s">
        <v>21</v>
      </c>
      <c r="L13" s="25" t="s">
        <v>21</v>
      </c>
      <c r="M13" s="26" t="s">
        <v>21</v>
      </c>
      <c r="R13" s="9"/>
      <c r="S13" s="9"/>
      <c r="T13" s="9"/>
    </row>
    <row r="14" spans="1:20" ht="15.75" x14ac:dyDescent="0.25">
      <c r="A14" s="5" t="s">
        <v>5</v>
      </c>
      <c r="B14" s="6">
        <v>23</v>
      </c>
      <c r="C14" s="6">
        <v>2</v>
      </c>
      <c r="D14" s="6" t="s">
        <v>10</v>
      </c>
      <c r="E14" s="7" t="s">
        <v>14</v>
      </c>
      <c r="F14" s="12">
        <v>42948</v>
      </c>
      <c r="G14" s="18" t="s">
        <v>21</v>
      </c>
      <c r="H14" s="11" t="s">
        <v>17</v>
      </c>
      <c r="I14" s="5"/>
      <c r="J14" s="18" t="s">
        <v>21</v>
      </c>
      <c r="K14" s="28" t="s">
        <v>21</v>
      </c>
      <c r="L14" s="28" t="s">
        <v>21</v>
      </c>
      <c r="M14" s="29" t="s">
        <v>21</v>
      </c>
      <c r="N14" s="8"/>
      <c r="O14" s="8"/>
      <c r="P14" s="8"/>
      <c r="Q14" s="8"/>
      <c r="R14" s="11"/>
      <c r="S14" s="11"/>
      <c r="T14" s="11"/>
    </row>
    <row r="15" spans="1:20" ht="15.75" x14ac:dyDescent="0.25">
      <c r="A15" s="3" t="s">
        <v>5</v>
      </c>
      <c r="B15" s="4">
        <v>23</v>
      </c>
      <c r="C15" s="4">
        <v>3</v>
      </c>
      <c r="D15" s="1" t="s">
        <v>8</v>
      </c>
      <c r="E15" s="2" t="s">
        <v>13</v>
      </c>
      <c r="F15" s="10">
        <v>43009</v>
      </c>
      <c r="G15" s="15" t="s">
        <v>21</v>
      </c>
      <c r="H15" s="19" t="s">
        <v>17</v>
      </c>
      <c r="I15" s="1"/>
      <c r="J15" s="23" t="s">
        <v>21</v>
      </c>
      <c r="K15" s="15" t="s">
        <v>21</v>
      </c>
      <c r="L15" s="15" t="s">
        <v>21</v>
      </c>
      <c r="M15" s="26" t="s">
        <v>21</v>
      </c>
      <c r="N15" s="1"/>
      <c r="R15" s="9"/>
      <c r="S15" s="9"/>
      <c r="T15" s="9"/>
    </row>
    <row r="16" spans="1:20" ht="15.75" x14ac:dyDescent="0.25">
      <c r="A16" s="3" t="s">
        <v>5</v>
      </c>
      <c r="B16" s="4">
        <v>23</v>
      </c>
      <c r="C16" s="4">
        <v>3</v>
      </c>
      <c r="D16" s="1" t="s">
        <v>8</v>
      </c>
      <c r="E16" s="2" t="s">
        <v>14</v>
      </c>
      <c r="F16" s="10">
        <v>43009</v>
      </c>
      <c r="G16" s="15" t="s">
        <v>21</v>
      </c>
      <c r="H16" s="19" t="s">
        <v>17</v>
      </c>
      <c r="I16" s="3"/>
      <c r="J16" s="23" t="s">
        <v>21</v>
      </c>
      <c r="K16" s="15" t="s">
        <v>21</v>
      </c>
      <c r="L16" s="15" t="s">
        <v>21</v>
      </c>
      <c r="M16" s="26" t="s">
        <v>21</v>
      </c>
      <c r="R16" s="9"/>
      <c r="S16" s="9"/>
      <c r="T16" s="9"/>
    </row>
    <row r="17" spans="1:21" ht="15.75" x14ac:dyDescent="0.25">
      <c r="A17" s="3" t="s">
        <v>5</v>
      </c>
      <c r="B17" s="4">
        <v>23</v>
      </c>
      <c r="C17" s="4">
        <v>3</v>
      </c>
      <c r="D17" s="4" t="s">
        <v>10</v>
      </c>
      <c r="E17" s="2" t="s">
        <v>13</v>
      </c>
      <c r="F17" s="10">
        <v>43009</v>
      </c>
      <c r="G17" s="15" t="s">
        <v>21</v>
      </c>
      <c r="H17" s="19" t="s">
        <v>17</v>
      </c>
      <c r="I17" s="3"/>
      <c r="J17" s="23" t="s">
        <v>21</v>
      </c>
      <c r="K17" s="25" t="s">
        <v>21</v>
      </c>
      <c r="L17" s="25" t="s">
        <v>21</v>
      </c>
      <c r="M17" s="26" t="s">
        <v>21</v>
      </c>
      <c r="N17" s="1"/>
      <c r="O17" s="1"/>
      <c r="P17" s="1"/>
      <c r="Q17" s="1"/>
      <c r="R17" s="9"/>
      <c r="S17" s="9"/>
      <c r="T17" s="9"/>
    </row>
    <row r="18" spans="1:21" ht="15.75" x14ac:dyDescent="0.25">
      <c r="A18" s="5" t="s">
        <v>5</v>
      </c>
      <c r="B18" s="6">
        <v>23</v>
      </c>
      <c r="C18" s="6">
        <v>3</v>
      </c>
      <c r="D18" s="6" t="s">
        <v>10</v>
      </c>
      <c r="E18" s="7" t="s">
        <v>14</v>
      </c>
      <c r="F18" s="12">
        <v>43009</v>
      </c>
      <c r="G18" s="18" t="s">
        <v>21</v>
      </c>
      <c r="H18" s="11" t="s">
        <v>17</v>
      </c>
      <c r="I18" s="5"/>
      <c r="J18" s="18" t="s">
        <v>21</v>
      </c>
      <c r="K18" s="28" t="s">
        <v>21</v>
      </c>
      <c r="L18" s="28" t="s">
        <v>21</v>
      </c>
      <c r="M18" s="29" t="s">
        <v>21</v>
      </c>
      <c r="N18" s="8"/>
      <c r="O18" s="8"/>
      <c r="P18" s="8"/>
      <c r="Q18" s="8"/>
      <c r="R18" s="11"/>
      <c r="S18" s="11"/>
      <c r="T18" s="11"/>
    </row>
    <row r="19" spans="1:21" ht="15.75" x14ac:dyDescent="0.25">
      <c r="A19" t="s">
        <v>5</v>
      </c>
      <c r="B19">
        <v>23</v>
      </c>
      <c r="C19">
        <v>4</v>
      </c>
      <c r="D19" t="s">
        <v>8</v>
      </c>
      <c r="E19" t="s">
        <v>13</v>
      </c>
      <c r="F19" s="10">
        <v>43040</v>
      </c>
      <c r="G19" s="15" t="s">
        <v>21</v>
      </c>
      <c r="H19" s="19" t="s">
        <v>17</v>
      </c>
      <c r="I19" s="20"/>
      <c r="J19" s="23" t="s">
        <v>21</v>
      </c>
      <c r="K19" s="15" t="s">
        <v>21</v>
      </c>
      <c r="L19" s="15" t="s">
        <v>21</v>
      </c>
      <c r="M19" s="26" t="s">
        <v>21</v>
      </c>
      <c r="N19" s="1"/>
      <c r="R19" s="3"/>
      <c r="S19" s="22"/>
      <c r="T19" s="20"/>
      <c r="U19" s="3"/>
    </row>
    <row r="20" spans="1:21" ht="15.75" x14ac:dyDescent="0.25">
      <c r="A20" t="s">
        <v>5</v>
      </c>
      <c r="B20">
        <v>23</v>
      </c>
      <c r="C20">
        <v>4</v>
      </c>
      <c r="D20" t="s">
        <v>8</v>
      </c>
      <c r="E20" t="s">
        <v>14</v>
      </c>
      <c r="F20" s="10">
        <v>43040</v>
      </c>
      <c r="G20" s="15" t="s">
        <v>21</v>
      </c>
      <c r="H20" s="19" t="s">
        <v>17</v>
      </c>
      <c r="I20" s="3"/>
      <c r="J20" s="23" t="s">
        <v>21</v>
      </c>
      <c r="K20" s="15" t="s">
        <v>21</v>
      </c>
      <c r="L20" s="15" t="s">
        <v>21</v>
      </c>
      <c r="M20" s="26" t="s">
        <v>21</v>
      </c>
      <c r="N20" s="1"/>
      <c r="R20" s="3"/>
      <c r="S20" s="9"/>
      <c r="T20" s="3"/>
      <c r="U20" s="3"/>
    </row>
    <row r="21" spans="1:21" ht="15.75" x14ac:dyDescent="0.25">
      <c r="A21" t="s">
        <v>5</v>
      </c>
      <c r="B21">
        <v>23</v>
      </c>
      <c r="C21">
        <v>4</v>
      </c>
      <c r="D21" t="s">
        <v>10</v>
      </c>
      <c r="E21" t="s">
        <v>13</v>
      </c>
      <c r="F21" s="10">
        <v>43040</v>
      </c>
      <c r="G21" s="15" t="s">
        <v>21</v>
      </c>
      <c r="H21" s="19" t="s">
        <v>17</v>
      </c>
      <c r="I21" s="3"/>
      <c r="J21" s="23" t="s">
        <v>21</v>
      </c>
      <c r="K21" s="25" t="s">
        <v>21</v>
      </c>
      <c r="L21" s="25" t="s">
        <v>21</v>
      </c>
      <c r="M21" s="26" t="s">
        <v>21</v>
      </c>
      <c r="N21" s="1"/>
      <c r="R21" s="3"/>
      <c r="S21" s="9"/>
      <c r="T21" s="3"/>
      <c r="U21" s="3"/>
    </row>
    <row r="22" spans="1:21" ht="15.75" x14ac:dyDescent="0.25">
      <c r="A22" s="8" t="s">
        <v>5</v>
      </c>
      <c r="B22" s="8">
        <v>23</v>
      </c>
      <c r="C22" s="8">
        <v>4</v>
      </c>
      <c r="D22" s="8" t="s">
        <v>10</v>
      </c>
      <c r="E22" s="8" t="s">
        <v>14</v>
      </c>
      <c r="F22" s="12">
        <v>43040</v>
      </c>
      <c r="G22" s="18" t="s">
        <v>21</v>
      </c>
      <c r="H22" s="11" t="s">
        <v>17</v>
      </c>
      <c r="I22" s="5"/>
      <c r="J22" s="18" t="s">
        <v>21</v>
      </c>
      <c r="K22" s="28" t="s">
        <v>21</v>
      </c>
      <c r="L22" s="28" t="s">
        <v>21</v>
      </c>
      <c r="M22" s="29" t="s">
        <v>21</v>
      </c>
      <c r="N22" s="8"/>
      <c r="O22" s="8"/>
      <c r="P22" s="8"/>
      <c r="Q22" s="8"/>
      <c r="R22" s="5"/>
      <c r="S22" s="11"/>
      <c r="T22" s="5"/>
      <c r="U22" s="3"/>
    </row>
    <row r="28" spans="1:21" x14ac:dyDescent="0.25">
      <c r="E28" s="4">
        <f>181-4</f>
        <v>177</v>
      </c>
    </row>
    <row r="29" spans="1:21" x14ac:dyDescent="0.25">
      <c r="E29" s="4">
        <f>E28/2</f>
        <v>88.5</v>
      </c>
    </row>
  </sheetData>
  <mergeCells count="2">
    <mergeCell ref="A1:E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J60"/>
  <sheetViews>
    <sheetView topLeftCell="A37" workbookViewId="0">
      <selection activeCell="A37" sqref="A37:XFD45"/>
    </sheetView>
  </sheetViews>
  <sheetFormatPr defaultRowHeight="15" x14ac:dyDescent="0.25"/>
  <cols>
    <col min="16" max="16" width="10.5703125" bestFit="1" customWidth="1"/>
  </cols>
  <sheetData>
    <row r="2" spans="5:25" x14ac:dyDescent="0.25">
      <c r="P2" t="s">
        <v>5</v>
      </c>
    </row>
    <row r="3" spans="5:25" x14ac:dyDescent="0.25">
      <c r="P3" t="s">
        <v>130</v>
      </c>
      <c r="Q3" t="s">
        <v>130</v>
      </c>
      <c r="R3" t="s">
        <v>132</v>
      </c>
      <c r="U3" t="s">
        <v>131</v>
      </c>
      <c r="V3" t="s">
        <v>8</v>
      </c>
      <c r="W3" t="s">
        <v>10</v>
      </c>
      <c r="X3" t="s">
        <v>11</v>
      </c>
      <c r="Y3" t="s">
        <v>12</v>
      </c>
    </row>
    <row r="4" spans="5:25" x14ac:dyDescent="0.25">
      <c r="P4">
        <v>3.94</v>
      </c>
      <c r="Q4">
        <v>9.2899999999999991</v>
      </c>
      <c r="R4">
        <f t="shared" ref="R4:S7" si="0">0.00401463078661777*P4</f>
        <v>1.5817645299274014E-2</v>
      </c>
      <c r="S4">
        <f t="shared" si="0"/>
        <v>3.7295920007679083E-2</v>
      </c>
      <c r="U4">
        <v>2000</v>
      </c>
      <c r="V4">
        <v>40</v>
      </c>
      <c r="W4">
        <v>31</v>
      </c>
      <c r="X4">
        <v>16</v>
      </c>
      <c r="Y4">
        <v>30</v>
      </c>
    </row>
    <row r="5" spans="5:25" x14ac:dyDescent="0.25">
      <c r="P5">
        <v>8.08</v>
      </c>
      <c r="Q5">
        <v>10.1</v>
      </c>
      <c r="R5">
        <f t="shared" si="0"/>
        <v>3.2438216755871579E-2</v>
      </c>
      <c r="S5">
        <f t="shared" si="0"/>
        <v>4.0547770944839474E-2</v>
      </c>
      <c r="U5">
        <v>2000</v>
      </c>
      <c r="V5">
        <v>25</v>
      </c>
      <c r="W5">
        <v>30</v>
      </c>
    </row>
    <row r="6" spans="5:25" x14ac:dyDescent="0.25">
      <c r="P6">
        <v>3.69</v>
      </c>
      <c r="R6">
        <f t="shared" si="0"/>
        <v>1.4813987602619571E-2</v>
      </c>
      <c r="S6">
        <f t="shared" si="0"/>
        <v>0</v>
      </c>
      <c r="V6">
        <v>12</v>
      </c>
      <c r="W6">
        <v>30</v>
      </c>
    </row>
    <row r="7" spans="5:25" x14ac:dyDescent="0.25">
      <c r="P7">
        <v>7.66</v>
      </c>
      <c r="Q7">
        <v>10.7</v>
      </c>
      <c r="R7">
        <f t="shared" si="0"/>
        <v>3.0752071825492118E-2</v>
      </c>
      <c r="S7">
        <f t="shared" si="0"/>
        <v>4.2956549416810139E-2</v>
      </c>
    </row>
    <row r="9" spans="5:25" ht="15.75" thickBot="1" x14ac:dyDescent="0.3">
      <c r="E9" s="339">
        <v>6.96</v>
      </c>
      <c r="G9" s="339">
        <v>6.96</v>
      </c>
      <c r="H9" s="340">
        <v>7.2389999999999999</v>
      </c>
      <c r="I9">
        <f>98.0665*G9</f>
        <v>682.54284000000007</v>
      </c>
      <c r="J9">
        <f>98.0665*H9</f>
        <v>709.90339349999999</v>
      </c>
    </row>
    <row r="10" spans="5:25" ht="15.75" thickBot="1" x14ac:dyDescent="0.3">
      <c r="E10" s="340">
        <v>7.2389999999999999</v>
      </c>
      <c r="G10" s="339">
        <v>6.96</v>
      </c>
      <c r="H10" s="340">
        <v>7.2389999999999999</v>
      </c>
      <c r="I10">
        <f t="shared" ref="I10:J16" si="1">98.0665*G10</f>
        <v>682.54284000000007</v>
      </c>
      <c r="J10">
        <f t="shared" si="1"/>
        <v>709.90339349999999</v>
      </c>
      <c r="P10">
        <f>AVERAGE(P4:P7)</f>
        <v>5.8424999999999994</v>
      </c>
      <c r="Q10">
        <f>AVERAGE(Q4:Q7)</f>
        <v>10.029999999999999</v>
      </c>
    </row>
    <row r="11" spans="5:25" ht="15.75" thickBot="1" x14ac:dyDescent="0.3">
      <c r="G11" s="339">
        <v>6.625</v>
      </c>
      <c r="H11" s="340">
        <v>6.6349999999999998</v>
      </c>
      <c r="I11">
        <f t="shared" si="1"/>
        <v>649.69056250000006</v>
      </c>
      <c r="J11">
        <f t="shared" si="1"/>
        <v>650.67122749999999</v>
      </c>
      <c r="P11">
        <f>8/650</f>
        <v>1.2307692307692308E-2</v>
      </c>
    </row>
    <row r="12" spans="5:25" ht="15.75" thickBot="1" x14ac:dyDescent="0.3">
      <c r="E12" s="339">
        <v>6.625</v>
      </c>
      <c r="G12" s="339">
        <v>6.625</v>
      </c>
      <c r="H12" s="340">
        <v>6.6349999999999998</v>
      </c>
      <c r="I12">
        <f t="shared" si="1"/>
        <v>649.69056250000006</v>
      </c>
      <c r="J12">
        <f t="shared" si="1"/>
        <v>650.67122749999999</v>
      </c>
      <c r="P12">
        <f>P11*100</f>
        <v>1.2307692307692308</v>
      </c>
    </row>
    <row r="13" spans="5:25" ht="15.75" thickBot="1" x14ac:dyDescent="0.3">
      <c r="E13" s="340">
        <v>6.6349999999999998</v>
      </c>
      <c r="G13" s="339"/>
      <c r="H13" s="340"/>
      <c r="I13">
        <f t="shared" si="1"/>
        <v>0</v>
      </c>
      <c r="J13">
        <f t="shared" si="1"/>
        <v>0</v>
      </c>
      <c r="P13">
        <f>3.65*P12</f>
        <v>4.4923076923076923</v>
      </c>
    </row>
    <row r="14" spans="5:25" ht="15.75" thickBot="1" x14ac:dyDescent="0.3">
      <c r="G14" s="339"/>
      <c r="H14" s="340"/>
      <c r="I14">
        <f t="shared" si="1"/>
        <v>0</v>
      </c>
      <c r="J14">
        <f t="shared" si="1"/>
        <v>0</v>
      </c>
    </row>
    <row r="15" spans="5:25" ht="15.75" thickBot="1" x14ac:dyDescent="0.3">
      <c r="G15" s="339"/>
      <c r="H15" s="340"/>
      <c r="I15">
        <f t="shared" si="1"/>
        <v>0</v>
      </c>
      <c r="J15">
        <f t="shared" si="1"/>
        <v>0</v>
      </c>
    </row>
    <row r="16" spans="5:25" ht="15.75" thickBot="1" x14ac:dyDescent="0.3">
      <c r="G16" s="339"/>
      <c r="H16" s="340"/>
      <c r="I16">
        <f t="shared" si="1"/>
        <v>0</v>
      </c>
      <c r="J16">
        <f t="shared" si="1"/>
        <v>0</v>
      </c>
    </row>
    <row r="18" spans="4:16" ht="15.75" thickBot="1" x14ac:dyDescent="0.3">
      <c r="D18" s="339">
        <v>6.4130000000000003</v>
      </c>
      <c r="E18" s="340">
        <v>6.4139999999999997</v>
      </c>
    </row>
    <row r="19" spans="4:16" x14ac:dyDescent="0.25">
      <c r="H19">
        <v>7.7172499999999982</v>
      </c>
      <c r="I19">
        <v>2.1884375</v>
      </c>
      <c r="J19">
        <v>2.4837499999999997</v>
      </c>
      <c r="K19">
        <v>2.5300624999999997</v>
      </c>
    </row>
    <row r="20" spans="4:16" ht="15.75" thickBot="1" x14ac:dyDescent="0.3">
      <c r="D20" s="339">
        <v>6.96</v>
      </c>
      <c r="E20" s="339">
        <v>6.96</v>
      </c>
      <c r="F20" s="340">
        <v>7.2389999999999999</v>
      </c>
      <c r="H20">
        <v>7.8007058823529389</v>
      </c>
      <c r="I20">
        <v>2.2292941176470591</v>
      </c>
      <c r="J20">
        <v>2.507352941176471</v>
      </c>
      <c r="K20">
        <v>2.7801470588235291</v>
      </c>
    </row>
    <row r="21" spans="4:16" ht="15.75" thickBot="1" x14ac:dyDescent="0.3">
      <c r="D21" s="340">
        <v>7.2389999999999999</v>
      </c>
    </row>
    <row r="22" spans="4:16" x14ac:dyDescent="0.25">
      <c r="H22">
        <f>249.08890833333*H19</f>
        <v>1922.2813778353905</v>
      </c>
      <c r="I22">
        <f t="shared" ref="I22:K23" si="2">249.08890833333*I19</f>
        <v>545.11550783072187</v>
      </c>
      <c r="J22">
        <f t="shared" si="2"/>
        <v>618.67457607290828</v>
      </c>
      <c r="K22">
        <f t="shared" si="2"/>
        <v>630.21050614009573</v>
      </c>
      <c r="M22">
        <f t="shared" ref="M22:N25" si="3">249.08890833333*J22</f>
        <v>154104.97476758645</v>
      </c>
      <c r="N22">
        <f t="shared" si="3"/>
        <v>156978.44699463181</v>
      </c>
      <c r="O22">
        <f>249.08890833333*2.51</f>
        <v>625.21315991665824</v>
      </c>
      <c r="P22" s="347">
        <f>249.08890833333*2.522118</f>
        <v>628.23161930784158</v>
      </c>
    </row>
    <row r="23" spans="4:16" x14ac:dyDescent="0.25">
      <c r="H23">
        <f>249.08890833333*H20</f>
        <v>1943.0693124646793</v>
      </c>
      <c r="I23">
        <f t="shared" si="2"/>
        <v>555.29243811862011</v>
      </c>
      <c r="J23">
        <f t="shared" si="2"/>
        <v>624.55380692401138</v>
      </c>
      <c r="K23">
        <f t="shared" si="2"/>
        <v>692.50379588847102</v>
      </c>
      <c r="M23">
        <f t="shared" si="3"/>
        <v>155569.42596212737</v>
      </c>
      <c r="N23">
        <f t="shared" si="3"/>
        <v>172495.01453454644</v>
      </c>
    </row>
    <row r="24" spans="4:16" x14ac:dyDescent="0.25">
      <c r="M24">
        <f t="shared" si="3"/>
        <v>0</v>
      </c>
      <c r="N24">
        <f t="shared" si="3"/>
        <v>0</v>
      </c>
    </row>
    <row r="25" spans="4:16" x14ac:dyDescent="0.25">
      <c r="M25">
        <f t="shared" si="3"/>
        <v>0</v>
      </c>
      <c r="N25">
        <f t="shared" si="3"/>
        <v>0</v>
      </c>
    </row>
    <row r="37" spans="1:62" x14ac:dyDescent="0.25">
      <c r="A37" t="s">
        <v>5</v>
      </c>
      <c r="B37">
        <v>25</v>
      </c>
      <c r="C37">
        <v>6</v>
      </c>
      <c r="D37" t="s">
        <v>8</v>
      </c>
      <c r="E37" t="s">
        <v>13</v>
      </c>
      <c r="F37" t="s">
        <v>199</v>
      </c>
      <c r="G37">
        <v>650</v>
      </c>
      <c r="H37">
        <v>43.8</v>
      </c>
      <c r="I37">
        <v>9.2999999999999999E-2</v>
      </c>
      <c r="Y37">
        <v>0.62159292956070811</v>
      </c>
      <c r="Z37">
        <v>0.82</v>
      </c>
      <c r="AA37">
        <v>4.1919065860264348</v>
      </c>
      <c r="AM37">
        <v>2.5828335420623194</v>
      </c>
      <c r="AN37">
        <v>35.769498936133459</v>
      </c>
      <c r="AO37">
        <v>0.76684886709662525</v>
      </c>
      <c r="AP37">
        <v>96.218948908727327</v>
      </c>
      <c r="AQ37">
        <v>4.6964040974700971E-2</v>
      </c>
      <c r="AR37">
        <v>3.2948198823836461</v>
      </c>
      <c r="AS37">
        <v>0.69545883410303622</v>
      </c>
      <c r="AT37">
        <v>4.1767353413221953</v>
      </c>
      <c r="AU37">
        <v>26.102865680681077</v>
      </c>
      <c r="AV37">
        <v>9.6666341649470855</v>
      </c>
      <c r="AW37">
        <v>39.104362470129963</v>
      </c>
      <c r="AX37">
        <v>0</v>
      </c>
      <c r="AY37">
        <v>0.3117934127364691</v>
      </c>
      <c r="AZ37">
        <v>2068.1681227367003</v>
      </c>
      <c r="BA37">
        <v>7.9386367766094939</v>
      </c>
      <c r="BB37">
        <v>4.5020343323226379</v>
      </c>
      <c r="BC37">
        <v>2.0454398719002063</v>
      </c>
      <c r="BD37">
        <v>13.169713557093543</v>
      </c>
      <c r="BE37">
        <v>92.775595137832795</v>
      </c>
      <c r="BF37">
        <v>7.7454001257137861</v>
      </c>
      <c r="BG37">
        <v>0.27493012143206164</v>
      </c>
      <c r="BH37">
        <v>4.237523621379486</v>
      </c>
      <c r="BI37">
        <v>0.22148813135452639</v>
      </c>
      <c r="BJ37">
        <v>2.8151764630072682</v>
      </c>
    </row>
    <row r="38" spans="1:62" x14ac:dyDescent="0.25">
      <c r="A38" t="s">
        <v>5</v>
      </c>
      <c r="B38">
        <v>25</v>
      </c>
      <c r="C38">
        <v>6</v>
      </c>
      <c r="D38" t="s">
        <v>8</v>
      </c>
      <c r="E38" t="s">
        <v>14</v>
      </c>
      <c r="F38" t="s">
        <v>199</v>
      </c>
      <c r="G38">
        <v>650</v>
      </c>
      <c r="H38">
        <v>43.8</v>
      </c>
      <c r="I38">
        <v>9.2999999999999999E-2</v>
      </c>
      <c r="Y38">
        <v>0.94188650011086594</v>
      </c>
      <c r="Z38">
        <v>2.98</v>
      </c>
      <c r="AA38">
        <v>6.351906586026435</v>
      </c>
      <c r="AM38">
        <v>3.5435645208326658</v>
      </c>
      <c r="AN38">
        <v>85.313498857431114</v>
      </c>
      <c r="AO38">
        <v>0.69301296571858562</v>
      </c>
      <c r="AP38">
        <v>92.639698752279713</v>
      </c>
      <c r="AQ38">
        <v>6.5853747683200181E-2</v>
      </c>
      <c r="AR38">
        <v>5.033068101905136</v>
      </c>
      <c r="AS38">
        <v>3.1042882144574429</v>
      </c>
      <c r="AT38">
        <v>31.271486379954993</v>
      </c>
      <c r="AU38">
        <v>74.062002717767683</v>
      </c>
      <c r="AV38">
        <v>11.251497958652831</v>
      </c>
      <c r="AW38">
        <v>43.497326291488946</v>
      </c>
      <c r="AX38">
        <v>175.3</v>
      </c>
      <c r="AY38">
        <v>0.37742737299620233</v>
      </c>
      <c r="AZ38">
        <v>1658.7287551258614</v>
      </c>
      <c r="BA38">
        <v>9.3619856407631712</v>
      </c>
      <c r="BB38">
        <v>8.0425510394402373</v>
      </c>
      <c r="BC38">
        <v>2.3515147290471474</v>
      </c>
      <c r="BD38">
        <v>17.248631429309928</v>
      </c>
      <c r="BE38">
        <v>93.13077053449409</v>
      </c>
      <c r="BF38">
        <v>11.540500622686523</v>
      </c>
      <c r="BG38">
        <v>0.31610995555322341</v>
      </c>
      <c r="BH38">
        <v>5.9037712981216206</v>
      </c>
      <c r="BI38">
        <v>0.42897963543344475</v>
      </c>
      <c r="BJ38">
        <v>3.5800283603612635</v>
      </c>
    </row>
    <row r="39" spans="1:62" x14ac:dyDescent="0.25">
      <c r="A39" t="s">
        <v>5</v>
      </c>
      <c r="B39">
        <v>25</v>
      </c>
      <c r="C39">
        <v>6</v>
      </c>
      <c r="D39" t="s">
        <v>10</v>
      </c>
      <c r="E39" t="s">
        <v>13</v>
      </c>
      <c r="F39" t="s">
        <v>198</v>
      </c>
      <c r="G39">
        <v>550</v>
      </c>
      <c r="H39">
        <v>43.8</v>
      </c>
      <c r="I39">
        <v>9.2999999999999999E-2</v>
      </c>
      <c r="Y39">
        <v>0.88850423835250625</v>
      </c>
      <c r="Z39">
        <v>2.62</v>
      </c>
      <c r="AA39">
        <v>5.9919065860264347</v>
      </c>
      <c r="AM39">
        <v>2.6587152094525415</v>
      </c>
      <c r="AN39">
        <v>48.716101446188986</v>
      </c>
      <c r="AO39">
        <v>0.24632929702077042</v>
      </c>
      <c r="AP39">
        <v>102.33057783868098</v>
      </c>
      <c r="AQ39">
        <v>6.1397211969869803E-2</v>
      </c>
      <c r="AR39">
        <v>3.8296250669515604</v>
      </c>
      <c r="AS39">
        <v>-1.9189441298598269</v>
      </c>
      <c r="AT39">
        <v>13.609669235100023</v>
      </c>
      <c r="AU39">
        <v>15.545213165940526</v>
      </c>
      <c r="AV39">
        <v>33.170890099237866</v>
      </c>
      <c r="AW39">
        <v>37.424405465936424</v>
      </c>
      <c r="AX39">
        <v>171.1</v>
      </c>
      <c r="AY39">
        <v>0.36124581980243048</v>
      </c>
      <c r="AZ39">
        <v>2398.5197599505923</v>
      </c>
      <c r="BA39">
        <v>7.3373948100437607</v>
      </c>
      <c r="BB39">
        <v>2.8968979914803863</v>
      </c>
      <c r="BC39">
        <v>6.7327572539666898</v>
      </c>
      <c r="BD39">
        <v>9.7330003345811953</v>
      </c>
      <c r="BE39">
        <v>86.646382061025648</v>
      </c>
      <c r="BF39">
        <v>5.5141995289886836</v>
      </c>
      <c r="BG39">
        <v>0.62092086559218007</v>
      </c>
      <c r="BH39">
        <v>3.5170366457186129</v>
      </c>
      <c r="BI39">
        <v>0.14504509337810595</v>
      </c>
      <c r="BJ39">
        <v>2.7338631414005112</v>
      </c>
    </row>
    <row r="40" spans="1:62" x14ac:dyDescent="0.25">
      <c r="A40" t="s">
        <v>5</v>
      </c>
      <c r="B40">
        <v>25</v>
      </c>
      <c r="C40">
        <v>6</v>
      </c>
      <c r="D40" t="s">
        <v>10</v>
      </c>
      <c r="E40" t="s">
        <v>14</v>
      </c>
      <c r="F40" t="s">
        <v>198</v>
      </c>
      <c r="G40">
        <v>550</v>
      </c>
      <c r="H40">
        <v>43.8</v>
      </c>
      <c r="I40">
        <v>9.2999999999999999E-2</v>
      </c>
      <c r="Y40">
        <v>0.64235269802229233</v>
      </c>
      <c r="Z40">
        <v>0.96</v>
      </c>
      <c r="AA40">
        <v>4.3319065860264345</v>
      </c>
      <c r="AM40">
        <v>3.245950434976745</v>
      </c>
      <c r="AN40">
        <v>38.978498196229339</v>
      </c>
      <c r="AO40">
        <v>9.2127629974814051E-2</v>
      </c>
      <c r="AP40">
        <v>120.72839974633048</v>
      </c>
      <c r="AQ40">
        <v>6.6300320903543097E-2</v>
      </c>
      <c r="AR40">
        <v>4.1428599540122226</v>
      </c>
      <c r="AS40">
        <v>-0.51661453665219614</v>
      </c>
      <c r="AT40">
        <v>4.0789517104251889</v>
      </c>
      <c r="AU40">
        <v>14.884929583450399</v>
      </c>
      <c r="AV40">
        <v>24.093569522273643</v>
      </c>
      <c r="AW40">
        <v>46.684739350276239</v>
      </c>
      <c r="AX40">
        <v>0</v>
      </c>
      <c r="AY40">
        <v>0.37407863608364977</v>
      </c>
      <c r="AZ40">
        <v>2687.3203371726026</v>
      </c>
      <c r="BA40">
        <v>10.374338262813803</v>
      </c>
      <c r="BB40">
        <v>3.0845556027741559</v>
      </c>
      <c r="BC40">
        <v>5.372740104524329</v>
      </c>
      <c r="BD40">
        <v>7.8472116021859977</v>
      </c>
      <c r="BE40">
        <v>89.177224489531355</v>
      </c>
      <c r="BF40">
        <v>6.994400223447883</v>
      </c>
      <c r="BG40">
        <v>0.56335844218221542</v>
      </c>
      <c r="BH40">
        <v>4.5499682723220252</v>
      </c>
      <c r="BI40">
        <v>0.15789694187731465</v>
      </c>
      <c r="BJ40">
        <v>3.5979314621454721</v>
      </c>
    </row>
    <row r="42" spans="1:62" x14ac:dyDescent="0.25">
      <c r="Z42">
        <v>2.8</v>
      </c>
      <c r="AM42">
        <v>2.6494578548472298</v>
      </c>
      <c r="AN42">
        <v>30.487299227388576</v>
      </c>
      <c r="AO42">
        <v>0.76142926905471464</v>
      </c>
      <c r="AP42">
        <v>56.125123950597249</v>
      </c>
      <c r="AQ42">
        <v>4.1211583649198857E-2</v>
      </c>
      <c r="AR42">
        <v>3.3862730350477577</v>
      </c>
      <c r="AS42">
        <v>0.73680910525502452</v>
      </c>
      <c r="AT42">
        <v>4.0075067232301391</v>
      </c>
      <c r="AU42">
        <v>20.294066047871766</v>
      </c>
      <c r="AV42">
        <v>10.193232270022111</v>
      </c>
      <c r="AW42">
        <v>40.184560762246676</v>
      </c>
      <c r="AX42">
        <v>0</v>
      </c>
      <c r="AY42">
        <v>0.29209771779348576</v>
      </c>
      <c r="AZ42">
        <v>1076.579850499744</v>
      </c>
      <c r="BA42">
        <v>7.733379909284686</v>
      </c>
      <c r="BB42">
        <v>4.9433873873155578</v>
      </c>
      <c r="BC42">
        <v>2.2650820305147543</v>
      </c>
      <c r="BD42">
        <v>15.051284898522235</v>
      </c>
      <c r="BE42">
        <v>93.250243002239671</v>
      </c>
      <c r="BF42">
        <v>8.3359004179328622</v>
      </c>
      <c r="BG42">
        <v>0.27186417441550242</v>
      </c>
      <c r="BH42">
        <v>4.5218407854547618</v>
      </c>
      <c r="BI42">
        <v>0.22933750098282032</v>
      </c>
      <c r="BJ42">
        <v>2.8137594449078542</v>
      </c>
    </row>
    <row r="43" spans="1:62" x14ac:dyDescent="0.25">
      <c r="Z43">
        <v>104.2</v>
      </c>
      <c r="AM43">
        <v>7.5365599833175079</v>
      </c>
      <c r="AN43">
        <v>74.083887739107013</v>
      </c>
      <c r="AO43">
        <v>0.37329638927998032</v>
      </c>
      <c r="AP43">
        <v>91.491412158218154</v>
      </c>
      <c r="AQ43">
        <v>6.8469587340321825E-2</v>
      </c>
      <c r="AR43">
        <v>9.984946327095015</v>
      </c>
      <c r="AS43">
        <v>0.93523349757665586</v>
      </c>
      <c r="AT43">
        <v>4.4688052516564891</v>
      </c>
      <c r="AU43">
        <v>49.114238522706401</v>
      </c>
      <c r="AV43">
        <v>24.969652854379422</v>
      </c>
      <c r="AW43">
        <v>197.77404195166133</v>
      </c>
      <c r="AX43">
        <v>0</v>
      </c>
      <c r="AY43">
        <v>0.38232896889957896</v>
      </c>
      <c r="AZ43">
        <v>1986.2802492145322</v>
      </c>
      <c r="BA43">
        <v>21.78485441811932</v>
      </c>
      <c r="BB43">
        <v>17.894080392370533</v>
      </c>
      <c r="BC43">
        <v>6.4460911134005139</v>
      </c>
      <c r="BD43">
        <v>13.175348700680779</v>
      </c>
      <c r="BE43">
        <v>91.815909612104804</v>
      </c>
      <c r="BF43">
        <v>28.159902285551652</v>
      </c>
      <c r="BG43">
        <v>0.81465917140887367</v>
      </c>
      <c r="BH43">
        <v>12.097109552861301</v>
      </c>
      <c r="BI43">
        <v>0.92201617227138533</v>
      </c>
      <c r="BJ43">
        <v>7.8504957711164671</v>
      </c>
    </row>
    <row r="44" spans="1:62" x14ac:dyDescent="0.25">
      <c r="Z44">
        <v>12.6</v>
      </c>
      <c r="AM44">
        <v>11.438748510514293</v>
      </c>
      <c r="AN44">
        <v>91.884299763478339</v>
      </c>
      <c r="AO44">
        <v>0.54154585251018206</v>
      </c>
      <c r="AP44">
        <v>145.06032135724948</v>
      </c>
      <c r="AQ44">
        <v>0.17568165798620949</v>
      </c>
      <c r="AR44">
        <v>13.360813730996098</v>
      </c>
      <c r="AS44">
        <v>0.60911864340075328</v>
      </c>
      <c r="AT44">
        <v>2.6616839599866964</v>
      </c>
      <c r="AU44">
        <v>54.881097748268452</v>
      </c>
      <c r="AV44">
        <v>37.003202015209894</v>
      </c>
      <c r="AW44">
        <v>100.17091332848452</v>
      </c>
      <c r="AX44">
        <v>179.5</v>
      </c>
      <c r="AY44">
        <v>0.62567059768197608</v>
      </c>
      <c r="AZ44">
        <v>1720.6439765694518</v>
      </c>
      <c r="BA44">
        <v>23.351428530203307</v>
      </c>
      <c r="BB44">
        <v>19.097448214258431</v>
      </c>
      <c r="BC44">
        <v>5.0216353708417074</v>
      </c>
      <c r="BD44">
        <v>33.19874421882961</v>
      </c>
      <c r="BE44">
        <v>95.061854512535476</v>
      </c>
      <c r="BF44">
        <v>31.93390034539334</v>
      </c>
      <c r="BG44">
        <v>0.6824217016957459</v>
      </c>
      <c r="BH44">
        <v>18.615671770182118</v>
      </c>
      <c r="BI44">
        <v>0.68199646821578708</v>
      </c>
      <c r="BJ44">
        <v>11.912126346781703</v>
      </c>
    </row>
    <row r="45" spans="1:62" x14ac:dyDescent="0.25">
      <c r="Z45">
        <v>160.80000000000001</v>
      </c>
      <c r="AM45">
        <v>11.000682846750221</v>
      </c>
      <c r="AN45">
        <v>66.829190473072231</v>
      </c>
      <c r="AO45">
        <v>0.35219776427327049</v>
      </c>
      <c r="AP45">
        <v>147.61495610428707</v>
      </c>
      <c r="AQ45">
        <v>0.10896677841570246</v>
      </c>
      <c r="AR45">
        <v>13.174642246513397</v>
      </c>
      <c r="AS45">
        <v>-0.64779812701898276</v>
      </c>
      <c r="AT45">
        <v>2.4271114951607236</v>
      </c>
      <c r="AU45">
        <v>28.745285543355195</v>
      </c>
      <c r="AV45">
        <v>38.083901291738236</v>
      </c>
      <c r="AW45">
        <v>185.9644572432824</v>
      </c>
      <c r="AX45">
        <v>0</v>
      </c>
      <c r="AY45">
        <v>0.48435912407671061</v>
      </c>
      <c r="AZ45">
        <v>1955.8701842102325</v>
      </c>
      <c r="BA45">
        <v>25.222075438052695</v>
      </c>
      <c r="BB45">
        <v>4.9734402653075094</v>
      </c>
      <c r="BC45">
        <v>20.35214750580921</v>
      </c>
      <c r="BD45">
        <v>5.4854210325667765</v>
      </c>
      <c r="BE45">
        <v>73.702283222475018</v>
      </c>
      <c r="BF45">
        <v>14.969496987760067</v>
      </c>
      <c r="BG45">
        <v>1.5140131835199695</v>
      </c>
      <c r="BH45">
        <v>13.061036577421559</v>
      </c>
      <c r="BI45">
        <v>0.3022550926367587</v>
      </c>
      <c r="BJ45">
        <v>14.976065733496712</v>
      </c>
    </row>
    <row r="52" spans="5:8" x14ac:dyDescent="0.25">
      <c r="E52">
        <v>166.12</v>
      </c>
      <c r="F52">
        <v>34.079075246265518</v>
      </c>
      <c r="H52">
        <f>E52/F52</f>
        <v>4.8745454153191528</v>
      </c>
    </row>
    <row r="53" spans="5:8" x14ac:dyDescent="0.25">
      <c r="E53">
        <v>51.139000000000003</v>
      </c>
      <c r="F53">
        <v>67.495703128146445</v>
      </c>
      <c r="H53">
        <f t="shared" ref="H53:H58" si="4">E53/F53</f>
        <v>0.75766304564467124</v>
      </c>
    </row>
    <row r="54" spans="5:8" x14ac:dyDescent="0.25">
      <c r="E54">
        <v>123.839</v>
      </c>
      <c r="F54">
        <v>197.24016460480988</v>
      </c>
      <c r="H54">
        <f t="shared" si="4"/>
        <v>0.62785893658182479</v>
      </c>
    </row>
    <row r="55" spans="5:8" x14ac:dyDescent="0.25">
      <c r="E55" s="348"/>
      <c r="F55" s="348"/>
      <c r="H55" t="e">
        <f t="shared" si="4"/>
        <v>#DIV/0!</v>
      </c>
    </row>
    <row r="56" spans="5:8" x14ac:dyDescent="0.25">
      <c r="E56" s="348"/>
      <c r="F56" s="348"/>
      <c r="H56" t="e">
        <f t="shared" si="4"/>
        <v>#DIV/0!</v>
      </c>
    </row>
    <row r="57" spans="5:8" x14ac:dyDescent="0.25">
      <c r="E57">
        <v>64.069999999999993</v>
      </c>
      <c r="F57">
        <v>59.066838400757362</v>
      </c>
      <c r="H57">
        <f t="shared" si="4"/>
        <v>1.0847033925414651</v>
      </c>
    </row>
    <row r="58" spans="5:8" x14ac:dyDescent="0.25">
      <c r="E58">
        <v>26.86</v>
      </c>
      <c r="F58">
        <v>49.485818052074279</v>
      </c>
      <c r="H58">
        <f t="shared" si="4"/>
        <v>0.54278177177418852</v>
      </c>
    </row>
    <row r="60" spans="5:8" x14ac:dyDescent="0.25">
      <c r="E60">
        <f>AVERAGE(E52:E58)</f>
        <v>86.405600000000007</v>
      </c>
      <c r="F60">
        <f>AVERAGE(F52:F58)</f>
        <v>81.473519886410685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Motorized Stage Scans</vt:lpstr>
      <vt:lpstr>Single Scans</vt:lpstr>
      <vt:lpstr>Washunwash</vt:lpstr>
    </vt:vector>
  </TitlesOfParts>
  <Company>Heat Transfer Research,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Harris</dc:creator>
  <cp:lastModifiedBy>Jonathan Harris</cp:lastModifiedBy>
  <cp:lastPrinted>2018-08-16T20:31:53Z</cp:lastPrinted>
  <dcterms:created xsi:type="dcterms:W3CDTF">2018-03-07T15:53:36Z</dcterms:created>
  <dcterms:modified xsi:type="dcterms:W3CDTF">2019-09-09T18:39:49Z</dcterms:modified>
</cp:coreProperties>
</file>