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685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62913"/>
</workbook>
</file>

<file path=xl/calcChain.xml><?xml version="1.0" encoding="utf-8"?>
<calcChain xmlns="http://schemas.openxmlformats.org/spreadsheetml/2006/main">
  <c r="G8" i="5" l="1"/>
  <c r="G10" i="5"/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Y74" i="3" l="1"/>
  <c r="Z74" i="3"/>
  <c r="Y64" i="3"/>
  <c r="J67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M70" i="3"/>
  <c r="V66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7" i="3" l="1"/>
  <c r="AB34" i="3"/>
  <c r="AB36" i="3"/>
  <c r="AE34" i="3" s="1"/>
  <c r="AB46" i="3"/>
  <c r="AE46" i="3" s="1"/>
  <c r="AB17" i="3"/>
  <c r="AB75" i="3"/>
  <c r="AE65" i="3"/>
  <c r="AB47" i="3"/>
  <c r="AF47" i="3" s="1"/>
  <c r="AB35" i="3"/>
  <c r="AD36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36" i="3" l="1"/>
  <c r="AF37" i="3"/>
  <c r="AE36" i="3"/>
  <c r="AF34" i="3"/>
  <c r="AD37" i="3"/>
  <c r="AD34" i="3"/>
  <c r="AH34" i="3" s="1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Q38" i="2" l="1"/>
  <c r="S38" i="2"/>
  <c r="N40" i="2"/>
  <c r="S40" i="2"/>
  <c r="R40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58" i="7" s="1"/>
  <c r="D32" i="5"/>
  <c r="C93" i="7" s="1"/>
  <c r="D17" i="5"/>
  <c r="C92" i="7" s="1"/>
  <c r="D18" i="5"/>
  <c r="F59" i="7" s="1"/>
  <c r="D31" i="5"/>
  <c r="C63" i="7" s="1"/>
  <c r="C87" i="7"/>
  <c r="D15" i="5"/>
  <c r="F58" i="7" s="1"/>
  <c r="D28" i="5"/>
  <c r="D25" i="5"/>
  <c r="F61" i="7" s="1"/>
  <c r="D10" i="5"/>
  <c r="C84" i="7" s="1"/>
  <c r="V39" i="2"/>
  <c r="C81" i="7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G15" i="5"/>
  <c r="C100" i="7" s="1"/>
  <c r="C89" i="7"/>
  <c r="U48" i="2"/>
  <c r="V48" i="2"/>
  <c r="U49" i="2"/>
  <c r="V49" i="2"/>
  <c r="C103" i="7"/>
  <c r="J23" i="5"/>
  <c r="M24" i="5" s="1"/>
  <c r="F56" i="7"/>
  <c r="C98" i="7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91" i="7"/>
  <c r="C88" i="7"/>
  <c r="C57" i="7"/>
  <c r="C85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<sst xmlns="http://schemas.openxmlformats.org/spreadsheetml/2006/main" count="455" uniqueCount="225">
  <si>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</si>
  <si>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</si>
  <si>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</si>
  <si>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</si>
  <si>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</si>
  <si>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</si>
  <si>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</si>
  <si>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</si>
  <si>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</si>
  <si>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</si>
  <si>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</si>
  <si>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</si>
  <si>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</si>
  <si>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</si>
  <si>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</si>
  <si>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</si>
  <si>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</si>
  <si>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</si>
  <si>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</si>
  <si>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</si>
  <si>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</si>
  <si>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</si>
  <si>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</si>
  <si>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</si>
  <si>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</si>
  <si>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</si>
  <si>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</si>
  <si>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</si>
  <si>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</si>
  <si>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</si>
  <si>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</si>
  <si>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</si>
  <si>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</si>
  <si>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</si>
  <si>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</si>
  <si>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</si>
  <si>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</si>
  <si>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</si>
  <si>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</si>
  <si>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</si>
  <si>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</si>
  <si>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</si>
  <si>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</si>
  <si>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</si>
  <si>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</si>
  <si>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</si>
  <si>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</si>
  <si>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</si>
  <si>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</si>
  <si>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</si>
  <si>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</si>
  <si>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</si>
  <si>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</si>
  <si>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</si>
  <si>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</si>
  <si>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</si>
  <si>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</si>
  <si>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</si>
  <si>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</si>
  <si>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</si>
  <si>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</si>
  <si>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</si>
  <si>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</si>
  <si>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</si>
  <si>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</si>
  <si>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</si>
  <si>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</si>
  <si>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</si>
  <si>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</si>
  <si>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</si>
  <si>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</si>
  <si>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</si>
  <si>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</si>
  <si>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</si>
  <si>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</si>
  <si>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</si>
  <si>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</si>
  <si>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</si>
  <si>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</si>
  <si>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</si>
  <si>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</si>
  <si>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</si>
  <si>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</si>
  <si>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</si>
  <si>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</si>
  <si>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</si>
  <si>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</si>
  <si>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</si>
  <si>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</si>
  <si>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</si>
  <si>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</si>
  <si>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</si>
  <si>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</si>
  <si>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</si>
  <si>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</si>
  <si>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</si>
  <si>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</si>
  <si>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</si>
  <si>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</si>
  <si>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</si>
  <si>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</si>
  <si>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</si>
  <si>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</si>
  <si>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</si>
  <si>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</si>
  <si>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</si>
  <si>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</si>
  <si>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</si>
  <si>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</si>
  <si>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</si>
  <si>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</si>
  <si>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</si>
  <si>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</si>
  <si>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</si>
  <si>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</si>
  <si>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</si>
  <si>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</si>
  <si>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</si>
  <si>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</si>
  <si>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</si>
  <si>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</si>
  <si>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</si>
  <si>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</si>
  <si>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</si>
  <si>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</si>
  <si>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</si>
  <si>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</si>
  <si>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</si>
  <si>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</si>
  <si>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</si>
  <si>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</si>
  <si>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</si>
  <si>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</si>
  <si>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</si>
  <si>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</si>
  <si>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</si>
  <si>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</si>
  <si>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</si>
  <si>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</si>
  <si>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</si>
  <si>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</si>
  <si>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</si>
  <si>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</si>
  <si>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</si>
  <si>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</si>
  <si>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</si>
  <si>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</si>
  <si>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</si>
  <si>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</si>
  <si>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</si>
  <si>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</si>
  <si>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</si>
  <si>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</si>
  <si>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</si>
  <si>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</si>
  <si>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</si>
  <si>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</si>
  <si>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</si>
  <si>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</si>
  <si>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</si>
  <si>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</si>
  <si>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</si>
  <si>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</si>
  <si>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</si>
  <si>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</si>
  <si>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</si>
  <si>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</si>
  <si>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</si>
  <si>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</si>
  <si>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</si>
  <si>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</si>
  <si>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</si>
  <si>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</si>
  <si>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</si>
  <si>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</si>
  <si>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</si>
  <si>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</si>
  <si>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</si>
  <si>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</si>
  <si>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</si>
  <si>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</si>
  <si>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</si>
  <si>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</si>
  <si>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</si>
  <si>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</si>
  <si>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</si>
  <si>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</si>
  <si>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</si>
  <si>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</si>
  <si>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</si>
  <si>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</si>
  <si>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</si>
  <si>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</si>
  <si>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</si>
  <si>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</si>
  <si>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</si>
  <si>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</si>
  <si>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</si>
  <si>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</si>
  <si>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</si>
  <si>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</si>
  <si>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</si>
  <si>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</si>
  <si>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</si>
  <si>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</si>
  <si>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</si>
  <si>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</si>
  <si>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</si>
  <si>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</si>
  <si>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</si>
  <si>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</si>
  <si>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</si>
  <si>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</si>
  <si>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</si>
  <si>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</si>
  <si>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</si>
  <si>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</si>
  <si>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</si>
  <si>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</si>
  <si>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</si>
  <si>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</si>
  <si>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</si>
  <si>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Santiago Armand Pilon</t>
  </si>
  <si>
    <t>sarmandpilon03@gmail.com</t>
  </si>
  <si>
    <t xml:space="preserve">Neymar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</si>
</sst>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2" borderId="0" xfId="0" applyFont="1" applyFill="1" applyBorder="1" applyAlignment="1"/>
    <xf numFmtId="0" fontId="10" fillId="0" borderId="15" xfId="0" applyFont="1" applyBorder="1" applyAlignment="1">
      <alignment horizontal="center"/>
    </xf>
    <xf numFmtId="22" fontId="15" fillId="2" borderId="0" xfId="0" applyNumberFormat="1" applyFont="1" applyFill="1" applyBorder="1"/>
    <xf numFmtId="0" fontId="14" fillId="2" borderId="0" xfId="0" applyFont="1" applyFill="1" applyBorder="1"/>
    <xf numFmtId="0" fontId="17" fillId="2" borderId="0" xfId="0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4" xfId="0" applyFont="1" applyFill="1" applyBorder="1" applyAlignment="1">
      <alignment horizontal="center"/>
    </xf>
    <xf numFmtId="0" fontId="11" fillId="9" borderId="10" xfId="0" applyFont="1" applyFill="1" applyBorder="1" applyAlignment="1">
      <alignment horizontal="center"/>
    </xf>
    <xf numFmtId="0" fontId="14" fillId="9" borderId="3" xfId="0" applyFont="1" applyFill="1" applyBorder="1" applyAlignment="1">
      <alignment horizontal="center"/>
    </xf>
    <xf numFmtId="0" fontId="14" fillId="9" borderId="6" xfId="0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14" fillId="9" borderId="8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4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5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2" fillId="2" borderId="0" xfId="0" applyFont="1" applyFill="1" applyBorder="1" applyAlignment="1">
      <alignment horizontal="center"/>
    </xf>
    <xf numFmtId="0" fontId="23" fillId="2" borderId="0" xfId="0" applyFont="1" applyFill="1" applyBorder="1"/>
    <xf numFmtId="0" fontId="7" fillId="2" borderId="0" xfId="0" applyFont="1" applyFill="1" applyBorder="1"/>
    <xf numFmtId="0" fontId="21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13" fillId="7" borderId="0" xfId="0" applyFont="1" applyFill="1" applyBorder="1"/>
    <xf numFmtId="0" fontId="16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22" fontId="14" fillId="2" borderId="0" xfId="0" applyNumberFormat="1" applyFont="1" applyFill="1" applyBorder="1" applyAlignment="1">
      <alignment horizontal="center"/>
    </xf>
    <xf numFmtId="22" fontId="14" fillId="2" borderId="14" xfId="0" applyNumberFormat="1" applyFont="1" applyFill="1" applyBorder="1" applyAlignment="1">
      <alignment horizontal="center"/>
    </xf>
    <xf numFmtId="0" fontId="20" fillId="12" borderId="0" xfId="0" applyFont="1" applyFill="1" applyBorder="1" applyAlignment="1">
      <alignment horizontal="center"/>
    </xf>
    <xf numFmtId="0" fontId="20" fillId="8" borderId="0" xfId="0" applyFont="1" applyFill="1" applyBorder="1" applyAlignment="1">
      <alignment horizontal="center"/>
    </xf>
    <xf numFmtId="0" fontId="20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1" applyFont="1" applyBorder="1" applyAlignment="1" applyProtection="1">
      <alignment horizontal="center"/>
    </xf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armandpilon03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1" sqref="C1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210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220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211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212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213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217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214</v>
      </c>
    </row>
    <row r="30" spans="2:9">
      <c r="C30" s="55" t="s">
        <v>215</v>
      </c>
    </row>
    <row r="31" spans="2:9">
      <c r="C31" s="55" t="s">
        <v>221</v>
      </c>
    </row>
    <row r="32" spans="2:9">
      <c r="C32" s="55" t="s">
        <v>216</v>
      </c>
    </row>
    <row r="33" spans="2:3">
      <c r="B33" s="56" t="s">
        <v>67</v>
      </c>
      <c r="C33" s="57" t="s">
        <v>209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K3" sqref="K3:S3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222</v>
      </c>
      <c r="F3" s="201"/>
      <c r="G3" s="202"/>
      <c r="H3" s="121"/>
      <c r="I3" s="121"/>
      <c r="J3" s="122" t="s">
        <v>30</v>
      </c>
      <c r="K3" s="211" t="s">
        <v>223</v>
      </c>
      <c r="L3" s="212"/>
      <c r="M3" s="212"/>
      <c r="N3" s="212"/>
      <c r="O3" s="212"/>
      <c r="P3" s="212"/>
      <c r="Q3" s="212"/>
      <c r="R3" s="212"/>
      <c r="S3" s="21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3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>!!</v>
      </c>
      <c r="V9" s="191" t="str">
        <f>IF(AND(T9=T10,S9=S10,Q9=Q10),"El 2° se decide por Fair Play"," ")</f>
        <v>El 2° se decide por Fair Play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4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3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6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4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7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5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-4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3</v>
      </c>
      <c r="R31" s="114">
        <f>IF('No modificar!!'!AJ24=0,'No modificar!!'!Z24,IF('No modificar!!'!AJ25=0,'No modificar!!'!Z25,IF('No modificar!!'!AJ26=0,'No modificar!!'!Z26,'No modificar!!'!Z27)))</f>
        <v>7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5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3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2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2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1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4</v>
      </c>
      <c r="S41" s="114">
        <f>IF('No modificar!!'!AJ34=0,'No modificar!!'!AA34,IF('No modificar!!'!AJ35=0,'No modificar!!'!AA35,IF('No modificar!!'!AJ36=0,'No modificar!!'!AA36,'No modificar!!'!AA37)))</f>
        <v>-3</v>
      </c>
      <c r="T41" s="112">
        <f>IF('No modificar!!'!AJ34=0,'No modificar!!'!AB34,IF('No modificar!!'!AJ35=0,'No modificar!!'!AB35,IF('No modificar!!'!AJ36=0,'No modificar!!'!AB36,'No modificar!!'!AB37)))</f>
        <v>3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0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0</v>
      </c>
      <c r="S48" s="146">
        <f>IF('No modificar!!'!AJ44=3,'No modificar!!'!AA44,IF('No modificar!!'!AJ45=3,'No modificar!!'!AA45,IF('No modificar!!'!AJ46=3,'No modificar!!'!AA46,'No modificar!!'!AA47)))</f>
        <v>9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2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-2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-4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0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7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0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-5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219</v>
      </c>
      <c r="G62" s="113" t="str">
        <f>D59</f>
        <v>México</v>
      </c>
      <c r="H62" s="136">
        <v>1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6</v>
      </c>
      <c r="R68" s="146">
        <f>IF('No modificar!!'!AJ64=3,'No modificar!!'!Z64,IF('No modificar!!'!AJ65=3,'No modificar!!'!Z65,IF('No modificar!!'!AJ66=3,'No modificar!!'!Z66,'No modificar!!'!Z67)))</f>
        <v>0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3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7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0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7</v>
      </c>
      <c r="S71" s="114">
        <f>IF('No modificar!!'!AJ64=0,'No modificar!!'!AA64,IF('No modificar!!'!AJ65=0,'No modificar!!'!AA65,IF('No modificar!!'!AJ66=0,'No modificar!!'!AA66,'No modificar!!'!AA67)))</f>
        <v>-6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0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3</v>
      </c>
      <c r="R78" s="146">
        <f>IF('No modificar!!'!AJ74=3,'No modificar!!'!Z74,IF('No modificar!!'!AJ75=3,'No modificar!!'!Z75,IF('No modificar!!'!AJ76=3,'No modificar!!'!Z76,'No modificar!!'!Z77)))</f>
        <v>0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0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1</v>
      </c>
      <c r="R79" s="149">
        <f>IF('No modificar!!'!AJ74=2,'No modificar!!'!Z74,IF('No modificar!!'!AJ75=2,'No modificar!!'!Z75,IF('No modificar!!'!AJ76=2,'No modificar!!'!Z76,'No modificar!!'!Z77)))</f>
        <v>1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218</v>
      </c>
      <c r="G80" s="111" t="str">
        <f>D79</f>
        <v>Senegal</v>
      </c>
      <c r="H80" s="134">
        <v>1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1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3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P18" sqref="P18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7" t="s">
        <v>131</v>
      </c>
      <c r="D3" s="207"/>
      <c r="E3" s="207"/>
      <c r="F3" s="169"/>
      <c r="G3" s="206" t="s">
        <v>132</v>
      </c>
      <c r="H3" s="206"/>
      <c r="I3" s="171"/>
      <c r="J3" s="205" t="s">
        <v>25</v>
      </c>
      <c r="K3" s="205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4" t="s">
        <v>142</v>
      </c>
      <c r="D6" s="204"/>
      <c r="E6" s="204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4" t="s">
        <v>179</v>
      </c>
      <c r="D9" s="204"/>
      <c r="E9" s="204"/>
      <c r="F9" s="169"/>
      <c r="G9" s="204" t="s">
        <v>184</v>
      </c>
      <c r="H9" s="204"/>
      <c r="I9" s="169"/>
      <c r="J9" s="185" t="str">
        <f>IF(H8&gt;H10,G8,IF(H10&gt;H8,G10,"Manualmente"))</f>
        <v>Francia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1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3" t="s">
        <v>188</v>
      </c>
      <c r="K12" s="203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4" t="s">
        <v>143</v>
      </c>
      <c r="D13" s="204"/>
      <c r="E13" s="204"/>
      <c r="F13" s="169"/>
      <c r="G13" s="169"/>
      <c r="H13" s="169"/>
      <c r="I13" s="169"/>
      <c r="J13" s="169"/>
      <c r="K13" s="171"/>
      <c r="L13" s="169"/>
      <c r="M13" s="203" t="s">
        <v>190</v>
      </c>
      <c r="N13" s="203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España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4" t="s">
        <v>144</v>
      </c>
      <c r="D16" s="204"/>
      <c r="E16" s="204"/>
      <c r="F16" s="169"/>
      <c r="G16" s="204" t="s">
        <v>186</v>
      </c>
      <c r="H16" s="204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224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4" t="s">
        <v>180</v>
      </c>
      <c r="D20" s="204"/>
      <c r="E20" s="204"/>
      <c r="F20" s="169"/>
      <c r="G20" s="169"/>
      <c r="H20" s="169"/>
      <c r="I20" s="169"/>
      <c r="J20" s="169"/>
      <c r="K20" s="169"/>
      <c r="L20" s="169"/>
      <c r="M20" s="205" t="s">
        <v>32</v>
      </c>
      <c r="N20" s="205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4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">
        <v>84</v>
      </c>
      <c r="E22" s="184">
        <v>0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5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4" t="s">
        <v>181</v>
      </c>
      <c r="D23" s="204"/>
      <c r="E23" s="204"/>
      <c r="F23" s="169"/>
      <c r="G23" s="204" t="s">
        <v>185</v>
      </c>
      <c r="H23" s="204"/>
      <c r="I23" s="169"/>
      <c r="J23" s="185" t="str">
        <f>IF(H22&gt;H24,G22,IF(H24&gt;H22,G24,"Manualmente"))</f>
        <v>España</v>
      </c>
      <c r="K23" s="185">
        <v>2</v>
      </c>
      <c r="L23" s="169"/>
      <c r="M23" s="203">
        <v>0</v>
      </c>
      <c r="N23" s="203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1</v>
      </c>
      <c r="F24" s="169"/>
      <c r="G24" s="185" t="str">
        <f>IF(E24&gt;E25,D24,IF(E25&gt;E24,D25,"Manualmente"))</f>
        <v>Argentina</v>
      </c>
      <c r="H24" s="185">
        <v>0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4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3" t="s">
        <v>189</v>
      </c>
      <c r="K26" s="203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4" t="s">
        <v>182</v>
      </c>
      <c r="D27" s="204"/>
      <c r="E27" s="204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5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4" t="s">
        <v>183</v>
      </c>
      <c r="D30" s="204"/>
      <c r="E30" s="204"/>
      <c r="F30" s="169"/>
      <c r="G30" s="204" t="s">
        <v>187</v>
      </c>
      <c r="H30" s="204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tr">
        <f>IF(E31&gt;E32,D31,IF(E32&gt;E31,D32,"Manualmente"))</f>
        <v>Colombia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0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0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3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0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2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0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0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1</v>
      </c>
      <c r="E57" s="172">
        <f>'Fase final'!E11</f>
        <v>0</v>
      </c>
      <c r="F57" s="188" t="str">
        <f>'Fase final'!D11</f>
        <v>Nigeria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0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1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4</v>
      </c>
      <c r="E60" s="172">
        <f>'Fase final'!E22</f>
        <v>0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1</v>
      </c>
      <c r="E61" s="172">
        <f>'Fase final'!E25</f>
        <v>0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5</v>
      </c>
      <c r="E62" s="172">
        <f>'Fase final'!E29</f>
        <v>0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1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0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1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1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Francia</v>
      </c>
      <c r="D77" s="16">
        <f>'Fase final'!N22</f>
        <v>5</v>
      </c>
      <c r="E77" s="16">
        <f>'Fase final'!N24</f>
        <v>4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191</v>
      </c>
      <c r="C86" s="161" t="str">
        <f>'Fase final'!D24</f>
        <v>Argentina</v>
      </c>
      <c r="D86"/>
    </row>
    <row r="87" spans="2:6" s="153" customFormat="1">
      <c r="B87" s="159" t="s">
        <v>192</v>
      </c>
      <c r="C87" s="161" t="str">
        <f>'Fase final'!D11</f>
        <v>Nigeria</v>
      </c>
      <c r="E87" s="154"/>
      <c r="F87" s="154"/>
    </row>
    <row r="88" spans="2:6" s="153" customFormat="1">
      <c r="B88" s="159" t="s">
        <v>193</v>
      </c>
      <c r="C88" s="161" t="str">
        <f>'Fase final'!D14</f>
        <v>Brasil</v>
      </c>
      <c r="E88" s="154"/>
      <c r="F88" s="154"/>
    </row>
    <row r="89" spans="2:6" s="153" customFormat="1">
      <c r="B89" s="159" t="s">
        <v>194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195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196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197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198</v>
      </c>
      <c r="C93" s="161" t="str">
        <f>'Fase final'!D32</f>
        <v>Bélgica</v>
      </c>
      <c r="E93" s="154"/>
      <c r="F93" s="154"/>
    </row>
    <row r="94" spans="2:6" s="153" customFormat="1">
      <c r="B94" s="159" t="s">
        <v>199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200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201</v>
      </c>
      <c r="C108" s="65" t="str">
        <f>C72</f>
        <v>Francia</v>
      </c>
      <c r="D108"/>
      <c r="E108"/>
      <c r="F108"/>
    </row>
    <row r="109" spans="2:6">
      <c r="B109" s="9" t="s">
        <v>202</v>
      </c>
      <c r="C109" s="13" t="str">
        <f>F72</f>
        <v>Brasil</v>
      </c>
      <c r="D109"/>
      <c r="E109"/>
      <c r="F109"/>
    </row>
    <row r="110" spans="2:6">
      <c r="B110" s="9" t="s">
        <v>203</v>
      </c>
      <c r="C110" s="13" t="str">
        <f>C73</f>
        <v>España</v>
      </c>
      <c r="D110"/>
      <c r="E110"/>
      <c r="F110"/>
    </row>
    <row r="111" spans="2:6" ht="15.75" thickBot="1">
      <c r="B111" s="11" t="s">
        <v>204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205</v>
      </c>
      <c r="C114" s="54" t="str">
        <f>C76</f>
        <v>Brasil</v>
      </c>
    </row>
    <row r="115" spans="2:6">
      <c r="B115" s="9" t="s">
        <v>206</v>
      </c>
      <c r="C115" s="13" t="str">
        <f>F76</f>
        <v>España</v>
      </c>
      <c r="D115"/>
      <c r="E115"/>
      <c r="F115"/>
    </row>
    <row r="116" spans="2:6">
      <c r="B116" s="9" t="s">
        <v>207</v>
      </c>
      <c r="C116" s="13" t="str">
        <f>C77</f>
        <v>Francia</v>
      </c>
      <c r="D116"/>
      <c r="E116"/>
      <c r="F116"/>
    </row>
    <row r="117" spans="2:6" ht="15.75" thickBot="1">
      <c r="B117" s="11" t="s">
        <v>208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 xml:space="preserve">Neymar 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08" t="str">
        <f>B4</f>
        <v>Rusia</v>
      </c>
      <c r="H2" s="209"/>
      <c r="I2" s="210"/>
      <c r="J2" s="208" t="str">
        <f>E4</f>
        <v>Arabia Saudita</v>
      </c>
      <c r="K2" s="209"/>
      <c r="L2" s="210"/>
      <c r="M2" s="208" t="str">
        <f>B5</f>
        <v>Egipto</v>
      </c>
      <c r="N2" s="209"/>
      <c r="O2" s="210"/>
      <c r="P2" s="209" t="str">
        <f>E5</f>
        <v>Uruguay</v>
      </c>
      <c r="Q2" s="209"/>
      <c r="R2" s="210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4</v>
      </c>
      <c r="Z4" s="15">
        <f>D4+D6+D8</f>
        <v>4</v>
      </c>
      <c r="AA4" s="15">
        <f>Y4-Z4</f>
        <v>0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3</v>
      </c>
      <c r="Z5" s="6">
        <f>C4+D7+D9</f>
        <v>7</v>
      </c>
      <c r="AA5" s="6">
        <f>Y5-Z5</f>
        <v>-4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4</v>
      </c>
      <c r="Z6" s="6">
        <f>D5+C6+C9</f>
        <v>4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7</v>
      </c>
      <c r="Z7" s="16">
        <f>C5+C7+C8</f>
        <v>3</v>
      </c>
      <c r="AA7" s="16">
        <f>Y7-Z7</f>
        <v>4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08" t="str">
        <f>B14</f>
        <v>Portugal</v>
      </c>
      <c r="H12" s="209"/>
      <c r="I12" s="210"/>
      <c r="J12" s="208" t="str">
        <f>E14</f>
        <v>España</v>
      </c>
      <c r="K12" s="209"/>
      <c r="L12" s="210"/>
      <c r="M12" s="208" t="str">
        <f>B15</f>
        <v>Marruecos</v>
      </c>
      <c r="N12" s="209"/>
      <c r="O12" s="210"/>
      <c r="P12" s="209" t="str">
        <f>E15</f>
        <v>Irán</v>
      </c>
      <c r="Q12" s="209"/>
      <c r="R12" s="210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7</v>
      </c>
      <c r="Z14" s="22">
        <f>D14+D16+D18</f>
        <v>2</v>
      </c>
      <c r="AA14" s="22">
        <f>Y14-Z14</f>
        <v>5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6</v>
      </c>
      <c r="Z15" s="6">
        <f>C14+D17+D19</f>
        <v>2</v>
      </c>
      <c r="AA15" s="6">
        <f>Y15-Z15</f>
        <v>4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2</v>
      </c>
      <c r="Z16" s="6">
        <f>D15+C16+C19</f>
        <v>6</v>
      </c>
      <c r="AA16" s="6">
        <f>Y16-Z16</f>
        <v>-4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1</v>
      </c>
      <c r="Z17" s="16">
        <f>C15+C17+C18</f>
        <v>6</v>
      </c>
      <c r="AA17" s="16">
        <f>Y17-Z17</f>
        <v>-5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08" t="str">
        <f>B24</f>
        <v>Francia</v>
      </c>
      <c r="H22" s="209"/>
      <c r="I22" s="210"/>
      <c r="J22" s="208" t="str">
        <f>E24</f>
        <v>Australia</v>
      </c>
      <c r="K22" s="209"/>
      <c r="L22" s="210"/>
      <c r="M22" s="208" t="str">
        <f>B25</f>
        <v>Perú</v>
      </c>
      <c r="N22" s="209"/>
      <c r="O22" s="210"/>
      <c r="P22" s="209" t="str">
        <f>E25</f>
        <v>Dinamarca</v>
      </c>
      <c r="Q22" s="209"/>
      <c r="R22" s="210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6</v>
      </c>
      <c r="Z24" s="22">
        <f>D24+D26+D28</f>
        <v>2</v>
      </c>
      <c r="AA24" s="22">
        <f>Y24-Z24</f>
        <v>4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3</v>
      </c>
      <c r="Z25" s="6">
        <f>C24+D27+D29</f>
        <v>7</v>
      </c>
      <c r="AA25" s="6">
        <f>Y25-Z25</f>
        <v>-4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0</v>
      </c>
      <c r="X26" s="6">
        <f>O30</f>
        <v>1</v>
      </c>
      <c r="Y26" s="6">
        <f>C25+D26+D29</f>
        <v>4</v>
      </c>
      <c r="Z26" s="6">
        <f>D25+C26+C29</f>
        <v>3</v>
      </c>
      <c r="AA26" s="6">
        <f>Y26-Z26</f>
        <v>1</v>
      </c>
      <c r="AB26" s="10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0</v>
      </c>
      <c r="X27" s="16">
        <f>R30</f>
        <v>2</v>
      </c>
      <c r="Y27" s="16">
        <f>D25+D27+D28</f>
        <v>2</v>
      </c>
      <c r="Z27" s="16">
        <f>C25+C27+C28</f>
        <v>3</v>
      </c>
      <c r="AA27" s="16">
        <f>Y27-Z27</f>
        <v>-1</v>
      </c>
      <c r="AB27" s="12">
        <f>3*V27+W27</f>
        <v>3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2</v>
      </c>
      <c r="N30" s="19">
        <f t="shared" si="2"/>
        <v>0</v>
      </c>
      <c r="O30" s="20">
        <f>SUM(O24:O29)</f>
        <v>1</v>
      </c>
      <c r="P30" s="19">
        <f>SUM(P24:P29)</f>
        <v>1</v>
      </c>
      <c r="Q30" s="19">
        <f>SUM(Q24:Q29)</f>
        <v>0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08" t="str">
        <f>B34</f>
        <v>Argentina</v>
      </c>
      <c r="H32" s="209"/>
      <c r="I32" s="210"/>
      <c r="J32" s="208" t="str">
        <f>E34</f>
        <v>Islandia</v>
      </c>
      <c r="K32" s="209"/>
      <c r="L32" s="210"/>
      <c r="M32" s="208" t="str">
        <f>B35</f>
        <v>Croacia</v>
      </c>
      <c r="N32" s="209"/>
      <c r="O32" s="210"/>
      <c r="P32" s="209" t="str">
        <f>E35</f>
        <v>Nigeria</v>
      </c>
      <c r="Q32" s="209"/>
      <c r="R32" s="210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5</v>
      </c>
      <c r="Z34" s="95">
        <f>D34+D36+D38</f>
        <v>2</v>
      </c>
      <c r="AA34" s="95">
        <f>Y34-Z34</f>
        <v>3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1</v>
      </c>
      <c r="W35" s="6">
        <f>K40</f>
        <v>0</v>
      </c>
      <c r="X35" s="6">
        <f>L40</f>
        <v>2</v>
      </c>
      <c r="Y35" s="6">
        <f>D34+C37+C39</f>
        <v>1</v>
      </c>
      <c r="Z35" s="6">
        <f>C34+D37+D39</f>
        <v>4</v>
      </c>
      <c r="AA35" s="6">
        <f>Y35-Z35</f>
        <v>-3</v>
      </c>
      <c r="AB35" s="10">
        <f>3*V35+W35</f>
        <v>3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0</v>
      </c>
      <c r="X36" s="6">
        <f>O40</f>
        <v>2</v>
      </c>
      <c r="Y36" s="6">
        <f>C35+D36+D39</f>
        <v>2</v>
      </c>
      <c r="Z36" s="6">
        <f>D35+C36+C39</f>
        <v>3</v>
      </c>
      <c r="AA36" s="6">
        <f>Y36-Z36</f>
        <v>-1</v>
      </c>
      <c r="AB36" s="10">
        <f>3*V36+W36</f>
        <v>3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5</v>
      </c>
      <c r="Z37" s="97">
        <f>C35+C37+C38</f>
        <v>4</v>
      </c>
      <c r="AA37" s="97">
        <f>Y37-Z37</f>
        <v>1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2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0</v>
      </c>
      <c r="E39" s="1" t="str">
        <f>'Fase de grupos'!J42</f>
        <v>Croacia</v>
      </c>
      <c r="G39" s="9"/>
      <c r="H39" s="6"/>
      <c r="I39" s="13"/>
      <c r="J39" s="9">
        <f>IF(C39&gt;D39,1,0)</f>
        <v>1</v>
      </c>
      <c r="K39" s="6">
        <f>IF(C39=D39,1,0)</f>
        <v>0</v>
      </c>
      <c r="L39" s="13">
        <f>IF(C39&lt;D39,1,0)</f>
        <v>0</v>
      </c>
      <c r="M39" s="9">
        <f>IF(D39&gt;C39,1,0)</f>
        <v>0</v>
      </c>
      <c r="N39" s="6">
        <f>IF(D39=C39,1,0)</f>
        <v>0</v>
      </c>
      <c r="O39" s="13">
        <f>IF(D39&lt;C39,1,0)</f>
        <v>1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1</v>
      </c>
      <c r="K40" s="91">
        <f t="shared" si="3"/>
        <v>0</v>
      </c>
      <c r="L40" s="92">
        <f t="shared" si="3"/>
        <v>2</v>
      </c>
      <c r="M40" s="90">
        <f t="shared" si="3"/>
        <v>1</v>
      </c>
      <c r="N40" s="91">
        <f t="shared" si="3"/>
        <v>0</v>
      </c>
      <c r="O40" s="92">
        <f>SUM(O34:O39)</f>
        <v>2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08" t="str">
        <f>B44</f>
        <v>Brasil</v>
      </c>
      <c r="H42" s="209"/>
      <c r="I42" s="210"/>
      <c r="J42" s="208" t="str">
        <f>E44</f>
        <v>Suiza</v>
      </c>
      <c r="K42" s="209"/>
      <c r="L42" s="210"/>
      <c r="M42" s="208" t="str">
        <f>B45</f>
        <v>Costa Rica</v>
      </c>
      <c r="N42" s="209"/>
      <c r="O42" s="210"/>
      <c r="P42" s="209" t="str">
        <f>E45</f>
        <v>Serbia</v>
      </c>
      <c r="Q42" s="209"/>
      <c r="R42" s="210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0</v>
      </c>
      <c r="AA44" s="95">
        <f>Y44-Z44</f>
        <v>9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0</v>
      </c>
      <c r="W45" s="6">
        <f>K50</f>
        <v>2</v>
      </c>
      <c r="X45" s="6">
        <f>L50</f>
        <v>1</v>
      </c>
      <c r="Y45" s="6">
        <f>D44+C47+C49</f>
        <v>2</v>
      </c>
      <c r="Z45" s="6">
        <f>C44+D47+D49</f>
        <v>5</v>
      </c>
      <c r="AA45" s="6">
        <f>Y45-Z45</f>
        <v>-3</v>
      </c>
      <c r="AB45" s="10">
        <f>3*V45+W45</f>
        <v>2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1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1</v>
      </c>
      <c r="X46" s="6">
        <f>O50</f>
        <v>1</v>
      </c>
      <c r="Y46" s="6">
        <f>C45+D46+D49</f>
        <v>2</v>
      </c>
      <c r="Z46" s="6">
        <f>D45+C46+C49</f>
        <v>4</v>
      </c>
      <c r="AA46" s="6">
        <f>Y46-Z46</f>
        <v>-2</v>
      </c>
      <c r="AB46" s="10">
        <f>3*V46+W46</f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1</v>
      </c>
      <c r="Z47" s="97">
        <f>C45+C47+C48</f>
        <v>5</v>
      </c>
      <c r="AA47" s="97">
        <f>Y47-Z47</f>
        <v>-4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2</v>
      </c>
      <c r="L50" s="92">
        <f t="shared" si="4"/>
        <v>1</v>
      </c>
      <c r="M50" s="90">
        <f t="shared" si="4"/>
        <v>1</v>
      </c>
      <c r="N50" s="91">
        <f t="shared" si="4"/>
        <v>1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08" t="str">
        <f>B54</f>
        <v>Alemania</v>
      </c>
      <c r="H52" s="209"/>
      <c r="I52" s="210"/>
      <c r="J52" s="208" t="str">
        <f>E54</f>
        <v>México</v>
      </c>
      <c r="K52" s="209"/>
      <c r="L52" s="210"/>
      <c r="M52" s="208" t="str">
        <f>B55</f>
        <v>Suecia</v>
      </c>
      <c r="N52" s="209"/>
      <c r="O52" s="210"/>
      <c r="P52" s="209" t="str">
        <f>E55</f>
        <v>Corea del Sur</v>
      </c>
      <c r="Q52" s="209"/>
      <c r="R52" s="210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1</v>
      </c>
      <c r="AA54" s="95">
        <f>Y54-Z54</f>
        <v>7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0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0</v>
      </c>
      <c r="O55" s="13">
        <f>IF(C55&lt;D55,1,0)</f>
        <v>1</v>
      </c>
      <c r="P55" s="6">
        <f>IF(D55&gt;C55,1,0)</f>
        <v>1</v>
      </c>
      <c r="Q55" s="6">
        <f>IF(D55=C55,1,0)</f>
        <v>0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3</v>
      </c>
      <c r="Z55" s="6">
        <f>C54+D57+D59</f>
        <v>3</v>
      </c>
      <c r="AA55" s="6">
        <f>Y55-Z55</f>
        <v>0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0</v>
      </c>
      <c r="X56" s="6">
        <f>O60</f>
        <v>3</v>
      </c>
      <c r="Y56" s="6">
        <f>C55+D56+D59</f>
        <v>0</v>
      </c>
      <c r="Z56" s="6">
        <f>D55+C56+C59</f>
        <v>5</v>
      </c>
      <c r="AA56" s="6">
        <f>Y56-Z56</f>
        <v>-5</v>
      </c>
      <c r="AB56" s="10">
        <f>3*V56+W56</f>
        <v>0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1</v>
      </c>
      <c r="W57" s="97">
        <f>Q60</f>
        <v>0</v>
      </c>
      <c r="X57" s="97">
        <f>R60</f>
        <v>2</v>
      </c>
      <c r="Y57" s="97">
        <f>D55+D57+D58</f>
        <v>3</v>
      </c>
      <c r="Z57" s="97">
        <f>C55+C57+C58</f>
        <v>5</v>
      </c>
      <c r="AA57" s="97">
        <f>Y57-Z57</f>
        <v>-2</v>
      </c>
      <c r="AB57" s="12">
        <f>3*V57+W57</f>
        <v>3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1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2</v>
      </c>
      <c r="K60" s="91">
        <f t="shared" si="5"/>
        <v>0</v>
      </c>
      <c r="L60" s="92">
        <f t="shared" si="5"/>
        <v>1</v>
      </c>
      <c r="M60" s="90">
        <f t="shared" si="5"/>
        <v>0</v>
      </c>
      <c r="N60" s="91">
        <f t="shared" si="5"/>
        <v>0</v>
      </c>
      <c r="O60" s="92">
        <f>SUM(O54:O59)</f>
        <v>3</v>
      </c>
      <c r="P60" s="91">
        <f>SUM(P54:P59)</f>
        <v>1</v>
      </c>
      <c r="Q60" s="91">
        <f>SUM(Q54:Q59)</f>
        <v>0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08" t="str">
        <f>B64</f>
        <v>Bélgica</v>
      </c>
      <c r="H62" s="209"/>
      <c r="I62" s="210"/>
      <c r="J62" s="208" t="str">
        <f>E64</f>
        <v>Panamá</v>
      </c>
      <c r="K62" s="209"/>
      <c r="L62" s="210"/>
      <c r="M62" s="208" t="str">
        <f>B65</f>
        <v>Túnez</v>
      </c>
      <c r="N62" s="209"/>
      <c r="O62" s="210"/>
      <c r="P62" s="209" t="str">
        <f>E65</f>
        <v>Inglaterra</v>
      </c>
      <c r="Q62" s="209"/>
      <c r="R62" s="210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0</v>
      </c>
      <c r="X64" s="95">
        <f>I70</f>
        <v>1</v>
      </c>
      <c r="Y64" s="95">
        <f>C64+C66+C68</f>
        <v>6</v>
      </c>
      <c r="Z64" s="95">
        <f>D64+D66+D68</f>
        <v>2</v>
      </c>
      <c r="AA64" s="95">
        <f>Y64-Z64</f>
        <v>4</v>
      </c>
      <c r="AB64" s="8">
        <f>3*V64+W64</f>
        <v>6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1</v>
      </c>
      <c r="Z65" s="6">
        <f>C64+D67+D69</f>
        <v>7</v>
      </c>
      <c r="AA65" s="6">
        <f>Y65-Z65</f>
        <v>-6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3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3</v>
      </c>
      <c r="Z66" s="6">
        <f>D65+C66+C69</f>
        <v>7</v>
      </c>
      <c r="AA66" s="6">
        <f>Y66-Z66</f>
        <v>-4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3</v>
      </c>
      <c r="W67" s="97">
        <f>Q70</f>
        <v>0</v>
      </c>
      <c r="X67" s="97">
        <f>R70</f>
        <v>0</v>
      </c>
      <c r="Y67" s="97">
        <f>D65+D67+D68</f>
        <v>6</v>
      </c>
      <c r="Z67" s="97">
        <f>C65+C67+C68</f>
        <v>0</v>
      </c>
      <c r="AA67" s="97">
        <f>Y67-Z67</f>
        <v>6</v>
      </c>
      <c r="AB67" s="12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0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0</v>
      </c>
      <c r="I70" s="92">
        <f t="shared" si="6"/>
        <v>1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3</v>
      </c>
      <c r="Q70" s="91">
        <f>SUM(Q64:Q69)</f>
        <v>0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08" t="str">
        <f>B74</f>
        <v>Polonia</v>
      </c>
      <c r="H72" s="209"/>
      <c r="I72" s="210"/>
      <c r="J72" s="208" t="str">
        <f>E74</f>
        <v>Senegal</v>
      </c>
      <c r="K72" s="209"/>
      <c r="L72" s="210"/>
      <c r="M72" s="208" t="str">
        <f>B75</f>
        <v>Colombia</v>
      </c>
      <c r="N72" s="209"/>
      <c r="O72" s="210"/>
      <c r="P72" s="209" t="str">
        <f>E75</f>
        <v>Japón</v>
      </c>
      <c r="Q72" s="209"/>
      <c r="R72" s="210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0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1</v>
      </c>
      <c r="X74" s="95">
        <f>I80</f>
        <v>1</v>
      </c>
      <c r="Y74" s="95">
        <f>C74+C76+C78</f>
        <v>1</v>
      </c>
      <c r="Z74" s="95">
        <f>D74+D76+D78</f>
        <v>1</v>
      </c>
      <c r="AA74" s="95">
        <f>Y74-Z74</f>
        <v>0</v>
      </c>
      <c r="AB74" s="8">
        <f>3*V74+W74</f>
        <v>4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0</v>
      </c>
      <c r="X75" s="6">
        <f>L80</f>
        <v>2</v>
      </c>
      <c r="Y75" s="6">
        <f>D74+C77+C79</f>
        <v>2</v>
      </c>
      <c r="Z75" s="6">
        <f>C74+D77+D79</f>
        <v>3</v>
      </c>
      <c r="AA75" s="6">
        <f>Y75-Z75</f>
        <v>-1</v>
      </c>
      <c r="AB75" s="10">
        <f>3*V75+W75</f>
        <v>3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0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3</v>
      </c>
      <c r="Z76" s="6">
        <f>D75+C76+C79</f>
        <v>0</v>
      </c>
      <c r="AA76" s="6">
        <f>Y76-Z76</f>
        <v>3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0</v>
      </c>
      <c r="X77" s="97">
        <f>R80</f>
        <v>2</v>
      </c>
      <c r="Y77" s="97">
        <f>D75+D77+D78</f>
        <v>2</v>
      </c>
      <c r="Z77" s="97">
        <f>C75+C77+C78</f>
        <v>4</v>
      </c>
      <c r="AA77" s="97">
        <f>Y77-Z77</f>
        <v>-2</v>
      </c>
      <c r="AB77" s="12">
        <f>3*V77+W77</f>
        <v>3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1</v>
      </c>
      <c r="I80" s="92">
        <f t="shared" si="7"/>
        <v>1</v>
      </c>
      <c r="J80" s="90">
        <f t="shared" si="7"/>
        <v>1</v>
      </c>
      <c r="K80" s="91">
        <f t="shared" si="7"/>
        <v>0</v>
      </c>
      <c r="L80" s="92">
        <f t="shared" si="7"/>
        <v>2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1</v>
      </c>
      <c r="Q80" s="91">
        <f>SUM(Q74:Q79)</f>
        <v>0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Admin</cp:lastModifiedBy>
  <dcterms:created xsi:type="dcterms:W3CDTF">2010-03-03T16:28:09Z</dcterms:created>
  <dcterms:modified xsi:type="dcterms:W3CDTF">2018-06-14T01:31:38Z</dcterms:modified>
</cp:coreProperties>
</file>