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Argos\Pencas\"/>
    </mc:Choice>
  </mc:AlternateContent>
  <bookViews>
    <workbookView xWindow="0" yWindow="0" windowWidth="20490" windowHeight="68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I68" i="3"/>
  <c r="J67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46" i="3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R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39" i="2" l="1"/>
  <c r="S40" i="2"/>
  <c r="N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C57" i="7"/>
  <c r="G10" i="5"/>
  <c r="G8" i="5"/>
  <c r="C98" i="7" s="1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58" i="7"/>
  <c r="C89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<sst xmlns="http://schemas.openxmlformats.org/spreadsheetml/2006/main" count="456" uniqueCount="226">
  <si>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</si>
  <si>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</si>
  <si>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</si>
  <si>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</si>
  <si>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</si>
  <si>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</si>
  <si>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</si>
  <si>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</si>
  <si>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</si>
  <si>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</si>
  <si>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</si>
  <si>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</si>
  <si>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</si>
  <si>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</si>
  <si>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</si>
  <si>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</si>
  <si>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</si>
  <si>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</si>
  <si>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</si>
  <si>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</si>
  <si>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</si>
  <si>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</si>
  <si>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</si>
  <si>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</si>
  <si>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</si>
  <si>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</si>
  <si>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</si>
  <si>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</si>
  <si>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</si>
  <si>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</si>
  <si>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</si>
  <si>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</si>
  <si>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</si>
  <si>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</si>
  <si>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</si>
  <si>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</si>
  <si>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</si>
  <si>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</si>
  <si>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</si>
  <si>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</si>
  <si>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</si>
  <si>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</si>
  <si>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</si>
  <si>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</si>
  <si>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</si>
  <si>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</si>
  <si>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</si>
  <si>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</si>
  <si>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</si>
  <si>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</si>
  <si>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</si>
  <si>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</si>
  <si>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</si>
  <si>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</si>
  <si>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</si>
  <si>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</si>
  <si>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</si>
  <si>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</si>
  <si>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</si>
  <si>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</si>
  <si>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</si>
  <si>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</si>
  <si>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</si>
  <si>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</si>
  <si>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</si>
  <si>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</si>
  <si>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</si>
  <si>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</si>
  <si>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</si>
  <si>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</si>
  <si>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</si>
  <si>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</si>
  <si>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</si>
  <si>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</si>
  <si>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</si>
  <si>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</si>
  <si>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</si>
  <si>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</si>
  <si>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</si>
  <si>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</si>
  <si>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</si>
  <si>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</si>
  <si>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</si>
  <si>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</si>
  <si>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</si>
  <si>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</si>
  <si>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</si>
  <si>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</si>
  <si>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</si>
  <si>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</si>
  <si>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</si>
  <si>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</si>
  <si>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</si>
  <si>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</si>
  <si>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</si>
  <si>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</si>
  <si>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</si>
  <si>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</si>
  <si>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</si>
  <si>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</si>
  <si>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</si>
  <si>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</si>
  <si>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</si>
  <si>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</si>
  <si>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</si>
  <si>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</si>
  <si>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</si>
  <si>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</si>
  <si>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</si>
  <si>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</si>
  <si>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</si>
  <si>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</si>
  <si>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</si>
  <si>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</si>
  <si>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</si>
  <si>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</si>
  <si>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</si>
  <si>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</si>
  <si>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</si>
  <si>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</si>
  <si>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</si>
  <si>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</si>
  <si>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</si>
  <si>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</si>
  <si>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</si>
  <si>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</si>
  <si>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</si>
  <si>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</si>
  <si>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</si>
  <si>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</si>
  <si>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</si>
  <si>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</si>
  <si>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</si>
  <si>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</si>
  <si>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</si>
  <si>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</si>
  <si>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</si>
  <si>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</si>
  <si>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</si>
  <si>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</si>
  <si>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</si>
  <si>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</si>
  <si>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</si>
  <si>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</si>
  <si>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</si>
  <si>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</si>
  <si>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</si>
  <si>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</si>
  <si>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</si>
  <si>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</si>
  <si>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</si>
  <si>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</si>
  <si>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</si>
  <si>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</si>
  <si>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</si>
  <si>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</si>
  <si>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</si>
  <si>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</si>
  <si>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</si>
  <si>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</si>
  <si>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</si>
  <si>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</si>
  <si>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</si>
  <si>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</si>
  <si>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</si>
  <si>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</si>
  <si>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</si>
  <si>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</si>
  <si>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</si>
  <si>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</si>
  <si>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</si>
  <si>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</si>
  <si>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</si>
  <si>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</si>
  <si>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</si>
  <si>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</si>
  <si>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</si>
  <si>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</si>
  <si>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</si>
  <si>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</si>
  <si>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</si>
  <si>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</si>
  <si>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</si>
  <si>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</si>
  <si>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</si>
  <si>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</si>
  <si>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</si>
  <si>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</si>
  <si>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</si>
  <si>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</si>
  <si>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</si>
  <si>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</si>
  <si>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</si>
  <si>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</si>
  <si>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</si>
  <si>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</si>
  <si>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</si>
  <si>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</si>
  <si>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</si>
  <si>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</si>
  <si>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</si>
  <si>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</si>
  <si>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</si>
  <si>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</si>
  <si>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</si>
  <si>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</si>
  <si>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</si>
  <si>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</si>
  <si>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</si>
  <si>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</si>
  <si>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</si>
  <si>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</si>
  <si>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</si>
  <si>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</si>
  <si>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</si>
  <si>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</si>
  <si>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</si>
  <si>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</si>
  <si>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</si>
  <si>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</si>
  <si>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</si>
  <si>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</si>
  <si>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</si>
  <si>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Mateo Gonnet</t>
  </si>
  <si>
    <t>mateogonnet8@gmail.com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</si>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</sst>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0" xfId="0" applyFont="1" applyFill="1" applyBorder="1" applyAlignment="1"/>
    <xf numFmtId="0" fontId="10" fillId="0" borderId="15" xfId="0" applyFont="1" applyBorder="1" applyAlignment="1">
      <alignment horizontal="center"/>
    </xf>
    <xf numFmtId="22" fontId="15" fillId="2" borderId="0" xfId="0" applyNumberFormat="1" applyFont="1" applyFill="1" applyBorder="1"/>
    <xf numFmtId="0" fontId="14" fillId="2" borderId="0" xfId="0" applyFont="1" applyFill="1" applyBorder="1"/>
    <xf numFmtId="0" fontId="17" fillId="2" borderId="0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5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2" fillId="2" borderId="0" xfId="0" applyFont="1" applyFill="1" applyBorder="1" applyAlignment="1">
      <alignment horizontal="center"/>
    </xf>
    <xf numFmtId="0" fontId="23" fillId="2" borderId="0" xfId="0" applyFont="1" applyFill="1" applyBorder="1"/>
    <xf numFmtId="0" fontId="7" fillId="2" borderId="0" xfId="0" applyFont="1" applyFill="1" applyBorder="1"/>
    <xf numFmtId="0" fontId="21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3" fillId="7" borderId="0" xfId="0" applyFont="1" applyFill="1" applyBorder="1"/>
    <xf numFmtId="0" fontId="20" fillId="8" borderId="0" xfId="0" applyFont="1" applyFill="1" applyBorder="1" applyAlignment="1">
      <alignment horizontal="center"/>
    </xf>
    <xf numFmtId="0" fontId="20" fillId="12" borderId="0" xfId="0" applyFont="1" applyFill="1" applyBorder="1" applyAlignment="1">
      <alignment horizontal="center"/>
    </xf>
    <xf numFmtId="22" fontId="14" fillId="2" borderId="0" xfId="0" applyNumberFormat="1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22" fontId="14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1" applyFont="1" applyBorder="1" applyAlignment="1" applyProtection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teogonnet8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2" workbookViewId="0">
      <selection activeCell="H83" sqref="H8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11" t="s">
        <v>224</v>
      </c>
      <c r="L3" s="212"/>
      <c r="M3" s="212"/>
      <c r="N3" s="212"/>
      <c r="O3" s="212"/>
      <c r="P3" s="212"/>
      <c r="Q3" s="212"/>
      <c r="R3" s="212"/>
      <c r="S3" s="21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1" t="s">
        <v>7</v>
      </c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0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4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2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2</v>
      </c>
      <c r="S11" s="114">
        <f>IF('No modificar!!'!AJ4=0,'No modificar!!'!AA4,IF('No modificar!!'!AJ5=0,'No modificar!!'!AA5,IF('No modificar!!'!AJ6=0,'No modificar!!'!AA6,'No modificar!!'!AA7)))</f>
        <v>-2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1" t="s">
        <v>17</v>
      </c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4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1" t="s">
        <v>18</v>
      </c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0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Perú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1" t="s">
        <v>98</v>
      </c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2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3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1" t="s">
        <v>102</v>
      </c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9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-3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1" t="s">
        <v>107</v>
      </c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1" t="s">
        <v>108</v>
      </c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0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4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1" t="s">
        <v>109</v>
      </c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3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5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1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-3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M16" sqref="M16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6" t="s">
        <v>131</v>
      </c>
      <c r="D3" s="206"/>
      <c r="E3" s="206"/>
      <c r="F3" s="169"/>
      <c r="G3" s="203" t="s">
        <v>132</v>
      </c>
      <c r="H3" s="203"/>
      <c r="I3" s="171"/>
      <c r="J3" s="204" t="s">
        <v>25</v>
      </c>
      <c r="K3" s="204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0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2</v>
      </c>
      <c r="F8" s="169"/>
      <c r="G8" s="185" t="str">
        <f>IF(E7&gt;E8,D7,IF(E8&gt;E7,D8,"Manualmente"))</f>
        <v>España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España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3" t="s">
        <v>26</v>
      </c>
      <c r="N10" s="203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5" t="s">
        <v>188</v>
      </c>
      <c r="K12" s="205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5" t="s">
        <v>190</v>
      </c>
      <c r="N13" s="205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tr">
        <f>IF(E17&gt;E18,D17,IF(E18&gt;E17,D18,"Manualmente"))</f>
        <v>Inglaterra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4" t="s">
        <v>32</v>
      </c>
      <c r="N20" s="204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">
        <v>89</v>
      </c>
      <c r="H22" s="185">
        <v>0</v>
      </c>
      <c r="I22" s="169"/>
      <c r="J22" s="169"/>
      <c r="K22" s="169"/>
      <c r="L22" s="169"/>
      <c r="M22" s="165" t="str">
        <f>IF(K9&gt;K16,J16,IF(K16&gt;K9,J9,"Manualmente"))</f>
        <v>España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Argentina</v>
      </c>
      <c r="K23" s="185">
        <v>0</v>
      </c>
      <c r="L23" s="169"/>
      <c r="M23" s="205" t="s">
        <v>191</v>
      </c>
      <c r="N23" s="205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Argentina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5" t="s">
        <v>189</v>
      </c>
      <c r="K26" s="205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1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0</v>
      </c>
      <c r="F31" s="169"/>
      <c r="G31" s="185" t="str">
        <f>IF(E31&gt;E32,D31,IF(E32&gt;E31,D32,"Manualmente"))</f>
        <v>Bélgica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0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0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3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0</v>
      </c>
      <c r="E56" s="47">
        <f>'Fase final'!E8</f>
        <v>2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0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1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1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0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España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Portugal</v>
      </c>
      <c r="D68" s="48">
        <f>'Fase final'!H22</f>
        <v>0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0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España</v>
      </c>
      <c r="D72" s="64">
        <f>'Fase final'!K9</f>
        <v>0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0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España</v>
      </c>
      <c r="D77" s="16">
        <f>'Fase final'!N22</f>
        <v>2</v>
      </c>
      <c r="E77" s="16">
        <f>'Fase final'!N24</f>
        <v>1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España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España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España</v>
      </c>
      <c r="D116"/>
      <c r="E116"/>
      <c r="F116"/>
    </row>
    <row r="117" spans="2:6" ht="15.75" thickBot="1">
      <c r="B117" s="11" t="s">
        <v>209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08" t="str">
        <f>B4</f>
        <v>Rusia</v>
      </c>
      <c r="H2" s="209"/>
      <c r="I2" s="210"/>
      <c r="J2" s="208" t="str">
        <f>E4</f>
        <v>Arabia Saudita</v>
      </c>
      <c r="K2" s="209"/>
      <c r="L2" s="210"/>
      <c r="M2" s="208" t="str">
        <f>B5</f>
        <v>Egipto</v>
      </c>
      <c r="N2" s="209"/>
      <c r="O2" s="210"/>
      <c r="P2" s="209" t="str">
        <f>E5</f>
        <v>Uruguay</v>
      </c>
      <c r="Q2" s="209"/>
      <c r="R2" s="210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0</v>
      </c>
      <c r="D4" s="5">
        <f>'Fase de grupos'!I7</f>
        <v>0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0</v>
      </c>
      <c r="Z4" s="15">
        <f>D4+D6+D8</f>
        <v>2</v>
      </c>
      <c r="AA4" s="15">
        <f>Y4-Z4</f>
        <v>-2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2</v>
      </c>
      <c r="X5" s="6">
        <f>L10</f>
        <v>1</v>
      </c>
      <c r="Y5" s="6">
        <f>D4+C7+C9</f>
        <v>2</v>
      </c>
      <c r="Z5" s="6">
        <f>C4+D7+D9</f>
        <v>3</v>
      </c>
      <c r="AA5" s="6">
        <f>Y5-Z5</f>
        <v>-1</v>
      </c>
      <c r="AB5" s="10">
        <f>3*V5+W5</f>
        <v>2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2</v>
      </c>
      <c r="X6" s="6">
        <f>O10</f>
        <v>0</v>
      </c>
      <c r="Y6" s="6">
        <f>C5+D6+D9</f>
        <v>3</v>
      </c>
      <c r="Z6" s="6">
        <f>D5+C6+C9</f>
        <v>2</v>
      </c>
      <c r="AA6" s="6">
        <f>Y6-Z6</f>
        <v>1</v>
      </c>
      <c r="AB6" s="10">
        <f>3*V6+W6</f>
        <v>5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4</v>
      </c>
      <c r="Z7" s="16">
        <f>C5+C7+C8</f>
        <v>2</v>
      </c>
      <c r="AA7" s="16">
        <f>Y7-Z7</f>
        <v>2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2</v>
      </c>
      <c r="L10" s="3">
        <f t="shared" si="0"/>
        <v>1</v>
      </c>
      <c r="M10" s="2">
        <f t="shared" si="0"/>
        <v>1</v>
      </c>
      <c r="N10" s="7">
        <f t="shared" si="0"/>
        <v>2</v>
      </c>
      <c r="O10" s="3">
        <f>SUM(O4:O9)</f>
        <v>0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08" t="str">
        <f>B14</f>
        <v>Portugal</v>
      </c>
      <c r="H12" s="209"/>
      <c r="I12" s="210"/>
      <c r="J12" s="208" t="str">
        <f>E14</f>
        <v>España</v>
      </c>
      <c r="K12" s="209"/>
      <c r="L12" s="210"/>
      <c r="M12" s="208" t="str">
        <f>B15</f>
        <v>Marruecos</v>
      </c>
      <c r="N12" s="209"/>
      <c r="O12" s="210"/>
      <c r="P12" s="209" t="str">
        <f>E15</f>
        <v>Irán</v>
      </c>
      <c r="Q12" s="209"/>
      <c r="R12" s="210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1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6</v>
      </c>
      <c r="Z14" s="22">
        <f>D14+D16+D18</f>
        <v>2</v>
      </c>
      <c r="AA14" s="22">
        <f>Y14-Z14</f>
        <v>4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5</v>
      </c>
      <c r="Z15" s="6">
        <f>C14+D17+D19</f>
        <v>3</v>
      </c>
      <c r="AA15" s="6">
        <f>Y15-Z15</f>
        <v>2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5</v>
      </c>
      <c r="AA16" s="6">
        <f>Y16-Z16</f>
        <v>-2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4</v>
      </c>
      <c r="AA17" s="16">
        <f>Y17-Z17</f>
        <v>-4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08" t="str">
        <f>B24</f>
        <v>Francia</v>
      </c>
      <c r="H22" s="209"/>
      <c r="I22" s="210"/>
      <c r="J22" s="208" t="str">
        <f>E24</f>
        <v>Australia</v>
      </c>
      <c r="K22" s="209"/>
      <c r="L22" s="210"/>
      <c r="M22" s="208" t="str">
        <f>B25</f>
        <v>Perú</v>
      </c>
      <c r="N22" s="209"/>
      <c r="O22" s="210"/>
      <c r="P22" s="209" t="str">
        <f>E25</f>
        <v>Dinamarca</v>
      </c>
      <c r="Q22" s="209"/>
      <c r="R22" s="210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1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0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4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0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1</v>
      </c>
      <c r="X26" s="6">
        <f>O30</f>
        <v>2</v>
      </c>
      <c r="Y26" s="6">
        <f>C25+D26+D29</f>
        <v>1</v>
      </c>
      <c r="Z26" s="6">
        <f>D25+C26+C29</f>
        <v>5</v>
      </c>
      <c r="AA26" s="6">
        <f>Y26-Z26</f>
        <v>-4</v>
      </c>
      <c r="AB26" s="10">
        <f>3*V26+W26</f>
        <v>1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0</v>
      </c>
      <c r="AH26">
        <f>SUM(AD26:AF26)</f>
        <v>0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0</v>
      </c>
      <c r="X27" s="16">
        <f>R30</f>
        <v>1</v>
      </c>
      <c r="Y27" s="16">
        <f>D25+D27+D28</f>
        <v>3</v>
      </c>
      <c r="Z27" s="16">
        <f>C25+C27+C28</f>
        <v>2</v>
      </c>
      <c r="AA27" s="16">
        <f>Y27-Z27</f>
        <v>1</v>
      </c>
      <c r="AB27" s="12">
        <f>3*V27+W27</f>
        <v>6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0</v>
      </c>
      <c r="N30" s="19">
        <f t="shared" si="2"/>
        <v>1</v>
      </c>
      <c r="O30" s="20">
        <f>SUM(O24:O29)</f>
        <v>2</v>
      </c>
      <c r="P30" s="19">
        <f>SUM(P24:P29)</f>
        <v>2</v>
      </c>
      <c r="Q30" s="19">
        <f>SUM(Q24:Q29)</f>
        <v>0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08" t="str">
        <f>B34</f>
        <v>Argentina</v>
      </c>
      <c r="H32" s="209"/>
      <c r="I32" s="210"/>
      <c r="J32" s="208" t="str">
        <f>E34</f>
        <v>Islandia</v>
      </c>
      <c r="K32" s="209"/>
      <c r="L32" s="210"/>
      <c r="M32" s="208" t="str">
        <f>B35</f>
        <v>Croacia</v>
      </c>
      <c r="N32" s="209"/>
      <c r="O32" s="210"/>
      <c r="P32" s="209" t="str">
        <f>E35</f>
        <v>Nigeria</v>
      </c>
      <c r="Q32" s="209"/>
      <c r="R32" s="210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5</v>
      </c>
      <c r="Z34" s="95">
        <f>D34+D36+D38</f>
        <v>1</v>
      </c>
      <c r="AA34" s="95">
        <f>Y34-Z34</f>
        <v>4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1</v>
      </c>
      <c r="Z35" s="6">
        <f>C34+D37+D39</f>
        <v>3</v>
      </c>
      <c r="AA35" s="6">
        <f>Y35-Z35</f>
        <v>-2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2</v>
      </c>
      <c r="Z36" s="6">
        <f>D35+C36+C39</f>
        <v>2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2</v>
      </c>
      <c r="X37" s="97">
        <f>R40</f>
        <v>1</v>
      </c>
      <c r="Y37" s="97">
        <f>D35+D37+D38</f>
        <v>1</v>
      </c>
      <c r="Z37" s="97">
        <f>C35+C37+C38</f>
        <v>3</v>
      </c>
      <c r="AA37" s="97">
        <f>Y37-Z37</f>
        <v>-2</v>
      </c>
      <c r="AB37" s="12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0</v>
      </c>
      <c r="Q40" s="91">
        <f>SUM(Q34:Q39)</f>
        <v>2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08" t="str">
        <f>B44</f>
        <v>Brasil</v>
      </c>
      <c r="H42" s="209"/>
      <c r="I42" s="210"/>
      <c r="J42" s="208" t="str">
        <f>E44</f>
        <v>Suiza</v>
      </c>
      <c r="K42" s="209"/>
      <c r="L42" s="210"/>
      <c r="M42" s="208" t="str">
        <f>B45</f>
        <v>Costa Rica</v>
      </c>
      <c r="N42" s="209"/>
      <c r="O42" s="210"/>
      <c r="P42" s="209" t="str">
        <f>E45</f>
        <v>Serbia</v>
      </c>
      <c r="Q42" s="209"/>
      <c r="R42" s="210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1</v>
      </c>
      <c r="AA44" s="95">
        <f>Y44-Z44</f>
        <v>9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2</v>
      </c>
      <c r="Z45" s="6">
        <f>C44+D47+D49</f>
        <v>5</v>
      </c>
      <c r="AA45" s="6">
        <f>Y45-Z45</f>
        <v>-3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2</v>
      </c>
      <c r="Z46" s="6">
        <f>D45+C46+C49</f>
        <v>5</v>
      </c>
      <c r="AA46" s="6">
        <f>Y46-Z46</f>
        <v>-3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5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08" t="str">
        <f>B54</f>
        <v>Alemania</v>
      </c>
      <c r="H52" s="209"/>
      <c r="I52" s="210"/>
      <c r="J52" s="208" t="str">
        <f>E54</f>
        <v>México</v>
      </c>
      <c r="K52" s="209"/>
      <c r="L52" s="210"/>
      <c r="M52" s="208" t="str">
        <f>B55</f>
        <v>Suecia</v>
      </c>
      <c r="N52" s="209"/>
      <c r="O52" s="210"/>
      <c r="P52" s="209" t="str">
        <f>E55</f>
        <v>Corea del Sur</v>
      </c>
      <c r="Q52" s="209"/>
      <c r="R52" s="210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1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1</v>
      </c>
      <c r="Z55" s="6">
        <f>C54+D57+D59</f>
        <v>3</v>
      </c>
      <c r="AA55" s="6">
        <f>Y55-Z55</f>
        <v>-2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4</v>
      </c>
      <c r="AA56" s="6">
        <f>Y56-Z56</f>
        <v>-1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1</v>
      </c>
      <c r="Z57" s="97">
        <f>C55+C57+C58</f>
        <v>4</v>
      </c>
      <c r="AA57" s="97">
        <f>Y57-Z57</f>
        <v>-3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08" t="str">
        <f>B64</f>
        <v>Bélgica</v>
      </c>
      <c r="H62" s="209"/>
      <c r="I62" s="210"/>
      <c r="J62" s="208" t="str">
        <f>E64</f>
        <v>Panamá</v>
      </c>
      <c r="K62" s="209"/>
      <c r="L62" s="210"/>
      <c r="M62" s="208" t="str">
        <f>B65</f>
        <v>Túnez</v>
      </c>
      <c r="N62" s="209"/>
      <c r="O62" s="210"/>
      <c r="P62" s="209" t="str">
        <f>E65</f>
        <v>Inglaterra</v>
      </c>
      <c r="Q62" s="209"/>
      <c r="R62" s="210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5</v>
      </c>
      <c r="Z64" s="95">
        <f>D64+D66+D68</f>
        <v>2</v>
      </c>
      <c r="AA64" s="95">
        <f>Y64-Z64</f>
        <v>3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0</v>
      </c>
      <c r="Z65" s="6">
        <f>C64+D67+D69</f>
        <v>4</v>
      </c>
      <c r="AA65" s="6">
        <f>Y65-Z65</f>
        <v>-4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0</v>
      </c>
      <c r="Z66" s="6">
        <f>D65+C66+C69</f>
        <v>3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2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08" t="str">
        <f>B74</f>
        <v>Polonia</v>
      </c>
      <c r="H72" s="209"/>
      <c r="I72" s="210"/>
      <c r="J72" s="208" t="str">
        <f>E74</f>
        <v>Senegal</v>
      </c>
      <c r="K72" s="209"/>
      <c r="L72" s="210"/>
      <c r="M72" s="208" t="str">
        <f>B75</f>
        <v>Colombia</v>
      </c>
      <c r="N72" s="209"/>
      <c r="O72" s="210"/>
      <c r="P72" s="209" t="str">
        <f>E75</f>
        <v>Japón</v>
      </c>
      <c r="Q72" s="209"/>
      <c r="R72" s="210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3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7</v>
      </c>
      <c r="Z74" s="95">
        <f>D74+D76+D78</f>
        <v>2</v>
      </c>
      <c r="AA74" s="95">
        <f>Y74-Z74</f>
        <v>5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1</v>
      </c>
      <c r="Z75" s="6">
        <f>C74+D77+D79</f>
        <v>4</v>
      </c>
      <c r="AA75" s="6">
        <f>Y75-Z75</f>
        <v>-3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5</v>
      </c>
      <c r="Z76" s="6">
        <f>D75+C76+C79</f>
        <v>4</v>
      </c>
      <c r="AA76" s="6">
        <f>Y76-Z76</f>
        <v>1</v>
      </c>
      <c r="AB76" s="10">
        <f>3*V76+W76</f>
        <v>5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1</v>
      </c>
      <c r="Z77" s="97">
        <f>C75+C77+C78</f>
        <v>4</v>
      </c>
      <c r="AA77" s="97">
        <f>Y77-Z77</f>
        <v>-3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</cp:lastModifiedBy>
  <dcterms:created xsi:type="dcterms:W3CDTF">2010-03-03T16:28:09Z</dcterms:created>
  <dcterms:modified xsi:type="dcterms:W3CDTF">2018-06-14T00:52:28Z</dcterms:modified>
</cp:coreProperties>
</file>