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730" windowHeight="11760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Y74" i="3" s="1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F25" i="7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G56" i="3" l="1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M70" i="3"/>
  <c r="V66" i="3" s="1"/>
  <c r="G60" i="3"/>
  <c r="V54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6" i="3" l="1"/>
  <c r="AF36" i="3" s="1"/>
  <c r="AB34" i="3"/>
  <c r="AB46" i="3"/>
  <c r="AE46" i="3" s="1"/>
  <c r="AB17" i="3"/>
  <c r="AB75" i="3"/>
  <c r="AE65" i="3"/>
  <c r="AB47" i="3"/>
  <c r="AF47" i="3" s="1"/>
  <c r="AB35" i="3"/>
  <c r="AF37" i="3"/>
  <c r="AF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E34" i="3" l="1"/>
  <c r="AE36" i="3"/>
  <c r="AD36" i="3"/>
  <c r="AD34" i="3"/>
  <c r="AD37" i="3"/>
  <c r="AF46" i="3"/>
  <c r="AE45" i="3"/>
  <c r="AE37" i="3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6" i="3" l="1"/>
  <c r="AH37" i="3"/>
  <c r="AH34" i="3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AJ75" i="3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S38" i="2" l="1"/>
  <c r="Q38" i="2"/>
  <c r="S40" i="2"/>
  <c r="R40" i="2"/>
  <c r="N40" i="2"/>
  <c r="S39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F63" i="7" s="1"/>
  <c r="D17" i="5"/>
  <c r="C92" i="7" s="1"/>
  <c r="D18" i="5"/>
  <c r="F59" i="7" s="1"/>
  <c r="D31" i="5"/>
  <c r="C94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63" i="7"/>
  <c r="G31" i="5"/>
  <c r="C105" i="7" s="1"/>
  <c r="U78" i="2"/>
  <c r="V78" i="2"/>
  <c r="U79" i="2"/>
  <c r="V79" i="2"/>
  <c r="V68" i="2"/>
  <c r="U68" i="2"/>
  <c r="C93" i="7"/>
  <c r="G17" i="5"/>
  <c r="V69" i="2"/>
  <c r="U69" i="2"/>
  <c r="J30" i="5"/>
  <c r="C104" i="7"/>
  <c r="V58" i="2"/>
  <c r="U58" i="2"/>
  <c r="V59" i="2"/>
  <c r="U59" i="2"/>
  <c r="C91" i="7"/>
  <c r="G15" i="5"/>
  <c r="C100" i="7" s="1"/>
  <c r="C89" i="7"/>
  <c r="U48" i="2"/>
  <c r="V48" i="2"/>
  <c r="U49" i="2"/>
  <c r="V49" i="2"/>
  <c r="C103" i="7"/>
  <c r="J23" i="5"/>
  <c r="C57" i="7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58" i="7" l="1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F68" i="7" l="1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<sst xmlns="http://schemas.openxmlformats.org/spreadsheetml/2006/main" count="461" uniqueCount="226">
  <si>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</si>
  <si>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</si>
  <si>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</si>
  <si>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</si>
  <si>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</si>
  <si>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</si>
  <si>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</si>
  <si>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</si>
  <si>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</si>
  <si>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</si>
  <si>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</si>
  <si>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</si>
  <si>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</si>
  <si>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</si>
  <si>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</si>
  <si>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</si>
  <si>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</si>
  <si>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</si>
  <si>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</si>
  <si>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</si>
  <si>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</si>
  <si>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</si>
  <si>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</si>
  <si>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</si>
  <si>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</si>
  <si>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</si>
  <si>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</si>
  <si>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</si>
  <si>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</si>
  <si>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</si>
  <si>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</si>
  <si>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</si>
  <si>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</si>
  <si>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</si>
  <si>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</si>
  <si>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</si>
  <si>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</si>
  <si>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</si>
  <si>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</si>
  <si>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</si>
  <si>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</si>
  <si>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</si>
  <si>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</si>
  <si>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</si>
  <si>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</si>
  <si>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</si>
  <si>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</si>
  <si>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</si>
  <si>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</si>
  <si>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</si>
  <si>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</si>
  <si>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</si>
  <si>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</si>
  <si>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</si>
  <si>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</si>
  <si>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</si>
  <si>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</si>
  <si>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</si>
  <si>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</si>
  <si>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</si>
  <si>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</si>
  <si>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</si>
  <si>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</si>
  <si>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</si>
  <si>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</si>
  <si>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</si>
  <si>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</si>
  <si>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</si>
  <si>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</si>
  <si>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</si>
  <si>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</si>
  <si>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</si>
  <si>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</si>
  <si>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</si>
  <si>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</si>
  <si>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</si>
  <si>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</si>
  <si>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</si>
  <si>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</si>
  <si>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</si>
  <si>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</si>
  <si>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</si>
  <si>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</si>
  <si>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</si>
  <si>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</si>
  <si>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</si>
  <si>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</si>
  <si>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</si>
  <si>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</si>
  <si>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</si>
  <si>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</si>
  <si>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</si>
  <si>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</si>
  <si>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</si>
  <si>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</si>
  <si>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</si>
  <si>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</si>
  <si>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</si>
  <si>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</si>
  <si>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</si>
  <si>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</si>
  <si>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</si>
  <si>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</si>
  <si>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</si>
  <si>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</si>
  <si>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</si>
  <si>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</si>
  <si>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</si>
  <si>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</si>
  <si>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</si>
  <si>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</si>
  <si>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</si>
  <si>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</si>
  <si>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</si>
  <si>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</si>
  <si>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</si>
  <si>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</si>
  <si>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</si>
  <si>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</si>
  <si>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</si>
  <si>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</si>
  <si>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</si>
  <si>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</si>
  <si>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</si>
  <si>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</si>
  <si>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</si>
  <si>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</si>
  <si>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</si>
  <si>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</si>
  <si>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</si>
  <si>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</si>
  <si>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</si>
  <si>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</si>
  <si>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</si>
  <si>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</si>
  <si>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</si>
  <si>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</si>
  <si>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</si>
  <si>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</si>
  <si>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</si>
  <si>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</si>
  <si>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</si>
  <si>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</si>
  <si>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</si>
  <si>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</si>
  <si>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</si>
  <si>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</si>
  <si>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</si>
  <si>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</si>
  <si>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</si>
  <si>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</si>
  <si>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</si>
  <si>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</si>
  <si>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</si>
  <si>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</si>
  <si>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</si>
  <si>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</si>
  <si>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</si>
  <si>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</si>
  <si>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</si>
  <si>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</si>
  <si>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</si>
  <si>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</si>
  <si>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</si>
  <si>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</si>
  <si>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</si>
  <si>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</si>
  <si>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</si>
  <si>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</si>
  <si>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</si>
  <si>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</si>
  <si>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</si>
  <si>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</si>
  <si>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</si>
  <si>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</si>
  <si>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</si>
  <si>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</si>
  <si>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</si>
  <si>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</si>
  <si>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</si>
  <si>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</si>
  <si>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</si>
  <si>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</si>
  <si>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</si>
  <si>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</si>
  <si>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</si>
  <si>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</si>
  <si>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</si>
  <si>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</si>
  <si>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</si>
  <si>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</si>
  <si>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</si>
  <si>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</si>
  <si>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</si>
  <si>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</si>
  <si>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</si>
  <si>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</si>
  <si>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</si>
  <si>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</si>
  <si>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</si>
  <si>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</si>
  <si>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</si>
  <si>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</si>
  <si>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</si>
  <si>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</si>
  <si>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</si>
  <si>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</si>
  <si>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</si>
  <si>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</si>
  <si>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</si>
  <si>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</si>
  <si>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</si>
  <si>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</si>
  <si>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</si>
  <si>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</si>
  <si>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</si>
  <si>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</si>
  <si>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</si>
  <si>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</si>
  <si>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</si>
  <si>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</si>
  <si>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1º Grupo B</t>
  </si>
  <si>
    <t>07/07/ - Samara</t>
  </si>
  <si>
    <t>Messi</t>
  </si>
  <si>
    <t>Mathias Legarreta</t>
  </si>
  <si>
    <t>mathias.legarreta@nutrapet.com.uy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</si>
</sst>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thias.legarreta@nutrapet.com.u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47</v>
      </c>
      <c r="C2" t="s">
        <v>49</v>
      </c>
      <c r="E2" s="195" t="s">
        <v>78</v>
      </c>
      <c r="F2" s="195"/>
      <c r="G2" s="195"/>
      <c r="H2" s="195"/>
      <c r="I2" s="195"/>
    </row>
    <row r="3" spans="2:9" ht="15.75" thickBot="1">
      <c r="C3" t="s">
        <v>48</v>
      </c>
      <c r="E3" s="196" t="s">
        <v>82</v>
      </c>
      <c r="F3" s="196"/>
      <c r="G3" s="196"/>
      <c r="H3" s="196"/>
      <c r="I3" s="196"/>
    </row>
    <row r="4" spans="2:9">
      <c r="C4" t="s">
        <v>60</v>
      </c>
      <c r="E4" s="70"/>
      <c r="F4" s="71"/>
      <c r="G4" s="71"/>
      <c r="H4" s="71"/>
      <c r="I4" s="72"/>
    </row>
    <row r="5" spans="2:9" ht="14.25" customHeight="1">
      <c r="C5" s="153" t="s">
        <v>77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209</v>
      </c>
      <c r="E6" s="177"/>
      <c r="F6" s="169"/>
      <c r="G6" s="169"/>
      <c r="H6" s="169"/>
      <c r="I6" s="166"/>
    </row>
    <row r="7" spans="2:9">
      <c r="C7" t="s">
        <v>50</v>
      </c>
      <c r="E7" s="73"/>
      <c r="F7" s="89"/>
      <c r="G7" s="89"/>
      <c r="H7" s="89"/>
      <c r="I7" s="24"/>
    </row>
    <row r="8" spans="2:9">
      <c r="C8" t="s">
        <v>51</v>
      </c>
      <c r="E8" s="73"/>
      <c r="F8" s="89"/>
      <c r="G8" s="89"/>
      <c r="H8" s="89"/>
      <c r="I8" s="24"/>
    </row>
    <row r="9" spans="2:9">
      <c r="C9" t="s">
        <v>53</v>
      </c>
      <c r="E9" s="73"/>
      <c r="F9" s="89"/>
      <c r="G9" s="89"/>
      <c r="H9" s="89"/>
      <c r="I9" s="24"/>
    </row>
    <row r="10" spans="2:9">
      <c r="C10" t="s">
        <v>52</v>
      </c>
      <c r="E10" s="73"/>
      <c r="F10" s="89"/>
      <c r="G10" s="89"/>
      <c r="H10" s="89"/>
      <c r="I10" s="24"/>
    </row>
    <row r="11" spans="2:9">
      <c r="C11" t="s">
        <v>76</v>
      </c>
      <c r="E11" s="73"/>
      <c r="F11" s="89"/>
      <c r="G11" s="89"/>
      <c r="H11" s="89"/>
      <c r="I11" s="24"/>
    </row>
    <row r="12" spans="2:9">
      <c r="B12" s="56" t="s">
        <v>61</v>
      </c>
      <c r="C12" t="s">
        <v>64</v>
      </c>
      <c r="E12" s="73"/>
      <c r="F12" s="89"/>
      <c r="G12" s="89"/>
      <c r="H12" s="89"/>
      <c r="I12" s="24"/>
    </row>
    <row r="13" spans="2:9">
      <c r="C13" t="s">
        <v>65</v>
      </c>
      <c r="E13" s="73"/>
      <c r="F13" s="89"/>
      <c r="G13" s="89"/>
      <c r="H13" s="89"/>
      <c r="I13" s="24"/>
    </row>
    <row r="14" spans="2:9">
      <c r="C14" t="s">
        <v>62</v>
      </c>
      <c r="E14" s="73"/>
      <c r="F14" s="89"/>
      <c r="G14" s="89"/>
      <c r="H14" s="89"/>
      <c r="I14" s="24"/>
    </row>
    <row r="15" spans="2:9">
      <c r="C15" t="s">
        <v>63</v>
      </c>
      <c r="E15" s="73"/>
      <c r="F15" s="89"/>
      <c r="G15" s="89"/>
      <c r="H15" s="89"/>
      <c r="I15" s="24"/>
    </row>
    <row r="16" spans="2:9">
      <c r="C16" t="s">
        <v>67</v>
      </c>
      <c r="E16" s="73"/>
      <c r="F16" s="89"/>
      <c r="G16" s="89"/>
      <c r="H16" s="89"/>
      <c r="I16" s="24"/>
    </row>
    <row r="17" spans="2:9">
      <c r="B17" s="56" t="s">
        <v>59</v>
      </c>
      <c r="C17" t="s">
        <v>219</v>
      </c>
      <c r="E17" s="73"/>
      <c r="F17" s="89"/>
      <c r="G17" s="89"/>
      <c r="H17" s="89"/>
      <c r="I17" s="24"/>
    </row>
    <row r="18" spans="2:9" ht="15.75" thickBot="1">
      <c r="C18" t="s">
        <v>71</v>
      </c>
      <c r="E18" s="76"/>
      <c r="F18" s="33"/>
      <c r="G18" s="33"/>
      <c r="H18" s="33"/>
      <c r="I18" s="25"/>
    </row>
    <row r="19" spans="2:9">
      <c r="C19" t="s">
        <v>70</v>
      </c>
      <c r="E19" s="197" t="s">
        <v>81</v>
      </c>
      <c r="F19" s="197"/>
      <c r="G19" s="197"/>
      <c r="H19" s="197"/>
      <c r="I19" s="197"/>
    </row>
    <row r="20" spans="2:9" ht="15.75" thickBot="1">
      <c r="C20" t="s">
        <v>72</v>
      </c>
    </row>
    <row r="21" spans="2:9" ht="15.75" thickBot="1">
      <c r="C21" t="s">
        <v>73</v>
      </c>
      <c r="D21" t="s">
        <v>30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54</v>
      </c>
    </row>
    <row r="22" spans="2:9" ht="15.75" thickBot="1">
      <c r="C22" t="s">
        <v>74</v>
      </c>
      <c r="E22" s="27"/>
      <c r="F22" s="61"/>
      <c r="G22" s="61"/>
      <c r="H22" s="61"/>
      <c r="I22" s="28"/>
    </row>
    <row r="23" spans="2:9" ht="15.75" thickBot="1">
      <c r="C23" t="s">
        <v>75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55</v>
      </c>
    </row>
    <row r="24" spans="2:9" ht="15.75" thickBot="1">
      <c r="B24" s="56" t="s">
        <v>79</v>
      </c>
      <c r="C24" s="55" t="s">
        <v>80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55</v>
      </c>
    </row>
    <row r="25" spans="2:9" ht="15.75" thickBot="1">
      <c r="C25" s="58" t="s">
        <v>210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56</v>
      </c>
    </row>
    <row r="26" spans="2:9" ht="15.75" thickBot="1">
      <c r="C26" s="55" t="s">
        <v>211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57</v>
      </c>
    </row>
    <row r="27" spans="2:9" ht="15.75" thickBot="1">
      <c r="C27" s="55" t="s">
        <v>212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57</v>
      </c>
    </row>
    <row r="28" spans="2:9" ht="15.75" thickBot="1">
      <c r="C28" s="55" t="s">
        <v>216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58</v>
      </c>
    </row>
    <row r="29" spans="2:9">
      <c r="C29" s="55" t="s">
        <v>213</v>
      </c>
    </row>
    <row r="30" spans="2:9">
      <c r="C30" s="55" t="s">
        <v>214</v>
      </c>
    </row>
    <row r="31" spans="2:9">
      <c r="C31" s="55" t="s">
        <v>220</v>
      </c>
    </row>
    <row r="32" spans="2:9">
      <c r="C32" s="55" t="s">
        <v>215</v>
      </c>
    </row>
    <row r="33" spans="2:3">
      <c r="B33" s="56" t="s">
        <v>66</v>
      </c>
      <c r="C33" s="57" t="s">
        <v>208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E4" sqref="E4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28</v>
      </c>
      <c r="E3" s="200" t="s">
        <v>224</v>
      </c>
      <c r="F3" s="201"/>
      <c r="G3" s="202"/>
      <c r="H3" s="121"/>
      <c r="I3" s="121"/>
      <c r="J3" s="122" t="s">
        <v>29</v>
      </c>
      <c r="K3" s="203" t="s">
        <v>225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87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152</v>
      </c>
      <c r="G7" s="103" t="str">
        <f>D8</f>
        <v>Rusia</v>
      </c>
      <c r="H7" s="126">
        <v>1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83</v>
      </c>
      <c r="E8" s="84"/>
      <c r="F8" s="123" t="s">
        <v>169</v>
      </c>
      <c r="G8" s="104" t="str">
        <f>D10</f>
        <v>Egipto</v>
      </c>
      <c r="H8" s="128">
        <v>1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8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6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84</v>
      </c>
      <c r="E9" s="84"/>
      <c r="F9" s="123" t="s">
        <v>148</v>
      </c>
      <c r="G9" s="104" t="str">
        <f>D8</f>
        <v>Rusia</v>
      </c>
      <c r="H9" s="128">
        <v>0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85</v>
      </c>
      <c r="E10" s="84"/>
      <c r="F10" s="123" t="s">
        <v>145</v>
      </c>
      <c r="G10" s="104" t="str">
        <f>D9</f>
        <v>Arabia Saudita</v>
      </c>
      <c r="H10" s="128">
        <v>1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Arabia Saudita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5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1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86</v>
      </c>
      <c r="G11" s="104" t="str">
        <f>D8</f>
        <v>Rusia</v>
      </c>
      <c r="H11" s="128">
        <v>0</v>
      </c>
      <c r="I11" s="129">
        <v>3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Rusia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174</v>
      </c>
      <c r="G12" s="105" t="str">
        <f>D9</f>
        <v>Arabia Saudita</v>
      </c>
      <c r="H12" s="130">
        <v>1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92</v>
      </c>
      <c r="G17" s="98" t="str">
        <f>D18</f>
        <v>Portugal</v>
      </c>
      <c r="H17" s="132">
        <v>0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88</v>
      </c>
      <c r="E18" s="84"/>
      <c r="F18" s="123" t="s">
        <v>149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11</v>
      </c>
      <c r="R18" s="146">
        <f>IF('No modificar!!'!AJ14=3,'No modificar!!'!Z14,IF('No modificar!!'!AJ15=3,'No modificar!!'!Z15,IF('No modificar!!'!AJ16=3,'No modificar!!'!Z16,'No modificar!!'!Z17)))</f>
        <v>0</v>
      </c>
      <c r="S18" s="146">
        <f>IF('No modificar!!'!AJ14=3,'No modificar!!'!AA14,IF('No modificar!!'!AJ15=3,'No modificar!!'!AA15,IF('No modificar!!'!AJ16=3,'No modificar!!'!AA16,'No modificar!!'!AA17)))</f>
        <v>11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89</v>
      </c>
      <c r="E19" s="84"/>
      <c r="F19" s="123" t="s">
        <v>153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90</v>
      </c>
      <c r="E20" s="84"/>
      <c r="F20" s="123" t="s">
        <v>160</v>
      </c>
      <c r="G20" s="111" t="str">
        <f>D19</f>
        <v>España</v>
      </c>
      <c r="H20" s="134">
        <v>5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7</v>
      </c>
      <c r="S20" s="99">
        <f>IF('No modificar!!'!AJ14=1,'No modificar!!'!AA14,IF('No modificar!!'!AJ15=1,'No modificar!!'!AA15,IF('No modificar!!'!AJ16=1,'No modificar!!'!AA16,'No modificar!!'!AA17)))</f>
        <v>-5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91</v>
      </c>
      <c r="E21" s="84"/>
      <c r="F21" s="123" t="s">
        <v>102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9</v>
      </c>
      <c r="S21" s="114">
        <f>IF('No modificar!!'!AJ14=0,'No modificar!!'!AA14,IF('No modificar!!'!AJ15=0,'No modificar!!'!AA15,IF('No modificar!!'!AJ16=0,'No modificar!!'!AA16,'No modificar!!'!AA17)))</f>
        <v>-8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170</v>
      </c>
      <c r="G22" s="113" t="str">
        <f>D19</f>
        <v>España</v>
      </c>
      <c r="H22" s="136">
        <v>4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161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93</v>
      </c>
      <c r="E28" s="84"/>
      <c r="F28" s="182" t="s">
        <v>103</v>
      </c>
      <c r="G28" s="111" t="str">
        <f>D30</f>
        <v>Perú</v>
      </c>
      <c r="H28" s="134">
        <v>1</v>
      </c>
      <c r="I28" s="135">
        <v>3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Dinamarca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3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94</v>
      </c>
      <c r="E29" s="84"/>
      <c r="F29" s="182" t="s">
        <v>168</v>
      </c>
      <c r="G29" s="111" t="str">
        <f>D28</f>
        <v>Francia</v>
      </c>
      <c r="H29" s="134">
        <v>2</v>
      </c>
      <c r="I29" s="135">
        <v>2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Francia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2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2</v>
      </c>
      <c r="T29" s="147">
        <f>IF('No modificar!!'!AJ24=2,'No modificar!!'!AB24,IF('No modificar!!'!AJ25=2,'No modificar!!'!AB25,IF('No modificar!!'!AJ26=2,'No modificar!!'!AB26,'No modificar!!'!AB27)))</f>
        <v>5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95</v>
      </c>
      <c r="E30" s="84"/>
      <c r="F30" s="182" t="s">
        <v>104</v>
      </c>
      <c r="G30" s="111" t="str">
        <f>D29</f>
        <v>Australia</v>
      </c>
      <c r="H30" s="134">
        <v>1</v>
      </c>
      <c r="I30" s="135">
        <v>3</v>
      </c>
      <c r="J30" s="101" t="s">
        <v>96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6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96</v>
      </c>
      <c r="E31" s="84"/>
      <c r="F31" s="182" t="s">
        <v>154</v>
      </c>
      <c r="G31" s="111" t="str">
        <f>D28</f>
        <v>Francia</v>
      </c>
      <c r="H31" s="134">
        <v>1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Perú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4</v>
      </c>
      <c r="R31" s="114">
        <f>IF('No modificar!!'!AJ24=0,'No modificar!!'!Z24,IF('No modificar!!'!AJ25=0,'No modificar!!'!Z25,IF('No modificar!!'!AJ26=0,'No modificar!!'!Z26,'No modificar!!'!Z27)))</f>
        <v>8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105</v>
      </c>
      <c r="G32" s="113" t="str">
        <f>D29</f>
        <v>Australia</v>
      </c>
      <c r="H32" s="136">
        <v>3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97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155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171</v>
      </c>
      <c r="G38" s="111" t="str">
        <f>D40</f>
        <v>Croacia</v>
      </c>
      <c r="H38" s="134">
        <v>2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7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98</v>
      </c>
      <c r="E39" s="84"/>
      <c r="F39" s="182" t="s">
        <v>164</v>
      </c>
      <c r="G39" s="111" t="str">
        <f>D38</f>
        <v>Argentina</v>
      </c>
      <c r="H39" s="134">
        <v>2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99</v>
      </c>
      <c r="E40" s="84"/>
      <c r="F40" s="182" t="s">
        <v>175</v>
      </c>
      <c r="G40" s="111" t="str">
        <f>D39</f>
        <v>Islandia</v>
      </c>
      <c r="H40" s="134">
        <v>0</v>
      </c>
      <c r="I40" s="135">
        <v>3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4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1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100</v>
      </c>
      <c r="E41" s="84"/>
      <c r="F41" s="182" t="s">
        <v>150</v>
      </c>
      <c r="G41" s="111" t="str">
        <f>D38</f>
        <v>Argentina</v>
      </c>
      <c r="H41" s="134">
        <v>1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8</v>
      </c>
      <c r="S41" s="114">
        <f>IF('No modificar!!'!AJ34=0,'No modificar!!'!AA34,IF('No modificar!!'!AJ35=0,'No modificar!!'!AA35,IF('No modificar!!'!AJ36=0,'No modificar!!'!AA36,'No modificar!!'!AA37)))</f>
        <v>-7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144</v>
      </c>
      <c r="G42" s="113" t="str">
        <f>D39</f>
        <v>Islandia</v>
      </c>
      <c r="H42" s="136">
        <v>1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101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146</v>
      </c>
      <c r="G47" s="98" t="str">
        <f>D48</f>
        <v>Brasil</v>
      </c>
      <c r="H47" s="132">
        <v>2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69</v>
      </c>
      <c r="E48" s="84"/>
      <c r="F48" s="182" t="s">
        <v>123</v>
      </c>
      <c r="G48" s="111" t="str">
        <f>D50</f>
        <v>Costa Rica</v>
      </c>
      <c r="H48" s="134">
        <v>2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2</v>
      </c>
      <c r="O48" s="146">
        <f>IF('No modificar!!'!AJ44=3,'No modificar!!'!W44,IF('No modificar!!'!AJ45=3,'No modificar!!'!W45,IF('No modificar!!'!AJ46=3,'No modificar!!'!W46,'No modificar!!'!W47)))</f>
        <v>1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5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3</v>
      </c>
      <c r="T48" s="144">
        <f>IF('No modificar!!'!AJ44=3,'No modificar!!'!AB44,IF('No modificar!!'!AJ45=3,'No modificar!!'!AB45,IF('No modificar!!'!AJ46=3,'No modificar!!'!AB46,'No modificar!!'!AB47)))</f>
        <v>7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109</v>
      </c>
      <c r="E49" s="84"/>
      <c r="F49" s="182" t="s">
        <v>151</v>
      </c>
      <c r="G49" s="111" t="str">
        <f>D48</f>
        <v>Brasil</v>
      </c>
      <c r="H49" s="134">
        <v>0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7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3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110</v>
      </c>
      <c r="E50" s="84"/>
      <c r="F50" s="182" t="s">
        <v>172</v>
      </c>
      <c r="G50" s="111" t="str">
        <f>D49</f>
        <v>Suiza</v>
      </c>
      <c r="H50" s="134">
        <v>2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4</v>
      </c>
      <c r="R50" s="99">
        <f>IF('No modificar!!'!AJ44=1,'No modificar!!'!Z44,IF('No modificar!!'!AJ45=1,'No modificar!!'!Z45,IF('No modificar!!'!AJ46=1,'No modificar!!'!Z46,'No modificar!!'!Z47)))</f>
        <v>6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111</v>
      </c>
      <c r="E51" s="84"/>
      <c r="F51" s="182" t="s">
        <v>156</v>
      </c>
      <c r="G51" s="111" t="str">
        <f>D48</f>
        <v>Brasil</v>
      </c>
      <c r="H51" s="134">
        <v>3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3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-4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165</v>
      </c>
      <c r="G52" s="113" t="str">
        <f>D49</f>
        <v>Suiza</v>
      </c>
      <c r="H52" s="136">
        <v>4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157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112</v>
      </c>
      <c r="E58" s="84"/>
      <c r="F58" s="182" t="s">
        <v>166</v>
      </c>
      <c r="G58" s="111" t="str">
        <f>D60</f>
        <v>Suecia</v>
      </c>
      <c r="H58" s="134">
        <v>2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9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8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113</v>
      </c>
      <c r="E59" s="84"/>
      <c r="F59" s="182" t="s">
        <v>124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114</v>
      </c>
      <c r="E60" s="84"/>
      <c r="F60" s="182" t="s">
        <v>147</v>
      </c>
      <c r="G60" s="111" t="str">
        <f>D59</f>
        <v>México</v>
      </c>
      <c r="H60" s="134">
        <v>1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6</v>
      </c>
      <c r="S60" s="99">
        <f>IF('No modificar!!'!AJ54=1,'No modificar!!'!AA54,IF('No modificar!!'!AJ55=1,'No modificar!!'!AA55,IF('No modificar!!'!AJ56=1,'No modificar!!'!AA56,'No modificar!!'!AA57)))</f>
        <v>-3</v>
      </c>
      <c r="T60" s="110">
        <f>IF('No modificar!!'!AJ54=1,'No modificar!!'!AB54,IF('No modificar!!'!AJ55=1,'No modificar!!'!AB55,IF('No modificar!!'!AJ56=1,'No modificar!!'!AB56,'No modificar!!'!AB57)))</f>
        <v>1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115</v>
      </c>
      <c r="E61" s="84"/>
      <c r="F61" s="182" t="s">
        <v>162</v>
      </c>
      <c r="G61" s="111" t="str">
        <f>D58</f>
        <v>Alemania</v>
      </c>
      <c r="H61" s="134">
        <v>4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-6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218</v>
      </c>
      <c r="G62" s="113" t="str">
        <f>D59</f>
        <v>México</v>
      </c>
      <c r="H62" s="136">
        <v>1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107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125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116</v>
      </c>
      <c r="E68" s="84"/>
      <c r="F68" s="182" t="s">
        <v>176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117</v>
      </c>
      <c r="E69" s="84"/>
      <c r="F69" s="182" t="s">
        <v>158</v>
      </c>
      <c r="G69" s="111" t="str">
        <f>D68</f>
        <v>Bélgica</v>
      </c>
      <c r="H69" s="134">
        <v>2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118</v>
      </c>
      <c r="E70" s="84"/>
      <c r="F70" s="182" t="s">
        <v>167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7</v>
      </c>
      <c r="S70" s="99">
        <f>IF('No modificar!!'!AJ64=1,'No modificar!!'!AA64,IF('No modificar!!'!AJ65=1,'No modificar!!'!AA65,IF('No modificar!!'!AJ66=1,'No modificar!!'!AA66,'No modificar!!'!AA67)))</f>
        <v>-5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119</v>
      </c>
      <c r="E71" s="84"/>
      <c r="F71" s="182" t="s">
        <v>173</v>
      </c>
      <c r="G71" s="111" t="str">
        <f>D68</f>
        <v>Bélgica</v>
      </c>
      <c r="H71" s="134">
        <v>1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-4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126</v>
      </c>
      <c r="G72" s="113" t="str">
        <f>D69</f>
        <v>Panamá</v>
      </c>
      <c r="H72" s="136">
        <v>2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108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159</v>
      </c>
      <c r="G77" s="98" t="str">
        <f>D78</f>
        <v>Polonia</v>
      </c>
      <c r="H77" s="132">
        <v>2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120</v>
      </c>
      <c r="E78" s="84"/>
      <c r="F78" s="182" t="s">
        <v>127</v>
      </c>
      <c r="G78" s="111" t="str">
        <f>D80</f>
        <v>Colombia</v>
      </c>
      <c r="H78" s="134">
        <v>3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Senegal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121</v>
      </c>
      <c r="E79" s="84"/>
      <c r="F79" s="182" t="s">
        <v>163</v>
      </c>
      <c r="G79" s="111" t="str">
        <f>D78</f>
        <v>Polonia</v>
      </c>
      <c r="H79" s="134">
        <v>2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8</v>
      </c>
      <c r="R79" s="149">
        <f>IF('No modificar!!'!AJ74=2,'No modificar!!'!Z74,IF('No modificar!!'!AJ75=2,'No modificar!!'!Z75,IF('No modificar!!'!AJ76=2,'No modificar!!'!Z76,'No modificar!!'!Z77)))</f>
        <v>5</v>
      </c>
      <c r="S79" s="149">
        <f>IF('No modificar!!'!AJ74=2,'No modificar!!'!AA74,IF('No modificar!!'!AJ75=2,'No modificar!!'!AA75,IF('No modificar!!'!AJ76=2,'No modificar!!'!AA76,'No modificar!!'!AA77)))</f>
        <v>3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68</v>
      </c>
      <c r="E80" s="84"/>
      <c r="F80" s="182" t="s">
        <v>217</v>
      </c>
      <c r="G80" s="111" t="str">
        <f>D79</f>
        <v>Senegal</v>
      </c>
      <c r="H80" s="134">
        <v>2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Colombia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5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122</v>
      </c>
      <c r="E81" s="84"/>
      <c r="F81" s="182" t="s">
        <v>177</v>
      </c>
      <c r="G81" s="111" t="str">
        <f>D78</f>
        <v>Polonia</v>
      </c>
      <c r="H81" s="134">
        <v>4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9</v>
      </c>
      <c r="S81" s="114">
        <f>IF('No modificar!!'!AJ74=0,'No modificar!!'!AA74,IF('No modificar!!'!AJ75=0,'No modificar!!'!AA75,IF('No modificar!!'!AJ76=0,'No modificar!!'!AA76,'No modificar!!'!AA77)))</f>
        <v>-7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128</v>
      </c>
      <c r="G82" s="113" t="str">
        <f>D79</f>
        <v>Senegal</v>
      </c>
      <c r="H82" s="136">
        <v>2</v>
      </c>
      <c r="I82" s="137">
        <v>0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M27" sqref="M27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130</v>
      </c>
      <c r="D3" s="210"/>
      <c r="E3" s="210"/>
      <c r="F3" s="169"/>
      <c r="G3" s="209" t="s">
        <v>131</v>
      </c>
      <c r="H3" s="209"/>
      <c r="I3" s="171"/>
      <c r="J3" s="208" t="s">
        <v>24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141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0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178</v>
      </c>
      <c r="D9" s="207"/>
      <c r="E9" s="207"/>
      <c r="F9" s="169"/>
      <c r="G9" s="207" t="s">
        <v>183</v>
      </c>
      <c r="H9" s="207"/>
      <c r="I9" s="169"/>
      <c r="J9" s="185" t="str">
        <f>IF(H8&gt;H10,G8,IF(H10&gt;H8,G10,"Manualmente"))</f>
        <v>Argentina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Dinamarca</v>
      </c>
      <c r="E10" s="184">
        <v>2</v>
      </c>
      <c r="F10" s="169"/>
      <c r="G10" s="185" t="str">
        <f>IF(E10&gt;E11,D10,IF(E11&gt;E10,D11,"Manualmente"))</f>
        <v>Argentina</v>
      </c>
      <c r="H10" s="185">
        <v>2</v>
      </c>
      <c r="I10" s="169"/>
      <c r="J10" s="169"/>
      <c r="K10" s="169"/>
      <c r="L10" s="169"/>
      <c r="M10" s="209" t="s">
        <v>25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129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3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186</v>
      </c>
      <c r="K12" s="206"/>
      <c r="L12" s="169"/>
      <c r="M12" s="165" t="s">
        <v>16</v>
      </c>
      <c r="N12" s="155">
        <v>1</v>
      </c>
      <c r="O12" s="169"/>
      <c r="P12" s="178" t="s">
        <v>26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142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188</v>
      </c>
      <c r="N13" s="206"/>
      <c r="O13" s="169"/>
      <c r="P13" s="165" t="s">
        <v>16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132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">
        <v>93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133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143</v>
      </c>
      <c r="D16" s="207"/>
      <c r="E16" s="207"/>
      <c r="F16" s="169"/>
      <c r="G16" s="207" t="s">
        <v>185</v>
      </c>
      <c r="H16" s="207"/>
      <c r="I16" s="169"/>
      <c r="J16" s="185" t="str">
        <f>IF(H15&gt;H17,G15,IF(H17&gt;H15,G17,"Manualmente"))</f>
        <v>Brasil</v>
      </c>
      <c r="K16" s="185">
        <v>0</v>
      </c>
      <c r="L16" s="169"/>
      <c r="M16" s="169"/>
      <c r="N16" s="169"/>
      <c r="O16" s="169"/>
      <c r="P16" s="178" t="s">
        <v>27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134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3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223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135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179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31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221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22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España</v>
      </c>
      <c r="H22" s="185">
        <v>1</v>
      </c>
      <c r="I22" s="169"/>
      <c r="J22" s="169"/>
      <c r="K22" s="169"/>
      <c r="L22" s="169"/>
      <c r="M22" s="165" t="s">
        <v>69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180</v>
      </c>
      <c r="D23" s="207"/>
      <c r="E23" s="207"/>
      <c r="F23" s="169"/>
      <c r="G23" s="207" t="s">
        <v>184</v>
      </c>
      <c r="H23" s="207"/>
      <c r="I23" s="169"/>
      <c r="J23" s="185" t="str">
        <f>IF(H22&gt;H24,G22,IF(H24&gt;H22,G24,"Manualmente"))</f>
        <v>Francia</v>
      </c>
      <c r="K23" s="185">
        <v>2</v>
      </c>
      <c r="L23" s="169"/>
      <c r="M23" s="206" t="s">
        <v>189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136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1</v>
      </c>
      <c r="F24" s="169"/>
      <c r="G24" s="185" t="str">
        <f>IF(E24&gt;E25,D24,IF(E25&gt;E24,D25,"Manualmente"))</f>
        <v>Francia</v>
      </c>
      <c r="H24" s="185">
        <v>2</v>
      </c>
      <c r="I24" s="169"/>
      <c r="J24" s="169"/>
      <c r="K24" s="169"/>
      <c r="L24" s="169"/>
      <c r="M24" s="165" t="s">
        <v>112</v>
      </c>
      <c r="N24" s="165">
        <v>3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23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Francia</v>
      </c>
      <c r="E25" s="184">
        <v>4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187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181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137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5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138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2</v>
      </c>
      <c r="F29" s="169"/>
      <c r="G29" s="185" t="str">
        <f>IF(E28&gt;E29,D28,IF(E29&gt;E28,D29,"Manualmente"))</f>
        <v>Alemania</v>
      </c>
      <c r="H29" s="185">
        <v>3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182</v>
      </c>
      <c r="D30" s="207"/>
      <c r="E30" s="207"/>
      <c r="F30" s="169"/>
      <c r="G30" s="207" t="s">
        <v>222</v>
      </c>
      <c r="H30" s="207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139</v>
      </c>
      <c r="D31" s="185" t="str">
        <f>IF(AND('Fase de grupos'!T78='Fase de grupos'!T79,'Fase de grupos'!S78='Fase de grupos'!S79,'Fase de grupos'!Q78='Fase de grupos'!Q79),"Manualmente",'Fase de grupos'!M78)</f>
        <v>Senegal</v>
      </c>
      <c r="E31" s="184">
        <v>1</v>
      </c>
      <c r="F31" s="169"/>
      <c r="G31" s="185" t="str">
        <f>IF(E31&gt;E32,D31,IF(E32&gt;E31,D32,"Manualmente"))</f>
        <v>Bélgica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140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4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3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0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3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0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2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3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5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2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3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3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0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3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4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3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3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4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4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2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4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2</v>
      </c>
      <c r="E53" s="164">
        <f>'Fase de grupos'!I82</f>
        <v>0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Dinamarca</v>
      </c>
      <c r="D57" s="172">
        <f>'Fase final'!E10</f>
        <v>2</v>
      </c>
      <c r="E57" s="172">
        <f>'Fase final'!E11</f>
        <v>3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0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3</v>
      </c>
      <c r="E59" s="172">
        <f>'Fase final'!E18</f>
        <v>1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1</v>
      </c>
      <c r="E61" s="172">
        <f>'Fase final'!E25</f>
        <v>4</v>
      </c>
      <c r="F61" s="188" t="str">
        <f>'Fase final'!D25</f>
        <v>Francia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5</v>
      </c>
      <c r="E62" s="172">
        <f>'Fase final'!E29</f>
        <v>2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Senegal</v>
      </c>
      <c r="D63" s="50">
        <f>'Fase final'!E31</f>
        <v>1</v>
      </c>
      <c r="E63" s="50">
        <f>'Fase final'!E32</f>
        <v>4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0</v>
      </c>
      <c r="E66" s="52">
        <f>'Fase final'!H10</f>
        <v>2</v>
      </c>
      <c r="F66" s="53" t="str">
        <f>'Fase final'!G10</f>
        <v>Argentina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1</v>
      </c>
      <c r="E68" s="48">
        <f>'Fase final'!H24</f>
        <v>2</v>
      </c>
      <c r="F68" s="49" t="str">
        <f>'Fase final'!G24</f>
        <v>Francia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3</v>
      </c>
      <c r="E69" s="50">
        <f>'Fase final'!H31</f>
        <v>0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>Argentina</v>
      </c>
      <c r="D72" s="64">
        <f>'Fase final'!K9</f>
        <v>1</v>
      </c>
      <c r="E72" s="64">
        <f>'Fase final'!K16</f>
        <v>0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Francia</v>
      </c>
      <c r="D73" s="16">
        <f>'Fase final'!K23</f>
        <v>2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Argentina</v>
      </c>
      <c r="D76" s="46">
        <f>'Fase final'!N12</f>
        <v>1</v>
      </c>
      <c r="E76" s="42">
        <f>'Fase final'!N14</f>
        <v>0</v>
      </c>
      <c r="F76" s="43" t="str">
        <f>'Fase final'!M14</f>
        <v>Francia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2</v>
      </c>
      <c r="E77" s="16">
        <f>'Fase final'!N24</f>
        <v>3</v>
      </c>
      <c r="F77" s="14" t="str">
        <f>'Fase final'!M24</f>
        <v>Alemania</v>
      </c>
    </row>
    <row r="79" spans="2:6" ht="15.75" thickBot="1"/>
    <row r="80" spans="2:6">
      <c r="B80" s="156" t="s">
        <v>33</v>
      </c>
      <c r="C80" s="157" t="str">
        <f>'Fase final'!D7</f>
        <v>Uruguay</v>
      </c>
    </row>
    <row r="81" spans="2:6">
      <c r="B81" s="159" t="s">
        <v>36</v>
      </c>
      <c r="C81" s="161" t="str">
        <f>'Fase final'!D22</f>
        <v>Egipto</v>
      </c>
      <c r="D81"/>
    </row>
    <row r="82" spans="2:6">
      <c r="B82" s="159" t="s">
        <v>34</v>
      </c>
      <c r="C82" s="161" t="str">
        <f>'Fase final'!D21</f>
        <v>España</v>
      </c>
      <c r="D82"/>
    </row>
    <row r="83" spans="2:6">
      <c r="B83" s="159" t="s">
        <v>37</v>
      </c>
      <c r="C83" s="161" t="str">
        <f>'Fase final'!D8</f>
        <v>Portugal</v>
      </c>
      <c r="D83"/>
    </row>
    <row r="84" spans="2:6">
      <c r="B84" s="159" t="s">
        <v>35</v>
      </c>
      <c r="C84" s="161" t="str">
        <f>'Fase final'!D10</f>
        <v>Dinamarca</v>
      </c>
      <c r="D84"/>
    </row>
    <row r="85" spans="2:6">
      <c r="B85" s="159" t="s">
        <v>38</v>
      </c>
      <c r="C85" s="161" t="str">
        <f>'Fase final'!D25</f>
        <v>Francia</v>
      </c>
      <c r="D85"/>
    </row>
    <row r="86" spans="2:6">
      <c r="B86" s="159" t="s">
        <v>190</v>
      </c>
      <c r="C86" s="161" t="str">
        <f>'Fase final'!D24</f>
        <v>Croacia</v>
      </c>
      <c r="D86"/>
    </row>
    <row r="87" spans="2:6" s="153" customFormat="1">
      <c r="B87" s="159" t="s">
        <v>191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192</v>
      </c>
      <c r="C88" s="161" t="str">
        <f>'Fase final'!D14</f>
        <v>Brasil</v>
      </c>
      <c r="E88" s="154"/>
      <c r="F88" s="154"/>
    </row>
    <row r="89" spans="2:6" s="153" customFormat="1">
      <c r="B89" s="159" t="s">
        <v>193</v>
      </c>
      <c r="C89" s="161" t="str">
        <f>'Fase final'!D29</f>
        <v>Suiza</v>
      </c>
      <c r="E89" s="154"/>
      <c r="F89" s="154"/>
    </row>
    <row r="90" spans="2:6" s="153" customFormat="1">
      <c r="B90" s="159" t="s">
        <v>194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195</v>
      </c>
      <c r="C91" s="161" t="str">
        <f>'Fase final'!D15</f>
        <v>Suecia</v>
      </c>
      <c r="E91" s="154"/>
      <c r="F91" s="154"/>
    </row>
    <row r="92" spans="2:6" s="153" customFormat="1">
      <c r="B92" s="159" t="s">
        <v>196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197</v>
      </c>
      <c r="C93" s="161" t="str">
        <f>'Fase final'!D32</f>
        <v>Bélgica</v>
      </c>
      <c r="E93" s="154"/>
      <c r="F93" s="154"/>
    </row>
    <row r="94" spans="2:6" s="153" customFormat="1">
      <c r="B94" s="159" t="s">
        <v>198</v>
      </c>
      <c r="C94" s="161" t="str">
        <f>'Fase final'!D31</f>
        <v>Senegal</v>
      </c>
      <c r="E94" s="154"/>
      <c r="F94" s="154"/>
    </row>
    <row r="95" spans="2:6" s="153" customFormat="1" ht="15.75" thickBot="1">
      <c r="B95" s="160" t="s">
        <v>199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39</v>
      </c>
      <c r="C98" s="157" t="str">
        <f>'Fase final'!G8</f>
        <v>Uruguay</v>
      </c>
      <c r="E98" s="154"/>
      <c r="F98" s="154"/>
    </row>
    <row r="99" spans="2:6" s="153" customFormat="1">
      <c r="B99" s="159" t="s">
        <v>40</v>
      </c>
      <c r="C99" s="161" t="str">
        <f>'Fase final'!G10</f>
        <v>Argentina</v>
      </c>
      <c r="E99" s="154"/>
      <c r="F99" s="154"/>
    </row>
    <row r="100" spans="2:6" s="153" customFormat="1">
      <c r="B100" s="159" t="s">
        <v>41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42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43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44</v>
      </c>
      <c r="C103" s="161" t="str">
        <f>'Fase final'!G24</f>
        <v>Francia</v>
      </c>
      <c r="E103" s="154"/>
      <c r="F103" s="154"/>
    </row>
    <row r="104" spans="2:6" s="153" customFormat="1">
      <c r="B104" s="159" t="s">
        <v>45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46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200</v>
      </c>
      <c r="C108" s="65" t="str">
        <f>C72</f>
        <v>Argentina</v>
      </c>
      <c r="D108"/>
      <c r="E108"/>
      <c r="F108"/>
    </row>
    <row r="109" spans="2:6">
      <c r="B109" s="9" t="s">
        <v>201</v>
      </c>
      <c r="C109" s="13" t="str">
        <f>F72</f>
        <v>Brasil</v>
      </c>
      <c r="D109"/>
      <c r="E109"/>
      <c r="F109"/>
    </row>
    <row r="110" spans="2:6">
      <c r="B110" s="9" t="s">
        <v>202</v>
      </c>
      <c r="C110" s="13" t="str">
        <f>C73</f>
        <v>Francia</v>
      </c>
      <c r="D110"/>
      <c r="E110"/>
      <c r="F110"/>
    </row>
    <row r="111" spans="2:6" ht="15.75" thickBot="1">
      <c r="B111" s="11" t="s">
        <v>203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204</v>
      </c>
      <c r="C114" s="54" t="str">
        <f>C76</f>
        <v>Argentina</v>
      </c>
    </row>
    <row r="115" spans="2:6">
      <c r="B115" s="9" t="s">
        <v>205</v>
      </c>
      <c r="C115" s="13" t="str">
        <f>F76</f>
        <v>Francia</v>
      </c>
      <c r="D115"/>
      <c r="E115"/>
      <c r="F115"/>
    </row>
    <row r="116" spans="2:6">
      <c r="B116" s="9" t="s">
        <v>206</v>
      </c>
      <c r="C116" s="13" t="str">
        <f>C77</f>
        <v>Brasil</v>
      </c>
      <c r="D116"/>
      <c r="E116"/>
      <c r="F116"/>
    </row>
    <row r="117" spans="2:6" ht="15.75" thickBot="1">
      <c r="B117" s="11" t="s">
        <v>207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30</v>
      </c>
      <c r="C120" s="41" t="str">
        <f>'Fase final'!P13</f>
        <v>Argentina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32</v>
      </c>
      <c r="C122" s="45" t="str">
        <f>'Fase final'!P17</f>
        <v>Messi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1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1</v>
      </c>
      <c r="X4" s="15">
        <f>I10</f>
        <v>2</v>
      </c>
      <c r="Y4" s="15">
        <f>C4+C6+C8</f>
        <v>1</v>
      </c>
      <c r="Z4" s="15">
        <f>D4+D6+D8</f>
        <v>6</v>
      </c>
      <c r="AA4" s="15">
        <f>Y4-Z4</f>
        <v>-5</v>
      </c>
      <c r="AB4" s="8">
        <f>3*V4+W4</f>
        <v>1</v>
      </c>
      <c r="AD4">
        <f>IF(OR(AB4&gt;AB5,AND(AB4=AB5,AA4&gt;AA5),AND(AB4=AB5,AA4=AA5,Y4&gt;Y5)),1,0)</f>
        <v>0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0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0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3</v>
      </c>
      <c r="Z5" s="6">
        <f>C4+D7+D9</f>
        <v>5</v>
      </c>
      <c r="AA5" s="6">
        <f>Y5-Z5</f>
        <v>-2</v>
      </c>
      <c r="AB5" s="10">
        <f>3*V5+W5</f>
        <v>1</v>
      </c>
      <c r="AD5">
        <f>IF(OR(AB5&gt;AB4,AND(AB5=AB4,AA5&gt;AA4),AND(AB5=AB4,AA5=AA4,Y5&gt;Y4)),1,0)</f>
        <v>1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1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5</v>
      </c>
      <c r="Z6" s="6">
        <f>D5+C6+C9</f>
        <v>4</v>
      </c>
      <c r="AA6" s="6">
        <f>Y6-Z6</f>
        <v>1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8</v>
      </c>
      <c r="Z7" s="16">
        <f>C5+C7+C8</f>
        <v>2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3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1</v>
      </c>
      <c r="I10" s="3">
        <f t="shared" si="0"/>
        <v>2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0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5</v>
      </c>
      <c r="Z14" s="22">
        <f>D14+D16+D18</f>
        <v>3</v>
      </c>
      <c r="AA14" s="22">
        <f>Y14-Z14</f>
        <v>2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11</v>
      </c>
      <c r="Z15" s="6">
        <f>C14+D17+D19</f>
        <v>0</v>
      </c>
      <c r="AA15" s="6">
        <f>Y15-Z15</f>
        <v>11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2</v>
      </c>
      <c r="Z16" s="6">
        <f>D15+C16+C19</f>
        <v>7</v>
      </c>
      <c r="AA16" s="6">
        <f>Y16-Z16</f>
        <v>-5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5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1</v>
      </c>
      <c r="Z17" s="16">
        <f>C15+C17+C18</f>
        <v>9</v>
      </c>
      <c r="AA17" s="16">
        <f>Y17-Z17</f>
        <v>-8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4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1</v>
      </c>
      <c r="W24" s="22">
        <f>H30</f>
        <v>2</v>
      </c>
      <c r="X24" s="22">
        <f>I30</f>
        <v>0</v>
      </c>
      <c r="Y24" s="22">
        <f>C24+C26+C28</f>
        <v>5</v>
      </c>
      <c r="Z24" s="22">
        <f>D24+D26+D28</f>
        <v>3</v>
      </c>
      <c r="AA24" s="22">
        <f>Y24-Z24</f>
        <v>2</v>
      </c>
      <c r="AB24" s="8">
        <f>3*V24+W24</f>
        <v>5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0</v>
      </c>
      <c r="AH24">
        <f>SUM(AD24:AF24)</f>
        <v>2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2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3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0</v>
      </c>
      <c r="O25" s="13">
        <f>IF(C25&lt;D25,1,0)</f>
        <v>1</v>
      </c>
      <c r="P25" s="6">
        <f>IF(D25&gt;C25,1,0)</f>
        <v>1</v>
      </c>
      <c r="Q25" s="6">
        <f>IF(D25=C25,1,0)</f>
        <v>0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1</v>
      </c>
      <c r="W25" s="6">
        <f>K30</f>
        <v>0</v>
      </c>
      <c r="X25" s="6">
        <f>L30</f>
        <v>2</v>
      </c>
      <c r="Y25" s="6">
        <f>D24+C27+C29</f>
        <v>4</v>
      </c>
      <c r="Z25" s="6">
        <f>C24+D27+D29</f>
        <v>6</v>
      </c>
      <c r="AA25" s="6">
        <f>Y25-Z25</f>
        <v>-2</v>
      </c>
      <c r="AB25" s="10">
        <f>3*V25+W25</f>
        <v>3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1</v>
      </c>
      <c r="AF25">
        <f>IF(OR(AB25&gt;AB27,AND(AB25=AB27,AA25&gt;AA27),AND(AB25=AB27,AA25=AA27,Y25&gt;Y27)),1,0)</f>
        <v>0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2</v>
      </c>
      <c r="E26" s="1" t="str">
        <f>'Fase de grupos'!J29</f>
        <v>Perú</v>
      </c>
      <c r="G26" s="9">
        <f>IF(C26&gt;D26,1,0)</f>
        <v>0</v>
      </c>
      <c r="H26" s="6">
        <f>IF(C26=D26,1,0)</f>
        <v>1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1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0</v>
      </c>
      <c r="W26" s="6">
        <f>N30</f>
        <v>1</v>
      </c>
      <c r="X26" s="6">
        <f>O30</f>
        <v>2</v>
      </c>
      <c r="Y26" s="6">
        <f>C25+D26+D29</f>
        <v>4</v>
      </c>
      <c r="Z26" s="6">
        <f>D25+C26+C29</f>
        <v>8</v>
      </c>
      <c r="AA26" s="6">
        <f>Y26-Z26</f>
        <v>-4</v>
      </c>
      <c r="AB26" s="10">
        <f>3*V26+W26</f>
        <v>1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0</v>
      </c>
      <c r="AF26">
        <f>IF(OR(AB26&gt;AB27,AND(AB26=AB27,AA26&gt;AA27),AND(AB26=AB27,AA26=AA27,Y26&gt;Y27)),1,0)</f>
        <v>0</v>
      </c>
      <c r="AH26">
        <f>SUM(AD26:AF26)</f>
        <v>0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0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3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2</v>
      </c>
      <c r="W27" s="16">
        <f>Q30</f>
        <v>1</v>
      </c>
      <c r="X27" s="16">
        <f>R30</f>
        <v>0</v>
      </c>
      <c r="Y27" s="16">
        <f>D25+D27+D28</f>
        <v>7</v>
      </c>
      <c r="Z27" s="16">
        <f>C25+C27+C28</f>
        <v>3</v>
      </c>
      <c r="AA27" s="16">
        <f>Y27-Z27</f>
        <v>4</v>
      </c>
      <c r="AB27" s="12">
        <f>3*V27+W27</f>
        <v>7</v>
      </c>
      <c r="AD27">
        <f>IF(OR(AB27&gt;AB24,AND(AB27=AB24,AA27&gt;AA24),AND(AB27=AB24,AA27=AA24,Y27&gt;Y24)),1,0)</f>
        <v>1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3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3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1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3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1</v>
      </c>
      <c r="K29" s="6">
        <f>IF(C29=D29,1,0)</f>
        <v>0</v>
      </c>
      <c r="L29" s="13">
        <f>IF(C29&lt;D29,1,0)</f>
        <v>0</v>
      </c>
      <c r="M29" s="9">
        <f>IF(D29&gt;C29,1,0)</f>
        <v>0</v>
      </c>
      <c r="N29" s="6">
        <f>IF(D29=C29,1,0)</f>
        <v>0</v>
      </c>
      <c r="O29" s="13">
        <f>IF(D29&lt;C29,1,0)</f>
        <v>1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1</v>
      </c>
      <c r="H30" s="19">
        <f t="shared" ref="H30:N30" si="2">SUM(H24:H29)</f>
        <v>2</v>
      </c>
      <c r="I30" s="20">
        <f t="shared" si="2"/>
        <v>0</v>
      </c>
      <c r="J30" s="18">
        <f t="shared" si="2"/>
        <v>1</v>
      </c>
      <c r="K30" s="19">
        <f t="shared" si="2"/>
        <v>0</v>
      </c>
      <c r="L30" s="20">
        <f t="shared" si="2"/>
        <v>2</v>
      </c>
      <c r="M30" s="18">
        <f t="shared" si="2"/>
        <v>0</v>
      </c>
      <c r="N30" s="19">
        <f t="shared" si="2"/>
        <v>1</v>
      </c>
      <c r="O30" s="20">
        <f>SUM(O24:O29)</f>
        <v>2</v>
      </c>
      <c r="P30" s="19">
        <f>SUM(P24:P29)</f>
        <v>2</v>
      </c>
      <c r="Q30" s="19">
        <f>SUM(Q24:Q29)</f>
        <v>1</v>
      </c>
      <c r="R30" s="20">
        <f>SUM(R24:R29)</f>
        <v>0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2</v>
      </c>
      <c r="X34" s="95">
        <f>I40</f>
        <v>0</v>
      </c>
      <c r="Y34" s="95">
        <f>C34+C36+C38</f>
        <v>5</v>
      </c>
      <c r="Z34" s="95">
        <f>D34+D36+D38</f>
        <v>3</v>
      </c>
      <c r="AA34" s="95">
        <f>Y34-Z34</f>
        <v>2</v>
      </c>
      <c r="AB34" s="8">
        <f>3*V34+W34</f>
        <v>5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1</v>
      </c>
      <c r="Z35" s="6">
        <f>C34+D37+D39</f>
        <v>8</v>
      </c>
      <c r="AA35" s="6">
        <f>Y35-Z35</f>
        <v>-7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7</v>
      </c>
      <c r="Z36" s="6">
        <f>D35+C36+C39</f>
        <v>3</v>
      </c>
      <c r="AA36" s="6">
        <f>Y36-Z36</f>
        <v>4</v>
      </c>
      <c r="AB36" s="10">
        <f>3*V36+W36</f>
        <v>7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3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4</v>
      </c>
      <c r="Z37" s="97">
        <f>C35+C37+C38</f>
        <v>3</v>
      </c>
      <c r="AA37" s="97">
        <f>Y37-Z37</f>
        <v>1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1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1</v>
      </c>
      <c r="H40" s="91">
        <f t="shared" ref="H40:N40" si="3">SUM(H34:H39)</f>
        <v>2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2</v>
      </c>
      <c r="W44" s="95">
        <f>H50</f>
        <v>1</v>
      </c>
      <c r="X44" s="95">
        <f>I50</f>
        <v>0</v>
      </c>
      <c r="Y44" s="95">
        <f>C44+C46+C48</f>
        <v>5</v>
      </c>
      <c r="Z44" s="95">
        <f>D44+D46+D48</f>
        <v>2</v>
      </c>
      <c r="AA44" s="95">
        <f>Y44-Z44</f>
        <v>3</v>
      </c>
      <c r="AB44" s="8">
        <f>3*V44+W44</f>
        <v>7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7</v>
      </c>
      <c r="Z45" s="6">
        <f>C44+D47+D49</f>
        <v>4</v>
      </c>
      <c r="AA45" s="6">
        <f>Y45-Z45</f>
        <v>3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0</v>
      </c>
      <c r="D46" s="13">
        <f>'Fase de grupos'!I49</f>
        <v>0</v>
      </c>
      <c r="E46" s="1" t="str">
        <f>'Fase de grupos'!J49</f>
        <v>Costa Rica</v>
      </c>
      <c r="G46" s="9">
        <f>IF(C46&gt;D46,1,0)</f>
        <v>0</v>
      </c>
      <c r="H46" s="6">
        <f>IF(C46=D46,1,0)</f>
        <v>1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1</v>
      </c>
      <c r="O46" s="13">
        <f>IF(D46&lt;C46,1,0)</f>
        <v>0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2</v>
      </c>
      <c r="X46" s="6">
        <f>O50</f>
        <v>1</v>
      </c>
      <c r="Y46" s="6">
        <f>C45+D46+D49</f>
        <v>4</v>
      </c>
      <c r="Z46" s="6">
        <f>D45+C46+C49</f>
        <v>6</v>
      </c>
      <c r="AA46" s="6">
        <f>Y46-Z46</f>
        <v>-2</v>
      </c>
      <c r="AB46" s="10">
        <f>3*V46+W46</f>
        <v>2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3</v>
      </c>
      <c r="Z47" s="97">
        <f>C45+C47+C48</f>
        <v>7</v>
      </c>
      <c r="AA47" s="97">
        <f>Y47-Z47</f>
        <v>-4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4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2</v>
      </c>
      <c r="H50" s="91">
        <f t="shared" ref="H50:N50" si="4">SUM(H44:H49)</f>
        <v>1</v>
      </c>
      <c r="I50" s="92">
        <f t="shared" si="4"/>
        <v>0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0</v>
      </c>
      <c r="N50" s="91">
        <f t="shared" si="4"/>
        <v>2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9</v>
      </c>
      <c r="Z54" s="95">
        <f>D54+D56+D58</f>
        <v>1</v>
      </c>
      <c r="AA54" s="95">
        <f>Y54-Z54</f>
        <v>8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0</v>
      </c>
      <c r="W55" s="6">
        <f>K60</f>
        <v>1</v>
      </c>
      <c r="X55" s="6">
        <f>L60</f>
        <v>2</v>
      </c>
      <c r="Y55" s="6">
        <f>D54+C57+C59</f>
        <v>3</v>
      </c>
      <c r="Z55" s="6">
        <f>C54+D57+D59</f>
        <v>6</v>
      </c>
      <c r="AA55" s="6">
        <f>Y55-Z55</f>
        <v>-3</v>
      </c>
      <c r="AB55" s="10">
        <f>3*V55+W55</f>
        <v>1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2</v>
      </c>
      <c r="W56" s="6">
        <f>N60</f>
        <v>0</v>
      </c>
      <c r="X56" s="6">
        <f>O60</f>
        <v>1</v>
      </c>
      <c r="Y56" s="6">
        <f>C55+D56+D59</f>
        <v>4</v>
      </c>
      <c r="Z56" s="6">
        <f>D55+C56+C59</f>
        <v>3</v>
      </c>
      <c r="AA56" s="6">
        <f>Y56-Z56</f>
        <v>1</v>
      </c>
      <c r="AB56" s="10">
        <f>3*V56+W56</f>
        <v>6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1</v>
      </c>
      <c r="Z57" s="97">
        <f>C55+C57+C58</f>
        <v>7</v>
      </c>
      <c r="AA57" s="97">
        <f>Y57-Z57</f>
        <v>-6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4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0</v>
      </c>
      <c r="K60" s="91">
        <f t="shared" si="5"/>
        <v>1</v>
      </c>
      <c r="L60" s="92">
        <f t="shared" si="5"/>
        <v>2</v>
      </c>
      <c r="M60" s="90">
        <f t="shared" si="5"/>
        <v>2</v>
      </c>
      <c r="N60" s="91">
        <f t="shared" si="5"/>
        <v>0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0</v>
      </c>
      <c r="X64" s="95">
        <f>I70</f>
        <v>1</v>
      </c>
      <c r="Y64" s="95">
        <f>C64+C66+C68</f>
        <v>6</v>
      </c>
      <c r="Z64" s="95">
        <f>D64+D66+D68</f>
        <v>3</v>
      </c>
      <c r="AA64" s="95">
        <f>Y64-Z64</f>
        <v>3</v>
      </c>
      <c r="AB64" s="8">
        <f>3*V64+W64</f>
        <v>6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0</v>
      </c>
      <c r="X65" s="6">
        <f>L70</f>
        <v>2</v>
      </c>
      <c r="Y65" s="6">
        <f>D64+C67+C69</f>
        <v>2</v>
      </c>
      <c r="Z65" s="6">
        <f>C64+D67+D69</f>
        <v>7</v>
      </c>
      <c r="AA65" s="6">
        <f>Y65-Z65</f>
        <v>-5</v>
      </c>
      <c r="AB65" s="10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2</v>
      </c>
      <c r="Z66" s="6">
        <f>D65+C66+C69</f>
        <v>6</v>
      </c>
      <c r="AA66" s="6">
        <f>Y66-Z66</f>
        <v>-4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3</v>
      </c>
      <c r="W67" s="97">
        <f>Q70</f>
        <v>0</v>
      </c>
      <c r="X67" s="97">
        <f>R70</f>
        <v>0</v>
      </c>
      <c r="Y67" s="97">
        <f>D65+D67+D68</f>
        <v>7</v>
      </c>
      <c r="Z67" s="97">
        <f>C65+C67+C68</f>
        <v>1</v>
      </c>
      <c r="AA67" s="97">
        <f>Y67-Z67</f>
        <v>6</v>
      </c>
      <c r="AB67" s="12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2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0</v>
      </c>
      <c r="I70" s="92">
        <f t="shared" si="6"/>
        <v>1</v>
      </c>
      <c r="J70" s="90">
        <f t="shared" si="6"/>
        <v>1</v>
      </c>
      <c r="K70" s="91">
        <f t="shared" si="6"/>
        <v>0</v>
      </c>
      <c r="L70" s="92">
        <f t="shared" si="6"/>
        <v>2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3</v>
      </c>
      <c r="Q70" s="91">
        <f>SUM(Q64:Q69)</f>
        <v>0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2</v>
      </c>
      <c r="X74" s="95">
        <f>I80</f>
        <v>0</v>
      </c>
      <c r="Y74" s="95">
        <f>C74+C76+C78</f>
        <v>8</v>
      </c>
      <c r="Z74" s="95">
        <f>D74+D76+D78</f>
        <v>5</v>
      </c>
      <c r="AA74" s="95">
        <f>Y74-Z74</f>
        <v>3</v>
      </c>
      <c r="AB74" s="8">
        <f>3*V74+W74</f>
        <v>5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3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2</v>
      </c>
      <c r="W75" s="6">
        <f>K80</f>
        <v>1</v>
      </c>
      <c r="X75" s="6">
        <f>L80</f>
        <v>0</v>
      </c>
      <c r="Y75" s="6">
        <f>D74+C77+C79</f>
        <v>6</v>
      </c>
      <c r="Z75" s="6">
        <f>C74+D77+D79</f>
        <v>2</v>
      </c>
      <c r="AA75" s="6">
        <f>Y75-Z75</f>
        <v>4</v>
      </c>
      <c r="AB75" s="10">
        <f>3*V75+W75</f>
        <v>7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1</v>
      </c>
      <c r="AF75">
        <f>IF(OR(AB75&gt;AB77,AND(AB75=AB77,AA75&gt;AA77),AND(AB75=AB77,AA75=AA77,Y75&gt;Y77)),1,0)</f>
        <v>1</v>
      </c>
      <c r="AH75">
        <f>SUM(AD75:AF75)</f>
        <v>3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3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1</v>
      </c>
      <c r="X76" s="6">
        <f>O80</f>
        <v>1</v>
      </c>
      <c r="Y76" s="6">
        <f>C75+D76+D79</f>
        <v>5</v>
      </c>
      <c r="Z76" s="6">
        <f>D75+C76+C79</f>
        <v>5</v>
      </c>
      <c r="AA76" s="6">
        <f>Y76-Z76</f>
        <v>0</v>
      </c>
      <c r="AB76" s="10">
        <f>3*V76+W76</f>
        <v>4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0</v>
      </c>
      <c r="AF76">
        <f>IF(OR(AB76&gt;AB77,AND(AB76=AB77,AA76&gt;AA77),AND(AB76=AB77,AA76=AA77,Y76&gt;Y77)),1,0)</f>
        <v>1</v>
      </c>
      <c r="AH76">
        <f>SUM(AD76:AF76)</f>
        <v>1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1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0</v>
      </c>
      <c r="X77" s="97">
        <f>R80</f>
        <v>3</v>
      </c>
      <c r="Y77" s="97">
        <f>D75+D77+D78</f>
        <v>2</v>
      </c>
      <c r="Z77" s="97">
        <f>C75+C77+C78</f>
        <v>9</v>
      </c>
      <c r="AA77" s="97">
        <f>Y77-Z77</f>
        <v>-7</v>
      </c>
      <c r="AB77" s="12">
        <f>3*V77+W77</f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4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2</v>
      </c>
      <c r="D79" s="14">
        <f>'Fase de grupos'!I82</f>
        <v>0</v>
      </c>
      <c r="E79" s="1" t="str">
        <f>'Fase de grupos'!J82</f>
        <v>Colombia</v>
      </c>
      <c r="G79" s="9"/>
      <c r="H79" s="6"/>
      <c r="I79" s="13"/>
      <c r="J79" s="9">
        <f>IF(C79&gt;D79,1,0)</f>
        <v>1</v>
      </c>
      <c r="K79" s="6">
        <f>IF(C79=D79,1,0)</f>
        <v>0</v>
      </c>
      <c r="L79" s="13">
        <f>IF(C79&lt;D79,1,0)</f>
        <v>0</v>
      </c>
      <c r="M79" s="9">
        <f>IF(D79&gt;C79,1,0)</f>
        <v>0</v>
      </c>
      <c r="N79" s="6">
        <f>IF(D79=C79,1,0)</f>
        <v>0</v>
      </c>
      <c r="O79" s="13">
        <f>IF(D79&lt;C79,1,0)</f>
        <v>1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2</v>
      </c>
      <c r="I80" s="92">
        <f t="shared" si="7"/>
        <v>0</v>
      </c>
      <c r="J80" s="90">
        <f t="shared" si="7"/>
        <v>2</v>
      </c>
      <c r="K80" s="91">
        <f t="shared" si="7"/>
        <v>1</v>
      </c>
      <c r="L80" s="92">
        <f t="shared" si="7"/>
        <v>0</v>
      </c>
      <c r="M80" s="90">
        <f t="shared" si="7"/>
        <v>1</v>
      </c>
      <c r="N80" s="91">
        <f t="shared" si="7"/>
        <v>1</v>
      </c>
      <c r="O80" s="92">
        <f>SUM(O74:O79)</f>
        <v>1</v>
      </c>
      <c r="P80" s="91">
        <f>SUM(P74:P79)</f>
        <v>0</v>
      </c>
      <c r="Q80" s="91">
        <f>SUM(Q74:Q79)</f>
        <v>0</v>
      </c>
      <c r="R80" s="92">
        <f>SUM(R74:R79)</f>
        <v>3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Mathias Legarreta</cp:lastModifiedBy>
  <cp:lastPrinted>2018-06-09T13:53:51Z</cp:lastPrinted>
  <dcterms:created xsi:type="dcterms:W3CDTF">2010-03-03T16:28:09Z</dcterms:created>
  <dcterms:modified xsi:type="dcterms:W3CDTF">2018-06-14T14:17:12Z</dcterms:modified>
</cp:coreProperties>
</file>