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75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Y74" i="3" s="1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Z74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5" i="3" l="1"/>
  <c r="AE65" i="3" s="1"/>
  <c r="AB34" i="3"/>
  <c r="AB46" i="3"/>
  <c r="AE46" i="3" s="1"/>
  <c r="AB17" i="3"/>
  <c r="AB75" i="3"/>
  <c r="AB47" i="3"/>
  <c r="AF47" i="3" s="1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66" i="3" l="1"/>
  <c r="AD34" i="3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R40" i="2" l="1"/>
  <c r="S39" i="2"/>
  <c r="S40" i="2"/>
  <c r="T40" i="2"/>
  <c r="N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F63" i="7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C57" i="7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M24" i="5" l="1"/>
  <c r="C94" i="7"/>
  <c r="C89" i="7"/>
  <c r="C58" i="7"/>
  <c r="C8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<sst xmlns="http://schemas.openxmlformats.org/spreadsheetml/2006/main" count="455" uniqueCount="226">
  <si>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</si>
  <si>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</si>
  <si>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</si>
  <si>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</si>
  <si>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</si>
  <si>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</si>
  <si>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</si>
  <si>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</si>
  <si>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</si>
  <si>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</si>
  <si>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</si>
  <si>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</si>
  <si>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</si>
  <si>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</si>
  <si>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</si>
  <si>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</si>
  <si>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</si>
  <si>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</si>
  <si>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</si>
  <si>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</si>
  <si>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</si>
  <si>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</si>
  <si>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</si>
  <si>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</si>
  <si>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</si>
  <si>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</si>
  <si>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</si>
  <si>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</si>
  <si>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</si>
  <si>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</si>
  <si>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</si>
  <si>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</si>
  <si>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</si>
  <si>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</si>
  <si>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</si>
  <si>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</si>
  <si>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</si>
  <si>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</si>
  <si>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</si>
  <si>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</si>
  <si>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</si>
  <si>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</si>
  <si>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</si>
  <si>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</si>
  <si>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</si>
  <si>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</si>
  <si>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</si>
  <si>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</si>
  <si>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</si>
  <si>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</si>
  <si>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</si>
  <si>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</si>
  <si>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</si>
  <si>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</si>
  <si>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</si>
  <si>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</si>
  <si>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</si>
  <si>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</si>
  <si>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</si>
  <si>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</si>
  <si>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</si>
  <si>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</si>
  <si>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</si>
  <si>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</si>
  <si>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</si>
  <si>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</si>
  <si>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</si>
  <si>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</si>
  <si>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</si>
  <si>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</si>
  <si>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</si>
  <si>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</si>
  <si>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</si>
  <si>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</si>
  <si>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</si>
  <si>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</si>
  <si>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</si>
  <si>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</si>
  <si>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</si>
  <si>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</si>
  <si>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</si>
  <si>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</si>
  <si>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</si>
  <si>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</si>
  <si>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</si>
  <si>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</si>
  <si>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</si>
  <si>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</si>
  <si>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</si>
  <si>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</si>
  <si>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</si>
  <si>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</si>
  <si>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</si>
  <si>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</si>
  <si>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</si>
  <si>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</si>
  <si>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</si>
  <si>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</si>
  <si>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</si>
  <si>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</si>
  <si>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</si>
  <si>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</si>
  <si>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</si>
  <si>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</si>
  <si>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</si>
  <si>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</si>
  <si>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</si>
  <si>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</si>
  <si>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</si>
  <si>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</si>
  <si>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</si>
  <si>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</si>
  <si>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</si>
  <si>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</si>
  <si>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</si>
  <si>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</si>
  <si>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</si>
  <si>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</si>
  <si>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</si>
  <si>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</si>
  <si>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</si>
  <si>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</si>
  <si>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</si>
  <si>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</si>
  <si>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</si>
  <si>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</si>
  <si>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</si>
  <si>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</si>
  <si>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</si>
  <si>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</si>
  <si>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</si>
  <si>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</si>
  <si>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</si>
  <si>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</si>
  <si>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</si>
  <si>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</si>
  <si>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</si>
  <si>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</si>
  <si>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</si>
  <si>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</si>
  <si>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</si>
  <si>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</si>
  <si>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</si>
  <si>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</si>
  <si>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</si>
  <si>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</si>
  <si>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</si>
  <si>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</si>
  <si>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</si>
  <si>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</si>
  <si>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</si>
  <si>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</si>
  <si>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</si>
  <si>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</si>
  <si>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</si>
  <si>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</si>
  <si>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</si>
  <si>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</si>
  <si>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</si>
  <si>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</si>
  <si>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</si>
  <si>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</si>
  <si>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</si>
  <si>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</si>
  <si>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</si>
  <si>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</si>
  <si>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</si>
  <si>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</si>
  <si>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</si>
  <si>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</si>
  <si>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</si>
  <si>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</si>
  <si>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</si>
  <si>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</si>
  <si>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</si>
  <si>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</si>
  <si>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</si>
  <si>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</si>
  <si>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</si>
  <si>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</si>
  <si>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</si>
  <si>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</si>
  <si>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</si>
  <si>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</si>
  <si>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07/07 - Sochi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</si>
  <si>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</si>
  <si>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</si>
  <si>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</si>
  <si>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</si>
  <si>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</si>
  <si>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</si>
  <si>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</si>
  <si>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</si>
  <si>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</si>
  <si>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</si>
  <si>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</si>
  <si>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</si>
  <si>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</si>
  <si>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</si>
  <si>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</si>
  <si>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</si>
  <si>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</si>
  <si>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</si>
  <si>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</si>
  <si>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</si>
  <si>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</si>
  <si>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</si>
  <si>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</si>
  <si>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</si>
  <si>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</si>
  <si>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</si>
  <si>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</si>
  <si>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</si>
  <si>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</si>
  <si>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</si>
  <si>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</si>
  <si>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</si>
  <si>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</si>
  <si>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</si>
  <si>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</si>
  <si>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</si>
  <si>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Gonzalo Ingold</t>
  </si>
  <si>
    <t>06/07- Kazan</t>
  </si>
  <si>
    <t>Philpe Coutinho</t>
  </si>
  <si>
    <t>06/07 - Nizhny Nóvgorod</t>
  </si>
  <si>
    <t>gonza_54@live.com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</si>
</sst>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onza_54@live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209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219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210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211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212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216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213</v>
      </c>
    </row>
    <row r="30" spans="2:9">
      <c r="C30" s="55" t="s">
        <v>214</v>
      </c>
    </row>
    <row r="31" spans="2:9">
      <c r="C31" s="55" t="s">
        <v>220</v>
      </c>
    </row>
    <row r="32" spans="2:9">
      <c r="C32" s="55" t="s">
        <v>215</v>
      </c>
    </row>
    <row r="33" spans="2:3">
      <c r="B33" s="56" t="s">
        <v>67</v>
      </c>
      <c r="C33" s="57" t="s">
        <v>208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V11" sqref="V11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221</v>
      </c>
      <c r="F3" s="199"/>
      <c r="G3" s="200"/>
      <c r="H3" s="121"/>
      <c r="I3" s="121"/>
      <c r="J3" s="122" t="s">
        <v>30</v>
      </c>
      <c r="K3" s="201" t="s">
        <v>225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4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2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1</v>
      </c>
      <c r="R10" s="99">
        <f>IF('No modificar!!'!AJ4=1,'No modificar!!'!Z4,IF('No modificar!!'!AJ5=1,'No modificar!!'!Z5,IF('No modificar!!'!AJ6=1,'No modificar!!'!Z6,'No modificar!!'!Z7)))</f>
        <v>2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4</v>
      </c>
      <c r="S11" s="114">
        <f>IF('No modificar!!'!AJ4=0,'No modificar!!'!AA4,IF('No modificar!!'!AJ5=0,'No modificar!!'!AA5,IF('No modificar!!'!AJ6=0,'No modificar!!'!AA6,'No modificar!!'!AA7)))</f>
        <v>-2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8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0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Marruecos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3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-1</v>
      </c>
      <c r="T19" s="147">
        <f>IF('No modificar!!'!AJ14=2,'No modificar!!'!AB14,IF('No modificar!!'!AJ15=2,'No modificar!!'!AB15,IF('No modificar!!'!AJ16=2,'No modificar!!'!AB16,'No modificar!!'!AB17)))</f>
        <v>4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Portugal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3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4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0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2</v>
      </c>
      <c r="R29" s="149">
        <f>IF('No modificar!!'!AJ24=2,'No modificar!!'!Z24,IF('No modificar!!'!AJ25=2,'No modificar!!'!Z25,IF('No modificar!!'!AJ26=2,'No modificar!!'!Z26,'No modificar!!'!Z27)))</f>
        <v>1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5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1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-2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0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Islandia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2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-1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Croacia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3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4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12</v>
      </c>
      <c r="R48" s="146">
        <f>IF('No modificar!!'!AJ44=3,'No modificar!!'!Z44,IF('No modificar!!'!AJ45=3,'No modificar!!'!Z45,IF('No modificar!!'!AJ46=3,'No modificar!!'!Z46,'No modificar!!'!Z47)))</f>
        <v>0</v>
      </c>
      <c r="S48" s="146">
        <f>IF('No modificar!!'!AJ44=3,'No modificar!!'!AA44,IF('No modificar!!'!AJ45=3,'No modificar!!'!AA45,IF('No modificar!!'!AJ46=3,'No modificar!!'!AA46,'No modificar!!'!AA47)))</f>
        <v>12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-4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5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-6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8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218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1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0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Túnez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2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3</v>
      </c>
      <c r="R69" s="149">
        <f>IF('No modificar!!'!AJ64=2,'No modificar!!'!Z64,IF('No modificar!!'!AJ65=2,'No modificar!!'!Z65,IF('No modificar!!'!AJ66=2,'No modificar!!'!Z66,'No modificar!!'!Z67)))</f>
        <v>1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5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4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Bélgica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4</v>
      </c>
      <c r="R70" s="99">
        <f>IF('No modificar!!'!AJ64=1,'No modificar!!'!Z64,IF('No modificar!!'!AJ65=1,'No modificar!!'!Z65,IF('No modificar!!'!AJ66=1,'No modificar!!'!Z66,'No modificar!!'!Z67)))</f>
        <v>2</v>
      </c>
      <c r="S70" s="99">
        <f>IF('No modificar!!'!AJ64=1,'No modificar!!'!AA64,IF('No modificar!!'!AJ65=1,'No modificar!!'!AA65,IF('No modificar!!'!AJ66=1,'No modificar!!'!AA66,'No modificar!!'!AA67)))</f>
        <v>2</v>
      </c>
      <c r="T70" s="110">
        <f>IF('No modificar!!'!AJ64=1,'No modificar!!'!AB64,IF('No modificar!!'!AJ65=1,'No modificar!!'!AB65,IF('No modificar!!'!AJ66=1,'No modificar!!'!AB66,'No modificar!!'!AB67)))</f>
        <v>4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9</v>
      </c>
      <c r="S71" s="114">
        <f>IF('No modificar!!'!AJ64=0,'No modificar!!'!AA64,IF('No modificar!!'!AJ65=0,'No modificar!!'!AA65,IF('No modificar!!'!AJ66=0,'No modificar!!'!AA66,'No modificar!!'!AA67)))</f>
        <v>-9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0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Senegal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217</v>
      </c>
      <c r="G80" s="111" t="str">
        <f>D79</f>
        <v>Senegal</v>
      </c>
      <c r="H80" s="134">
        <v>2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0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J21" sqref="J21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Marruecos</v>
      </c>
      <c r="E8" s="184">
        <v>0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224</v>
      </c>
      <c r="H9" s="210"/>
      <c r="I9" s="169"/>
      <c r="J9" s="185" t="str">
        <f>IF(H8&gt;H10,G8,IF(H10&gt;H8,G10,"Manualmente"))</f>
        <v>Uruguay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1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Islandia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186</v>
      </c>
      <c r="K12" s="208"/>
      <c r="L12" s="169"/>
      <c r="M12" s="165" t="str">
        <f>IF(K9&gt;K16,J9,IF(K16&gt;K9,J16,"Manualmente"))</f>
        <v>Uruguay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188</v>
      </c>
      <c r="N13" s="208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222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0</v>
      </c>
      <c r="F17" s="169"/>
      <c r="G17" s="185" t="str">
        <f>IF(E17&gt;E18,D17,IF(E18&gt;E17,D18,"Manualmente"))</f>
        <v>Colombia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184</v>
      </c>
      <c r="H23" s="210"/>
      <c r="I23" s="169"/>
      <c r="J23" s="185" t="str">
        <f>IF(H22&gt;H24,G22,IF(H24&gt;H22,G24,"Manualmente"))</f>
        <v>España</v>
      </c>
      <c r="K23" s="185">
        <v>1</v>
      </c>
      <c r="L23" s="169"/>
      <c r="M23" s="208" t="s">
        <v>189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187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4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2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185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Senegal</v>
      </c>
      <c r="E31" s="184">
        <v>2</v>
      </c>
      <c r="F31" s="169"/>
      <c r="G31" s="185" t="str">
        <f>IF(E31&gt;E32,D31,IF(E32&gt;E31,D32,"Manualmente"))</f>
        <v>Senegal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Túnez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2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4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1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0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0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0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0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0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4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0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5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0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0</v>
      </c>
      <c r="F56" s="187" t="str">
        <f>'Fase final'!D8</f>
        <v>Marruecos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1</v>
      </c>
      <c r="E57" s="172">
        <f>'Fase final'!E11</f>
        <v>0</v>
      </c>
      <c r="F57" s="188" t="str">
        <f>'Fase final'!D11</f>
        <v>Islandia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0</v>
      </c>
      <c r="E59" s="172">
        <f>'Fase final'!E18</f>
        <v>1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4</v>
      </c>
      <c r="E62" s="172">
        <f>'Fase final'!E29</f>
        <v>2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Senegal</v>
      </c>
      <c r="D63" s="50">
        <f>'Fase final'!E31</f>
        <v>2</v>
      </c>
      <c r="E63" s="50">
        <f>'Fase final'!E32</f>
        <v>0</v>
      </c>
      <c r="F63" s="189" t="str">
        <f>'Fase final'!D32</f>
        <v>Túnez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Colombia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2</v>
      </c>
      <c r="F69" s="51" t="str">
        <f>'Fase final'!G31</f>
        <v>Senegal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1</v>
      </c>
      <c r="E76" s="42">
        <f>'Fase final'!N14</f>
        <v>0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3</v>
      </c>
      <c r="E77" s="16">
        <f>'Fase final'!N24</f>
        <v>2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Marruecos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190</v>
      </c>
      <c r="C86" s="161" t="str">
        <f>'Fase final'!D24</f>
        <v>Argentina</v>
      </c>
      <c r="D86"/>
    </row>
    <row r="87" spans="2:6" s="153" customFormat="1">
      <c r="B87" s="159" t="s">
        <v>191</v>
      </c>
      <c r="C87" s="161" t="str">
        <f>'Fase final'!D11</f>
        <v>Islandia</v>
      </c>
      <c r="E87" s="154"/>
      <c r="F87" s="154"/>
    </row>
    <row r="88" spans="2:6" s="153" customFormat="1">
      <c r="B88" s="159" t="s">
        <v>192</v>
      </c>
      <c r="C88" s="161" t="str">
        <f>'Fase final'!D14</f>
        <v>Brasil</v>
      </c>
      <c r="E88" s="154"/>
      <c r="F88" s="154"/>
    </row>
    <row r="89" spans="2:6" s="153" customFormat="1">
      <c r="B89" s="159" t="s">
        <v>193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194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195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196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197</v>
      </c>
      <c r="C93" s="161" t="str">
        <f>'Fase final'!D32</f>
        <v>Túnez</v>
      </c>
      <c r="E93" s="154"/>
      <c r="F93" s="154"/>
    </row>
    <row r="94" spans="2:6" s="153" customFormat="1">
      <c r="B94" s="159" t="s">
        <v>198</v>
      </c>
      <c r="C94" s="161" t="str">
        <f>'Fase final'!D31</f>
        <v>Senegal</v>
      </c>
      <c r="E94" s="154"/>
      <c r="F94" s="154"/>
    </row>
    <row r="95" spans="2:6" s="153" customFormat="1" ht="15.75" thickBot="1">
      <c r="B95" s="160" t="s">
        <v>199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Colombia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Senegal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200</v>
      </c>
      <c r="C108" s="65" t="str">
        <f>C72</f>
        <v>Uruguay</v>
      </c>
      <c r="D108"/>
      <c r="E108"/>
      <c r="F108"/>
    </row>
    <row r="109" spans="2:6">
      <c r="B109" s="9" t="s">
        <v>201</v>
      </c>
      <c r="C109" s="13" t="str">
        <f>F72</f>
        <v>Brasil</v>
      </c>
      <c r="D109"/>
      <c r="E109"/>
      <c r="F109"/>
    </row>
    <row r="110" spans="2:6">
      <c r="B110" s="9" t="s">
        <v>202</v>
      </c>
      <c r="C110" s="13" t="str">
        <f>C73</f>
        <v>España</v>
      </c>
      <c r="D110"/>
      <c r="E110"/>
      <c r="F110"/>
    </row>
    <row r="111" spans="2:6" ht="15.75" thickBot="1">
      <c r="B111" s="11" t="s">
        <v>203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204</v>
      </c>
      <c r="C114" s="54" t="str">
        <f>C76</f>
        <v>Uruguay</v>
      </c>
    </row>
    <row r="115" spans="2:6">
      <c r="B115" s="9" t="s">
        <v>205</v>
      </c>
      <c r="C115" s="13" t="str">
        <f>F76</f>
        <v>Alemania</v>
      </c>
      <c r="D115"/>
      <c r="E115"/>
      <c r="F115"/>
    </row>
    <row r="116" spans="2:6">
      <c r="B116" s="9" t="s">
        <v>206</v>
      </c>
      <c r="C116" s="13" t="str">
        <f>C77</f>
        <v>Brasil</v>
      </c>
      <c r="D116"/>
      <c r="E116"/>
      <c r="F116"/>
    </row>
    <row r="117" spans="2:6" ht="15.75" thickBot="1">
      <c r="B117" s="11" t="s">
        <v>207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Philpe Coutinho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1</v>
      </c>
      <c r="Z4" s="15">
        <f>D4+D6+D8</f>
        <v>2</v>
      </c>
      <c r="AA4" s="15">
        <f>Y4-Z4</f>
        <v>-1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2</v>
      </c>
      <c r="Z5" s="6">
        <f>C4+D7+D9</f>
        <v>4</v>
      </c>
      <c r="AA5" s="6">
        <f>Y5-Z5</f>
        <v>-2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2</v>
      </c>
      <c r="Z6" s="6">
        <f>D5+C6+C9</f>
        <v>2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4</v>
      </c>
      <c r="Z7" s="16">
        <f>C5+C7+C8</f>
        <v>1</v>
      </c>
      <c r="AA7" s="16">
        <f>Y7-Z7</f>
        <v>3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1</v>
      </c>
      <c r="W14" s="22">
        <f>H20</f>
        <v>0</v>
      </c>
      <c r="X14" s="22">
        <f>I20</f>
        <v>2</v>
      </c>
      <c r="Y14" s="22">
        <f>C14+C16+C18</f>
        <v>3</v>
      </c>
      <c r="Z14" s="22">
        <f>D14+D16+D18</f>
        <v>4</v>
      </c>
      <c r="AA14" s="22">
        <f>Y14-Z14</f>
        <v>-1</v>
      </c>
      <c r="AB14" s="8">
        <f>3*V14+W14</f>
        <v>3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0</v>
      </c>
      <c r="AF14">
        <f>IF(OR(AB14&gt;AB17,AND(AB14=AB17,AA14&gt;AA17),AND(AB14=AB17,AA14=AA17,Y14&gt;Y17)),1,0)</f>
        <v>1</v>
      </c>
      <c r="AH14">
        <f>SUM(AD14:AF14)</f>
        <v>1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1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0</v>
      </c>
      <c r="AA15" s="6">
        <f>Y15-Z15</f>
        <v>8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0</v>
      </c>
      <c r="D16" s="13">
        <f>'Fase de grupos'!I19</f>
        <v>1</v>
      </c>
      <c r="E16" s="1" t="str">
        <f>'Fase de grupos'!J19</f>
        <v>Marruecos</v>
      </c>
      <c r="G16" s="9">
        <f>IF(C16&gt;D16,1,0)</f>
        <v>0</v>
      </c>
      <c r="H16" s="6">
        <f>IF(C16=D16,1,0)</f>
        <v>0</v>
      </c>
      <c r="I16" s="13">
        <f>IF(C16&lt;D16,1,0)</f>
        <v>1</v>
      </c>
      <c r="J16" s="9"/>
      <c r="K16" s="6"/>
      <c r="L16" s="13"/>
      <c r="M16" s="9">
        <f>IF(D16&gt;C16,1,0)</f>
        <v>1</v>
      </c>
      <c r="N16" s="6">
        <f>IF(D16=C16,1,0)</f>
        <v>0</v>
      </c>
      <c r="O16" s="13">
        <f>IF(D16&lt;C16,1,0)</f>
        <v>0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1</v>
      </c>
      <c r="X16" s="6">
        <f>O20</f>
        <v>1</v>
      </c>
      <c r="Y16" s="6">
        <f>C15+D16+D19</f>
        <v>3</v>
      </c>
      <c r="Z16" s="6">
        <f>D15+C16+C19</f>
        <v>4</v>
      </c>
      <c r="AA16" s="6">
        <f>Y16-Z16</f>
        <v>-1</v>
      </c>
      <c r="AB16" s="10">
        <f>3*V16+W16</f>
        <v>4</v>
      </c>
      <c r="AD16">
        <f>IF(OR(AB16&gt;AB14,AND(AB16=AB14,AA16&gt;AA14),AND(AB16=AB14,AA16=AA14,Y16&gt;Y14)),1,0)</f>
        <v>1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2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2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3</v>
      </c>
      <c r="Z17" s="16">
        <f>C15+C17+C18</f>
        <v>9</v>
      </c>
      <c r="AA17" s="16">
        <f>Y17-Z17</f>
        <v>-6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1</v>
      </c>
      <c r="H20" s="19">
        <f t="shared" ref="H20:N20" si="1">SUM(H14:H19)</f>
        <v>0</v>
      </c>
      <c r="I20" s="20">
        <f t="shared" si="1"/>
        <v>2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1</v>
      </c>
      <c r="O20" s="20">
        <f>SUM(O14:O19)</f>
        <v>1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4</v>
      </c>
      <c r="Z24" s="22">
        <f>D24+D26+D28</f>
        <v>1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0</v>
      </c>
      <c r="X25" s="6">
        <f>L30</f>
        <v>2</v>
      </c>
      <c r="Y25" s="6">
        <f>D24+C27+C29</f>
        <v>1</v>
      </c>
      <c r="Z25" s="6">
        <f>C24+D27+D29</f>
        <v>3</v>
      </c>
      <c r="AA25" s="6">
        <f>Y25-Z25</f>
        <v>-2</v>
      </c>
      <c r="AB25" s="10">
        <f>3*V25+W25</f>
        <v>3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0</v>
      </c>
      <c r="D26" s="13">
        <f>'Fase de grupos'!I29</f>
        <v>0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2</v>
      </c>
      <c r="X26" s="6">
        <f>O30</f>
        <v>0</v>
      </c>
      <c r="Y26" s="6">
        <f>C25+D26+D29</f>
        <v>2</v>
      </c>
      <c r="Z26" s="6">
        <f>D25+C26+C29</f>
        <v>1</v>
      </c>
      <c r="AA26" s="6">
        <f>Y26-Z26</f>
        <v>1</v>
      </c>
      <c r="AB26" s="10">
        <f>3*V26+W26</f>
        <v>5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1</v>
      </c>
      <c r="K27" s="6">
        <f>IF(C27=D27,1,0)</f>
        <v>0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0</v>
      </c>
      <c r="R27" s="13">
        <f>IF(D27&lt;C27,1,0)</f>
        <v>1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2</v>
      </c>
      <c r="Z27" s="16">
        <f>C25+C27+C28</f>
        <v>4</v>
      </c>
      <c r="AA27" s="16">
        <f>Y27-Z27</f>
        <v>-2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1</v>
      </c>
      <c r="K30" s="19">
        <f t="shared" si="2"/>
        <v>0</v>
      </c>
      <c r="L30" s="20">
        <f t="shared" si="2"/>
        <v>2</v>
      </c>
      <c r="M30" s="18">
        <f t="shared" si="2"/>
        <v>1</v>
      </c>
      <c r="N30" s="19">
        <f t="shared" si="2"/>
        <v>2</v>
      </c>
      <c r="O30" s="20">
        <f>SUM(O24:O29)</f>
        <v>0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5</v>
      </c>
      <c r="Z34" s="95">
        <f>D34+D36+D38</f>
        <v>1</v>
      </c>
      <c r="AA34" s="9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2</v>
      </c>
      <c r="W35" s="6">
        <f>K40</f>
        <v>0</v>
      </c>
      <c r="X35" s="6">
        <f>L40</f>
        <v>1</v>
      </c>
      <c r="Y35" s="6">
        <f>D34+C37+C39</f>
        <v>2</v>
      </c>
      <c r="Z35" s="6">
        <f>C34+D37+D39</f>
        <v>3</v>
      </c>
      <c r="AA35" s="6">
        <f>Y35-Z35</f>
        <v>-1</v>
      </c>
      <c r="AB35" s="10">
        <f>3*V35+W35</f>
        <v>6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1</v>
      </c>
      <c r="AH35">
        <f>SUM(AD35:AF35)</f>
        <v>2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2</v>
      </c>
    </row>
    <row r="36" spans="2:36">
      <c r="B36" s="1" t="str">
        <f>'Fase de grupos'!G39</f>
        <v>Argentina</v>
      </c>
      <c r="C36" s="9">
        <f>'Fase de grupos'!H39</f>
        <v>0</v>
      </c>
      <c r="D36" s="13">
        <f>'Fase de grupos'!I39</f>
        <v>0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1</v>
      </c>
      <c r="X36" s="6">
        <f>O40</f>
        <v>2</v>
      </c>
      <c r="Y36" s="6">
        <f>C35+D36+D39</f>
        <v>1</v>
      </c>
      <c r="Z36" s="6">
        <f>D35+C36+C39</f>
        <v>3</v>
      </c>
      <c r="AA36" s="6">
        <f>Y36-Z36</f>
        <v>-2</v>
      </c>
      <c r="AB36" s="10">
        <f>3*V36+W36</f>
        <v>1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0</v>
      </c>
      <c r="AH36">
        <f>SUM(AD36:AF36)</f>
        <v>0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3</v>
      </c>
      <c r="Z37" s="97">
        <f>C35+C37+C38</f>
        <v>4</v>
      </c>
      <c r="AA37" s="97">
        <f>Y37-Z37</f>
        <v>-1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1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1</v>
      </c>
      <c r="K39" s="6">
        <f>IF(C39=D39,1,0)</f>
        <v>0</v>
      </c>
      <c r="L39" s="13">
        <f>IF(C39&lt;D39,1,0)</f>
        <v>0</v>
      </c>
      <c r="M39" s="9">
        <f>IF(D39&gt;C39,1,0)</f>
        <v>0</v>
      </c>
      <c r="N39" s="6">
        <f>IF(D39=C39,1,0)</f>
        <v>0</v>
      </c>
      <c r="O39" s="13">
        <f>IF(D39&lt;C39,1,0)</f>
        <v>1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2</v>
      </c>
      <c r="K40" s="91">
        <f t="shared" si="3"/>
        <v>0</v>
      </c>
      <c r="L40" s="92">
        <f t="shared" si="3"/>
        <v>1</v>
      </c>
      <c r="M40" s="90">
        <f t="shared" si="3"/>
        <v>0</v>
      </c>
      <c r="N40" s="91">
        <f t="shared" si="3"/>
        <v>1</v>
      </c>
      <c r="O40" s="92">
        <f>SUM(O34:O39)</f>
        <v>2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4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12</v>
      </c>
      <c r="Z44" s="95">
        <f>D44+D46+D48</f>
        <v>0</v>
      </c>
      <c r="AA44" s="95">
        <f>Y44-Z44</f>
        <v>12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2</v>
      </c>
      <c r="X45" s="6">
        <f>L50</f>
        <v>1</v>
      </c>
      <c r="Y45" s="6">
        <f>D44+C47+C49</f>
        <v>2</v>
      </c>
      <c r="Z45" s="6">
        <f>C44+D47+D49</f>
        <v>6</v>
      </c>
      <c r="AA45" s="6">
        <f>Y45-Z45</f>
        <v>-4</v>
      </c>
      <c r="AB45" s="10">
        <f>3*V45+W45</f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3</v>
      </c>
      <c r="Z46" s="6">
        <f>D45+C46+C49</f>
        <v>5</v>
      </c>
      <c r="AA46" s="6">
        <f>Y46-Z46</f>
        <v>-2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0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0</v>
      </c>
      <c r="Z47" s="97">
        <f>C45+C47+C48</f>
        <v>6</v>
      </c>
      <c r="AA47" s="97">
        <f>Y47-Z47</f>
        <v>-6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5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2</v>
      </c>
      <c r="L50" s="92">
        <f t="shared" si="4"/>
        <v>1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9</v>
      </c>
      <c r="Z54" s="95">
        <f>D54+D56+D58</f>
        <v>1</v>
      </c>
      <c r="AA54" s="95">
        <f>Y54-Z54</f>
        <v>8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0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0</v>
      </c>
      <c r="O55" s="13">
        <f>IF(C55&lt;D55,1,0)</f>
        <v>1</v>
      </c>
      <c r="P55" s="6">
        <f>IF(D55&gt;C55,1,0)</f>
        <v>1</v>
      </c>
      <c r="Q55" s="6">
        <f>IF(D55=C55,1,0)</f>
        <v>0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5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1</v>
      </c>
      <c r="Z56" s="6">
        <f>D55+C56+C59</f>
        <v>5</v>
      </c>
      <c r="AA56" s="6">
        <f>Y56-Z56</f>
        <v>-4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0</v>
      </c>
      <c r="X57" s="97">
        <f>R60</f>
        <v>2</v>
      </c>
      <c r="Y57" s="97">
        <f>D55+D57+D58</f>
        <v>2</v>
      </c>
      <c r="Z57" s="97">
        <f>C55+C57+C58</f>
        <v>5</v>
      </c>
      <c r="AA57" s="97">
        <f>Y57-Z57</f>
        <v>-3</v>
      </c>
      <c r="AB57" s="12">
        <f>3*V57+W57</f>
        <v>3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1</v>
      </c>
      <c r="Q60" s="91">
        <f>SUM(Q54:Q59)</f>
        <v>0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1</v>
      </c>
      <c r="W64" s="95">
        <f>H70</f>
        <v>1</v>
      </c>
      <c r="X64" s="95">
        <f>I70</f>
        <v>1</v>
      </c>
      <c r="Y64" s="95">
        <f>C64+C66+C68</f>
        <v>4</v>
      </c>
      <c r="Z64" s="95">
        <f>D64+D66+D68</f>
        <v>2</v>
      </c>
      <c r="AA64" s="95">
        <f>Y64-Z64</f>
        <v>2</v>
      </c>
      <c r="AB64" s="8">
        <f>3*V64+W64</f>
        <v>4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0</v>
      </c>
      <c r="AF64">
        <f>IF(OR(AB64&gt;AB67,AND(AB64=AB67,AA64&gt;AA67),AND(AB64=AB67,AA64=AA67,Y64&gt;Y67)),1,0)</f>
        <v>0</v>
      </c>
      <c r="AH64">
        <f>SUM(AD64:AF64)</f>
        <v>1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1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1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1</v>
      </c>
      <c r="O65" s="13">
        <f>IF(C65&lt;D65,1,0)</f>
        <v>0</v>
      </c>
      <c r="P65" s="6">
        <f>IF(D65&gt;C65,1,0)</f>
        <v>0</v>
      </c>
      <c r="Q65" s="6">
        <f>IF(D65=C65,1,0)</f>
        <v>1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0</v>
      </c>
      <c r="Z65" s="6">
        <f>C64+D67+D69</f>
        <v>9</v>
      </c>
      <c r="AA65" s="6">
        <f>Y65-Z65</f>
        <v>-9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0</v>
      </c>
      <c r="D66" s="13">
        <f>'Fase de grupos'!I69</f>
        <v>0</v>
      </c>
      <c r="E66" s="1" t="str">
        <f>'Fase de grupos'!J69</f>
        <v>Túnez</v>
      </c>
      <c r="G66" s="9">
        <f>IF(C66&gt;D66,1,0)</f>
        <v>0</v>
      </c>
      <c r="H66" s="6">
        <f>IF(C66=D66,1,0)</f>
        <v>1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1</v>
      </c>
      <c r="O66" s="13">
        <f>IF(D66&lt;C66,1,0)</f>
        <v>0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2</v>
      </c>
      <c r="X66" s="6">
        <f>O70</f>
        <v>0</v>
      </c>
      <c r="Y66" s="6">
        <f>C65+D66+D69</f>
        <v>3</v>
      </c>
      <c r="Z66" s="6">
        <f>D65+C66+C69</f>
        <v>1</v>
      </c>
      <c r="AA66" s="6">
        <f>Y66-Z66</f>
        <v>2</v>
      </c>
      <c r="AB66" s="10">
        <f>3*V66+W66</f>
        <v>5</v>
      </c>
      <c r="AD66">
        <f>IF(OR(AB66&gt;AB64,AND(AB66=AB64,AA66&gt;AA64),AND(AB66=AB64,AA66=AA64,Y66&gt;Y64)),1,0)</f>
        <v>1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2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2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4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2</v>
      </c>
      <c r="AA67" s="97">
        <f>Y67-Z67</f>
        <v>5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1</v>
      </c>
      <c r="H70" s="91">
        <f t="shared" ref="H70:N70" si="6">SUM(H64:H69)</f>
        <v>1</v>
      </c>
      <c r="I70" s="92">
        <f t="shared" si="6"/>
        <v>1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2</v>
      </c>
      <c r="O70" s="92">
        <f>SUM(O64:O69)</f>
        <v>0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0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1</v>
      </c>
      <c r="X74" s="95">
        <f>I80</f>
        <v>2</v>
      </c>
      <c r="Y74" s="95">
        <f>C74+C76+C78</f>
        <v>2</v>
      </c>
      <c r="Z74" s="95">
        <f>D74+D76+D78</f>
        <v>4</v>
      </c>
      <c r="AA74" s="95">
        <f>Y74-Z74</f>
        <v>-2</v>
      </c>
      <c r="AB74" s="8">
        <f>3*V74+W74</f>
        <v>1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3</v>
      </c>
      <c r="W75" s="6">
        <f>K80</f>
        <v>0</v>
      </c>
      <c r="X75" s="6">
        <f>L80</f>
        <v>0</v>
      </c>
      <c r="Y75" s="6">
        <f>D74+C77+C79</f>
        <v>4</v>
      </c>
      <c r="Z75" s="6">
        <f>C74+D77+D79</f>
        <v>1</v>
      </c>
      <c r="AA75" s="6">
        <f>Y75-Z75</f>
        <v>3</v>
      </c>
      <c r="AB75" s="10">
        <f>3*V75+W75</f>
        <v>9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3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1</v>
      </c>
      <c r="X76" s="6">
        <f>O80</f>
        <v>1</v>
      </c>
      <c r="Y76" s="6">
        <f>C75+D76+D79</f>
        <v>4</v>
      </c>
      <c r="Z76" s="6">
        <f>D75+C76+C79</f>
        <v>4</v>
      </c>
      <c r="AA76" s="6">
        <f>Y76-Z76</f>
        <v>0</v>
      </c>
      <c r="AB76" s="10">
        <f>3*V76+W76</f>
        <v>4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3</v>
      </c>
      <c r="Z77" s="97">
        <f>C75+C77+C78</f>
        <v>4</v>
      </c>
      <c r="AA77" s="97">
        <f>Y77-Z77</f>
        <v>-1</v>
      </c>
      <c r="AB77" s="12">
        <f>3*V77+W77</f>
        <v>3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0</v>
      </c>
      <c r="E79" s="1" t="str">
        <f>'Fase de grupos'!J82</f>
        <v>Colombia</v>
      </c>
      <c r="G79" s="9"/>
      <c r="H79" s="6"/>
      <c r="I79" s="13"/>
      <c r="J79" s="9">
        <f>IF(C79&gt;D79,1,0)</f>
        <v>1</v>
      </c>
      <c r="K79" s="6">
        <f>IF(C79=D79,1,0)</f>
        <v>0</v>
      </c>
      <c r="L79" s="13">
        <f>IF(C79&lt;D79,1,0)</f>
        <v>0</v>
      </c>
      <c r="M79" s="9">
        <f>IF(D79&gt;C79,1,0)</f>
        <v>0</v>
      </c>
      <c r="N79" s="6">
        <f>IF(D79=C79,1,0)</f>
        <v>0</v>
      </c>
      <c r="O79" s="13">
        <f>IF(D79&lt;C79,1,0)</f>
        <v>1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1</v>
      </c>
      <c r="I80" s="92">
        <f t="shared" si="7"/>
        <v>2</v>
      </c>
      <c r="J80" s="90">
        <f t="shared" si="7"/>
        <v>3</v>
      </c>
      <c r="K80" s="91">
        <f t="shared" si="7"/>
        <v>0</v>
      </c>
      <c r="L80" s="92">
        <f t="shared" si="7"/>
        <v>0</v>
      </c>
      <c r="M80" s="90">
        <f t="shared" si="7"/>
        <v>1</v>
      </c>
      <c r="N80" s="91">
        <f t="shared" si="7"/>
        <v>1</v>
      </c>
      <c r="O80" s="92">
        <f>SUM(O74:O79)</f>
        <v>1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2010-03-03T16:28:09Z</dcterms:created>
  <dcterms:modified xsi:type="dcterms:W3CDTF">2018-05-18T00:37:21Z</dcterms:modified>
</cp:coreProperties>
</file>