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ofia\Desktop\"/>
    </mc:Choice>
  </mc:AlternateContent>
  <bookViews>
    <workbookView xWindow="0" yWindow="0" windowWidth="23040" windowHeight="9384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R77" i="3"/>
  <c r="Z74" i="3"/>
  <c r="Y74" i="3"/>
  <c r="AA74" i="3" s="1"/>
  <c r="Y64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G60" i="3"/>
  <c r="V54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AB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4" i="3" l="1"/>
  <c r="AB46" i="3"/>
  <c r="AE46" i="3" s="1"/>
  <c r="AB17" i="3"/>
  <c r="AB75" i="3"/>
  <c r="AE65" i="3"/>
  <c r="AB47" i="3"/>
  <c r="AB35" i="3"/>
  <c r="AE36" i="3" s="1"/>
  <c r="AF37" i="3"/>
  <c r="AF36" i="3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7" i="3" l="1"/>
  <c r="AD34" i="3"/>
  <c r="AF46" i="3"/>
  <c r="AE45" i="3"/>
  <c r="AE37" i="3"/>
  <c r="AH37" i="3" s="1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40" i="2"/>
  <c r="S38" i="2"/>
  <c r="R40" i="2"/>
  <c r="N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T40" i="2" l="1"/>
  <c r="R38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D17" i="5"/>
  <c r="C92" i="7" s="1"/>
  <c r="D18" i="5"/>
  <c r="F59" i="7" s="1"/>
  <c r="D31" i="5"/>
  <c r="C63" i="7" s="1"/>
  <c r="C87" i="7"/>
  <c r="D15" i="5"/>
  <c r="F58" i="7" s="1"/>
  <c r="D28" i="5"/>
  <c r="D25" i="5"/>
  <c r="F61" i="7" s="1"/>
  <c r="D10" i="5"/>
  <c r="C84" i="7" s="1"/>
  <c r="V39" i="2"/>
  <c r="D22" i="5"/>
  <c r="C81" i="7" s="1"/>
  <c r="C60" i="7"/>
  <c r="C83" i="7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C93" i="7"/>
  <c r="F63" i="7"/>
  <c r="V69" i="2"/>
  <c r="U69" i="2"/>
  <c r="J30" i="5"/>
  <c r="C104" i="7"/>
  <c r="V58" i="2"/>
  <c r="U58" i="2"/>
  <c r="V59" i="2"/>
  <c r="U59" i="2"/>
  <c r="G15" i="5"/>
  <c r="C100" i="7" s="1"/>
  <c r="U48" i="2"/>
  <c r="V48" i="2"/>
  <c r="U49" i="2"/>
  <c r="V49" i="2"/>
  <c r="C103" i="7"/>
  <c r="M24" i="5"/>
  <c r="C57" i="7"/>
  <c r="G10" i="5"/>
  <c r="F56" i="7"/>
  <c r="C98" i="7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C91" i="7"/>
  <c r="C89" i="7"/>
  <c r="C58" i="7"/>
  <c r="C85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<sst xmlns="http://schemas.openxmlformats.org/spreadsheetml/2006/main" count="460" uniqueCount="226">
  <si>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</si>
  <si>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</si>
  <si>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</si>
  <si>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</si>
  <si>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</si>
  <si>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</si>
  <si>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</si>
  <si>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</si>
  <si>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</si>
  <si>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</si>
  <si>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</si>
  <si>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</si>
  <si>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</si>
  <si>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</si>
  <si>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</si>
  <si>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</si>
  <si>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</si>
  <si>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</si>
  <si>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</si>
  <si>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</si>
  <si>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</si>
  <si>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</si>
  <si>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</si>
  <si>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</si>
  <si>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</si>
  <si>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</si>
  <si>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</si>
  <si>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</si>
  <si>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</si>
  <si>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</si>
  <si>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</si>
  <si>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</si>
  <si>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</si>
  <si>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</si>
  <si>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</si>
  <si>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</si>
  <si>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</si>
  <si>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</si>
  <si>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</si>
  <si>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</si>
  <si>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</si>
  <si>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</si>
  <si>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</si>
  <si>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</si>
  <si>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</si>
  <si>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</si>
  <si>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</si>
  <si>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</si>
  <si>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</si>
  <si>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</si>
  <si>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</si>
  <si>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</si>
  <si>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</si>
  <si>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</si>
  <si>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</si>
  <si>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</si>
  <si>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</si>
  <si>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</si>
  <si>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</si>
  <si>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</si>
  <si>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</si>
  <si>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</si>
  <si>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</si>
  <si>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</si>
  <si>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</si>
  <si>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</si>
  <si>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</si>
  <si>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</si>
  <si>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</si>
  <si>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</si>
  <si>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</si>
  <si>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</si>
  <si>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</si>
  <si>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</si>
  <si>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</si>
  <si>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</si>
  <si>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</si>
  <si>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</si>
  <si>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</si>
  <si>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</si>
  <si>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</si>
  <si>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</si>
  <si>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</si>
  <si>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</si>
  <si>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</si>
  <si>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</si>
  <si>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</si>
  <si>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</si>
  <si>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</si>
  <si>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</si>
  <si>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</si>
  <si>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</si>
  <si>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</si>
  <si>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</si>
  <si>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</si>
  <si>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</si>
  <si>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</si>
  <si>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</si>
  <si>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</si>
  <si>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</si>
  <si>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</si>
  <si>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</si>
  <si>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</si>
  <si>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</si>
  <si>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</si>
  <si>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</si>
  <si>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</si>
  <si>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</si>
  <si>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</si>
  <si>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</si>
  <si>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</si>
  <si>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</si>
  <si>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</si>
  <si>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</si>
  <si>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</si>
  <si>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</si>
  <si>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</si>
  <si>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</si>
  <si>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</si>
  <si>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</si>
  <si>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</si>
  <si>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</si>
  <si>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</si>
  <si>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</si>
  <si>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</si>
  <si>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</si>
  <si>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</si>
  <si>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</si>
  <si>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</si>
  <si>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</si>
  <si>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</si>
  <si>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</si>
  <si>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</si>
  <si>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</si>
  <si>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</si>
  <si>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</si>
  <si>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</si>
  <si>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</si>
  <si>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</si>
  <si>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</si>
  <si>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</si>
  <si>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</si>
  <si>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</si>
  <si>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</si>
  <si>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</si>
  <si>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</si>
  <si>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</si>
  <si>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</si>
  <si>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</si>
  <si>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</si>
  <si>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</si>
  <si>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</si>
  <si>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</si>
  <si>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</si>
  <si>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</si>
  <si>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</si>
  <si>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</si>
  <si>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</si>
  <si>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</si>
  <si>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</si>
  <si>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</si>
  <si>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</si>
  <si>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</si>
  <si>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</si>
  <si>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</si>
  <si>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</si>
  <si>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</si>
  <si>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</si>
  <si>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</si>
  <si>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</si>
  <si>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</si>
  <si>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</si>
  <si>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</si>
  <si>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</si>
  <si>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</si>
  <si>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</si>
  <si>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</si>
  <si>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</si>
  <si>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</si>
  <si>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</si>
  <si>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</si>
  <si>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</si>
  <si>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</si>
  <si>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</si>
  <si>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</si>
  <si>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</si>
  <si>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</si>
  <si>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</si>
  <si>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</si>
  <si>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</si>
  <si>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</si>
  <si>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</si>
  <si>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</si>
  <si>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</si>
  <si>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</si>
  <si>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</si>
  <si>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</si>
  <si>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</si>
  <si>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</si>
  <si>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</si>
  <si>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</si>
  <si>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</si>
  <si>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</si>
  <si>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</si>
  <si>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</si>
  <si>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</si>
  <si>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</si>
  <si>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</si>
  <si>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</si>
  <si>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</si>
  <si>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</si>
  <si>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</si>
  <si>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</si>
  <si>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</si>
  <si>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</si>
  <si>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</si>
  <si>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</si>
  <si>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</si>
  <si>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</si>
  <si>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</si>
  <si>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</si>
  <si>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</si>
  <si>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</si>
  <si>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Sofía M</t>
  </si>
  <si>
    <t>sofiamastandrea@gmail.com</t>
  </si>
  <si>
    <t>Gabriel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</si>
</sst>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ofiamastandrea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26" sqref="C26"/>
    </sheetView>
  </sheetViews>
  <sheetFormatPr defaultColWidth="11.5546875" defaultRowHeight="14.4"/>
  <cols>
    <col min="1" max="1" width="2.6640625" customWidth="1"/>
    <col min="2" max="2" width="18.44140625" style="1" bestFit="1" customWidth="1"/>
    <col min="3" max="3" width="112.88671875" customWidth="1"/>
    <col min="4" max="4" width="1.6640625" customWidth="1"/>
    <col min="5" max="5" width="11.44140625" style="1"/>
    <col min="6" max="7" width="3.6640625" style="1" customWidth="1"/>
    <col min="8" max="9" width="11.441406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" thickBot="1">
      <c r="C20" t="s">
        <v>73</v>
      </c>
    </row>
    <row r="21" spans="2:9" ht="1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" thickBot="1">
      <c r="C22" t="s">
        <v>75</v>
      </c>
      <c r="E22" s="27"/>
      <c r="F22" s="61"/>
      <c r="G22" s="61"/>
      <c r="H22" s="61"/>
      <c r="I22" s="28"/>
    </row>
    <row r="23" spans="2:9" ht="1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4" workbookViewId="0">
      <selection activeCell="I83" sqref="I83"/>
    </sheetView>
  </sheetViews>
  <sheetFormatPr defaultColWidth="11.5546875" defaultRowHeight="14.4"/>
  <cols>
    <col min="1" max="1" width="2.88671875" style="67" customWidth="1"/>
    <col min="2" max="2" width="3.6640625" customWidth="1"/>
    <col min="3" max="3" width="4.88671875" customWidth="1"/>
    <col min="4" max="4" width="15.6640625" customWidth="1"/>
    <col min="5" max="5" width="8" customWidth="1"/>
    <col min="6" max="6" width="22" bestFit="1" customWidth="1"/>
    <col min="7" max="7" width="15.6640625" customWidth="1"/>
    <col min="8" max="9" width="4.6640625" customWidth="1"/>
    <col min="10" max="10" width="15.6640625" customWidth="1"/>
    <col min="11" max="11" width="3.6640625" customWidth="1"/>
    <col min="12" max="12" width="3.6640625" style="1" customWidth="1"/>
    <col min="13" max="13" width="15.6640625" customWidth="1"/>
    <col min="14" max="18" width="3.6640625" customWidth="1"/>
    <col min="19" max="19" width="5.6640625" customWidth="1"/>
    <col min="20" max="20" width="4.6640625" customWidth="1"/>
    <col min="21" max="21" width="2.6640625" style="55" customWidth="1"/>
    <col min="22" max="22" width="25.109375" customWidth="1"/>
    <col min="23" max="23" width="2.6640625" customWidth="1"/>
    <col min="24" max="25" width="11.44140625" style="36" customWidth="1"/>
    <col min="26" max="30" width="11.44140625" style="36"/>
    <col min="31" max="39" width="11.44140625" style="31"/>
  </cols>
  <sheetData>
    <row r="1" spans="1:30" s="67" customFormat="1" ht="15" thickBot="1">
      <c r="A1" s="88"/>
      <c r="L1" s="69"/>
      <c r="U1" s="78"/>
    </row>
    <row r="2" spans="1:30" s="31" customFormat="1" ht="1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1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5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1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4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6</v>
      </c>
      <c r="R18" s="146">
        <f>IF('No modificar!!'!AJ14=3,'No modificar!!'!Z14,IF('No modificar!!'!AJ15=3,'No modificar!!'!Z15,IF('No modificar!!'!AJ16=3,'No modificar!!'!Z16,'No modificar!!'!Z17)))</f>
        <v>3</v>
      </c>
      <c r="S18" s="146">
        <f>IF('No modificar!!'!AJ14=3,'No modificar!!'!AA14,IF('No modificar!!'!AJ15=3,'No modificar!!'!AA15,IF('No modificar!!'!AJ16=3,'No modificar!!'!AA16,'No modificar!!'!AA17)))</f>
        <v>3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>!!</v>
      </c>
      <c r="V18" s="191" t="str">
        <f>IF(AND(T18=T19,S18=S19,Q18=Q19),"El 1° se decide por Fair Play"," ")</f>
        <v>El 1° se decide por Fair Play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-1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5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Perú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5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1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Francia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2</v>
      </c>
      <c r="T29" s="147">
        <f>IF('No modificar!!'!AJ24=2,'No modificar!!'!AB24,IF('No modificar!!'!AJ25=2,'No modificar!!'!AB25,IF('No modificar!!'!AJ26=2,'No modificar!!'!AB26,'No modificar!!'!AB27)))</f>
        <v>7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5</v>
      </c>
      <c r="S30" s="99">
        <f>IF('No modificar!!'!AJ24=1,'No modificar!!'!AA24,IF('No modificar!!'!AJ25=1,'No modificar!!'!AA25,IF('No modificar!!'!AJ26=1,'No modificar!!'!AA26,'No modificar!!'!AA27)))</f>
        <v>-3</v>
      </c>
      <c r="T30" s="110">
        <f>IF('No modificar!!'!AJ24=1,'No modificar!!'!AB24,IF('No modificar!!'!AJ25=1,'No modificar!!'!AB25,IF('No modificar!!'!AJ26=1,'No modificar!!'!AB26,'No modificar!!'!AB27)))</f>
        <v>1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4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4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3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2</v>
      </c>
      <c r="R40" s="99">
        <f>IF('No modificar!!'!AJ34=1,'No modificar!!'!Z34,IF('No modificar!!'!AJ35=1,'No modificar!!'!Z35,IF('No modificar!!'!AJ36=1,'No modificar!!'!Z36,'No modificar!!'!Z37)))</f>
        <v>2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-4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7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0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1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3</v>
      </c>
      <c r="S60" s="99">
        <f>IF('No modificar!!'!AJ54=1,'No modificar!!'!AA54,IF('No modificar!!'!AJ55=1,'No modificar!!'!AA55,IF('No modificar!!'!AJ56=1,'No modificar!!'!AA56,'No modificar!!'!AA57)))</f>
        <v>0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-5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1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5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3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4</v>
      </c>
      <c r="R69" s="149">
        <f>IF('No modificar!!'!AJ64=2,'No modificar!!'!Z64,IF('No modificar!!'!AJ65=2,'No modificar!!'!Z65,IF('No modificar!!'!AJ66=2,'No modificar!!'!Z66,'No modificar!!'!Z67)))</f>
        <v>1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3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4</v>
      </c>
      <c r="S71" s="114">
        <f>IF('No modificar!!'!AJ64=0,'No modificar!!'!AA64,IF('No modificar!!'!AJ65=0,'No modificar!!'!AA65,IF('No modificar!!'!AJ66=0,'No modificar!!'!AA66,'No modificar!!'!AA67)))</f>
        <v>-4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0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Senegal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4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1</v>
      </c>
      <c r="R80" s="99">
        <f>IF('No modificar!!'!AJ74=1,'No modificar!!'!Z74,IF('No modificar!!'!AJ75=1,'No modificar!!'!Z75,IF('No modificar!!'!AJ76=1,'No modificar!!'!Z76,'No modificar!!'!Z77)))</f>
        <v>2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T20" sqref="T20"/>
    </sheetView>
  </sheetViews>
  <sheetFormatPr defaultColWidth="11.5546875" defaultRowHeight="14.4"/>
  <cols>
    <col min="1" max="1" width="2.6640625" style="67" customWidth="1"/>
    <col min="2" max="2" width="3.6640625" style="32" customWidth="1"/>
    <col min="3" max="3" width="10.44140625" style="150" bestFit="1" customWidth="1"/>
    <col min="4" max="4" width="13.109375" style="150" customWidth="1"/>
    <col min="5" max="5" width="3.6640625" style="150" customWidth="1"/>
    <col min="6" max="6" width="3.6640625" style="142" customWidth="1"/>
    <col min="7" max="7" width="17.5546875" style="1" customWidth="1"/>
    <col min="8" max="8" width="3.6640625" style="1" customWidth="1"/>
    <col min="9" max="9" width="3.6640625" style="32" customWidth="1"/>
    <col min="10" max="10" width="18.6640625" style="1" customWidth="1"/>
    <col min="11" max="11" width="3.6640625" style="1" customWidth="1"/>
    <col min="12" max="12" width="7.44140625" style="32" customWidth="1"/>
    <col min="13" max="13" width="16.6640625" style="1" customWidth="1"/>
    <col min="14" max="14" width="3.6640625" style="1" customWidth="1"/>
    <col min="15" max="15" width="3.6640625" style="32" customWidth="1"/>
    <col min="16" max="16" width="15.6640625" style="1" customWidth="1"/>
    <col min="17" max="17" width="3.6640625" style="1" customWidth="1"/>
    <col min="18" max="18" width="3.6640625" style="32" customWidth="1"/>
    <col min="19" max="19" width="15.6640625" style="1" customWidth="1"/>
    <col min="20" max="20" width="3.6640625" style="32" customWidth="1"/>
    <col min="21" max="25" width="11.44140625" style="36"/>
  </cols>
  <sheetData>
    <row r="1" spans="1:30" s="67" customFormat="1" ht="1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8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" thickBot="1">
      <c r="A8" s="173"/>
      <c r="B8" s="177"/>
      <c r="C8" s="186" t="s">
        <v>20</v>
      </c>
      <c r="D8" s="185" t="s">
        <v>90</v>
      </c>
      <c r="E8" s="184">
        <v>1</v>
      </c>
      <c r="F8" s="169"/>
      <c r="G8" s="185" t="s">
        <v>0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Uruguay</v>
      </c>
      <c r="K9" s="185">
        <v>0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399999999999999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Perú</v>
      </c>
      <c r="E10" s="184">
        <v>1</v>
      </c>
      <c r="F10" s="169"/>
      <c r="G10" s="185" t="str">
        <f>IF(E10&gt;E11,D10,IF(E11&gt;E10,D11,"Manualmente"))</f>
        <v>Perú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1</v>
      </c>
      <c r="F17" s="169"/>
      <c r="G17" s="185" t="s">
        <v>120</v>
      </c>
      <c r="H17" s="185">
        <v>2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399999999999999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" thickBot="1">
      <c r="B21" s="177"/>
      <c r="C21" s="186" t="s">
        <v>22</v>
      </c>
      <c r="D21" s="185" t="s">
        <v>89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tr">
        <f>IF(E21&gt;E22,D21,IF(E22&gt;E21,D22,"Manualmente"))</f>
        <v>Portugal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Uruguay</v>
      </c>
      <c r="N22" s="155">
        <v>0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">
        <v>94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0</v>
      </c>
      <c r="F24" s="169"/>
      <c r="G24" s="185" t="str">
        <f>IF(E24&gt;E25,D24,IF(E25&gt;E24,D25,"Manualmente"))</f>
        <v>Francia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Francia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Francia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Senegal</v>
      </c>
      <c r="E31" s="184">
        <v>1</v>
      </c>
      <c r="F31" s="169"/>
      <c r="G31" s="185" t="str">
        <f>IF(E31&gt;E32,D31,IF(E32&gt;E31,D32,"Manualmente"))</f>
        <v>Bélgica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5546875" defaultRowHeight="14.4"/>
  <cols>
    <col min="1" max="1" width="3.6640625" customWidth="1"/>
    <col min="2" max="2" width="4.6640625" style="1" bestFit="1" customWidth="1"/>
    <col min="3" max="3" width="13.44140625" style="1" bestFit="1" customWidth="1"/>
    <col min="4" max="5" width="2" style="1" bestFit="1" customWidth="1"/>
    <col min="6" max="6" width="15.6640625" style="1" bestFit="1" customWidth="1"/>
    <col min="7" max="7" width="3.6640625" customWidth="1"/>
    <col min="8" max="8" width="3" bestFit="1" customWidth="1"/>
    <col min="9" max="9" width="15.6640625" customWidth="1"/>
    <col min="10" max="11" width="3.6640625" customWidth="1"/>
    <col min="12" max="12" width="15.6640625" customWidth="1"/>
  </cols>
  <sheetData>
    <row r="1" spans="2:6" ht="1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1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0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1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0</v>
      </c>
      <c r="E16" s="158">
        <f>'Fase de grupos'!I77</f>
        <v>1</v>
      </c>
      <c r="F16" s="161" t="str">
        <f>'Fase de grupos'!J77</f>
        <v>Senegal</v>
      </c>
    </row>
    <row r="17" spans="2:6" ht="1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1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0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0</v>
      </c>
      <c r="F52" s="161" t="str">
        <f>'Fase de grupos'!J81</f>
        <v>Japón</v>
      </c>
    </row>
    <row r="53" spans="2:6" ht="1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1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Perú</v>
      </c>
      <c r="D57" s="172">
        <f>'Fase final'!E10</f>
        <v>1</v>
      </c>
      <c r="E57" s="172">
        <f>'Fase final'!E11</f>
        <v>0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1</v>
      </c>
      <c r="E59" s="172">
        <f>'Fase final'!E18</f>
        <v>1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2</v>
      </c>
      <c r="E60" s="172">
        <f>'Fase final'!E22</f>
        <v>1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0</v>
      </c>
      <c r="E61" s="172">
        <f>'Fase final'!E25</f>
        <v>1</v>
      </c>
      <c r="F61" s="188" t="str">
        <f>'Fase final'!D25</f>
        <v>Francia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Suiza</v>
      </c>
    </row>
    <row r="63" spans="2:6" s="153" customFormat="1" ht="15" thickBot="1">
      <c r="B63" s="160">
        <v>56</v>
      </c>
      <c r="C63" s="50" t="str">
        <f>'Fase final'!D31</f>
        <v>Senegal</v>
      </c>
      <c r="D63" s="50">
        <f>'Fase final'!E31</f>
        <v>1</v>
      </c>
      <c r="E63" s="50">
        <f>'Fase final'!E32</f>
        <v>2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1</v>
      </c>
      <c r="F66" s="53" t="str">
        <f>'Fase final'!G10</f>
        <v>Perú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2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Portugal</v>
      </c>
      <c r="D68" s="48">
        <f>'Fase final'!H22</f>
        <v>2</v>
      </c>
      <c r="E68" s="48">
        <f>'Fase final'!H24</f>
        <v>2</v>
      </c>
      <c r="F68" s="49" t="str">
        <f>'Fase final'!G24</f>
        <v>Francia</v>
      </c>
    </row>
    <row r="69" spans="2:6" ht="1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Bélgica</v>
      </c>
    </row>
    <row r="71" spans="2:6" ht="15" thickBot="1"/>
    <row r="72" spans="2:6">
      <c r="B72" s="63">
        <v>61</v>
      </c>
      <c r="C72" s="64" t="str">
        <f>'Fase final'!J9</f>
        <v>Uruguay</v>
      </c>
      <c r="D72" s="64">
        <f>'Fase final'!K9</f>
        <v>0</v>
      </c>
      <c r="E72" s="64">
        <f>'Fase final'!K16</f>
        <v>2</v>
      </c>
      <c r="F72" s="65" t="str">
        <f>'Fase final'!J16</f>
        <v>Brasil</v>
      </c>
    </row>
    <row r="73" spans="2:6" ht="15" thickBot="1">
      <c r="B73" s="11">
        <v>62</v>
      </c>
      <c r="C73" s="16" t="str">
        <f>'Fase final'!J23</f>
        <v>Francia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1</v>
      </c>
      <c r="F76" s="43" t="str">
        <f>'Fase final'!M14</f>
        <v>Alemania</v>
      </c>
    </row>
    <row r="77" spans="2:6" ht="15" thickBot="1">
      <c r="B77" s="11">
        <v>64</v>
      </c>
      <c r="C77" s="16" t="str">
        <f>'Fase final'!M22</f>
        <v>Uruguay</v>
      </c>
      <c r="D77" s="16">
        <f>'Fase final'!N22</f>
        <v>0</v>
      </c>
      <c r="E77" s="16">
        <f>'Fase final'!N24</f>
        <v>2</v>
      </c>
      <c r="F77" s="14" t="str">
        <f>'Fase final'!M24</f>
        <v>Francia</v>
      </c>
    </row>
    <row r="79" spans="2:6" ht="1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Perú</v>
      </c>
      <c r="D84"/>
    </row>
    <row r="85" spans="2:6">
      <c r="B85" s="159" t="s">
        <v>39</v>
      </c>
      <c r="C85" s="161" t="str">
        <f>'Fase final'!D25</f>
        <v>Francia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Senegal</v>
      </c>
      <c r="E94" s="154"/>
      <c r="F94" s="154"/>
    </row>
    <row r="95" spans="2:6" s="153" customFormat="1" ht="15" thickBot="1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Perú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Portugal</v>
      </c>
      <c r="E102" s="154"/>
      <c r="F102" s="154"/>
    </row>
    <row r="103" spans="2:6" s="153" customFormat="1">
      <c r="B103" s="159" t="s">
        <v>45</v>
      </c>
      <c r="C103" s="161" t="str">
        <f>'Fase final'!G24</f>
        <v>Francia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Francia</v>
      </c>
      <c r="D110"/>
      <c r="E110"/>
      <c r="F110"/>
    </row>
    <row r="111" spans="2:6" ht="1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" thickBot="1">
      <c r="B117" s="11" t="s">
        <v>209</v>
      </c>
      <c r="C117" s="14" t="str">
        <f>F77</f>
        <v>Francia</v>
      </c>
      <c r="D117"/>
      <c r="E117"/>
      <c r="F117"/>
    </row>
    <row r="118" spans="2:6">
      <c r="D118"/>
      <c r="E118"/>
      <c r="F118"/>
    </row>
    <row r="119" spans="2:6" ht="15" thickBot="1">
      <c r="D119"/>
      <c r="E119"/>
      <c r="F119"/>
    </row>
    <row r="120" spans="2:6" ht="1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" thickBot="1">
      <c r="D121"/>
      <c r="E121"/>
      <c r="F121"/>
    </row>
    <row r="122" spans="2:6" ht="15" thickBot="1">
      <c r="B122" s="44" t="s">
        <v>33</v>
      </c>
      <c r="C122" s="45" t="str">
        <f>'Fase final'!P17</f>
        <v>Gabriel Jesus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5546875" defaultRowHeight="14.4"/>
  <cols>
    <col min="1" max="1" width="4.6640625" customWidth="1"/>
    <col min="2" max="2" width="15.6640625" customWidth="1"/>
    <col min="3" max="4" width="5.6640625" customWidth="1"/>
    <col min="5" max="5" width="15.6640625" customWidth="1"/>
    <col min="6" max="20" width="4.6640625" customWidth="1"/>
    <col min="21" max="21" width="15.6640625" style="1" customWidth="1"/>
    <col min="22" max="27" width="3.6640625" customWidth="1"/>
    <col min="28" max="28" width="4.6640625" customWidth="1"/>
    <col min="29" max="36" width="3.6640625" customWidth="1"/>
  </cols>
  <sheetData>
    <row r="1" spans="2:36" ht="15" thickBot="1"/>
    <row r="2" spans="2:36" ht="1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1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1</v>
      </c>
      <c r="X4" s="15">
        <f>I10</f>
        <v>2</v>
      </c>
      <c r="Y4" s="15">
        <f>C4+C6+C8</f>
        <v>3</v>
      </c>
      <c r="Z4" s="15">
        <f>D4+D6+D8</f>
        <v>5</v>
      </c>
      <c r="AA4" s="15">
        <f>Y4-Z4</f>
        <v>-2</v>
      </c>
      <c r="AB4" s="8">
        <f>3*V4+W4</f>
        <v>1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1</v>
      </c>
      <c r="Z5" s="6">
        <f>C4+D7+D9</f>
        <v>4</v>
      </c>
      <c r="AA5" s="6">
        <f>Y5-Z5</f>
        <v>-3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3</v>
      </c>
      <c r="Z6" s="6">
        <f>D5+C6+C9</f>
        <v>2</v>
      </c>
      <c r="AA6" s="6">
        <f>Y6-Z6</f>
        <v>1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5</v>
      </c>
      <c r="Z7" s="16">
        <f>C5+C7+C8</f>
        <v>1</v>
      </c>
      <c r="AA7" s="16">
        <f>Y7-Z7</f>
        <v>4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" thickBot="1">
      <c r="G10" s="2">
        <f>SUM(G4:G9)</f>
        <v>0</v>
      </c>
      <c r="H10" s="7">
        <f t="shared" ref="H10:Q10" si="0">SUM(H4:H9)</f>
        <v>1</v>
      </c>
      <c r="I10" s="3">
        <f t="shared" si="0"/>
        <v>2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" thickBot="1"/>
    <row r="12" spans="2:36" ht="1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6</v>
      </c>
      <c r="Z14" s="22">
        <f>D14+D16+D18</f>
        <v>3</v>
      </c>
      <c r="AA14" s="22">
        <f>Y14-Z14</f>
        <v>3</v>
      </c>
      <c r="AB14" s="8">
        <f>3*V14+W14</f>
        <v>7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6</v>
      </c>
      <c r="Z15" s="6">
        <f>C14+D17+D19</f>
        <v>3</v>
      </c>
      <c r="AA15" s="6">
        <f>Y15-Z15</f>
        <v>3</v>
      </c>
      <c r="AB15" s="10">
        <f>3*V15+W15</f>
        <v>7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3</v>
      </c>
      <c r="Z16" s="6">
        <f>D15+C16+C19</f>
        <v>4</v>
      </c>
      <c r="AA16" s="6">
        <f>Y16-Z16</f>
        <v>-1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" thickBot="1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0</v>
      </c>
      <c r="Z17" s="16">
        <f>C15+C17+C18</f>
        <v>5</v>
      </c>
      <c r="AA17" s="16">
        <f>Y17-Z17</f>
        <v>-5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" thickBot="1"/>
    <row r="22" spans="2:36" ht="1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4</v>
      </c>
      <c r="Z24" s="22">
        <f>D24+D26+D28</f>
        <v>2</v>
      </c>
      <c r="AA24" s="22">
        <f>Y24-Z24</f>
        <v>2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0</v>
      </c>
      <c r="AF24">
        <f>IF(OR(AB24&gt;AB27,AND(AB24=AB27,AA24&gt;AA27),AND(AB24=AB27,AA24=AA27,Y24&gt;Y27)),1,0)</f>
        <v>1</v>
      </c>
      <c r="AH24">
        <f>SUM(AD24:AF24)</f>
        <v>2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2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2</v>
      </c>
      <c r="Z25" s="6">
        <f>C24+D27+D29</f>
        <v>5</v>
      </c>
      <c r="AA25" s="6">
        <f>Y25-Z25</f>
        <v>-3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1</v>
      </c>
      <c r="D26" s="13">
        <f>'Fase de grupos'!I29</f>
        <v>1</v>
      </c>
      <c r="E26" s="1" t="str">
        <f>'Fase de grupos'!J29</f>
        <v>Perú</v>
      </c>
      <c r="G26" s="9">
        <f>IF(C26&gt;D26,1,0)</f>
        <v>0</v>
      </c>
      <c r="H26" s="6">
        <f>IF(C26=D26,1,0)</f>
        <v>1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1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1</v>
      </c>
      <c r="X26" s="6">
        <f>O30</f>
        <v>0</v>
      </c>
      <c r="Y26" s="6">
        <f>C25+D26+D29</f>
        <v>5</v>
      </c>
      <c r="Z26" s="6">
        <f>D25+C26+C29</f>
        <v>1</v>
      </c>
      <c r="AA26" s="6">
        <f>Y26-Z26</f>
        <v>4</v>
      </c>
      <c r="AB26" s="10">
        <f>3*V26+W26</f>
        <v>7</v>
      </c>
      <c r="AD26">
        <f>IF(OR(AB26&gt;AB24,AND(AB26=AB24,AA26&gt;AA24),AND(AB26=AB24,AA26=AA24,Y26&gt;Y24)),1,0)</f>
        <v>1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3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3</v>
      </c>
    </row>
    <row r="27" spans="2:36" ht="1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1</v>
      </c>
      <c r="Z27" s="16">
        <f>C25+C27+C28</f>
        <v>4</v>
      </c>
      <c r="AA27" s="16">
        <f>Y27-Z27</f>
        <v>-3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2</v>
      </c>
      <c r="N30" s="19">
        <f t="shared" si="2"/>
        <v>1</v>
      </c>
      <c r="O30" s="20">
        <f>SUM(O24:O29)</f>
        <v>0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2</v>
      </c>
      <c r="X34" s="95">
        <f>I40</f>
        <v>0</v>
      </c>
      <c r="Y34" s="95">
        <f>C34+C36+C38</f>
        <v>4</v>
      </c>
      <c r="Z34" s="95">
        <f>D34+D36+D38</f>
        <v>3</v>
      </c>
      <c r="AA34" s="95">
        <f>Y34-Z34</f>
        <v>1</v>
      </c>
      <c r="AB34" s="8">
        <f>3*V34+W34</f>
        <v>5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1</v>
      </c>
      <c r="Z35" s="6">
        <f>C34+D37+D39</f>
        <v>5</v>
      </c>
      <c r="AA35" s="6">
        <f>Y35-Z35</f>
        <v>-4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4</v>
      </c>
      <c r="Z36" s="6">
        <f>D35+C36+C39</f>
        <v>1</v>
      </c>
      <c r="AA36" s="6">
        <f>Y36-Z36</f>
        <v>3</v>
      </c>
      <c r="AB36" s="10">
        <f>3*V36+W36</f>
        <v>7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2</v>
      </c>
      <c r="Z37" s="97">
        <f>C35+C37+C38</f>
        <v>2</v>
      </c>
      <c r="AA37" s="97">
        <f>Y37-Z37</f>
        <v>0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1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" thickBot="1">
      <c r="G40" s="90">
        <f>SUM(G34:G39)</f>
        <v>1</v>
      </c>
      <c r="H40" s="91">
        <f t="shared" ref="H40:N40" si="3">SUM(H34:H39)</f>
        <v>2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" thickBot="1">
      <c r="U41"/>
    </row>
    <row r="42" spans="2:36" ht="1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8</v>
      </c>
      <c r="Z44" s="95">
        <f>D44+D46+D48</f>
        <v>1</v>
      </c>
      <c r="AA44" s="95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3</v>
      </c>
      <c r="Z45" s="6">
        <f>C44+D47+D49</f>
        <v>4</v>
      </c>
      <c r="AA45" s="6">
        <f>Y45-Z45</f>
        <v>-1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2</v>
      </c>
      <c r="Z46" s="6">
        <f>D45+C46+C49</f>
        <v>5</v>
      </c>
      <c r="AA46" s="6">
        <f>Y46-Z46</f>
        <v>-3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" thickBot="1">
      <c r="B47" s="1" t="str">
        <f>'Fase de grupos'!G50</f>
        <v>Suiza</v>
      </c>
      <c r="C47" s="9">
        <f>'Fase de grupos'!H50</f>
        <v>0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2</v>
      </c>
      <c r="X47" s="97">
        <f>R50</f>
        <v>1</v>
      </c>
      <c r="Y47" s="97">
        <f>D45+D47+D48</f>
        <v>1</v>
      </c>
      <c r="Z47" s="97">
        <f>C45+C47+C48</f>
        <v>4</v>
      </c>
      <c r="AA47" s="97">
        <f>Y47-Z47</f>
        <v>-3</v>
      </c>
      <c r="AB47" s="12">
        <f>3*V47+W47</f>
        <v>2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" thickBot="1">
      <c r="B49" s="1" t="str">
        <f>'Fase de grupos'!G52</f>
        <v>Suiza</v>
      </c>
      <c r="C49" s="11">
        <f>'Fase de grupos'!H52</f>
        <v>2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0</v>
      </c>
      <c r="Q50" s="91">
        <f>SUM(Q44:Q49)</f>
        <v>2</v>
      </c>
      <c r="R50" s="92">
        <f>SUM(R44:R49)</f>
        <v>1</v>
      </c>
      <c r="U50"/>
    </row>
    <row r="51" spans="2:36" ht="15" thickBot="1">
      <c r="U51"/>
    </row>
    <row r="52" spans="2:36" ht="1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7</v>
      </c>
      <c r="Z54" s="95">
        <f>D54+D56+D58</f>
        <v>2</v>
      </c>
      <c r="AA54" s="95">
        <f>Y54-Z54</f>
        <v>5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4</v>
      </c>
      <c r="Z55" s="6">
        <f>C54+D57+D59</f>
        <v>4</v>
      </c>
      <c r="AA55" s="6">
        <f>Y55-Z55</f>
        <v>0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3</v>
      </c>
      <c r="Z56" s="6">
        <f>D55+C56+C59</f>
        <v>3</v>
      </c>
      <c r="AA56" s="6">
        <f>Y56-Z56</f>
        <v>0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" thickBot="1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1</v>
      </c>
      <c r="Z57" s="97">
        <f>C55+C57+C58</f>
        <v>6</v>
      </c>
      <c r="AA57" s="97">
        <f>Y57-Z57</f>
        <v>-5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" thickBot="1">
      <c r="U61"/>
    </row>
    <row r="62" spans="2:36" ht="1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1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4</v>
      </c>
      <c r="Z64" s="95">
        <f>D64+D66+D68</f>
        <v>1</v>
      </c>
      <c r="AA64" s="95">
        <f>Y64-Z64</f>
        <v>3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3</v>
      </c>
      <c r="AA65" s="6">
        <f>Y65-Z65</f>
        <v>-2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0</v>
      </c>
      <c r="Z66" s="6">
        <f>D65+C66+C69</f>
        <v>4</v>
      </c>
      <c r="AA66" s="6">
        <f>Y66-Z66</f>
        <v>-4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" thickBot="1">
      <c r="B67" s="1" t="str">
        <f>'Fase de grupos'!G70</f>
        <v>Panamá</v>
      </c>
      <c r="C67" s="9">
        <f>'Fase de grupos'!H70</f>
        <v>1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5</v>
      </c>
      <c r="Z67" s="97">
        <f>C65+C67+C68</f>
        <v>2</v>
      </c>
      <c r="AA67" s="97">
        <f>Y67-Z67</f>
        <v>3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" thickBot="1">
      <c r="U71"/>
    </row>
    <row r="72" spans="2:36" ht="1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0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2</v>
      </c>
      <c r="X74" s="95">
        <f>I80</f>
        <v>1</v>
      </c>
      <c r="Y74" s="95">
        <f>C74+C76+C78</f>
        <v>1</v>
      </c>
      <c r="Z74" s="95">
        <f>D74+D76+D78</f>
        <v>2</v>
      </c>
      <c r="AA74" s="95">
        <f>Y74-Z74</f>
        <v>-1</v>
      </c>
      <c r="AB74" s="8">
        <f>3*V74+W74</f>
        <v>2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2</v>
      </c>
      <c r="W75" s="6">
        <f>K80</f>
        <v>1</v>
      </c>
      <c r="X75" s="6">
        <f>L80</f>
        <v>0</v>
      </c>
      <c r="Y75" s="6">
        <f>D74+C77+C79</f>
        <v>4</v>
      </c>
      <c r="Z75" s="6">
        <f>C74+D77+D79</f>
        <v>2</v>
      </c>
      <c r="AA75" s="6">
        <f>Y75-Z75</f>
        <v>2</v>
      </c>
      <c r="AB75" s="10">
        <f>3*V75+W75</f>
        <v>7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1</v>
      </c>
      <c r="AF75">
        <f>IF(OR(AB75&gt;AB77,AND(AB75=AB77,AA75&gt;AA77),AND(AB75=AB77,AA75=AA77,Y75&gt;Y77)),1,0)</f>
        <v>1</v>
      </c>
      <c r="AH75">
        <f>SUM(AD75:AF75)</f>
        <v>3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3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2</v>
      </c>
      <c r="X76" s="6">
        <f>O80</f>
        <v>0</v>
      </c>
      <c r="Y76" s="6">
        <f>C75+D76+D79</f>
        <v>4</v>
      </c>
      <c r="Z76" s="6">
        <f>D75+C76+C79</f>
        <v>2</v>
      </c>
      <c r="AA76" s="6">
        <f>Y76-Z76</f>
        <v>2</v>
      </c>
      <c r="AB76" s="10">
        <f>3*V76+W76</f>
        <v>5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0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" thickBot="1">
      <c r="B77" s="1" t="str">
        <f>'Fase de grupos'!G80</f>
        <v>Senegal</v>
      </c>
      <c r="C77" s="9">
        <f>'Fase de grupos'!H80</f>
        <v>2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1</v>
      </c>
      <c r="Z77" s="97">
        <f>C75+C77+C78</f>
        <v>4</v>
      </c>
      <c r="AA77" s="97">
        <f>Y77-Z77</f>
        <v>-3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0</v>
      </c>
      <c r="D78" s="13">
        <f>'Fase de grupos'!I81</f>
        <v>0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" thickBot="1">
      <c r="G80" s="90">
        <f>SUM(G74:G79)</f>
        <v>0</v>
      </c>
      <c r="H80" s="91">
        <f t="shared" ref="H80:N80" si="7">SUM(H74:H79)</f>
        <v>2</v>
      </c>
      <c r="I80" s="92">
        <f t="shared" si="7"/>
        <v>1</v>
      </c>
      <c r="J80" s="90">
        <f t="shared" si="7"/>
        <v>2</v>
      </c>
      <c r="K80" s="91">
        <f t="shared" si="7"/>
        <v>1</v>
      </c>
      <c r="L80" s="92">
        <f t="shared" si="7"/>
        <v>0</v>
      </c>
      <c r="M80" s="90">
        <f t="shared" si="7"/>
        <v>1</v>
      </c>
      <c r="N80" s="91">
        <f t="shared" si="7"/>
        <v>2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Sofia</cp:lastModifiedBy>
  <dcterms:created xsi:type="dcterms:W3CDTF">2010-03-03T16:28:09Z</dcterms:created>
  <dcterms:modified xsi:type="dcterms:W3CDTF">2018-06-11T23:18:07Z</dcterms:modified>
</cp:coreProperties>
</file>