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2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Z74" i="3" s="1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 s="1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25" i="3" l="1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AA27" i="3" s="1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K60" i="3"/>
  <c r="W5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F37" i="3" s="1"/>
  <c r="AB46" i="3"/>
  <c r="AE46" i="3" s="1"/>
  <c r="AB17" i="3"/>
  <c r="AB75" i="3"/>
  <c r="AE65" i="3"/>
  <c r="AB47" i="3"/>
  <c r="AF47" i="3" s="1"/>
  <c r="AB35" i="3"/>
  <c r="AE36" i="3" s="1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6" i="3" l="1"/>
  <c r="AF36" i="3"/>
  <c r="AD34" i="3"/>
  <c r="AF46" i="3"/>
  <c r="AE45" i="3"/>
  <c r="AE37" i="3"/>
  <c r="AH37" i="3" s="1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S40" i="2" s="1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R40" i="2"/>
  <c r="N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39" i="2" l="1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F57" i="7" l="1"/>
  <c r="D29" i="5"/>
  <c r="F62" i="7" s="1"/>
  <c r="D14" i="5"/>
  <c r="C88" i="7" s="1"/>
  <c r="D32" i="5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63" i="7"/>
  <c r="G31" i="5"/>
  <c r="C105" i="7" s="1"/>
  <c r="U78" i="2"/>
  <c r="V78" i="2"/>
  <c r="U79" i="2"/>
  <c r="V79" i="2"/>
  <c r="V68" i="2"/>
  <c r="U68" i="2"/>
  <c r="C93" i="7"/>
  <c r="F63" i="7"/>
  <c r="G17" i="5"/>
  <c r="V69" i="2"/>
  <c r="U69" i="2"/>
  <c r="J30" i="5"/>
  <c r="C104" i="7"/>
  <c r="V58" i="2"/>
  <c r="U58" i="2"/>
  <c r="V59" i="2"/>
  <c r="U59" i="2"/>
  <c r="C91" i="7"/>
  <c r="G15" i="5"/>
  <c r="C100" i="7" s="1"/>
  <c r="C89" i="7"/>
  <c r="U48" i="2"/>
  <c r="V48" i="2"/>
  <c r="U49" i="2"/>
  <c r="V49" i="2"/>
  <c r="C103" i="7"/>
  <c r="M24" i="5"/>
  <c r="C57" i="7"/>
  <c r="G10" i="5"/>
  <c r="F61" i="7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58" i="7" l="1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<sst xmlns="http://schemas.openxmlformats.org/spreadsheetml/2006/main" count="458" uniqueCount="226">
  <si>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</si>
  <si>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</si>
  <si>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</si>
  <si>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</si>
  <si>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</si>
  <si>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</si>
  <si>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</si>
  <si>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</si>
  <si>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</si>
  <si>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</si>
  <si>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</si>
  <si>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</si>
  <si>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</si>
  <si>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</si>
  <si>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</si>
  <si>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</si>
  <si>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</si>
  <si>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</si>
  <si>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</si>
  <si>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</si>
  <si>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</si>
  <si>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</si>
  <si>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</si>
  <si>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</si>
  <si>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</si>
  <si>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</si>
  <si>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</si>
  <si>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</si>
  <si>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</si>
  <si>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</si>
  <si>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</si>
  <si>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</si>
  <si>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</si>
  <si>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</si>
  <si>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</si>
  <si>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</si>
  <si>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</si>
  <si>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</si>
  <si>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</si>
  <si>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</si>
  <si>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</si>
  <si>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</si>
  <si>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</si>
  <si>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</si>
  <si>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</si>
  <si>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</si>
  <si>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</si>
  <si>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</si>
  <si>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</si>
  <si>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</si>
  <si>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</si>
  <si>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</si>
  <si>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</si>
  <si>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</si>
  <si>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</si>
  <si>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</si>
  <si>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</si>
  <si>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</si>
  <si>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</si>
  <si>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</si>
  <si>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</si>
  <si>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</si>
  <si>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</si>
  <si>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</si>
  <si>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</si>
  <si>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</si>
  <si>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</si>
  <si>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</si>
  <si>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</si>
  <si>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</si>
  <si>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</si>
  <si>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</si>
  <si>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</si>
  <si>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</si>
  <si>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</si>
  <si>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</si>
  <si>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</si>
  <si>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</si>
  <si>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</si>
  <si>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</si>
  <si>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</si>
  <si>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</si>
  <si>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</si>
  <si>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</si>
  <si>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</si>
  <si>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</si>
  <si>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</si>
  <si>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</si>
  <si>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</si>
  <si>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</si>
  <si>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</si>
  <si>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</si>
  <si>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</si>
  <si>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</si>
  <si>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</si>
  <si>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</si>
  <si>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</si>
  <si>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</si>
  <si>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</si>
  <si>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</si>
  <si>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</si>
  <si>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</si>
  <si>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</si>
  <si>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</si>
  <si>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</si>
  <si>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</si>
  <si>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</si>
  <si>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</si>
  <si>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</si>
  <si>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</si>
  <si>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</si>
  <si>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</si>
  <si>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</si>
  <si>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</si>
  <si>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</si>
  <si>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</si>
  <si>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</si>
  <si>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</si>
  <si>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</si>
  <si>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</si>
  <si>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</si>
  <si>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</si>
  <si>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</si>
  <si>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</si>
  <si>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</si>
  <si>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</si>
  <si>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</si>
  <si>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</si>
  <si>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</si>
  <si>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</si>
  <si>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</si>
  <si>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</si>
  <si>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</si>
  <si>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</si>
  <si>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</si>
  <si>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</si>
  <si>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</si>
  <si>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</si>
  <si>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</si>
  <si>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</si>
  <si>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</si>
  <si>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</si>
  <si>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</si>
  <si>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</si>
  <si>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</si>
  <si>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</si>
  <si>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</si>
  <si>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</si>
  <si>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</si>
  <si>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</si>
  <si>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</si>
  <si>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</si>
  <si>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</si>
  <si>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</si>
  <si>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</si>
  <si>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</si>
  <si>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</si>
  <si>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</si>
  <si>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</si>
  <si>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</si>
  <si>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</si>
  <si>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</si>
  <si>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</si>
  <si>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</si>
  <si>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</si>
  <si>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</si>
  <si>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</si>
  <si>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</si>
  <si>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</si>
  <si>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</si>
  <si>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</si>
  <si>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</si>
  <si>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</si>
  <si>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</si>
  <si>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</si>
  <si>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</si>
  <si>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</si>
  <si>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</si>
  <si>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</si>
  <si>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</si>
  <si>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</si>
  <si>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</si>
  <si>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</si>
  <si>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</si>
  <si>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</si>
  <si>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</si>
  <si>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</si>
  <si>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</si>
  <si>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</si>
  <si>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</si>
  <si>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</si>
  <si>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</si>
  <si>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</si>
  <si>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</si>
  <si>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</si>
  <si>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</si>
  <si>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</si>
  <si>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</si>
  <si>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</si>
  <si>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</si>
  <si>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</si>
  <si>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</si>
  <si>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</si>
  <si>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</si>
  <si>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</si>
  <si>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</si>
  <si>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</si>
  <si>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</si>
  <si>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</si>
  <si>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</si>
  <si>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</si>
  <si>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</si>
  <si>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</si>
  <si>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</si>
  <si>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</si>
  <si>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</si>
  <si>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</si>
  <si>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</si>
  <si>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</si>
  <si>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</si>
  <si>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</si>
  <si>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</si>
  <si>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</si>
  <si>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Rodolfo Roca</t>
  </si>
  <si>
    <t>jerryrepuestos@adinet.com.uy</t>
  </si>
  <si>
    <t>Luis 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</si>
</sst>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rryrepuestos@adinet.com.uy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0" workbookViewId="0">
      <selection activeCell="C34" sqref="C34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A23" workbookViewId="0">
      <selection activeCell="I82" sqref="I82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4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1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0</v>
      </c>
      <c r="P10" s="99">
        <f>IF('No modificar!!'!AJ4=1,'No modificar!!'!X4,IF('No modificar!!'!AJ5=1,'No modificar!!'!X5,IF('No modificar!!'!AJ6=1,'No modificar!!'!X6,'No modificar!!'!X7)))</f>
        <v>2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3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0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Egipto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-4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2</v>
      </c>
      <c r="I12" s="131">
        <v>0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5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5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2</v>
      </c>
      <c r="R19" s="149">
        <f>IF('No modificar!!'!AJ14=2,'No modificar!!'!Z14,IF('No modificar!!'!AJ15=2,'No modificar!!'!Z15,IF('No modificar!!'!AJ16=2,'No modificar!!'!Z16,'No modificar!!'!Z17)))</f>
        <v>2</v>
      </c>
      <c r="S19" s="149">
        <f>IF('No modificar!!'!AJ14=2,'No modificar!!'!AA14,IF('No modificar!!'!AJ15=2,'No modificar!!'!AA15,IF('No modificar!!'!AJ16=2,'No modificar!!'!AA16,'No modificar!!'!AA17)))</f>
        <v>0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2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-1</v>
      </c>
      <c r="T20" s="110">
        <f>IF('No modificar!!'!AJ14=1,'No modificar!!'!AB14,IF('No modificar!!'!AJ15=1,'No modificar!!'!AB15,IF('No modificar!!'!AJ16=1,'No modificar!!'!AB16,'No modificar!!'!AB17)))</f>
        <v>4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4</v>
      </c>
      <c r="S21" s="114">
        <f>IF('No modificar!!'!AJ14=0,'No modificar!!'!AA14,IF('No modificar!!'!AJ15=0,'No modificar!!'!AA15,IF('No modificar!!'!AJ16=0,'No modificar!!'!AA16,'No modificar!!'!AA17)))</f>
        <v>-4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0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Perú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4</v>
      </c>
      <c r="R28" s="146">
        <f>IF('No modificar!!'!AJ24=3,'No modificar!!'!Z24,IF('No modificar!!'!AJ25=3,'No modificar!!'!Z25,IF('No modificar!!'!AJ26=3,'No modificar!!'!Z26,'No modificar!!'!Z27)))</f>
        <v>0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0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Australia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2</v>
      </c>
      <c r="R29" s="149">
        <f>IF('No modificar!!'!AJ24=2,'No modificar!!'!Z24,IF('No modificar!!'!AJ25=2,'No modificar!!'!Z25,IF('No modificar!!'!AJ26=2,'No modificar!!'!Z26,'No modificar!!'!Z27)))</f>
        <v>1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Francia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2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>!!</v>
      </c>
      <c r="V38" s="191" t="str">
        <f>IF(AND(T38=T39,S38=S39,Q38=Q39),"El 1° se decide por Fair Play"," ")</f>
        <v>El 1° se decide por Fair Play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1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5</v>
      </c>
      <c r="R39" s="149">
        <f>IF('No modificar!!'!AJ34=2,'No modificar!!'!Z34,IF('No modificar!!'!AJ35=2,'No modificar!!'!Z35,IF('No modificar!!'!AJ36=2,'No modificar!!'!Z36,'No modificar!!'!Z37)))</f>
        <v>1</v>
      </c>
      <c r="S39" s="149">
        <f>IF('No modificar!!'!AJ34=2,'No modificar!!'!AA34,IF('No modificar!!'!AJ35=2,'No modificar!!'!AA35,IF('No modificar!!'!AJ36=2,'No modificar!!'!AA36,'No modificar!!'!AA37)))</f>
        <v>4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-4</v>
      </c>
      <c r="T40" s="110">
        <f>IF('No modificar!!'!AJ34=1,'No modificar!!'!AB34,IF('No modificar!!'!AJ35=1,'No modificar!!'!AB35,IF('No modificar!!'!AJ36=1,'No modificar!!'!AB36,'No modificar!!'!AB37)))</f>
        <v>1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5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2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2</v>
      </c>
      <c r="O48" s="146">
        <f>IF('No modificar!!'!AJ44=3,'No modificar!!'!W44,IF('No modificar!!'!AJ45=3,'No modificar!!'!W45,IF('No modificar!!'!AJ46=3,'No modificar!!'!W46,'No modificar!!'!W47)))</f>
        <v>1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5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4</v>
      </c>
      <c r="T48" s="144">
        <f>IF('No modificar!!'!AJ44=3,'No modificar!!'!AB44,IF('No modificar!!'!AJ45=3,'No modificar!!'!AB45,IF('No modificar!!'!AJ46=3,'No modificar!!'!AB46,'No modificar!!'!AB47)))</f>
        <v>7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1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0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1</v>
      </c>
      <c r="S49" s="149">
        <f>IF('No modificar!!'!AJ44=2,'No modificar!!'!AA44,IF('No modificar!!'!AJ45=2,'No modificar!!'!AA45,IF('No modificar!!'!AJ46=2,'No modificar!!'!AA46,'No modificar!!'!AA47)))</f>
        <v>2</v>
      </c>
      <c r="T49" s="147">
        <f>IF('No modificar!!'!AJ44=2,'No modificar!!'!AB44,IF('No modificar!!'!AJ45=2,'No modificar!!'!AB45,IF('No modificar!!'!AJ46=2,'No modificar!!'!AB46,'No modificar!!'!AB47)))</f>
        <v>7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4</v>
      </c>
      <c r="S51" s="114">
        <f>IF('No modificar!!'!AJ44=0,'No modificar!!'!AA44,IF('No modificar!!'!AJ45=0,'No modificar!!'!AA45,IF('No modificar!!'!AJ46=0,'No modificar!!'!AA46,'No modificar!!'!AA47)))</f>
        <v>-4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4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2</v>
      </c>
      <c r="O58" s="146">
        <f>IF('No modificar!!'!AJ54=3,'No modificar!!'!W54,IF('No modificar!!'!AJ55=3,'No modificar!!'!W55,IF('No modificar!!'!AJ56=3,'No modificar!!'!W56,'No modificar!!'!W57)))</f>
        <v>1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6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5</v>
      </c>
      <c r="T58" s="144">
        <f>IF('No modificar!!'!AJ54=3,'No modificar!!'!AB54,IF('No modificar!!'!AJ55=3,'No modificar!!'!AB55,IF('No modificar!!'!AJ56=3,'No modificar!!'!AB56,'No modificar!!'!AB57)))</f>
        <v>7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Corea del Sur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2</v>
      </c>
      <c r="P59" s="149">
        <f>IF('No modificar!!'!AJ54=2,'No modificar!!'!X54,IF('No modificar!!'!AJ55=2,'No modificar!!'!X55,IF('No modificar!!'!AJ56=2,'No modificar!!'!X56,'No modificar!!'!X57)))</f>
        <v>0</v>
      </c>
      <c r="Q59" s="149">
        <f>IF('No modificar!!'!AJ54=2,'No modificar!!'!Y54,IF('No modificar!!'!AJ55=2,'No modificar!!'!Y55,IF('No modificar!!'!AJ56=2,'No modificar!!'!Y56,'No modificar!!'!Y57)))</f>
        <v>2</v>
      </c>
      <c r="R59" s="149">
        <f>IF('No modificar!!'!AJ54=2,'No modificar!!'!Z54,IF('No modificar!!'!AJ55=2,'No modificar!!'!Z55,IF('No modificar!!'!AJ56=2,'No modificar!!'!Z56,'No modificar!!'!Z57)))</f>
        <v>1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5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0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-4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1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2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5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9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7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2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0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-2</v>
      </c>
      <c r="T70" s="110">
        <f>IF('No modificar!!'!AJ64=1,'No modificar!!'!AB64,IF('No modificar!!'!AJ65=1,'No modificar!!'!AB65,IF('No modificar!!'!AJ66=1,'No modificar!!'!AB66,'No modificar!!'!AB67)))</f>
        <v>3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9</v>
      </c>
      <c r="S71" s="114">
        <f>IF('No modificar!!'!AJ64=0,'No modificar!!'!AA64,IF('No modificar!!'!AJ65=0,'No modificar!!'!AA65,IF('No modificar!!'!AJ66=0,'No modificar!!'!AA66,'No modificar!!'!AA67)))</f>
        <v>-9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4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Polonia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2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0</v>
      </c>
      <c r="R81" s="114">
        <f>IF('No modificar!!'!AJ74=0,'No modificar!!'!Z74,IF('No modificar!!'!AJ75=0,'No modificar!!'!Z75,IF('No modificar!!'!AJ76=0,'No modificar!!'!Z76,'No modificar!!'!Z77)))</f>
        <v>5</v>
      </c>
      <c r="S81" s="114">
        <f>IF('No modificar!!'!AJ74=0,'No modificar!!'!AA74,IF('No modificar!!'!AJ75=0,'No modificar!!'!AA75,IF('No modificar!!'!AJ76=0,'No modificar!!'!AA76,'No modificar!!'!AA77)))</f>
        <v>-5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abSelected="1" workbookViewId="0">
      <selection activeCell="N18" sqref="N18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0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Perú</v>
      </c>
      <c r="E10" s="184">
        <v>1</v>
      </c>
      <c r="F10" s="169"/>
      <c r="G10" s="185" t="str">
        <f>IF(E10&gt;E11,D10,IF(E11&gt;E10,D11,"Manualmente"))</f>
        <v>Perú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">
        <v>100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tr">
        <f>IF(E17&gt;E18,D17,IF(E18&gt;E17,D18,"Manualmente"))</f>
        <v>Bélgica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">
        <v>90</v>
      </c>
      <c r="K23" s="185">
        <v>0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">
        <v>16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Australia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1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2</v>
      </c>
      <c r="F31" s="169"/>
      <c r="G31" s="185" t="str">
        <f>IF(E31&gt;E32,D31,IF(E32&gt;E31,D32,"Manualmente"))</f>
        <v>Colombia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0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2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4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5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1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2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0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1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1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0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0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2</v>
      </c>
      <c r="E39" s="158">
        <f>'Fase de grupos'!I12</f>
        <v>0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1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0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Perú</v>
      </c>
      <c r="D57" s="172">
        <f>'Fase final'!E10</f>
        <v>1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Corea del Sur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0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2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Australia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1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2</v>
      </c>
      <c r="E63" s="50">
        <f>'Fase final'!E32</f>
        <v>0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1</v>
      </c>
      <c r="F66" s="53" t="str">
        <f>'Fase final'!G10</f>
        <v>Perú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0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1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España</v>
      </c>
      <c r="D73" s="16">
        <f>'Fase final'!K23</f>
        <v>0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0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1</v>
      </c>
      <c r="E77" s="16">
        <f>'Fase final'!N24</f>
        <v>2</v>
      </c>
      <c r="F77" s="14" t="str">
        <f>'Fase final'!M24</f>
        <v>España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Perú</v>
      </c>
      <c r="D84"/>
    </row>
    <row r="85" spans="2:6">
      <c r="B85" s="159" t="s">
        <v>39</v>
      </c>
      <c r="C85" s="161" t="str">
        <f>'Fase final'!D25</f>
        <v>Australia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Corea del Sur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Perú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Luis Suarez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2</v>
      </c>
      <c r="Z4" s="15">
        <f>D4+D6+D8</f>
        <v>1</v>
      </c>
      <c r="AA4" s="15">
        <f>Y4-Z4</f>
        <v>1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1</v>
      </c>
      <c r="W5" s="6">
        <f>K10</f>
        <v>0</v>
      </c>
      <c r="X5" s="6">
        <f>L10</f>
        <v>2</v>
      </c>
      <c r="Y5" s="6">
        <f>D4+C7+C9</f>
        <v>2</v>
      </c>
      <c r="Z5" s="6">
        <f>C4+D7+D9</f>
        <v>3</v>
      </c>
      <c r="AA5" s="6">
        <f>Y5-Z5</f>
        <v>-1</v>
      </c>
      <c r="AB5" s="10">
        <f>3*V5+W5</f>
        <v>3</v>
      </c>
      <c r="AD5">
        <f>IF(OR(AB5&gt;AB4,AND(AB5=AB4,AA5&gt;AA4),AND(AB5=AB4,AA5=AA4,Y5&gt;Y4)),1,0)</f>
        <v>0</v>
      </c>
      <c r="AE5">
        <f>IF(OR(AB5&gt;AB6,AND(AB5=AB6,AA5&gt;AA6),AND(AB5=AB6,AA5=AA6,Y5&gt;Y6)),1,0)</f>
        <v>1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0</v>
      </c>
      <c r="W6" s="6">
        <f>N10</f>
        <v>1</v>
      </c>
      <c r="X6" s="6">
        <f>O10</f>
        <v>2</v>
      </c>
      <c r="Y6" s="6">
        <f>C5+D6+D9</f>
        <v>1</v>
      </c>
      <c r="Z6" s="6">
        <f>D5+C6+C9</f>
        <v>5</v>
      </c>
      <c r="AA6" s="6">
        <f>Y6-Z6</f>
        <v>-4</v>
      </c>
      <c r="AB6" s="10">
        <f>3*V6+W6</f>
        <v>1</v>
      </c>
      <c r="AD6">
        <f>IF(OR(AB6&gt;AB4,AND(AB6=AB4,AA6&gt;AA4),AND(AB6=AB4,AA6=AA4,Y6&gt;Y4)),1,0)</f>
        <v>0</v>
      </c>
      <c r="AE6">
        <f>IF(OR(AB6&gt;AB5,AND(AB6=AB5,AA6&gt;AA5),AND(AB6=AB5,AA6=AA5,Y6&gt;Y5)),1,0)</f>
        <v>0</v>
      </c>
      <c r="AF6">
        <f>IF(OR(AB6&gt;AB7,AND(AB6=AB7,AA6&gt;AA7),AND(AB6=AB7,AA6=AA7,Y6&gt;Y7)),1,0)</f>
        <v>0</v>
      </c>
      <c r="AH6">
        <f>SUM(AD6:AF6)</f>
        <v>0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0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4</v>
      </c>
      <c r="Z7" s="16">
        <f>C5+C7+C8</f>
        <v>0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0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2</v>
      </c>
      <c r="D9" s="14">
        <f>'Fase de grupos'!I12</f>
        <v>0</v>
      </c>
      <c r="E9" s="1" t="str">
        <f>'Fase de grupos'!J12</f>
        <v>Egipto</v>
      </c>
      <c r="G9" s="9"/>
      <c r="H9" s="6"/>
      <c r="I9" s="13"/>
      <c r="J9" s="9">
        <f>IF(C9&gt;D9,1,0)</f>
        <v>1</v>
      </c>
      <c r="K9" s="6">
        <f>IF(C9=D9,1,0)</f>
        <v>0</v>
      </c>
      <c r="L9" s="13">
        <f>IF(C9&lt;D9,1,0)</f>
        <v>0</v>
      </c>
      <c r="M9" s="9">
        <f>IF(D9&gt;C9,1,0)</f>
        <v>0</v>
      </c>
      <c r="N9" s="6">
        <f>IF(D9=C9,1,0)</f>
        <v>0</v>
      </c>
      <c r="O9" s="13">
        <f>IF(D9&lt;C9,1,0)</f>
        <v>1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1</v>
      </c>
      <c r="K10" s="7">
        <f t="shared" si="0"/>
        <v>0</v>
      </c>
      <c r="L10" s="3">
        <f t="shared" si="0"/>
        <v>2</v>
      </c>
      <c r="M10" s="2">
        <f t="shared" si="0"/>
        <v>0</v>
      </c>
      <c r="N10" s="7">
        <f t="shared" si="0"/>
        <v>1</v>
      </c>
      <c r="O10" s="3">
        <f>SUM(O4:O9)</f>
        <v>2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1</v>
      </c>
      <c r="X14" s="22">
        <f>I20</f>
        <v>1</v>
      </c>
      <c r="Y14" s="22">
        <f>C14+C16+C18</f>
        <v>2</v>
      </c>
      <c r="Z14" s="22">
        <f>D14+D16+D18</f>
        <v>2</v>
      </c>
      <c r="AA14" s="22">
        <f>Y14-Z14</f>
        <v>0</v>
      </c>
      <c r="AB14" s="8">
        <f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5</v>
      </c>
      <c r="Z15" s="6">
        <f>C14+D17+D19</f>
        <v>0</v>
      </c>
      <c r="AA15" s="6">
        <f>Y15-Z15</f>
        <v>5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0</v>
      </c>
      <c r="Z16" s="6">
        <f>D15+C16+C19</f>
        <v>4</v>
      </c>
      <c r="AA16" s="6">
        <f>Y16-Z16</f>
        <v>-4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2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1</v>
      </c>
      <c r="X17" s="16">
        <f>R20</f>
        <v>1</v>
      </c>
      <c r="Y17" s="16">
        <f>D15+D17+D18</f>
        <v>2</v>
      </c>
      <c r="Z17" s="16">
        <f>C15+C17+C18</f>
        <v>3</v>
      </c>
      <c r="AA17" s="16">
        <f>Y17-Z17</f>
        <v>-1</v>
      </c>
      <c r="AB17" s="12">
        <f>3*V17+W17</f>
        <v>4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1</v>
      </c>
      <c r="E18" s="1" t="str">
        <f>'Fase de grupos'!J21</f>
        <v>Irán</v>
      </c>
      <c r="G18" s="9">
        <f>IF(C18&gt;D18,1,0)</f>
        <v>0</v>
      </c>
      <c r="H18" s="6">
        <f>IF(C18=D18,1,0)</f>
        <v>1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1</v>
      </c>
      <c r="R18" s="13">
        <f>IF(D18&lt;C18,1,0)</f>
        <v>0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1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1</v>
      </c>
      <c r="R20" s="20">
        <f>SUM(R14:R19)</f>
        <v>1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0</v>
      </c>
      <c r="D24" s="23">
        <f>'Fase de grupos'!I27</f>
        <v>1</v>
      </c>
      <c r="E24" s="1" t="str">
        <f>'Fase de grupos'!J27</f>
        <v>Australia</v>
      </c>
      <c r="G24" s="9">
        <f>IF(C24&gt;D24,1,0)</f>
        <v>0</v>
      </c>
      <c r="H24" s="6">
        <f>IF(C24=D24,1,0)</f>
        <v>0</v>
      </c>
      <c r="I24" s="13">
        <f>IF(C24&lt;D24,1,0)</f>
        <v>1</v>
      </c>
      <c r="J24" s="9">
        <f>IF(D24&gt;C24,1,0)</f>
        <v>1</v>
      </c>
      <c r="K24" s="6">
        <f>IF(D24=C24,1,0)</f>
        <v>0</v>
      </c>
      <c r="L24" s="13">
        <f>IF(D24&lt;C24,1,0)</f>
        <v>0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1</v>
      </c>
      <c r="W24" s="22">
        <f>H30</f>
        <v>0</v>
      </c>
      <c r="X24" s="22">
        <f>I30</f>
        <v>2</v>
      </c>
      <c r="Y24" s="22">
        <f>C24+C26+C28</f>
        <v>1</v>
      </c>
      <c r="Z24" s="22">
        <f>D24+D26+D28</f>
        <v>2</v>
      </c>
      <c r="AA24" s="22">
        <f>Y24-Z24</f>
        <v>-1</v>
      </c>
      <c r="AB24" s="8">
        <f>3*V24+W24</f>
        <v>3</v>
      </c>
      <c r="AD24">
        <f>IF(OR(AB24&gt;AB25,AND(AB24=AB25,AA24&gt;AA25),AND(AB24=AB25,AA24=AA25,Y24&gt;Y25)),1,0)</f>
        <v>0</v>
      </c>
      <c r="AE24">
        <f>IF(OR(AB24&gt;AB26,AND(AB24=AB26,AA24&gt;AA26),AND(AB24=AB26,AA24=AA26,Y24&gt;Y26)),1,0)</f>
        <v>0</v>
      </c>
      <c r="AF24">
        <f>IF(OR(AB24&gt;AB27,AND(AB24=AB27,AA24&gt;AA27),AND(AB24=AB27,AA24=AA27,Y24&gt;Y27)),1,0)</f>
        <v>1</v>
      </c>
      <c r="AH24">
        <f>SUM(AD24:AF24)</f>
        <v>1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1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2</v>
      </c>
      <c r="W25" s="6">
        <f>K30</f>
        <v>0</v>
      </c>
      <c r="X25" s="6">
        <f>L30</f>
        <v>1</v>
      </c>
      <c r="Y25" s="6">
        <f>D24+C27+C29</f>
        <v>2</v>
      </c>
      <c r="Z25" s="6">
        <f>C24+D27+D29</f>
        <v>1</v>
      </c>
      <c r="AA25" s="6">
        <f>Y25-Z25</f>
        <v>1</v>
      </c>
      <c r="AB25" s="10">
        <f>3*V25+W25</f>
        <v>6</v>
      </c>
      <c r="AD25">
        <f>IF(OR(AB25&gt;AB24,AND(AB25=AB24,AA25&gt;AA24),AND(AB25=AB24,AA25=AA24,Y25&gt;Y24)),1,0)</f>
        <v>1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2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2</v>
      </c>
    </row>
    <row r="26" spans="2:36">
      <c r="B26" s="1" t="str">
        <f>'Fase de grupos'!G29</f>
        <v>Francia</v>
      </c>
      <c r="C26" s="9">
        <f>'Fase de grupos'!H29</f>
        <v>0</v>
      </c>
      <c r="D26" s="13">
        <f>'Fase de grupos'!I29</f>
        <v>1</v>
      </c>
      <c r="E26" s="1" t="str">
        <f>'Fase de grupos'!J29</f>
        <v>Perú</v>
      </c>
      <c r="G26" s="9">
        <f>IF(C26&gt;D26,1,0)</f>
        <v>0</v>
      </c>
      <c r="H26" s="6">
        <f>IF(C26=D26,1,0)</f>
        <v>0</v>
      </c>
      <c r="I26" s="13">
        <f>IF(C26&lt;D26,1,0)</f>
        <v>1</v>
      </c>
      <c r="J26" s="9"/>
      <c r="K26" s="6"/>
      <c r="L26" s="13"/>
      <c r="M26" s="9">
        <f>IF(D26&gt;C26,1,0)</f>
        <v>1</v>
      </c>
      <c r="N26" s="6">
        <f>IF(D26=C26,1,0)</f>
        <v>0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3</v>
      </c>
      <c r="W26" s="6">
        <f>N30</f>
        <v>0</v>
      </c>
      <c r="X26" s="6">
        <f>O30</f>
        <v>0</v>
      </c>
      <c r="Y26" s="6">
        <f>C25+D26+D29</f>
        <v>4</v>
      </c>
      <c r="Z26" s="6">
        <f>D25+C26+C29</f>
        <v>0</v>
      </c>
      <c r="AA26" s="6">
        <f>Y26-Z26</f>
        <v>4</v>
      </c>
      <c r="AB26" s="10">
        <f>3*V26+W26</f>
        <v>9</v>
      </c>
      <c r="AD26">
        <f>IF(OR(AB26&gt;AB24,AND(AB26=AB24,AA26&gt;AA24),AND(AB26=AB24,AA26=AA24,Y26&gt;Y24)),1,0)</f>
        <v>1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3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spans="2:36" ht="15.7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0</v>
      </c>
      <c r="X27" s="16">
        <f>R30</f>
        <v>3</v>
      </c>
      <c r="Y27" s="16">
        <f>D25+D27+D28</f>
        <v>0</v>
      </c>
      <c r="Z27" s="16">
        <f>C25+C27+C28</f>
        <v>4</v>
      </c>
      <c r="AA27" s="16">
        <f>Y27-Z27</f>
        <v>-4</v>
      </c>
      <c r="AB27" s="12">
        <f>3*V27+W27</f>
        <v>0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1</v>
      </c>
      <c r="H30" s="19">
        <f t="shared" ref="H30:N30" si="2">SUM(H24:H29)</f>
        <v>0</v>
      </c>
      <c r="I30" s="20">
        <f t="shared" si="2"/>
        <v>2</v>
      </c>
      <c r="J30" s="18">
        <f t="shared" si="2"/>
        <v>2</v>
      </c>
      <c r="K30" s="19">
        <f t="shared" si="2"/>
        <v>0</v>
      </c>
      <c r="L30" s="20">
        <f t="shared" si="2"/>
        <v>1</v>
      </c>
      <c r="M30" s="18">
        <f t="shared" si="2"/>
        <v>3</v>
      </c>
      <c r="N30" s="19">
        <f t="shared" si="2"/>
        <v>0</v>
      </c>
      <c r="O30" s="20">
        <f>SUM(O24:O29)</f>
        <v>0</v>
      </c>
      <c r="P30" s="19">
        <f>SUM(P24:P29)</f>
        <v>0</v>
      </c>
      <c r="Q30" s="19">
        <f>SUM(Q24:Q29)</f>
        <v>0</v>
      </c>
      <c r="R30" s="20">
        <f>SUM(R24:R29)</f>
        <v>3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5</v>
      </c>
      <c r="Z34" s="95">
        <f>D34+D36+D38</f>
        <v>1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0</v>
      </c>
      <c r="AF34">
        <f>IF(OR(AB34&gt;AB37,AND(AB34=AB37,AA34&gt;AA37),AND(AB34=AB37,AA34=AA37,Y34&gt;Y37)),1,0)</f>
        <v>1</v>
      </c>
      <c r="AH34">
        <f>SUM(AD34:AF34)</f>
        <v>2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1</v>
      </c>
      <c r="Z35" s="6">
        <f>C34+D37+D39</f>
        <v>5</v>
      </c>
      <c r="AA35" s="6">
        <f>Y35-Z35</f>
        <v>-4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1</v>
      </c>
      <c r="D36" s="13">
        <f>'Fase de grupos'!I39</f>
        <v>1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5</v>
      </c>
      <c r="Z36" s="6">
        <f>D35+C36+C39</f>
        <v>1</v>
      </c>
      <c r="AA36" s="6">
        <f>Y36-Z36</f>
        <v>4</v>
      </c>
      <c r="AB36" s="10">
        <f>3*V36+W36</f>
        <v>7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1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1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1</v>
      </c>
      <c r="Z37" s="97">
        <f>C35+C37+C38</f>
        <v>5</v>
      </c>
      <c r="AA37" s="97">
        <f>Y37-Z37</f>
        <v>-4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2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2</v>
      </c>
      <c r="W44" s="95">
        <f>H50</f>
        <v>1</v>
      </c>
      <c r="X44" s="95">
        <f>I50</f>
        <v>0</v>
      </c>
      <c r="Y44" s="95">
        <f>C44+C46+C48</f>
        <v>5</v>
      </c>
      <c r="Z44" s="95">
        <f>D44+D46+D48</f>
        <v>1</v>
      </c>
      <c r="AA44" s="95">
        <f>Y44-Z44</f>
        <v>4</v>
      </c>
      <c r="AB44" s="8">
        <f>3*V44+W44</f>
        <v>7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0</v>
      </c>
      <c r="X45" s="6">
        <f>L50</f>
        <v>3</v>
      </c>
      <c r="Y45" s="6">
        <f>D44+C47+C49</f>
        <v>0</v>
      </c>
      <c r="Z45" s="6">
        <f>C44+D47+D49</f>
        <v>4</v>
      </c>
      <c r="AA45" s="6">
        <f>Y45-Z45</f>
        <v>-4</v>
      </c>
      <c r="AB45" s="10">
        <f>3*V45+W45</f>
        <v>0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1</v>
      </c>
      <c r="D46" s="13">
        <f>'Fase de grupos'!I49</f>
        <v>1</v>
      </c>
      <c r="E46" s="1" t="str">
        <f>'Fase de grupos'!J49</f>
        <v>Costa Rica</v>
      </c>
      <c r="G46" s="9">
        <f>IF(C46&gt;D46,1,0)</f>
        <v>0</v>
      </c>
      <c r="H46" s="6">
        <f>IF(C46=D46,1,0)</f>
        <v>1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1</v>
      </c>
      <c r="O46" s="13">
        <f>IF(D46&lt;C46,1,0)</f>
        <v>0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1</v>
      </c>
      <c r="X46" s="6">
        <f>O50</f>
        <v>0</v>
      </c>
      <c r="Y46" s="6">
        <f>C45+D46+D49</f>
        <v>3</v>
      </c>
      <c r="Z46" s="6">
        <f>D45+C46+C49</f>
        <v>1</v>
      </c>
      <c r="AA46" s="6">
        <f>Y46-Z46</f>
        <v>2</v>
      </c>
      <c r="AB46" s="10">
        <f>3*V46+W46</f>
        <v>7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0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1</v>
      </c>
      <c r="Z47" s="97">
        <f>C45+C47+C48</f>
        <v>3</v>
      </c>
      <c r="AA47" s="97">
        <f>Y47-Z47</f>
        <v>-2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2</v>
      </c>
      <c r="H50" s="91">
        <f t="shared" ref="H50:N50" si="4">SUM(H44:H49)</f>
        <v>1</v>
      </c>
      <c r="I50" s="92">
        <f t="shared" si="4"/>
        <v>0</v>
      </c>
      <c r="J50" s="90">
        <f t="shared" si="4"/>
        <v>0</v>
      </c>
      <c r="K50" s="91">
        <f t="shared" si="4"/>
        <v>0</v>
      </c>
      <c r="L50" s="92">
        <f t="shared" si="4"/>
        <v>3</v>
      </c>
      <c r="M50" s="90">
        <f t="shared" si="4"/>
        <v>2</v>
      </c>
      <c r="N50" s="91">
        <f t="shared" si="4"/>
        <v>1</v>
      </c>
      <c r="O50" s="92">
        <f>SUM(O44:O49)</f>
        <v>0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4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2</v>
      </c>
      <c r="W54" s="95">
        <f>H60</f>
        <v>1</v>
      </c>
      <c r="X54" s="95">
        <f>I60</f>
        <v>0</v>
      </c>
      <c r="Y54" s="95">
        <f>C54+C56+C58</f>
        <v>6</v>
      </c>
      <c r="Z54" s="95">
        <f>D54+D56+D58</f>
        <v>1</v>
      </c>
      <c r="AA54" s="95">
        <f>Y54-Z54</f>
        <v>5</v>
      </c>
      <c r="AB54" s="8">
        <f>3*V54+W54</f>
        <v>7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1</v>
      </c>
      <c r="W55" s="6">
        <f>K60</f>
        <v>0</v>
      </c>
      <c r="X55" s="6">
        <f>L60</f>
        <v>2</v>
      </c>
      <c r="Y55" s="6">
        <f>D54+C57+C59</f>
        <v>1</v>
      </c>
      <c r="Z55" s="6">
        <f>C54+D57+D59</f>
        <v>5</v>
      </c>
      <c r="AA55" s="6">
        <f>Y55-Z55</f>
        <v>-4</v>
      </c>
      <c r="AB55" s="10">
        <f>3*V55+W55</f>
        <v>3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0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0</v>
      </c>
      <c r="Z56" s="6">
        <f>D55+C56+C59</f>
        <v>2</v>
      </c>
      <c r="AA56" s="6">
        <f>Y56-Z56</f>
        <v>-2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.75" thickBot="1">
      <c r="B57" s="1" t="str">
        <f>'Fase de grupos'!G60</f>
        <v>México</v>
      </c>
      <c r="C57" s="9">
        <f>'Fase de grupos'!H60</f>
        <v>0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0</v>
      </c>
      <c r="L57" s="13">
        <f>IF(C57&lt;D57,1,0)</f>
        <v>1</v>
      </c>
      <c r="M57" s="9"/>
      <c r="N57" s="6"/>
      <c r="O57" s="13"/>
      <c r="P57" s="6">
        <f>IF(D57&gt;C57,1,0)</f>
        <v>1</v>
      </c>
      <c r="Q57" s="6">
        <f>IF(D57=C57,1,0)</f>
        <v>0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2</v>
      </c>
      <c r="X57" s="97">
        <f>R60</f>
        <v>0</v>
      </c>
      <c r="Y57" s="97">
        <f>D55+D57+D58</f>
        <v>2</v>
      </c>
      <c r="Z57" s="97">
        <f>C55+C57+C58</f>
        <v>1</v>
      </c>
      <c r="AA57" s="97">
        <f>Y57-Z57</f>
        <v>1</v>
      </c>
      <c r="AB57" s="12">
        <f>3*V57+W57</f>
        <v>5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1</v>
      </c>
      <c r="AH57">
        <f>SUM(AD57:AF57)</f>
        <v>2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spans="2:36">
      <c r="B58" s="1" t="str">
        <f>'Fase de grupos'!G61</f>
        <v>Alemania</v>
      </c>
      <c r="C58" s="9">
        <f>'Fase de grupos'!H61</f>
        <v>1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0</v>
      </c>
      <c r="H58" s="6">
        <f>IF(C58=D58,1,0)</f>
        <v>1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1</v>
      </c>
      <c r="R58" s="13">
        <f>IF(D58&lt;C58,1,0)</f>
        <v>0</v>
      </c>
      <c r="U58"/>
    </row>
    <row r="59" spans="2:36" ht="15.7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.75" thickBot="1">
      <c r="G60" s="90">
        <f>SUM(G54:G59)</f>
        <v>2</v>
      </c>
      <c r="H60" s="91">
        <f t="shared" ref="H60:N60" si="5">SUM(H54:H59)</f>
        <v>1</v>
      </c>
      <c r="I60" s="92">
        <f t="shared" si="5"/>
        <v>0</v>
      </c>
      <c r="J60" s="90">
        <f t="shared" si="5"/>
        <v>1</v>
      </c>
      <c r="K60" s="91">
        <f t="shared" si="5"/>
        <v>0</v>
      </c>
      <c r="L60" s="92">
        <f t="shared" si="5"/>
        <v>2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1</v>
      </c>
      <c r="Q60" s="91">
        <f>SUM(Q54:Q59)</f>
        <v>2</v>
      </c>
      <c r="R60" s="92">
        <f>SUM(R54:R59)</f>
        <v>0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5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9</v>
      </c>
      <c r="Z64" s="95">
        <f>D64+D66+D68</f>
        <v>2</v>
      </c>
      <c r="AA64" s="95">
        <f>Y64-Z64</f>
        <v>7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0</v>
      </c>
      <c r="X65" s="6">
        <f>L70</f>
        <v>3</v>
      </c>
      <c r="Y65" s="6">
        <f>D64+C67+C69</f>
        <v>0</v>
      </c>
      <c r="Z65" s="6">
        <f>C64+D67+D69</f>
        <v>9</v>
      </c>
      <c r="AA65" s="6">
        <f>Y65-Z65</f>
        <v>-9</v>
      </c>
      <c r="AB65" s="10">
        <f>3*V65+W65</f>
        <v>0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1</v>
      </c>
      <c r="W66" s="6">
        <f>N70</f>
        <v>0</v>
      </c>
      <c r="X66" s="6">
        <f>O70</f>
        <v>2</v>
      </c>
      <c r="Y66" s="6">
        <f>C65+D66+D69</f>
        <v>1</v>
      </c>
      <c r="Z66" s="6">
        <f>D65+C66+C69</f>
        <v>3</v>
      </c>
      <c r="AA66" s="6">
        <f>Y66-Z66</f>
        <v>-2</v>
      </c>
      <c r="AB66" s="10">
        <f>3*V66+W66</f>
        <v>3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2</v>
      </c>
      <c r="AA67" s="97">
        <f>Y67-Z67</f>
        <v>4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0</v>
      </c>
      <c r="L69" s="13">
        <f>IF(C69&lt;D69,1,0)</f>
        <v>1</v>
      </c>
      <c r="M69" s="9">
        <f>IF(D69&gt;C69,1,0)</f>
        <v>1</v>
      </c>
      <c r="N69" s="6">
        <f>IF(D69=C69,1,0)</f>
        <v>0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0</v>
      </c>
      <c r="L70" s="92">
        <f t="shared" si="6"/>
        <v>3</v>
      </c>
      <c r="M70" s="90">
        <f t="shared" si="6"/>
        <v>1</v>
      </c>
      <c r="N70" s="91">
        <f t="shared" si="6"/>
        <v>0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1</v>
      </c>
      <c r="X74" s="95">
        <f>I80</f>
        <v>1</v>
      </c>
      <c r="Y74" s="95">
        <f>C74+C76+C78</f>
        <v>2</v>
      </c>
      <c r="Z74" s="95">
        <f>D74+D76+D78</f>
        <v>2</v>
      </c>
      <c r="AA74" s="95">
        <f>Y74-Z74</f>
        <v>0</v>
      </c>
      <c r="AB74" s="8">
        <f>3*V74+W74</f>
        <v>4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1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1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2</v>
      </c>
      <c r="X75" s="6">
        <f>L80</f>
        <v>0</v>
      </c>
      <c r="Y75" s="6">
        <f>D74+C77+C79</f>
        <v>4</v>
      </c>
      <c r="Z75" s="6">
        <f>C74+D77+D79</f>
        <v>2</v>
      </c>
      <c r="AA75" s="6">
        <f>Y75-Z75</f>
        <v>2</v>
      </c>
      <c r="AB75" s="10">
        <f>3*V75+W75</f>
        <v>5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4</v>
      </c>
      <c r="Z76" s="6">
        <f>D75+C76+C79</f>
        <v>1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0</v>
      </c>
      <c r="Z77" s="97">
        <f>C75+C77+C78</f>
        <v>5</v>
      </c>
      <c r="AA77" s="97">
        <f>Y77-Z77</f>
        <v>-5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1</v>
      </c>
      <c r="I80" s="92">
        <f t="shared" si="7"/>
        <v>1</v>
      </c>
      <c r="J80" s="90">
        <f t="shared" si="7"/>
        <v>1</v>
      </c>
      <c r="K80" s="91">
        <f t="shared" si="7"/>
        <v>2</v>
      </c>
      <c r="L80" s="92">
        <f t="shared" si="7"/>
        <v>0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2018-06-12T02:05:13Z</dcterms:modified>
</cp:coreProperties>
</file>