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bookViews>
    <workbookView xWindow="0" yWindow="0" windowWidth="24000" windowHeight="8715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62913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Z74" i="3"/>
  <c r="AA74" i="3" s="1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AB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F36" i="3" s="1"/>
  <c r="AB34" i="3"/>
  <c r="AD37" i="3" s="1"/>
  <c r="AB46" i="3"/>
  <c r="AB17" i="3"/>
  <c r="AB75" i="3"/>
  <c r="AE65" i="3"/>
  <c r="AB47" i="3"/>
  <c r="AF47" i="3" s="1"/>
  <c r="AB35" i="3"/>
  <c r="AF37" i="3"/>
  <c r="AD36" i="3"/>
  <c r="AF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E36" i="3"/>
  <c r="AE34" i="3"/>
  <c r="AD3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R38" i="2"/>
  <c r="Q38" i="2"/>
  <c r="S38" i="2"/>
  <c r="T40" i="2"/>
  <c r="N40" i="2"/>
  <c r="P40" i="2"/>
  <c r="R40" i="2"/>
  <c r="S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91" i="7"/>
  <c r="C89" i="7"/>
  <c r="C58" i="7"/>
  <c r="F56" i="7"/>
  <c r="C57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<sst xmlns="http://schemas.openxmlformats.org/spreadsheetml/2006/main" count="455" uniqueCount="226">
  <si>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</si>
  <si>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</si>
  <si>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</si>
  <si>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</si>
  <si>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</si>
  <si>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</si>
  <si>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</si>
  <si>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</si>
  <si>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</si>
  <si>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</si>
  <si>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</si>
  <si>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</si>
  <si>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</si>
  <si>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</si>
  <si>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</si>
  <si>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</si>
  <si>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</si>
  <si>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</si>
  <si>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</si>
  <si>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</si>
  <si>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</si>
  <si>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</si>
  <si>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</si>
  <si>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</si>
  <si>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</si>
  <si>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</si>
  <si>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</si>
  <si>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</si>
  <si>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</si>
  <si>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</si>
  <si>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</si>
  <si>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</si>
  <si>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</si>
  <si>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</si>
  <si>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</si>
  <si>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</si>
  <si>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</si>
  <si>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</si>
  <si>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</si>
  <si>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</si>
  <si>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</si>
  <si>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</si>
  <si>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</si>
  <si>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</si>
  <si>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</si>
  <si>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</si>
  <si>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</si>
  <si>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</si>
  <si>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</si>
  <si>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</si>
  <si>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</si>
  <si>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</si>
  <si>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</si>
  <si>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</si>
  <si>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</si>
  <si>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</si>
  <si>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</si>
  <si>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</si>
  <si>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</si>
  <si>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</si>
  <si>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</si>
  <si>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</si>
  <si>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</si>
  <si>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</si>
  <si>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</si>
  <si>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</si>
  <si>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</si>
  <si>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</si>
  <si>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</si>
  <si>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</si>
  <si>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</si>
  <si>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</si>
  <si>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</si>
  <si>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</si>
  <si>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</si>
  <si>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</si>
  <si>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</si>
  <si>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</si>
  <si>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</si>
  <si>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</si>
  <si>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</si>
  <si>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</si>
  <si>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</si>
  <si>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</si>
  <si>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</si>
  <si>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</si>
  <si>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</si>
  <si>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</si>
  <si>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</si>
  <si>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</si>
  <si>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</si>
  <si>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</si>
  <si>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</si>
  <si>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</si>
  <si>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</si>
  <si>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</si>
  <si>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</si>
  <si>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</si>
  <si>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</si>
  <si>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</si>
  <si>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</si>
  <si>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</si>
  <si>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</si>
  <si>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</si>
  <si>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</si>
  <si>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</si>
  <si>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</si>
  <si>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</si>
  <si>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</si>
  <si>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</si>
  <si>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</si>
  <si>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</si>
  <si>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</si>
  <si>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</si>
  <si>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</si>
  <si>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</si>
  <si>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</si>
  <si>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</si>
  <si>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</si>
  <si>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</si>
  <si>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</si>
  <si>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</si>
  <si>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</si>
  <si>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</si>
  <si>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</si>
  <si>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</si>
  <si>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</si>
  <si>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</si>
  <si>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</si>
  <si>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</si>
  <si>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</si>
  <si>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</si>
  <si>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</si>
  <si>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</si>
  <si>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</si>
  <si>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</si>
  <si>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</si>
  <si>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</si>
  <si>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</si>
  <si>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</si>
  <si>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</si>
  <si>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</si>
  <si>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</si>
  <si>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</si>
  <si>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</si>
  <si>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</si>
  <si>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</si>
  <si>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</si>
  <si>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</si>
  <si>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</si>
  <si>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</si>
  <si>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</si>
  <si>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</si>
  <si>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</si>
  <si>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</si>
  <si>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</si>
  <si>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</si>
  <si>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</si>
  <si>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</si>
  <si>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</si>
  <si>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</si>
  <si>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</si>
  <si>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</si>
  <si>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</si>
  <si>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</si>
  <si>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</si>
  <si>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</si>
  <si>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</si>
  <si>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</si>
  <si>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</si>
  <si>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</si>
  <si>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</si>
  <si>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</si>
  <si>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</si>
  <si>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</si>
  <si>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</si>
  <si>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</si>
  <si>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</si>
  <si>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</si>
  <si>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</si>
  <si>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</si>
  <si>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</si>
  <si>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</si>
  <si>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</si>
  <si>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</si>
  <si>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</si>
  <si>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</si>
  <si>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</si>
  <si>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</si>
  <si>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</si>
  <si>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</si>
  <si>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</si>
  <si>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</si>
  <si>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</si>
  <si>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</si>
  <si>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</si>
  <si>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</si>
  <si>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</si>
  <si>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</si>
  <si>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</si>
  <si>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</si>
  <si>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</si>
  <si>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</si>
  <si>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</si>
  <si>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</si>
  <si>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</si>
  <si>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</si>
  <si>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</si>
  <si>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</si>
  <si>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</si>
  <si>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</si>
  <si>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</si>
  <si>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</si>
  <si>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</si>
  <si>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</si>
  <si>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</si>
  <si>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</si>
  <si>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</si>
  <si>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</si>
  <si>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</si>
  <si>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</si>
  <si>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</si>
  <si>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</si>
  <si>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Carlos Capano</t>
  </si>
  <si>
    <t>capano8@gmail.com</t>
  </si>
  <si>
    <t xml:space="preserve">Cavani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</si>
</sst>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43</xdr:row>
      <xdr:rowOff>899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pano8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abSelected="1" topLeftCell="A16" workbookViewId="0">
      <selection activeCell="C32" sqref="C32"/>
    </sheetView>
  </sheetViews>
  <sheetFormatPr baseColWidth="10" defaultRowHeight="14.25"/>
  <cols>
    <col min="1" max="1" width="2.73046875" customWidth="1"/>
    <col min="2" max="2" width="18.3984375" style="1" bestFit="1" customWidth="1"/>
    <col min="3" max="3" width="112.86328125" customWidth="1"/>
    <col min="4" max="4" width="1.73046875" customWidth="1"/>
    <col min="5" max="5" width="11.3984375" style="1"/>
    <col min="6" max="7" width="3.73046875" style="1" customWidth="1"/>
    <col min="8" max="9" width="11.398437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4.6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4.6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4.65" thickBot="1">
      <c r="C20" t="s">
        <v>73</v>
      </c>
    </row>
    <row r="21" spans="2:9" ht="14.6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4.65" thickBot="1">
      <c r="C22" t="s">
        <v>75</v>
      </c>
      <c r="E22" s="27"/>
      <c r="F22" s="61"/>
      <c r="G22" s="61"/>
      <c r="H22" s="61"/>
      <c r="I22" s="28"/>
    </row>
    <row r="23" spans="2:9" ht="14.6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4.6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4.6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4.6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4.6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4.6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2" workbookViewId="0">
      <selection activeCell="H83" sqref="H83"/>
    </sheetView>
  </sheetViews>
  <sheetFormatPr baseColWidth="10" defaultRowHeight="14.25"/>
  <cols>
    <col min="1" max="1" width="2.86328125" style="67" customWidth="1"/>
    <col min="2" max="2" width="3.73046875" customWidth="1"/>
    <col min="3" max="3" width="4.86328125" customWidth="1"/>
    <col min="4" max="4" width="15.73046875" customWidth="1"/>
    <col min="5" max="5" width="8" customWidth="1"/>
    <col min="6" max="6" width="22" bestFit="1" customWidth="1"/>
    <col min="7" max="7" width="15.73046875" customWidth="1"/>
    <col min="8" max="9" width="4.73046875" customWidth="1"/>
    <col min="10" max="10" width="15.73046875" customWidth="1"/>
    <col min="11" max="11" width="3.73046875" customWidth="1"/>
    <col min="12" max="12" width="3.73046875" style="1" customWidth="1"/>
    <col min="13" max="13" width="15.73046875" customWidth="1"/>
    <col min="14" max="18" width="3.73046875" customWidth="1"/>
    <col min="19" max="19" width="5.73046875" customWidth="1"/>
    <col min="20" max="20" width="4.73046875" customWidth="1"/>
    <col min="21" max="21" width="2.73046875" style="55" customWidth="1"/>
    <col min="22" max="22" width="25.1328125" customWidth="1"/>
    <col min="23" max="23" width="2.73046875" customWidth="1"/>
    <col min="24" max="25" width="11.3984375" style="36" customWidth="1"/>
    <col min="26" max="30" width="11.3984375" style="36"/>
    <col min="31" max="39" width="11.3984375" style="31"/>
  </cols>
  <sheetData>
    <row r="1" spans="1:30" s="67" customFormat="1" ht="14.65" thickBot="1">
      <c r="A1" s="88"/>
      <c r="L1" s="69"/>
      <c r="U1" s="78"/>
    </row>
    <row r="2" spans="1:30" s="31" customFormat="1" ht="14.6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4.6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4.6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4.6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6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4.6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4.6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4.6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4.6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4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4.6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4.6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4.6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4.6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3</v>
      </c>
      <c r="P30" s="99">
        <f>IF('No modificar!!'!AJ24=1,'No modificar!!'!X24,IF('No modificar!!'!AJ25=1,'No modificar!!'!X25,IF('No modificar!!'!AJ26=1,'No modificar!!'!X26,'No modificar!!'!X27)))</f>
        <v>0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4.6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4.6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4.6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4.6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1</v>
      </c>
      <c r="O38" s="146">
        <f>IF('No modificar!!'!AJ34=3,'No modificar!!'!W34,IF('No modificar!!'!AJ35=3,'No modificar!!'!W35,IF('No modificar!!'!AJ36=3,'No modificar!!'!W36,'No modificar!!'!W37)))</f>
        <v>2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4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5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0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5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4.6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4.6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4.6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4.6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4.6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4.6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4.6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4.6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5</v>
      </c>
      <c r="S58" s="146">
        <f>IF('No modificar!!'!AJ54=3,'No modificar!!'!AA54,IF('No modificar!!'!AJ55=3,'No modificar!!'!AA55,IF('No modificar!!'!AJ56=3,'No modificar!!'!AA56,'No modificar!!'!AA57)))</f>
        <v>2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6</v>
      </c>
      <c r="R59" s="149">
        <f>IF('No modificar!!'!AJ54=2,'No modificar!!'!Z54,IF('No modificar!!'!AJ55=2,'No modificar!!'!Z55,IF('No modificar!!'!AJ56=2,'No modificar!!'!Z56,'No modificar!!'!Z57)))</f>
        <v>6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4.6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2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2</v>
      </c>
      <c r="P61" s="114">
        <f>IF('No modificar!!'!AJ54=0,'No modificar!!'!X54,IF('No modificar!!'!AJ55=0,'No modificar!!'!X55,IF('No modificar!!'!AJ56=0,'No modificar!!'!X56,'No modificar!!'!X57)))</f>
        <v>1</v>
      </c>
      <c r="Q61" s="114">
        <f>IF('No modificar!!'!AJ54=0,'No modificar!!'!Y54,IF('No modificar!!'!AJ55=0,'No modificar!!'!Y55,IF('No modificar!!'!AJ56=0,'No modificar!!'!Y56,'No modificar!!'!Y57)))</f>
        <v>4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-1</v>
      </c>
      <c r="T61" s="112">
        <f>IF('No modificar!!'!AJ54=0,'No modificar!!'!AB54,IF('No modificar!!'!AJ55=0,'No modificar!!'!AB55,IF('No modificar!!'!AJ56=0,'No modificar!!'!AB56,'No modificar!!'!AB57)))</f>
        <v>2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4.6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4.6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4.6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5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4.6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4.6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4.6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4.6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3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7</v>
      </c>
      <c r="R79" s="149">
        <f>IF('No modificar!!'!AJ74=2,'No modificar!!'!Z74,IF('No modificar!!'!AJ75=2,'No modificar!!'!Z75,IF('No modificar!!'!AJ76=2,'No modificar!!'!Z76,'No modificar!!'!Z77)))</f>
        <v>6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4.6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4.6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4.6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F1" sqref="F1"/>
    </sheetView>
  </sheetViews>
  <sheetFormatPr baseColWidth="10" defaultRowHeight="14.25"/>
  <cols>
    <col min="1" max="1" width="2.73046875" style="67" customWidth="1"/>
    <col min="2" max="2" width="3.73046875" style="32" customWidth="1"/>
    <col min="3" max="3" width="10.3984375" style="150" bestFit="1" customWidth="1"/>
    <col min="4" max="4" width="13.1328125" style="150" customWidth="1"/>
    <col min="5" max="5" width="3.73046875" style="150" customWidth="1"/>
    <col min="6" max="6" width="3.73046875" style="142" customWidth="1"/>
    <col min="7" max="7" width="17.59765625" style="1" customWidth="1"/>
    <col min="8" max="8" width="3.73046875" style="1" customWidth="1"/>
    <col min="9" max="9" width="3.73046875" style="32" customWidth="1"/>
    <col min="10" max="10" width="18.73046875" style="1" customWidth="1"/>
    <col min="11" max="11" width="3.73046875" style="1" customWidth="1"/>
    <col min="12" max="12" width="7.3984375" style="32" customWidth="1"/>
    <col min="13" max="13" width="16.73046875" style="1" customWidth="1"/>
    <col min="14" max="14" width="3.73046875" style="1" customWidth="1"/>
    <col min="15" max="15" width="3.73046875" style="32" customWidth="1"/>
    <col min="16" max="16" width="15.73046875" style="1" customWidth="1"/>
    <col min="17" max="17" width="3.73046875" style="1" customWidth="1"/>
    <col min="18" max="18" width="3.73046875" style="32" customWidth="1"/>
    <col min="19" max="19" width="15.73046875" style="1" customWidth="1"/>
    <col min="20" max="20" width="3.73046875" style="32" customWidth="1"/>
    <col min="21" max="25" width="11.3984375" style="36"/>
  </cols>
  <sheetData>
    <row r="1" spans="1:30" s="67" customFormat="1" ht="14.6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4.6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4.6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4.6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4.6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4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6.899999999999999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4.6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4.6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4.6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4.6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4.6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2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4.6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4.6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4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4.6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6.899999999999999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4.6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4.6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2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4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4.6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4.6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4.6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4.6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4.6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4.6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4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4.6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4.6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4</v>
      </c>
      <c r="F31" s="169"/>
      <c r="G31" s="185" t="str">
        <f>IF(E31&gt;E32,D31,IF(E32&gt;E31,D32,"Manualmente"))</f>
        <v>Polonia</v>
      </c>
      <c r="H31" s="185">
        <v>3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4.6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4.6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4.25"/>
  <cols>
    <col min="1" max="1" width="3.73046875" customWidth="1"/>
    <col min="2" max="2" width="4.73046875" style="1" bestFit="1" customWidth="1"/>
    <col min="3" max="3" width="13.3984375" style="1" bestFit="1" customWidth="1"/>
    <col min="4" max="5" width="2" style="1" bestFit="1" customWidth="1"/>
    <col min="6" max="6" width="15.73046875" style="1" bestFit="1" customWidth="1"/>
    <col min="7" max="7" width="3.73046875" customWidth="1"/>
    <col min="8" max="8" width="3" bestFit="1" customWidth="1"/>
    <col min="9" max="9" width="15.73046875" customWidth="1"/>
    <col min="10" max="11" width="3.73046875" customWidth="1"/>
    <col min="12" max="12" width="15.73046875" customWidth="1"/>
  </cols>
  <sheetData>
    <row r="1" spans="2:6" ht="14.6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4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4.6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4.6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3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4.6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4.6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2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4.6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4.6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2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4</v>
      </c>
      <c r="E59" s="172">
        <f>'Fase final'!E18</f>
        <v>2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2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4.65" thickBot="1">
      <c r="B63" s="160">
        <v>56</v>
      </c>
      <c r="C63" s="50" t="str">
        <f>'Fase final'!D31</f>
        <v>Polonia</v>
      </c>
      <c r="D63" s="50">
        <f>'Fase final'!E31</f>
        <v>4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4.6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2</v>
      </c>
      <c r="F68" s="49" t="str">
        <f>'Fase final'!G24</f>
        <v>Argentina</v>
      </c>
    </row>
    <row r="69" spans="2:6" ht="14.65" thickBot="1">
      <c r="B69" s="11">
        <v>60</v>
      </c>
      <c r="C69" s="50" t="str">
        <f>'Fase final'!G29</f>
        <v>Alemania</v>
      </c>
      <c r="D69" s="50">
        <f>'Fase final'!H29</f>
        <v>4</v>
      </c>
      <c r="E69" s="50">
        <f>'Fase final'!H31</f>
        <v>3</v>
      </c>
      <c r="F69" s="51" t="str">
        <f>'Fase final'!G31</f>
        <v>Polonia</v>
      </c>
    </row>
    <row r="71" spans="2:6" ht="14.65" thickBot="1"/>
    <row r="72" spans="2:6">
      <c r="B72" s="63">
        <v>61</v>
      </c>
      <c r="C72" s="64" t="str">
        <f>'Fase final'!J9</f>
        <v>Uruguay</v>
      </c>
      <c r="D72" s="64">
        <f>'Fase final'!K9</f>
        <v>4</v>
      </c>
      <c r="E72" s="64">
        <f>'Fase final'!K16</f>
        <v>3</v>
      </c>
      <c r="F72" s="65" t="str">
        <f>'Fase final'!J16</f>
        <v>Brasil</v>
      </c>
    </row>
    <row r="73" spans="2:6" ht="14.6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4.6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España</v>
      </c>
    </row>
    <row r="77" spans="2:6" ht="14.65" thickBot="1">
      <c r="B77" s="11">
        <v>64</v>
      </c>
      <c r="C77" s="16" t="str">
        <f>'Fase final'!M22</f>
        <v>Brasil</v>
      </c>
      <c r="D77" s="16">
        <f>'Fase final'!N22</f>
        <v>4</v>
      </c>
      <c r="E77" s="16">
        <f>'Fase final'!N24</f>
        <v>1</v>
      </c>
      <c r="F77" s="14" t="str">
        <f>'Fase final'!M24</f>
        <v>Alemania</v>
      </c>
    </row>
    <row r="79" spans="2:6" ht="14.6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4.6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4.6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4.65" thickBot="1">
      <c r="B105" s="160" t="s">
        <v>47</v>
      </c>
      <c r="C105" s="162" t="str">
        <f>'Fase final'!G31</f>
        <v>Polonia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4.6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4.6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4.6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4.6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4.65" thickBot="1">
      <c r="D119"/>
      <c r="E119"/>
      <c r="F119"/>
    </row>
    <row r="120" spans="2:6" ht="14.6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4.65" thickBot="1">
      <c r="D121"/>
      <c r="E121"/>
      <c r="F121"/>
    </row>
    <row r="122" spans="2:6" ht="14.65" thickBot="1">
      <c r="B122" s="44" t="s">
        <v>33</v>
      </c>
      <c r="C122" s="45" t="str">
        <f>'Fase final'!P17</f>
        <v xml:space="preserve">Cavani 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4.25"/>
  <cols>
    <col min="1" max="1" width="4.73046875" customWidth="1"/>
    <col min="2" max="2" width="15.73046875" customWidth="1"/>
    <col min="3" max="4" width="5.73046875" customWidth="1"/>
    <col min="5" max="5" width="15.73046875" customWidth="1"/>
    <col min="6" max="20" width="4.73046875" customWidth="1"/>
    <col min="21" max="21" width="15.73046875" style="1" customWidth="1"/>
    <col min="22" max="27" width="3.73046875" customWidth="1"/>
    <col min="28" max="28" width="4.73046875" customWidth="1"/>
    <col min="29" max="36" width="3.73046875" customWidth="1"/>
  </cols>
  <sheetData>
    <row r="1" spans="2:36" ht="14.65" thickBot="1"/>
    <row r="2" spans="2:36" ht="14.6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4.6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8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6</v>
      </c>
      <c r="Z6" s="6">
        <f>D5+C6+C9</f>
        <v>4</v>
      </c>
      <c r="AA6" s="6">
        <f>Y6-Z6</f>
        <v>2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4.6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4.6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4.6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4.65" thickBot="1"/>
    <row r="12" spans="2:36" ht="14.6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4.6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4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4</v>
      </c>
      <c r="AA14" s="22">
        <f>Y14-Z14</f>
        <v>0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2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6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4.6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4.6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4.6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4.65" thickBot="1"/>
    <row r="22" spans="2:36" ht="14.6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4.6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3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6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5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4.6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3</v>
      </c>
      <c r="X27" s="16">
        <f>R30</f>
        <v>0</v>
      </c>
      <c r="Y27" s="16">
        <f>D25+D27+D28</f>
        <v>4</v>
      </c>
      <c r="Z27" s="16">
        <f>C25+C27+C28</f>
        <v>4</v>
      </c>
      <c r="AA27" s="16">
        <f>Y27-Z27</f>
        <v>0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4.6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4.6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3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4.6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4.6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4.6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1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6</v>
      </c>
      <c r="Z34" s="95">
        <f>D34+D36+D38</f>
        <v>4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2</v>
      </c>
      <c r="X35" s="6">
        <f>L40</f>
        <v>0</v>
      </c>
      <c r="Y35" s="6">
        <f>D34+C37+C39</f>
        <v>4</v>
      </c>
      <c r="Z35" s="6">
        <f>C34+D37+D39</f>
        <v>3</v>
      </c>
      <c r="AA35" s="6">
        <f>Y35-Z35</f>
        <v>1</v>
      </c>
      <c r="AB35" s="10">
        <f>3*V35+W35</f>
        <v>5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4.6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2</v>
      </c>
      <c r="Z37" s="97">
        <f>C35+C37+C38</f>
        <v>7</v>
      </c>
      <c r="AA37" s="97">
        <f>Y37-Z37</f>
        <v>-5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4.6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4.6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1</v>
      </c>
      <c r="K40" s="91">
        <f t="shared" si="3"/>
        <v>2</v>
      </c>
      <c r="L40" s="92">
        <f t="shared" si="3"/>
        <v>0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4.65" thickBot="1">
      <c r="U41"/>
    </row>
    <row r="42" spans="2:36" ht="14.6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4.6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3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0</v>
      </c>
      <c r="X45" s="6">
        <f>L50</f>
        <v>2</v>
      </c>
      <c r="Y45" s="6">
        <f>D44+C47+C49</f>
        <v>4</v>
      </c>
      <c r="Z45" s="6">
        <f>C44+D47+D49</f>
        <v>5</v>
      </c>
      <c r="AA45" s="6">
        <f>Y45-Z45</f>
        <v>-1</v>
      </c>
      <c r="AB45" s="10">
        <f>3*V45+W45</f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5</v>
      </c>
      <c r="Z46" s="6">
        <f>D45+C46+C49</f>
        <v>3</v>
      </c>
      <c r="AA46" s="6">
        <f>Y46-Z46</f>
        <v>2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4.6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1</v>
      </c>
      <c r="Z47" s="97">
        <f>C45+C47+C48</f>
        <v>8</v>
      </c>
      <c r="AA47" s="97">
        <f>Y47-Z47</f>
        <v>-7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4.6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4.6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0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4.65" thickBot="1">
      <c r="U51"/>
    </row>
    <row r="52" spans="2:36" ht="14.6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4.6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2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7</v>
      </c>
      <c r="Z54" s="95">
        <f>D54+D56+D58</f>
        <v>5</v>
      </c>
      <c r="AA54" s="95">
        <f>Y54-Z54</f>
        <v>2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6</v>
      </c>
      <c r="Z55" s="6">
        <f>C54+D57+D59</f>
        <v>6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4.6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4</v>
      </c>
      <c r="Z57" s="97">
        <f>C55+C57+C58</f>
        <v>5</v>
      </c>
      <c r="AA57" s="97">
        <f>Y57-Z57</f>
        <v>-1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2</v>
      </c>
      <c r="E58" s="1" t="str">
        <f>'Fase de grupos'!J61</f>
        <v>Corea del Sur</v>
      </c>
      <c r="G58" s="9">
        <f>IF(C58&gt;D58,1,0)</f>
        <v>0</v>
      </c>
      <c r="H58" s="6">
        <f>IF(C58=D58,1,0)</f>
        <v>1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1</v>
      </c>
      <c r="R58" s="13">
        <f>IF(D58&lt;C58,1,0)</f>
        <v>0</v>
      </c>
      <c r="U58"/>
    </row>
    <row r="59" spans="2:36" ht="14.6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4.6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4.65" thickBot="1">
      <c r="U61"/>
    </row>
    <row r="62" spans="2:36" ht="14.6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4.6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8</v>
      </c>
      <c r="Z64" s="95">
        <f>D64+D66+D68</f>
        <v>2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6</v>
      </c>
      <c r="AA65" s="6">
        <f>Y65-Z65</f>
        <v>-4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4.6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6</v>
      </c>
      <c r="Z67" s="97">
        <f>C65+C67+C68</f>
        <v>5</v>
      </c>
      <c r="AA67" s="97">
        <f>Y67-Z67</f>
        <v>1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2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4.6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4.6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4.65" thickBot="1">
      <c r="U71"/>
    </row>
    <row r="72" spans="2:36" ht="14.6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4.6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3</v>
      </c>
      <c r="W74" s="95">
        <f>H80</f>
        <v>0</v>
      </c>
      <c r="X74" s="95">
        <f>I80</f>
        <v>0</v>
      </c>
      <c r="Y74" s="95">
        <f>C74+C76+C78</f>
        <v>6</v>
      </c>
      <c r="Z74" s="95">
        <f>D74+D76+D78</f>
        <v>2</v>
      </c>
      <c r="AA74" s="95">
        <f>Y74-Z74</f>
        <v>4</v>
      </c>
      <c r="AB74" s="8">
        <f>3*V74+W74</f>
        <v>9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5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3</v>
      </c>
      <c r="D76" s="13">
        <f>'Fase de grupos'!I79</f>
        <v>2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7</v>
      </c>
      <c r="Z76" s="6">
        <f>D75+C76+C79</f>
        <v>6</v>
      </c>
      <c r="AA76" s="6">
        <f>Y76-Z76</f>
        <v>1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4.6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4.6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4.65" thickBot="1">
      <c r="G80" s="90">
        <f>SUM(G74:G79)</f>
        <v>3</v>
      </c>
      <c r="H80" s="91">
        <f t="shared" ref="H80:N80" si="7">SUM(H74:H79)</f>
        <v>0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</cp:lastModifiedBy>
  <dcterms:created xsi:type="dcterms:W3CDTF">2010-03-03T16:28:09Z</dcterms:created>
  <dcterms:modified xsi:type="dcterms:W3CDTF">2018-06-13T00:55:27Z</dcterms:modified>
</cp:coreProperties>
</file>