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16608" windowHeight="6948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G8" i="5" l="1"/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I68" i="3"/>
  <c r="J6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K60" i="3"/>
  <c r="W55" i="3" s="1"/>
  <c r="K50" i="3"/>
  <c r="W45" i="3" s="1"/>
  <c r="AA27" i="3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6" i="3" l="1"/>
  <c r="AB55" i="3"/>
  <c r="AB45" i="3"/>
  <c r="AB46" i="3"/>
  <c r="AB17" i="3"/>
  <c r="AB75" i="3"/>
  <c r="AE65" i="3"/>
  <c r="AB47" i="3"/>
  <c r="AF47" i="3" s="1"/>
  <c r="AB35" i="3"/>
  <c r="AE36" i="3" s="1"/>
  <c r="AF37" i="3"/>
  <c r="AF36" i="3"/>
  <c r="AD36" i="3"/>
  <c r="AF34" i="3"/>
  <c r="AD37" i="3"/>
  <c r="AE34" i="3"/>
  <c r="AD34" i="3"/>
  <c r="AB16" i="3"/>
  <c r="AB77" i="3"/>
  <c r="AB76" i="3"/>
  <c r="AB74" i="3"/>
  <c r="AE66" i="3"/>
  <c r="AB64" i="3"/>
  <c r="AB67" i="3"/>
  <c r="AB56" i="3"/>
  <c r="AB54" i="3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55" i="3" l="1"/>
  <c r="AE46" i="3"/>
  <c r="AF46" i="3"/>
  <c r="AE45" i="3"/>
  <c r="AE37" i="3"/>
  <c r="AH37" i="3" s="1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40" i="2" l="1"/>
  <c r="P40" i="2"/>
  <c r="T40" i="2"/>
  <c r="M40" i="2"/>
  <c r="N40" i="2"/>
  <c r="R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D32" i="5"/>
  <c r="F63" i="7" s="1"/>
  <c r="D17" i="5"/>
  <c r="C92" i="7" s="1"/>
  <c r="D18" i="5"/>
  <c r="F59" i="7" s="1"/>
  <c r="D31" i="5"/>
  <c r="C87" i="7"/>
  <c r="D15" i="5"/>
  <c r="F58" i="7" s="1"/>
  <c r="D28" i="5"/>
  <c r="D25" i="5"/>
  <c r="F61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C94" i="7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C88" i="7"/>
  <c r="C58" i="7"/>
  <c r="U49" i="2"/>
  <c r="V49" i="2"/>
  <c r="C103" i="7"/>
  <c r="J23" i="5"/>
  <c r="M24" i="5" s="1"/>
  <c r="G10" i="5"/>
  <c r="C85" i="7"/>
  <c r="C98" i="7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3" i="7" l="1"/>
  <c r="C89" i="7"/>
  <c r="C57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C72" i="7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<sst xmlns="http://schemas.openxmlformats.org/spreadsheetml/2006/main" count="456" uniqueCount="226">
  <si>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</si>
  <si>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</si>
  <si>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</si>
  <si>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</si>
  <si>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</si>
  <si>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</si>
  <si>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</si>
  <si>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</si>
  <si>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</si>
  <si>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</si>
  <si>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</si>
  <si>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</si>
  <si>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</si>
  <si>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</si>
  <si>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</si>
  <si>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</si>
  <si>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</si>
  <si>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</si>
  <si>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</si>
  <si>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</si>
  <si>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</si>
  <si>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</si>
  <si>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</si>
  <si>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</si>
  <si>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</si>
  <si>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</si>
  <si>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</si>
  <si>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</si>
  <si>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</si>
  <si>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</si>
  <si>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</si>
  <si>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</si>
  <si>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</si>
  <si>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</si>
  <si>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</si>
  <si>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</si>
  <si>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</si>
  <si>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</si>
  <si>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</si>
  <si>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</si>
  <si>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</si>
  <si>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</si>
  <si>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</si>
  <si>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</si>
  <si>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</si>
  <si>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</si>
  <si>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</si>
  <si>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</si>
  <si>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</si>
  <si>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</si>
  <si>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</si>
  <si>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</si>
  <si>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</si>
  <si>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</si>
  <si>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</si>
  <si>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</si>
  <si>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</si>
  <si>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</si>
  <si>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</si>
  <si>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</si>
  <si>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</si>
  <si>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</si>
  <si>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</si>
  <si>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</si>
  <si>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</si>
  <si>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</si>
  <si>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</si>
  <si>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</si>
  <si>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</si>
  <si>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</si>
  <si>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</si>
  <si>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</si>
  <si>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</si>
  <si>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</si>
  <si>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</si>
  <si>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</si>
  <si>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</si>
  <si>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</si>
  <si>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</si>
  <si>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</si>
  <si>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</si>
  <si>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</si>
  <si>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</si>
  <si>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</si>
  <si>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</si>
  <si>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</si>
  <si>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</si>
  <si>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</si>
  <si>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</si>
  <si>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</si>
  <si>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</si>
  <si>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</si>
  <si>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</si>
  <si>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</si>
  <si>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</si>
  <si>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</si>
  <si>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</si>
  <si>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</si>
  <si>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</si>
  <si>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</si>
  <si>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</si>
  <si>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</si>
  <si>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</si>
  <si>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</si>
  <si>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</si>
  <si>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</si>
  <si>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</si>
  <si>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</si>
  <si>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</si>
  <si>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</si>
  <si>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</si>
  <si>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</si>
  <si>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</si>
  <si>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</si>
  <si>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</si>
  <si>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</si>
  <si>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</si>
  <si>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</si>
  <si>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</si>
  <si>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</si>
  <si>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</si>
  <si>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</si>
  <si>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</si>
  <si>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</si>
  <si>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</si>
  <si>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</si>
  <si>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</si>
  <si>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</si>
  <si>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</si>
  <si>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</si>
  <si>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</si>
  <si>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</si>
  <si>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</si>
  <si>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</si>
  <si>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</si>
  <si>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</si>
  <si>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</si>
  <si>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</si>
  <si>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</si>
  <si>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</si>
  <si>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</si>
  <si>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</si>
  <si>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</si>
  <si>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</si>
  <si>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</si>
  <si>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</si>
  <si>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</si>
  <si>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</si>
  <si>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</si>
  <si>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</si>
  <si>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</si>
  <si>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</si>
  <si>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</si>
  <si>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</si>
  <si>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</si>
  <si>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</si>
  <si>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</si>
  <si>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</si>
  <si>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</si>
  <si>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</si>
  <si>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</si>
  <si>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</si>
  <si>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</si>
  <si>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</si>
  <si>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</si>
  <si>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</si>
  <si>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</si>
  <si>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</si>
  <si>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</si>
  <si>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</si>
  <si>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</si>
  <si>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</si>
  <si>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</si>
  <si>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</si>
  <si>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</si>
  <si>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</si>
  <si>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</si>
  <si>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</si>
  <si>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</si>
  <si>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</si>
  <si>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</si>
  <si>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</si>
  <si>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</si>
  <si>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</si>
  <si>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</si>
  <si>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</si>
  <si>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</si>
  <si>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</si>
  <si>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</si>
  <si>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</si>
  <si>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</si>
  <si>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</si>
  <si>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</si>
  <si>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</si>
  <si>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</si>
  <si>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</si>
  <si>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</si>
  <si>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</si>
  <si>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</si>
  <si>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</si>
  <si>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</si>
  <si>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</si>
  <si>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</si>
  <si>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</si>
  <si>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</si>
  <si>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</si>
  <si>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</si>
  <si>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</si>
  <si>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</si>
  <si>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</si>
  <si>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</si>
  <si>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</si>
  <si>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</si>
  <si>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</si>
  <si>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</si>
  <si>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</si>
  <si>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</si>
  <si>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</si>
  <si>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</si>
  <si>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</si>
  <si>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</si>
  <si>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</si>
  <si>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</si>
  <si>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ANDRES AUDI</t>
  </si>
  <si>
    <t>andresaudi@gmail.com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</si>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</sst>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ndresaudi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16" sqref="C16"/>
    </sheetView>
  </sheetViews>
  <sheetFormatPr baseColWidth="10" defaultRowHeight="14.4"/>
  <cols>
    <col min="1" max="1" width="2.6640625" customWidth="1"/>
    <col min="2" max="2" width="18.44140625" style="1" bestFit="1" customWidth="1"/>
    <col min="3" max="3" width="112.88671875" customWidth="1"/>
    <col min="4" max="4" width="1.6640625" customWidth="1"/>
    <col min="5" max="5" width="11.44140625" style="1"/>
    <col min="6" max="7" width="3.6640625" style="1" customWidth="1"/>
    <col min="8" max="9" width="11.441406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 ht="15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 ht="15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 ht="15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 ht="15">
      <c r="C29" s="55" t="s">
        <v>215</v>
      </c>
    </row>
    <row r="30" spans="2:9" ht="15">
      <c r="C30" s="55" t="s">
        <v>216</v>
      </c>
    </row>
    <row r="31" spans="2:9">
      <c r="C31" s="55" t="s">
        <v>222</v>
      </c>
    </row>
    <row r="32" spans="2:9" ht="15">
      <c r="C32" s="55" t="s">
        <v>217</v>
      </c>
    </row>
    <row r="33" spans="2:3" ht="15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C69" workbookViewId="0">
      <selection activeCell="I83" sqref="I83"/>
    </sheetView>
  </sheetViews>
  <sheetFormatPr baseColWidth="10" defaultRowHeight="14.4"/>
  <cols>
    <col min="1" max="1" width="2.88671875" style="67" customWidth="1"/>
    <col min="2" max="2" width="3.6640625" customWidth="1"/>
    <col min="3" max="3" width="4.88671875" customWidth="1"/>
    <col min="4" max="4" width="15.6640625" customWidth="1"/>
    <col min="5" max="5" width="8" customWidth="1"/>
    <col min="6" max="6" width="22" bestFit="1" customWidth="1"/>
    <col min="7" max="7" width="15.6640625" customWidth="1"/>
    <col min="8" max="9" width="4.6640625" customWidth="1"/>
    <col min="10" max="10" width="15.6640625" customWidth="1"/>
    <col min="11" max="11" width="3.6640625" customWidth="1"/>
    <col min="12" max="12" width="3.6640625" style="1" customWidth="1"/>
    <col min="13" max="13" width="15.6640625" customWidth="1"/>
    <col min="14" max="18" width="3.6640625" customWidth="1"/>
    <col min="19" max="19" width="5.6640625" customWidth="1"/>
    <col min="20" max="20" width="4.6640625" customWidth="1"/>
    <col min="21" max="21" width="2.6640625" style="55" customWidth="1"/>
    <col min="22" max="22" width="25.109375" customWidth="1"/>
    <col min="23" max="23" width="2.6640625" customWidth="1"/>
    <col min="24" max="25" width="11.44140625" style="36" customWidth="1"/>
    <col min="26" max="30" width="11.44140625" style="36"/>
    <col min="31" max="39" width="11.441406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 ht="15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 ht="15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2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5</v>
      </c>
      <c r="S9" s="149">
        <f>IF('No modificar!!'!AJ4=2,'No modificar!!'!AA4,IF('No modificar!!'!AJ5=2,'No modificar!!'!AA5,IF('No modificar!!'!AJ6=2,'No modificar!!'!AA6,'No modificar!!'!AA7)))</f>
        <v>-1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Rusia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 ht="15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 ht="15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 ht="15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5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4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4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7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2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5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8</v>
      </c>
      <c r="S41" s="114">
        <f>IF('No modificar!!'!AJ34=0,'No modificar!!'!AA34,IF('No modificar!!'!AJ35=0,'No modificar!!'!AA35,IF('No modificar!!'!AJ36=0,'No modificar!!'!AA36,'No modificar!!'!AA37)))</f>
        <v>-6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1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4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2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3</v>
      </c>
      <c r="R51" s="114">
        <f>IF('No modificar!!'!AJ44=0,'No modificar!!'!Z44,IF('No modificar!!'!AJ45=0,'No modificar!!'!Z45,IF('No modificar!!'!AJ46=0,'No modificar!!'!Z46,'No modificar!!'!Z47)))</f>
        <v>8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5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4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1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4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9</v>
      </c>
      <c r="S71" s="114">
        <f>IF('No modificar!!'!AJ64=0,'No modificar!!'!AA64,IF('No modificar!!'!AJ65=0,'No modificar!!'!AA65,IF('No modificar!!'!AJ66=0,'No modificar!!'!AA66,'No modificar!!'!AA67)))</f>
        <v>-7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2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Polonia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1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6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Colombia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1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3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19" workbookViewId="0">
      <selection activeCell="H35" sqref="H35"/>
    </sheetView>
  </sheetViews>
  <sheetFormatPr baseColWidth="10" defaultRowHeight="14.4"/>
  <cols>
    <col min="1" max="1" width="2.6640625" style="67" customWidth="1"/>
    <col min="2" max="2" width="3.6640625" style="32" customWidth="1"/>
    <col min="3" max="3" width="10.44140625" style="150" bestFit="1" customWidth="1"/>
    <col min="4" max="4" width="13.109375" style="150" customWidth="1"/>
    <col min="5" max="5" width="3.6640625" style="150" customWidth="1"/>
    <col min="6" max="6" width="3.6640625" style="142" customWidth="1"/>
    <col min="7" max="7" width="17.5546875" style="1" customWidth="1"/>
    <col min="8" max="8" width="3.6640625" style="1" customWidth="1"/>
    <col min="9" max="9" width="3.6640625" style="32" customWidth="1"/>
    <col min="10" max="10" width="18.6640625" style="1" customWidth="1"/>
    <col min="11" max="11" width="3.6640625" style="1" customWidth="1"/>
    <col min="12" max="12" width="7.44140625" style="32" customWidth="1"/>
    <col min="13" max="13" width="16.6640625" style="1" customWidth="1"/>
    <col min="14" max="14" width="3.6640625" style="1" customWidth="1"/>
    <col min="15" max="15" width="3.6640625" style="32" customWidth="1"/>
    <col min="16" max="16" width="15.6640625" style="1" customWidth="1"/>
    <col min="17" max="17" width="3.6640625" style="1" customWidth="1"/>
    <col min="18" max="18" width="3.6640625" style="32" customWidth="1"/>
    <col min="19" max="19" width="15.6640625" style="1" customWidth="1"/>
    <col min="20" max="20" width="3.6640625" style="32" customWidth="1"/>
    <col min="21" max="25" width="11.441406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 ht="15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 ht="15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 ht="15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2</v>
      </c>
      <c r="F8" s="169"/>
      <c r="G8" s="185" t="str">
        <f>IF(E7&gt;E8,D7,IF(E8&gt;E7,D8,"Manualmente"))</f>
        <v>Portugal</v>
      </c>
      <c r="H8" s="185">
        <v>0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94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399999999999999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 ht="15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399999999999999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España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Argentina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Argentina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3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Polonia</v>
      </c>
      <c r="E31" s="184">
        <v>0</v>
      </c>
      <c r="F31" s="169"/>
      <c r="G31" s="185" t="str">
        <f>IF(E31&gt;E32,D31,IF(E32&gt;E31,D32,"Manualmente"))</f>
        <v>Bélgica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4.4"/>
  <cols>
    <col min="1" max="1" width="3.6640625" customWidth="1"/>
    <col min="2" max="2" width="4.6640625" style="1" bestFit="1" customWidth="1"/>
    <col min="3" max="3" width="13.44140625" style="1" bestFit="1" customWidth="1"/>
    <col min="4" max="5" width="2" style="1" bestFit="1" customWidth="1"/>
    <col min="6" max="6" width="15.6640625" style="1" bestFit="1" customWidth="1"/>
    <col min="7" max="7" width="3.6640625" customWidth="1"/>
    <col min="8" max="8" width="3" bestFit="1" customWidth="1"/>
    <col min="9" max="9" width="15.6640625" customWidth="1"/>
    <col min="10" max="11" width="3.6640625" customWidth="1"/>
    <col min="12" max="12" width="15.6640625" customWidth="1"/>
  </cols>
  <sheetData>
    <row r="1" spans="2:6" ht="15.75" thickBot="1"/>
    <row r="2" spans="2:6" ht="15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2</v>
      </c>
      <c r="F2" s="157" t="str">
        <f>'Fase de grupos'!J7</f>
        <v>Arabia Saudita</v>
      </c>
    </row>
    <row r="3" spans="2:6" ht="15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3</v>
      </c>
      <c r="F3" s="161" t="str">
        <f>'Fase de grupos'!J8</f>
        <v>Uruguay</v>
      </c>
    </row>
    <row r="4" spans="2:6" ht="15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1</v>
      </c>
      <c r="F4" s="161" t="str">
        <f>'Fase de grupos'!J17</f>
        <v>España</v>
      </c>
    </row>
    <row r="5" spans="2:6" ht="15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1</v>
      </c>
      <c r="F5" s="161" t="str">
        <f>'Fase de grupos'!J18</f>
        <v>Irán</v>
      </c>
    </row>
    <row r="6" spans="2:6" ht="15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 ht="15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2</v>
      </c>
      <c r="F7" s="161" t="str">
        <f>'Fase de grupos'!J28</f>
        <v>Dinamarca</v>
      </c>
    </row>
    <row r="8" spans="2:6" s="153" customFormat="1" ht="15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1</v>
      </c>
      <c r="F8" s="161" t="str">
        <f>'Fase de grupos'!J37</f>
        <v>Islandia</v>
      </c>
    </row>
    <row r="9" spans="2:6" s="153" customFormat="1" ht="15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2</v>
      </c>
      <c r="F9" s="161" t="str">
        <f>'Fase de grupos'!J38</f>
        <v>Nigeria</v>
      </c>
    </row>
    <row r="10" spans="2:6" s="153" customFormat="1" ht="15">
      <c r="B10" s="159">
        <v>9</v>
      </c>
      <c r="C10" s="158" t="str">
        <f>'Fase de grupos'!G47</f>
        <v>Brasil</v>
      </c>
      <c r="D10" s="158">
        <f>'Fase de grupos'!H47</f>
        <v>1</v>
      </c>
      <c r="E10" s="158">
        <f>'Fase de grupos'!I47</f>
        <v>0</v>
      </c>
      <c r="F10" s="161" t="str">
        <f>'Fase de grupos'!J47</f>
        <v>Suiza</v>
      </c>
    </row>
    <row r="11" spans="2:6" s="153" customFormat="1" ht="15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2</v>
      </c>
      <c r="F11" s="161" t="str">
        <f>'Fase de grupos'!J48</f>
        <v>Serbia</v>
      </c>
    </row>
    <row r="12" spans="2:6" s="153" customFormat="1" ht="15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 ht="15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0</v>
      </c>
      <c r="F13" s="161" t="str">
        <f>'Fase de grupos'!J58</f>
        <v>Corea del Sur</v>
      </c>
    </row>
    <row r="14" spans="2:6" s="153" customFormat="1" ht="15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 ht="15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 ht="15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2</v>
      </c>
      <c r="F17" s="162" t="str">
        <f>'Fase de grupos'!J78</f>
        <v>Japón</v>
      </c>
    </row>
    <row r="18" spans="2:6" s="153" customFormat="1" ht="15">
      <c r="B18" s="158"/>
      <c r="C18" s="158"/>
      <c r="D18" s="158"/>
      <c r="E18" s="158"/>
      <c r="F18" s="158"/>
    </row>
    <row r="19" spans="2:6" ht="15.75" thickBot="1"/>
    <row r="20" spans="2:6" ht="15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 ht="15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 ht="15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 ht="15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 ht="15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 ht="15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1</v>
      </c>
      <c r="F25" s="161" t="str">
        <f>'Fase de grupos'!J30</f>
        <v>Dinamarca</v>
      </c>
    </row>
    <row r="26" spans="2:6" ht="15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0</v>
      </c>
      <c r="F26" s="161" t="str">
        <f>'Fase de grupos'!J39</f>
        <v>Croacia</v>
      </c>
    </row>
    <row r="27" spans="2:6" s="153" customFormat="1" ht="15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 ht="15">
      <c r="B28" s="159">
        <v>25</v>
      </c>
      <c r="C28" s="158" t="str">
        <f>'Fase de grupos'!G49</f>
        <v>Brasil</v>
      </c>
      <c r="D28" s="158">
        <f>'Fase de grupos'!H49</f>
        <v>4</v>
      </c>
      <c r="E28" s="158">
        <f>'Fase de grupos'!I49</f>
        <v>1</v>
      </c>
      <c r="F28" s="161" t="str">
        <f>'Fase de grupos'!J49</f>
        <v>Costa Rica</v>
      </c>
    </row>
    <row r="29" spans="2:6" s="153" customFormat="1" ht="15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0</v>
      </c>
      <c r="F29" s="161" t="str">
        <f>'Fase de grupos'!J50</f>
        <v>Serbia</v>
      </c>
    </row>
    <row r="30" spans="2:6" s="153" customFormat="1" ht="15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 ht="15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 ht="15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0</v>
      </c>
      <c r="F32" s="161" t="str">
        <f>'Fase de grupos'!J69</f>
        <v>Túnez</v>
      </c>
    </row>
    <row r="33" spans="2:6" s="153" customFormat="1" ht="15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4</v>
      </c>
      <c r="F33" s="161" t="str">
        <f>'Fase de grupos'!J70</f>
        <v>Inglaterra</v>
      </c>
    </row>
    <row r="34" spans="2:6" s="153" customFormat="1" ht="15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1</v>
      </c>
      <c r="F35" s="162" t="str">
        <f>'Fase de grupos'!J80</f>
        <v>Japón</v>
      </c>
    </row>
    <row r="36" spans="2:6" s="153" customFormat="1" ht="15">
      <c r="B36" s="154"/>
      <c r="C36" s="154"/>
      <c r="D36" s="154"/>
      <c r="E36" s="154"/>
      <c r="F36" s="154"/>
    </row>
    <row r="37" spans="2:6" ht="15.75" thickBot="1"/>
    <row r="38" spans="2:6" ht="15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2</v>
      </c>
      <c r="F38" s="157" t="str">
        <f>'Fase de grupos'!J11</f>
        <v>Uruguay</v>
      </c>
    </row>
    <row r="39" spans="2:6" ht="15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1</v>
      </c>
      <c r="F39" s="161" t="str">
        <f>'Fase de grupos'!J12</f>
        <v>Egipto</v>
      </c>
    </row>
    <row r="40" spans="2:6" ht="15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 ht="15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1</v>
      </c>
      <c r="F41" s="161" t="str">
        <f>'Fase de grupos'!J22</f>
        <v>Marruecos</v>
      </c>
    </row>
    <row r="42" spans="2:6" ht="15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2</v>
      </c>
      <c r="F42" s="161" t="str">
        <f>'Fase de grupos'!J31</f>
        <v>Dinamarca</v>
      </c>
    </row>
    <row r="43" spans="2:6" ht="15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 ht="15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 ht="15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3</v>
      </c>
      <c r="F45" s="161" t="str">
        <f>'Fase de grupos'!J42</f>
        <v>Croacia</v>
      </c>
    </row>
    <row r="46" spans="2:6" s="153" customFormat="1" ht="15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1</v>
      </c>
      <c r="F46" s="161" t="str">
        <f>'Fase de grupos'!J51</f>
        <v>Serbia</v>
      </c>
    </row>
    <row r="47" spans="2:6" s="153" customFormat="1" ht="15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1</v>
      </c>
      <c r="F47" s="161" t="str">
        <f>'Fase de grupos'!J52</f>
        <v>Costa Rica</v>
      </c>
    </row>
    <row r="48" spans="2:6" s="153" customFormat="1" ht="15">
      <c r="B48" s="159">
        <v>43</v>
      </c>
      <c r="C48" s="158" t="str">
        <f>'Fase de grupos'!G61</f>
        <v>Alemania</v>
      </c>
      <c r="D48" s="158">
        <f>'Fase de grupos'!H61</f>
        <v>4</v>
      </c>
      <c r="E48" s="158">
        <f>'Fase de grupos'!I61</f>
        <v>1</v>
      </c>
      <c r="F48" s="161" t="str">
        <f>'Fase de grupos'!J61</f>
        <v>Corea del Sur</v>
      </c>
    </row>
    <row r="49" spans="2:6" s="153" customFormat="1" ht="15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2</v>
      </c>
      <c r="F49" s="161" t="str">
        <f>'Fase de grupos'!J62</f>
        <v>Suecia</v>
      </c>
    </row>
    <row r="50" spans="2:6" s="153" customFormat="1" ht="15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 ht="15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2</v>
      </c>
      <c r="F51" s="161" t="str">
        <f>'Fase de grupos'!J72</f>
        <v>Túnez</v>
      </c>
    </row>
    <row r="52" spans="2:6" s="153" customFormat="1" ht="15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 ht="15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 ht="15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2</v>
      </c>
      <c r="F56" s="187" t="str">
        <f>'Fase final'!D8</f>
        <v>Portugal</v>
      </c>
    </row>
    <row r="57" spans="2:6" s="153" customFormat="1" ht="15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1</v>
      </c>
      <c r="F57" s="188" t="str">
        <f>'Fase final'!D11</f>
        <v>Croacia</v>
      </c>
    </row>
    <row r="58" spans="2:6" s="153" customFormat="1" ht="15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México</v>
      </c>
    </row>
    <row r="59" spans="2:6" s="153" customFormat="1" ht="15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0</v>
      </c>
      <c r="F59" s="188" t="str">
        <f>'Fase final'!D18</f>
        <v>Senegal</v>
      </c>
    </row>
    <row r="60" spans="2:6" s="153" customFormat="1" ht="15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Egipto</v>
      </c>
    </row>
    <row r="61" spans="2:6" s="153" customFormat="1" ht="15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0</v>
      </c>
      <c r="F61" s="188" t="str">
        <f>'Fase final'!D25</f>
        <v>Dinamarca</v>
      </c>
    </row>
    <row r="62" spans="2:6" s="153" customFormat="1" ht="15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Polonia</v>
      </c>
      <c r="D63" s="50">
        <f>'Fase final'!E31</f>
        <v>0</v>
      </c>
      <c r="E63" s="50">
        <f>'Fase final'!E32</f>
        <v>1</v>
      </c>
      <c r="F63" s="189" t="str">
        <f>'Fase final'!D32</f>
        <v>Bélgica</v>
      </c>
    </row>
    <row r="64" spans="2:6" s="153" customFormat="1" ht="15">
      <c r="B64" s="158"/>
      <c r="C64" s="158"/>
      <c r="D64" s="158"/>
      <c r="E64" s="158"/>
      <c r="F64" s="158"/>
    </row>
    <row r="65" spans="2:6" ht="15.75" thickBot="1"/>
    <row r="66" spans="2:6" ht="15">
      <c r="B66" s="63">
        <v>57</v>
      </c>
      <c r="C66" s="47" t="str">
        <f>'Fase final'!G8</f>
        <v>Portugal</v>
      </c>
      <c r="D66" s="47">
        <f>'Fase final'!H8</f>
        <v>0</v>
      </c>
      <c r="E66" s="52">
        <f>'Fase final'!H10</f>
        <v>2</v>
      </c>
      <c r="F66" s="53" t="str">
        <f>'Fase final'!G10</f>
        <v>Francia</v>
      </c>
    </row>
    <row r="67" spans="2:6" ht="15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0</v>
      </c>
      <c r="F67" s="49" t="str">
        <f>'Fase final'!G17</f>
        <v>Inglaterra</v>
      </c>
    </row>
    <row r="68" spans="2:6" ht="15">
      <c r="B68" s="9">
        <v>59</v>
      </c>
      <c r="C68" s="48" t="str">
        <f>'Fase final'!G22</f>
        <v>España</v>
      </c>
      <c r="D68" s="48">
        <f>'Fase final'!H22</f>
        <v>1</v>
      </c>
      <c r="E68" s="48">
        <f>'Fase final'!H24</f>
        <v>2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Bélgica</v>
      </c>
    </row>
    <row r="71" spans="2:6" ht="15.75" thickBot="1"/>
    <row r="72" spans="2:6" ht="15">
      <c r="B72" s="63">
        <v>61</v>
      </c>
      <c r="C72" s="64" t="str">
        <f>'Fase final'!J9</f>
        <v>Francia</v>
      </c>
      <c r="D72" s="64">
        <f>'Fase final'!K9</f>
        <v>1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1</v>
      </c>
      <c r="E73" s="16">
        <f>'Fase final'!K30</f>
        <v>3</v>
      </c>
      <c r="F73" s="14" t="str">
        <f>'Fase final'!J30</f>
        <v>Alemania</v>
      </c>
    </row>
    <row r="75" spans="2:6" ht="15.75" thickBot="1"/>
    <row r="76" spans="2:6" ht="15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1</v>
      </c>
      <c r="E77" s="16">
        <f>'Fase final'!N24</f>
        <v>2</v>
      </c>
      <c r="F77" s="14" t="str">
        <f>'Fase final'!M24</f>
        <v>Argentina</v>
      </c>
    </row>
    <row r="79" spans="2:6" ht="15.75" thickBot="1"/>
    <row r="80" spans="2:6" ht="15">
      <c r="B80" s="156" t="s">
        <v>34</v>
      </c>
      <c r="C80" s="157" t="str">
        <f>'Fase final'!D7</f>
        <v>Uruguay</v>
      </c>
    </row>
    <row r="81" spans="2:6" ht="15">
      <c r="B81" s="159" t="s">
        <v>37</v>
      </c>
      <c r="C81" s="161" t="str">
        <f>'Fase final'!D22</f>
        <v>Egipto</v>
      </c>
      <c r="D81"/>
    </row>
    <row r="82" spans="2:6" ht="15">
      <c r="B82" s="159" t="s">
        <v>35</v>
      </c>
      <c r="C82" s="161" t="str">
        <f>'Fase final'!D21</f>
        <v>España</v>
      </c>
      <c r="D82"/>
    </row>
    <row r="83" spans="2:6" ht="15">
      <c r="B83" s="159" t="s">
        <v>38</v>
      </c>
      <c r="C83" s="161" t="str">
        <f>'Fase final'!D8</f>
        <v>Portugal</v>
      </c>
      <c r="D83"/>
    </row>
    <row r="84" spans="2:6" ht="15">
      <c r="B84" s="159" t="s">
        <v>36</v>
      </c>
      <c r="C84" s="161" t="str">
        <f>'Fase final'!D10</f>
        <v>Francia</v>
      </c>
      <c r="D84"/>
    </row>
    <row r="85" spans="2:6" ht="15">
      <c r="B85" s="159" t="s">
        <v>39</v>
      </c>
      <c r="C85" s="161" t="str">
        <f>'Fase final'!D25</f>
        <v>Dinamarca</v>
      </c>
      <c r="D85"/>
    </row>
    <row r="86" spans="2:6" ht="15">
      <c r="B86" s="159" t="s">
        <v>192</v>
      </c>
      <c r="C86" s="161" t="str">
        <f>'Fase final'!D24</f>
        <v>Argentina</v>
      </c>
      <c r="D86"/>
    </row>
    <row r="87" spans="2:6" s="153" customFormat="1" ht="15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 ht="15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 ht="15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 ht="15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 ht="15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 ht="15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 ht="15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 ht="15">
      <c r="B94" s="159" t="s">
        <v>200</v>
      </c>
      <c r="C94" s="161" t="str">
        <f>'Fase final'!D31</f>
        <v>Polonia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 ht="15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 ht="15">
      <c r="B98" s="156" t="s">
        <v>40</v>
      </c>
      <c r="C98" s="157" t="str">
        <f>'Fase final'!G8</f>
        <v>Portugal</v>
      </c>
      <c r="E98" s="154"/>
      <c r="F98" s="154"/>
    </row>
    <row r="99" spans="2:6" s="153" customFormat="1" ht="15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 ht="15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 ht="15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 ht="15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 ht="15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 ht="15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 ht="15">
      <c r="B106" s="158"/>
      <c r="C106" s="158"/>
      <c r="E106" s="154"/>
      <c r="F106" s="154"/>
    </row>
    <row r="107" spans="2:6" ht="15.75" thickBot="1">
      <c r="D107"/>
      <c r="E107"/>
      <c r="F107"/>
    </row>
    <row r="108" spans="2:6" ht="15">
      <c r="B108" s="63" t="s">
        <v>202</v>
      </c>
      <c r="C108" s="65" t="str">
        <f>C72</f>
        <v>Francia</v>
      </c>
      <c r="D108"/>
      <c r="E108"/>
      <c r="F108"/>
    </row>
    <row r="109" spans="2:6" ht="15">
      <c r="B109" s="9" t="s">
        <v>203</v>
      </c>
      <c r="C109" s="13" t="str">
        <f>F72</f>
        <v>Brasil</v>
      </c>
      <c r="D109"/>
      <c r="E109"/>
      <c r="F109"/>
    </row>
    <row r="110" spans="2:6" ht="15">
      <c r="B110" s="9" t="s">
        <v>204</v>
      </c>
      <c r="C110" s="13" t="str">
        <f>C73</f>
        <v>Argentina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 ht="15">
      <c r="D112"/>
      <c r="E112"/>
      <c r="F112"/>
    </row>
    <row r="113" spans="2:6" ht="15.75" thickBot="1">
      <c r="D113"/>
      <c r="E113"/>
      <c r="F113"/>
    </row>
    <row r="114" spans="2:6" ht="15">
      <c r="B114" s="63" t="s">
        <v>206</v>
      </c>
      <c r="C114" s="54" t="str">
        <f>C76</f>
        <v>Brasil</v>
      </c>
    </row>
    <row r="115" spans="2:6" ht="15">
      <c r="B115" s="9" t="s">
        <v>207</v>
      </c>
      <c r="C115" s="13" t="str">
        <f>F76</f>
        <v>Alemania</v>
      </c>
      <c r="D115"/>
      <c r="E115"/>
      <c r="F115"/>
    </row>
    <row r="116" spans="2:6" ht="15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Argentina</v>
      </c>
      <c r="D117"/>
      <c r="E117"/>
      <c r="F117"/>
    </row>
    <row r="118" spans="2:6" ht="15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 ht="15">
      <c r="D123"/>
      <c r="E123"/>
      <c r="F123"/>
    </row>
    <row r="125" spans="2:6" ht="15">
      <c r="D125"/>
      <c r="E125"/>
      <c r="F125"/>
    </row>
    <row r="126" spans="2:6" ht="15">
      <c r="D126"/>
      <c r="E126"/>
      <c r="F126"/>
    </row>
    <row r="127" spans="2:6" ht="15">
      <c r="D127"/>
      <c r="E127"/>
      <c r="F127"/>
    </row>
    <row r="128" spans="2:6" ht="15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4.4"/>
  <cols>
    <col min="1" max="1" width="4.6640625" customWidth="1"/>
    <col min="2" max="2" width="15.6640625" customWidth="1"/>
    <col min="3" max="4" width="5.6640625" customWidth="1"/>
    <col min="5" max="5" width="15.6640625" customWidth="1"/>
    <col min="6" max="20" width="4.6640625" customWidth="1"/>
    <col min="21" max="21" width="15.6640625" style="1" customWidth="1"/>
    <col min="22" max="27" width="3.6640625" customWidth="1"/>
    <col min="28" max="28" width="4.6640625" customWidth="1"/>
    <col min="29" max="36" width="3.664062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 ht="15">
      <c r="B4" s="1" t="str">
        <f>'Fase de grupos'!G7</f>
        <v>Rusia</v>
      </c>
      <c r="C4" s="4">
        <f>'Fase de grupos'!H7</f>
        <v>1</v>
      </c>
      <c r="D4" s="5">
        <f>'Fase de grupos'!I7</f>
        <v>2</v>
      </c>
      <c r="E4" s="1" t="str">
        <f>'Fase de grupos'!J7</f>
        <v>Arabia Saudita</v>
      </c>
      <c r="G4" s="9">
        <f>IF(C4&gt;D4,1,0)</f>
        <v>0</v>
      </c>
      <c r="H4" s="6">
        <f>IF(C4=D4,1,0)</f>
        <v>0</v>
      </c>
      <c r="I4" s="13">
        <f>IF(C4&lt;D4,1,0)</f>
        <v>1</v>
      </c>
      <c r="J4" s="9">
        <f>IF(D4&gt;C4,1,0)</f>
        <v>1</v>
      </c>
      <c r="K4" s="6">
        <f>IF(D4=C4,1,0)</f>
        <v>0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0</v>
      </c>
      <c r="X4" s="15">
        <f>I10</f>
        <v>3</v>
      </c>
      <c r="Y4" s="15">
        <f>C4+C6+C8</f>
        <v>2</v>
      </c>
      <c r="Z4" s="15">
        <f>D4+D6+D8</f>
        <v>6</v>
      </c>
      <c r="AA4" s="15">
        <f>Y4-Z4</f>
        <v>-4</v>
      </c>
      <c r="AB4" s="8">
        <f>3*V4+W4</f>
        <v>0</v>
      </c>
      <c r="AD4">
        <f>IF(OR(AB4&gt;AB5,AND(AB4=AB5,AA4&gt;AA5),AND(AB4=AB5,AA4=AA5,Y4&gt;Y5)),1,0)</f>
        <v>0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0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0</v>
      </c>
    </row>
    <row r="5" spans="2:36" ht="15">
      <c r="B5" s="1" t="str">
        <f>'Fase de grupos'!G8</f>
        <v>Egipto</v>
      </c>
      <c r="C5" s="9">
        <f>'Fase de grupos'!H8</f>
        <v>1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1</v>
      </c>
      <c r="W5" s="6">
        <f>K10</f>
        <v>1</v>
      </c>
      <c r="X5" s="6">
        <f>L10</f>
        <v>1</v>
      </c>
      <c r="Y5" s="6">
        <f>D4+C7+C9</f>
        <v>3</v>
      </c>
      <c r="Z5" s="6">
        <f>C4+D7+D9</f>
        <v>4</v>
      </c>
      <c r="AA5" s="6">
        <f>Y5-Z5</f>
        <v>-1</v>
      </c>
      <c r="AB5" s="10">
        <f>3*V5+W5</f>
        <v>4</v>
      </c>
      <c r="AD5">
        <f>IF(OR(AB5&gt;AB4,AND(AB5=AB4,AA5&gt;AA4),AND(AB5=AB4,AA5=AA4,Y5&gt;Y4)),1,0)</f>
        <v>1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 ht="15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4</v>
      </c>
      <c r="Z6" s="6">
        <f>D5+C6+C9</f>
        <v>5</v>
      </c>
      <c r="AA6" s="6">
        <f>Y6-Z6</f>
        <v>-1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1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 ht="15">
      <c r="B8" s="1" t="str">
        <f>'Fase de grupos'!G11</f>
        <v>Rusia</v>
      </c>
      <c r="C8" s="9">
        <f>'Fase de grupos'!H11</f>
        <v>0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0</v>
      </c>
      <c r="I10" s="3">
        <f t="shared" si="0"/>
        <v>3</v>
      </c>
      <c r="J10" s="2">
        <f t="shared" si="0"/>
        <v>1</v>
      </c>
      <c r="K10" s="7">
        <f t="shared" si="0"/>
        <v>1</v>
      </c>
      <c r="L10" s="3">
        <f t="shared" si="0"/>
        <v>1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 ht="15">
      <c r="B14" s="1" t="str">
        <f>'Fase de grupos'!G17</f>
        <v>Portugal</v>
      </c>
      <c r="C14" s="21">
        <f>'Fase de grupos'!H17</f>
        <v>1</v>
      </c>
      <c r="D14" s="23">
        <f>'Fase de grupos'!I17</f>
        <v>1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5</v>
      </c>
      <c r="Z14" s="22">
        <f>D14+D16+D18</f>
        <v>2</v>
      </c>
      <c r="AA14" s="22">
        <f>Y14-Z14</f>
        <v>3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 ht="15">
      <c r="B15" s="1" t="str">
        <f>'Fase de grupos'!G18</f>
        <v>Marruecos</v>
      </c>
      <c r="C15" s="9">
        <f>'Fase de grupos'!H18</f>
        <v>2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7</v>
      </c>
      <c r="Z15" s="6">
        <f>C14+D17+D19</f>
        <v>2</v>
      </c>
      <c r="AA15" s="6">
        <f>Y15-Z15</f>
        <v>5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 ht="15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4</v>
      </c>
      <c r="Z16" s="6">
        <f>D15+C16+C19</f>
        <v>6</v>
      </c>
      <c r="AA16" s="6">
        <f>Y16-Z16</f>
        <v>-2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1</v>
      </c>
      <c r="Z17" s="16">
        <f>C15+C17+C18</f>
        <v>7</v>
      </c>
      <c r="AA17" s="16">
        <f>Y17-Z17</f>
        <v>-6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 ht="15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" thickBot="1"/>
    <row r="22" spans="2:36" ht="1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7</v>
      </c>
      <c r="Z24" s="22">
        <f>D24+D26+D28</f>
        <v>4</v>
      </c>
      <c r="AA24" s="22">
        <f>Y24-Z24</f>
        <v>3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0</v>
      </c>
      <c r="O25" s="13">
        <f>IF(C25&lt;D25,1,0)</f>
        <v>1</v>
      </c>
      <c r="P25" s="6">
        <f>IF(D25&gt;C25,1,0)</f>
        <v>1</v>
      </c>
      <c r="Q25" s="6">
        <f>IF(D25=C25,1,0)</f>
        <v>0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2</v>
      </c>
      <c r="Z25" s="6">
        <f>C24+D27+D29</f>
        <v>6</v>
      </c>
      <c r="AA25" s="6">
        <f>Y25-Z25</f>
        <v>-4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0</v>
      </c>
      <c r="X26" s="6">
        <f>O30</f>
        <v>2</v>
      </c>
      <c r="Y26" s="6">
        <f>C25+D26+D29</f>
        <v>4</v>
      </c>
      <c r="Z26" s="6">
        <f>D25+C26+C29</f>
        <v>5</v>
      </c>
      <c r="AA26" s="6">
        <f>Y26-Z26</f>
        <v>-1</v>
      </c>
      <c r="AB26" s="10">
        <f>3*V26+W26</f>
        <v>3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2</v>
      </c>
      <c r="W27" s="16">
        <f>Q30</f>
        <v>1</v>
      </c>
      <c r="X27" s="16">
        <f>R30</f>
        <v>0</v>
      </c>
      <c r="Y27" s="16">
        <f>D25+D27+D28</f>
        <v>5</v>
      </c>
      <c r="Z27" s="16">
        <f>C25+C27+C28</f>
        <v>3</v>
      </c>
      <c r="AA27" s="16">
        <f>Y27-Z27</f>
        <v>2</v>
      </c>
      <c r="AB27" s="12">
        <f>3*V27+W27</f>
        <v>7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2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0</v>
      </c>
      <c r="O30" s="20">
        <f>SUM(O24:O29)</f>
        <v>2</v>
      </c>
      <c r="P30" s="19">
        <f>SUM(P24:P29)</f>
        <v>2</v>
      </c>
      <c r="Q30" s="19">
        <f>SUM(Q24:Q29)</f>
        <v>1</v>
      </c>
      <c r="R30" s="20">
        <f>SUM(R24:R29)</f>
        <v>0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7</v>
      </c>
      <c r="Z34" s="95">
        <f>D34+D36+D38</f>
        <v>2</v>
      </c>
      <c r="AA34" s="95">
        <f>Y34-Z34</f>
        <v>5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2</v>
      </c>
      <c r="Z35" s="6">
        <f>C34+D37+D39</f>
        <v>8</v>
      </c>
      <c r="AA35" s="6">
        <f>Y35-Z35</f>
        <v>-6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5</v>
      </c>
      <c r="Z36" s="6">
        <f>D35+C36+C39</f>
        <v>4</v>
      </c>
      <c r="AA36" s="6">
        <f>Y36-Z36</f>
        <v>1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5</v>
      </c>
      <c r="Z37" s="97">
        <f>C35+C37+C38</f>
        <v>5</v>
      </c>
      <c r="AA37" s="97">
        <f>Y37-Z37</f>
        <v>0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" thickBot="1">
      <c r="U41"/>
    </row>
    <row r="42" spans="2:36" ht="1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1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2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3</v>
      </c>
      <c r="Z45" s="6">
        <f>C44+D47+D49</f>
        <v>2</v>
      </c>
      <c r="AA45" s="6">
        <f>Y45-Z45</f>
        <v>1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4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0</v>
      </c>
      <c r="X46" s="6">
        <f>O50</f>
        <v>3</v>
      </c>
      <c r="Y46" s="6">
        <f>C45+D46+D49</f>
        <v>3</v>
      </c>
      <c r="Z46" s="6">
        <f>D45+C46+C49</f>
        <v>8</v>
      </c>
      <c r="AA46" s="6">
        <f>Y46-Z46</f>
        <v>-5</v>
      </c>
      <c r="AB46" s="10">
        <f>3*V46+W46</f>
        <v>0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" thickBot="1">
      <c r="B47" s="1" t="str">
        <f>'Fase de grupos'!G50</f>
        <v>Suiza</v>
      </c>
      <c r="C47" s="9">
        <f>'Fase de grupos'!H50</f>
        <v>1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1</v>
      </c>
      <c r="W47" s="97">
        <f>Q50</f>
        <v>0</v>
      </c>
      <c r="X47" s="97">
        <f>R50</f>
        <v>2</v>
      </c>
      <c r="Y47" s="97">
        <f>D45+D47+D48</f>
        <v>3</v>
      </c>
      <c r="Z47" s="97">
        <f>C45+C47+C48</f>
        <v>5</v>
      </c>
      <c r="AA47" s="97">
        <f>Y47-Z47</f>
        <v>-2</v>
      </c>
      <c r="AB47" s="12">
        <f>3*V47+W47</f>
        <v>3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" thickBot="1">
      <c r="B49" s="1" t="str">
        <f>'Fase de grupos'!G52</f>
        <v>Suiza</v>
      </c>
      <c r="C49" s="11">
        <f>'Fase de grupos'!H52</f>
        <v>2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0</v>
      </c>
      <c r="N50" s="91">
        <f t="shared" si="4"/>
        <v>0</v>
      </c>
      <c r="O50" s="92">
        <f>SUM(O44:O49)</f>
        <v>3</v>
      </c>
      <c r="P50" s="91">
        <f>SUM(P44:P49)</f>
        <v>1</v>
      </c>
      <c r="Q50" s="91">
        <f>SUM(Q44:Q49)</f>
        <v>0</v>
      </c>
      <c r="R50" s="92">
        <f>SUM(R44:R49)</f>
        <v>2</v>
      </c>
      <c r="U50"/>
    </row>
    <row r="51" spans="2:36" ht="15" thickBot="1">
      <c r="U51"/>
    </row>
    <row r="52" spans="2:36" ht="1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2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5</v>
      </c>
      <c r="Z55" s="6">
        <f>C54+D57+D59</f>
        <v>5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3</v>
      </c>
      <c r="Z56" s="6">
        <f>D55+C56+C59</f>
        <v>4</v>
      </c>
      <c r="AA56" s="6">
        <f>Y56-Z56</f>
        <v>-1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2</v>
      </c>
      <c r="Z57" s="97">
        <f>C55+C57+C58</f>
        <v>7</v>
      </c>
      <c r="AA57" s="97">
        <f>Y57-Z57</f>
        <v>-5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4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" thickBot="1">
      <c r="U61"/>
    </row>
    <row r="62" spans="2:36" ht="1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5</v>
      </c>
      <c r="Z64" s="95">
        <f>D64+D66+D68</f>
        <v>1</v>
      </c>
      <c r="AA64" s="95">
        <f>Y64-Z64</f>
        <v>4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2</v>
      </c>
      <c r="Z65" s="6">
        <f>C64+D67+D69</f>
        <v>9</v>
      </c>
      <c r="AA65" s="6">
        <f>Y65-Z65</f>
        <v>-7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2</v>
      </c>
      <c r="Z66" s="6">
        <f>D65+C66+C69</f>
        <v>4</v>
      </c>
      <c r="AA66" s="6">
        <f>Y66-Z66</f>
        <v>-2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" thickBot="1">
      <c r="B67" s="1" t="str">
        <f>'Fase de grupos'!G70</f>
        <v>Panamá</v>
      </c>
      <c r="C67" s="9">
        <f>'Fase de grupos'!H70</f>
        <v>1</v>
      </c>
      <c r="D67" s="13">
        <f>'Fase de grupos'!I70</f>
        <v>4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7</v>
      </c>
      <c r="Z67" s="97">
        <f>C65+C67+C68</f>
        <v>2</v>
      </c>
      <c r="AA67" s="97">
        <f>Y67-Z67</f>
        <v>5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" thickBot="1">
      <c r="U71"/>
    </row>
    <row r="72" spans="2:36" ht="1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0</v>
      </c>
      <c r="X74" s="95">
        <f>I80</f>
        <v>1</v>
      </c>
      <c r="Y74" s="95">
        <f>C74+C76+C78</f>
        <v>4</v>
      </c>
      <c r="Z74" s="95">
        <f>D74+D76+D78</f>
        <v>2</v>
      </c>
      <c r="AA74" s="95">
        <f>Y74-Z74</f>
        <v>2</v>
      </c>
      <c r="AB74" s="8">
        <f>3*V74+W74</f>
        <v>6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2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0</v>
      </c>
      <c r="O75" s="13">
        <f>IF(C75&lt;D75,1,0)</f>
        <v>1</v>
      </c>
      <c r="P75" s="6">
        <f>IF(D75&gt;C75,1,0)</f>
        <v>1</v>
      </c>
      <c r="Q75" s="6">
        <f>IF(D75=C75,1,0)</f>
        <v>0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4</v>
      </c>
      <c r="Z75" s="6">
        <f>C74+D77+D79</f>
        <v>4</v>
      </c>
      <c r="AA75" s="6">
        <f>Y75-Z75</f>
        <v>0</v>
      </c>
      <c r="AB75" s="10">
        <f>3*V75+W75</f>
        <v>4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1</v>
      </c>
      <c r="X76" s="6">
        <f>O80</f>
        <v>1</v>
      </c>
      <c r="Y76" s="6">
        <f>C75+D76+D79</f>
        <v>3</v>
      </c>
      <c r="Z76" s="6">
        <f>D75+C76+C79</f>
        <v>3</v>
      </c>
      <c r="AA76" s="6">
        <f>Y76-Z76</f>
        <v>0</v>
      </c>
      <c r="AB76" s="10">
        <f>3*V76+W76</f>
        <v>4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1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1</v>
      </c>
    </row>
    <row r="77" spans="2:36" ht="15" thickBot="1">
      <c r="B77" s="1" t="str">
        <f>'Fase de grupos'!G80</f>
        <v>Senegal</v>
      </c>
      <c r="C77" s="9">
        <f>'Fase de grupos'!H80</f>
        <v>2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1</v>
      </c>
      <c r="W77" s="97">
        <f>Q80</f>
        <v>0</v>
      </c>
      <c r="X77" s="97">
        <f>R80</f>
        <v>2</v>
      </c>
      <c r="Y77" s="97">
        <f>D75+D77+D78</f>
        <v>3</v>
      </c>
      <c r="Z77" s="97">
        <f>C75+C77+C78</f>
        <v>5</v>
      </c>
      <c r="AA77" s="97">
        <f>Y77-Z77</f>
        <v>-2</v>
      </c>
      <c r="AB77" s="12">
        <f>3*V77+W77</f>
        <v>3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" thickBot="1">
      <c r="G80" s="90">
        <f>SUM(G74:G79)</f>
        <v>2</v>
      </c>
      <c r="H80" s="91">
        <f t="shared" ref="H80:N80" si="7">SUM(H74:H79)</f>
        <v>0</v>
      </c>
      <c r="I80" s="92">
        <f t="shared" si="7"/>
        <v>1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1</v>
      </c>
      <c r="N80" s="91">
        <f t="shared" si="7"/>
        <v>1</v>
      </c>
      <c r="O80" s="92">
        <f>SUM(O74:O79)</f>
        <v>1</v>
      </c>
      <c r="P80" s="91">
        <f>SUM(P74:P79)</f>
        <v>1</v>
      </c>
      <c r="Q80" s="91">
        <f>SUM(Q74:Q79)</f>
        <v>0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Camila Audi Tenzi</cp:lastModifiedBy>
  <dcterms:created xsi:type="dcterms:W3CDTF">2010-03-03T16:28:09Z</dcterms:created>
  <dcterms:modified xsi:type="dcterms:W3CDTF">2018-06-14T00:49:55Z</dcterms:modified>
</cp:coreProperties>
</file>