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ummings\OneDrive\Documents\Personal\COVID-19\SomeCovidAnalyses\"/>
    </mc:Choice>
  </mc:AlternateContent>
  <xr:revisionPtr revIDLastSave="2065" documentId="11_E0DBB201481B1C811047287C66E952F5F4A270EB" xr6:coauthVersionLast="44" xr6:coauthVersionMax="44" xr10:uidLastSave="{88F34309-7DF7-4000-8631-743465AC8638}"/>
  <bookViews>
    <workbookView xWindow="16690" yWindow="-350" windowWidth="19420" windowHeight="10420" tabRatio="500" activeTab="3" xr2:uid="{00000000-000D-0000-FFFF-FFFF00000000}"/>
  </bookViews>
  <sheets>
    <sheet name="International" sheetId="1" r:id="rId1"/>
    <sheet name="USA" sheetId="2" r:id="rId2"/>
    <sheet name="USA Analysis" sheetId="3" r:id="rId3"/>
    <sheet name="NH 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49" i="4" l="1"/>
  <c r="I137" i="4"/>
  <c r="E118" i="4"/>
  <c r="E119" i="4"/>
  <c r="E120" i="4"/>
  <c r="E121" i="4"/>
  <c r="D117" i="4"/>
  <c r="D118" i="4"/>
  <c r="D119" i="4"/>
  <c r="D120" i="4"/>
  <c r="J135" i="3"/>
  <c r="J123" i="3"/>
  <c r="D123" i="3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22" i="3"/>
  <c r="C136" i="3" s="1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F120" i="3"/>
  <c r="F121" i="3"/>
  <c r="E119" i="3"/>
  <c r="E120" i="3"/>
  <c r="E121" i="3"/>
  <c r="S215" i="1"/>
  <c r="T215" i="1" s="1"/>
  <c r="S216" i="1"/>
  <c r="T216" i="1" s="1"/>
  <c r="F118" i="3" l="1"/>
  <c r="F119" i="3"/>
  <c r="E117" i="3"/>
  <c r="E118" i="3"/>
  <c r="P62" i="2"/>
  <c r="W62" i="2"/>
  <c r="X62" i="2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F118" i="4" l="1"/>
  <c r="E111" i="4"/>
  <c r="F111" i="4" s="1"/>
  <c r="E112" i="4"/>
  <c r="F112" i="4" s="1"/>
  <c r="E113" i="4"/>
  <c r="F113" i="4" s="1"/>
  <c r="E114" i="4"/>
  <c r="F114" i="4" s="1"/>
  <c r="E115" i="4"/>
  <c r="E116" i="4"/>
  <c r="F116" i="4" s="1"/>
  <c r="E117" i="4"/>
  <c r="D110" i="4"/>
  <c r="D111" i="4"/>
  <c r="D112" i="4"/>
  <c r="D113" i="4"/>
  <c r="D114" i="4"/>
  <c r="D115" i="4"/>
  <c r="D116" i="4"/>
  <c r="J145" i="3"/>
  <c r="F113" i="3"/>
  <c r="F114" i="3"/>
  <c r="F115" i="3"/>
  <c r="F116" i="3"/>
  <c r="F117" i="3"/>
  <c r="E112" i="3"/>
  <c r="E113" i="3"/>
  <c r="E114" i="3"/>
  <c r="E115" i="3"/>
  <c r="E116" i="3"/>
  <c r="M61" i="2"/>
  <c r="N61" i="2"/>
  <c r="O61" i="2"/>
  <c r="Q61" i="2"/>
  <c r="P61" i="2" s="1"/>
  <c r="U61" i="2" s="1"/>
  <c r="R61" i="2"/>
  <c r="S61" i="2"/>
  <c r="T61" i="2"/>
  <c r="V61" i="2"/>
  <c r="S213" i="1"/>
  <c r="T213" i="1" s="1"/>
  <c r="S214" i="1"/>
  <c r="T214" i="1" s="1"/>
  <c r="F115" i="4" l="1"/>
  <c r="C122" i="4"/>
  <c r="W61" i="2"/>
  <c r="X61" i="2" s="1"/>
  <c r="F117" i="4"/>
  <c r="K145" i="3"/>
  <c r="F112" i="3"/>
  <c r="E111" i="3"/>
  <c r="M60" i="2"/>
  <c r="N60" i="2"/>
  <c r="O60" i="2"/>
  <c r="Q60" i="2"/>
  <c r="P60" i="2" s="1"/>
  <c r="U60" i="2" s="1"/>
  <c r="R60" i="2"/>
  <c r="S60" i="2"/>
  <c r="T60" i="2"/>
  <c r="V60" i="2"/>
  <c r="C123" i="4" l="1"/>
  <c r="C124" i="4"/>
  <c r="C125" i="4"/>
  <c r="C126" i="4"/>
  <c r="C137" i="3"/>
  <c r="W60" i="2"/>
  <c r="X60" i="2" s="1"/>
  <c r="L145" i="3"/>
  <c r="M145" i="3" s="1"/>
  <c r="J46" i="1"/>
  <c r="M46" i="1"/>
  <c r="L46" i="1" s="1"/>
  <c r="Q46" i="1" s="1"/>
  <c r="N46" i="1"/>
  <c r="O46" i="1"/>
  <c r="P46" i="1"/>
  <c r="R46" i="1"/>
  <c r="J170" i="1"/>
  <c r="M170" i="1"/>
  <c r="L170" i="1" s="1"/>
  <c r="Q170" i="1" s="1"/>
  <c r="N170" i="1"/>
  <c r="O170" i="1"/>
  <c r="P170" i="1"/>
  <c r="R170" i="1"/>
  <c r="J197" i="1"/>
  <c r="Q197" i="1"/>
  <c r="M197" i="1"/>
  <c r="L197" i="1" s="1"/>
  <c r="N197" i="1"/>
  <c r="O197" i="1"/>
  <c r="P197" i="1"/>
  <c r="R197" i="1"/>
  <c r="J85" i="1"/>
  <c r="M85" i="1"/>
  <c r="L85" i="1" s="1"/>
  <c r="Q85" i="1" s="1"/>
  <c r="N85" i="1"/>
  <c r="O85" i="1"/>
  <c r="P85" i="1"/>
  <c r="R85" i="1"/>
  <c r="J3" i="1"/>
  <c r="M3" i="1"/>
  <c r="L3" i="1" s="1"/>
  <c r="Q3" i="1" s="1"/>
  <c r="N3" i="1"/>
  <c r="O3" i="1"/>
  <c r="P3" i="1"/>
  <c r="R3" i="1"/>
  <c r="J6" i="1"/>
  <c r="M6" i="1"/>
  <c r="L6" i="1" s="1"/>
  <c r="Q6" i="1" s="1"/>
  <c r="N6" i="1"/>
  <c r="O6" i="1"/>
  <c r="P6" i="1"/>
  <c r="R6" i="1"/>
  <c r="J125" i="1"/>
  <c r="M125" i="1"/>
  <c r="L125" i="1" s="1"/>
  <c r="Q125" i="1" s="1"/>
  <c r="N125" i="1"/>
  <c r="O125" i="1"/>
  <c r="P125" i="1"/>
  <c r="R125" i="1"/>
  <c r="J112" i="1"/>
  <c r="M112" i="1"/>
  <c r="L112" i="1" s="1"/>
  <c r="Q112" i="1" s="1"/>
  <c r="N112" i="1"/>
  <c r="O112" i="1"/>
  <c r="P112" i="1"/>
  <c r="R112" i="1"/>
  <c r="J42" i="1"/>
  <c r="M42" i="1"/>
  <c r="L42" i="1" s="1"/>
  <c r="Q42" i="1" s="1"/>
  <c r="N42" i="1"/>
  <c r="O42" i="1"/>
  <c r="P42" i="1"/>
  <c r="R42" i="1"/>
  <c r="J161" i="1"/>
  <c r="M161" i="1"/>
  <c r="L161" i="1" s="1"/>
  <c r="Q161" i="1" s="1"/>
  <c r="N161" i="1"/>
  <c r="O161" i="1"/>
  <c r="P161" i="1"/>
  <c r="R161" i="1"/>
  <c r="J152" i="1"/>
  <c r="Q152" i="1"/>
  <c r="M152" i="1"/>
  <c r="L152" i="1" s="1"/>
  <c r="N152" i="1"/>
  <c r="O152" i="1"/>
  <c r="P152" i="1"/>
  <c r="R152" i="1"/>
  <c r="J156" i="1"/>
  <c r="M156" i="1"/>
  <c r="L156" i="1" s="1"/>
  <c r="Q156" i="1" s="1"/>
  <c r="N156" i="1"/>
  <c r="O156" i="1"/>
  <c r="P156" i="1"/>
  <c r="R156" i="1"/>
  <c r="J202" i="1"/>
  <c r="M202" i="1"/>
  <c r="L202" i="1" s="1"/>
  <c r="Q202" i="1" s="1"/>
  <c r="N202" i="1"/>
  <c r="O202" i="1"/>
  <c r="P202" i="1"/>
  <c r="R202" i="1"/>
  <c r="J142" i="1"/>
  <c r="M142" i="1"/>
  <c r="L142" i="1" s="1"/>
  <c r="Q142" i="1" s="1"/>
  <c r="N142" i="1"/>
  <c r="O142" i="1"/>
  <c r="P142" i="1"/>
  <c r="R142" i="1"/>
  <c r="J35" i="1"/>
  <c r="M35" i="1"/>
  <c r="L35" i="1" s="1"/>
  <c r="N35" i="1"/>
  <c r="O35" i="1"/>
  <c r="J92" i="1"/>
  <c r="M92" i="1"/>
  <c r="L92" i="1" s="1"/>
  <c r="N92" i="1"/>
  <c r="O92" i="1"/>
  <c r="J20" i="1"/>
  <c r="M20" i="1"/>
  <c r="L20" i="1" s="1"/>
  <c r="N20" i="1"/>
  <c r="O20" i="1"/>
  <c r="J23" i="1"/>
  <c r="M23" i="1"/>
  <c r="L23" i="1" s="1"/>
  <c r="N23" i="1"/>
  <c r="O23" i="1"/>
  <c r="J51" i="1"/>
  <c r="M51" i="1"/>
  <c r="L51" i="1" s="1"/>
  <c r="N51" i="1"/>
  <c r="O51" i="1"/>
  <c r="J89" i="1"/>
  <c r="M89" i="1"/>
  <c r="L89" i="1" s="1"/>
  <c r="N89" i="1"/>
  <c r="O89" i="1"/>
  <c r="J15" i="1"/>
  <c r="M15" i="1"/>
  <c r="L15" i="1" s="1"/>
  <c r="N15" i="1"/>
  <c r="O15" i="1"/>
  <c r="J24" i="1"/>
  <c r="M24" i="1"/>
  <c r="L24" i="1" s="1"/>
  <c r="N24" i="1"/>
  <c r="O24" i="1"/>
  <c r="J10" i="1"/>
  <c r="M10" i="1"/>
  <c r="L10" i="1" s="1"/>
  <c r="N10" i="1"/>
  <c r="O10" i="1"/>
  <c r="J84" i="1"/>
  <c r="M84" i="1"/>
  <c r="L84" i="1" s="1"/>
  <c r="N84" i="1"/>
  <c r="O84" i="1"/>
  <c r="J75" i="1"/>
  <c r="M75" i="1"/>
  <c r="L75" i="1" s="1"/>
  <c r="N75" i="1"/>
  <c r="O75" i="1"/>
  <c r="J108" i="1"/>
  <c r="M108" i="1"/>
  <c r="L108" i="1" s="1"/>
  <c r="N108" i="1"/>
  <c r="O108" i="1"/>
  <c r="J105" i="1"/>
  <c r="M105" i="1"/>
  <c r="L105" i="1" s="1"/>
  <c r="N105" i="1"/>
  <c r="O105" i="1"/>
  <c r="J2" i="1"/>
  <c r="K2" i="1"/>
  <c r="M2" i="1"/>
  <c r="L2" i="1" s="1"/>
  <c r="N2" i="1"/>
  <c r="O2" i="1"/>
  <c r="J61" i="1"/>
  <c r="M61" i="1"/>
  <c r="L61" i="1" s="1"/>
  <c r="N61" i="1"/>
  <c r="O61" i="1"/>
  <c r="J5" i="1"/>
  <c r="M5" i="1"/>
  <c r="L5" i="1" s="1"/>
  <c r="N5" i="1"/>
  <c r="O5" i="1"/>
  <c r="J79" i="1"/>
  <c r="M79" i="1"/>
  <c r="L79" i="1" s="1"/>
  <c r="N79" i="1"/>
  <c r="O79" i="1"/>
  <c r="J4" i="1"/>
  <c r="M4" i="1"/>
  <c r="L4" i="1" s="1"/>
  <c r="N4" i="1"/>
  <c r="O4" i="1"/>
  <c r="J116" i="1"/>
  <c r="M116" i="1"/>
  <c r="L116" i="1" s="1"/>
  <c r="N116" i="1"/>
  <c r="O116" i="1"/>
  <c r="J11" i="1"/>
  <c r="M11" i="1"/>
  <c r="L11" i="1" s="1"/>
  <c r="N11" i="1"/>
  <c r="O11" i="1"/>
  <c r="J14" i="1"/>
  <c r="M14" i="1"/>
  <c r="L14" i="1" s="1"/>
  <c r="N14" i="1"/>
  <c r="O14" i="1"/>
  <c r="J199" i="1"/>
  <c r="M199" i="1"/>
  <c r="L199" i="1" s="1"/>
  <c r="N199" i="1"/>
  <c r="O199" i="1"/>
  <c r="J123" i="1"/>
  <c r="M123" i="1"/>
  <c r="L123" i="1" s="1"/>
  <c r="N123" i="1"/>
  <c r="O123" i="1"/>
  <c r="J57" i="1"/>
  <c r="M57" i="1"/>
  <c r="L57" i="1" s="1"/>
  <c r="N57" i="1"/>
  <c r="O57" i="1"/>
  <c r="J164" i="1"/>
  <c r="M164" i="1"/>
  <c r="L164" i="1" s="1"/>
  <c r="N164" i="1"/>
  <c r="O164" i="1"/>
  <c r="J56" i="1"/>
  <c r="M56" i="1"/>
  <c r="L56" i="1" s="1"/>
  <c r="N56" i="1"/>
  <c r="O56" i="1"/>
  <c r="J191" i="1"/>
  <c r="M191" i="1"/>
  <c r="L191" i="1" s="1"/>
  <c r="N191" i="1"/>
  <c r="O191" i="1"/>
  <c r="J86" i="1"/>
  <c r="M86" i="1"/>
  <c r="L86" i="1" s="1"/>
  <c r="N86" i="1"/>
  <c r="O86" i="1"/>
  <c r="J17" i="1"/>
  <c r="M17" i="1"/>
  <c r="L17" i="1" s="1"/>
  <c r="N17" i="1"/>
  <c r="O17" i="1"/>
  <c r="J143" i="1"/>
  <c r="M143" i="1"/>
  <c r="L143" i="1" s="1"/>
  <c r="N143" i="1"/>
  <c r="O143" i="1"/>
  <c r="J40" i="1"/>
  <c r="M40" i="1"/>
  <c r="L40" i="1" s="1"/>
  <c r="N40" i="1"/>
  <c r="O40" i="1"/>
  <c r="J146" i="1"/>
  <c r="M146" i="1"/>
  <c r="L146" i="1" s="1"/>
  <c r="N146" i="1"/>
  <c r="O146" i="1"/>
  <c r="J22" i="1"/>
  <c r="M22" i="1"/>
  <c r="L22" i="1" s="1"/>
  <c r="N22" i="1"/>
  <c r="O22" i="1"/>
  <c r="J96" i="1"/>
  <c r="M96" i="1"/>
  <c r="L96" i="1" s="1"/>
  <c r="N96" i="1"/>
  <c r="O96" i="1"/>
  <c r="J58" i="1"/>
  <c r="M58" i="1"/>
  <c r="L58" i="1" s="1"/>
  <c r="N58" i="1"/>
  <c r="O58" i="1"/>
  <c r="J165" i="1"/>
  <c r="M165" i="1"/>
  <c r="L165" i="1" s="1"/>
  <c r="N165" i="1"/>
  <c r="O165" i="1"/>
  <c r="J34" i="1"/>
  <c r="M34" i="1"/>
  <c r="L34" i="1" s="1"/>
  <c r="N34" i="1"/>
  <c r="O34" i="1"/>
  <c r="J50" i="1"/>
  <c r="M50" i="1"/>
  <c r="L50" i="1" s="1"/>
  <c r="N50" i="1"/>
  <c r="O50" i="1"/>
  <c r="J52" i="1"/>
  <c r="M52" i="1"/>
  <c r="L52" i="1" s="1"/>
  <c r="N52" i="1"/>
  <c r="O52" i="1"/>
  <c r="J99" i="1"/>
  <c r="M99" i="1"/>
  <c r="L99" i="1" s="1"/>
  <c r="N99" i="1"/>
  <c r="O99" i="1"/>
  <c r="J91" i="1"/>
  <c r="M91" i="1"/>
  <c r="L91" i="1" s="1"/>
  <c r="N91" i="1"/>
  <c r="O91" i="1"/>
  <c r="J21" i="1"/>
  <c r="M21" i="1"/>
  <c r="L21" i="1" s="1"/>
  <c r="N21" i="1"/>
  <c r="O21" i="1"/>
  <c r="J41" i="1"/>
  <c r="M41" i="1"/>
  <c r="L41" i="1" s="1"/>
  <c r="N41" i="1"/>
  <c r="O41" i="1"/>
  <c r="J18" i="1"/>
  <c r="M18" i="1"/>
  <c r="L18" i="1" s="1"/>
  <c r="N18" i="1"/>
  <c r="O18" i="1"/>
  <c r="J49" i="1"/>
  <c r="M49" i="1"/>
  <c r="L49" i="1" s="1"/>
  <c r="N49" i="1"/>
  <c r="O49" i="1"/>
  <c r="J74" i="1"/>
  <c r="M74" i="1"/>
  <c r="L74" i="1" s="1"/>
  <c r="N74" i="1"/>
  <c r="O74" i="1"/>
  <c r="J37" i="1"/>
  <c r="M37" i="1"/>
  <c r="L37" i="1" s="1"/>
  <c r="N37" i="1"/>
  <c r="O37" i="1"/>
  <c r="J113" i="1"/>
  <c r="M113" i="1"/>
  <c r="L113" i="1" s="1"/>
  <c r="N113" i="1"/>
  <c r="O113" i="1"/>
  <c r="J48" i="1"/>
  <c r="M48" i="1"/>
  <c r="L48" i="1" s="1"/>
  <c r="N48" i="1"/>
  <c r="O48" i="1"/>
  <c r="J187" i="1"/>
  <c r="M187" i="1"/>
  <c r="L187" i="1" s="1"/>
  <c r="N187" i="1"/>
  <c r="O187" i="1"/>
  <c r="J19" i="1"/>
  <c r="M19" i="1"/>
  <c r="L19" i="1" s="1"/>
  <c r="N19" i="1"/>
  <c r="O19" i="1"/>
  <c r="J124" i="1"/>
  <c r="M124" i="1"/>
  <c r="L124" i="1" s="1"/>
  <c r="N124" i="1"/>
  <c r="O124" i="1"/>
  <c r="J43" i="1"/>
  <c r="M43" i="1"/>
  <c r="L43" i="1" s="1"/>
  <c r="N43" i="1"/>
  <c r="O43" i="1"/>
  <c r="J62" i="1"/>
  <c r="M62" i="1"/>
  <c r="L62" i="1" s="1"/>
  <c r="N62" i="1"/>
  <c r="O62" i="1"/>
  <c r="J129" i="1"/>
  <c r="M129" i="1"/>
  <c r="L129" i="1" s="1"/>
  <c r="N129" i="1"/>
  <c r="O129" i="1"/>
  <c r="J78" i="1"/>
  <c r="M78" i="1"/>
  <c r="L78" i="1" s="1"/>
  <c r="N78" i="1"/>
  <c r="O78" i="1"/>
  <c r="J149" i="1"/>
  <c r="M149" i="1"/>
  <c r="L149" i="1" s="1"/>
  <c r="N149" i="1"/>
  <c r="O149" i="1"/>
  <c r="J25" i="1"/>
  <c r="M25" i="1"/>
  <c r="L25" i="1" s="1"/>
  <c r="N25" i="1"/>
  <c r="O25" i="1"/>
  <c r="J121" i="1"/>
  <c r="M121" i="1"/>
  <c r="L121" i="1" s="1"/>
  <c r="N121" i="1"/>
  <c r="O121" i="1"/>
  <c r="J176" i="1"/>
  <c r="M176" i="1"/>
  <c r="L176" i="1" s="1"/>
  <c r="N176" i="1"/>
  <c r="O176" i="1"/>
  <c r="J195" i="1"/>
  <c r="M195" i="1"/>
  <c r="L195" i="1" s="1"/>
  <c r="N195" i="1"/>
  <c r="O195" i="1"/>
  <c r="J136" i="1"/>
  <c r="M136" i="1"/>
  <c r="L136" i="1" s="1"/>
  <c r="N136" i="1"/>
  <c r="O136" i="1"/>
  <c r="J9" i="1"/>
  <c r="M9" i="1"/>
  <c r="L9" i="1" s="1"/>
  <c r="N9" i="1"/>
  <c r="O9" i="1"/>
  <c r="J31" i="1"/>
  <c r="M31" i="1"/>
  <c r="L31" i="1" s="1"/>
  <c r="N31" i="1"/>
  <c r="O31" i="1"/>
  <c r="J178" i="1"/>
  <c r="M178" i="1"/>
  <c r="L178" i="1" s="1"/>
  <c r="N178" i="1"/>
  <c r="O178" i="1"/>
  <c r="J181" i="1"/>
  <c r="M181" i="1"/>
  <c r="L181" i="1" s="1"/>
  <c r="N181" i="1"/>
  <c r="O181" i="1"/>
  <c r="J158" i="1"/>
  <c r="M158" i="1"/>
  <c r="L158" i="1" s="1"/>
  <c r="N158" i="1"/>
  <c r="O158" i="1"/>
  <c r="J45" i="1"/>
  <c r="M45" i="1"/>
  <c r="L45" i="1" s="1"/>
  <c r="N45" i="1"/>
  <c r="O45" i="1"/>
  <c r="J76" i="1"/>
  <c r="M76" i="1"/>
  <c r="L76" i="1" s="1"/>
  <c r="N76" i="1"/>
  <c r="O76" i="1"/>
  <c r="J153" i="1"/>
  <c r="M153" i="1"/>
  <c r="L153" i="1" s="1"/>
  <c r="N153" i="1"/>
  <c r="O153" i="1"/>
  <c r="J140" i="1"/>
  <c r="M140" i="1"/>
  <c r="L140" i="1" s="1"/>
  <c r="N140" i="1"/>
  <c r="O140" i="1"/>
  <c r="J175" i="1"/>
  <c r="M175" i="1"/>
  <c r="L175" i="1" s="1"/>
  <c r="N175" i="1"/>
  <c r="O175" i="1"/>
  <c r="J95" i="1"/>
  <c r="M95" i="1"/>
  <c r="L95" i="1" s="1"/>
  <c r="N95" i="1"/>
  <c r="O95" i="1"/>
  <c r="J82" i="1"/>
  <c r="M82" i="1"/>
  <c r="L82" i="1" s="1"/>
  <c r="N82" i="1"/>
  <c r="O82" i="1"/>
  <c r="J139" i="1"/>
  <c r="M139" i="1"/>
  <c r="L139" i="1" s="1"/>
  <c r="N139" i="1"/>
  <c r="O139" i="1"/>
  <c r="J109" i="1"/>
  <c r="M109" i="1"/>
  <c r="L109" i="1" s="1"/>
  <c r="N109" i="1"/>
  <c r="O109" i="1"/>
  <c r="J134" i="1"/>
  <c r="M134" i="1"/>
  <c r="L134" i="1" s="1"/>
  <c r="N134" i="1"/>
  <c r="O134" i="1"/>
  <c r="J13" i="1"/>
  <c r="M13" i="1"/>
  <c r="L13" i="1" s="1"/>
  <c r="N13" i="1"/>
  <c r="O13" i="1"/>
  <c r="J83" i="1"/>
  <c r="M83" i="1"/>
  <c r="L83" i="1" s="1"/>
  <c r="N83" i="1"/>
  <c r="O83" i="1"/>
  <c r="J147" i="1"/>
  <c r="M147" i="1"/>
  <c r="L147" i="1" s="1"/>
  <c r="N147" i="1"/>
  <c r="O147" i="1"/>
  <c r="J138" i="1"/>
  <c r="M138" i="1"/>
  <c r="L138" i="1" s="1"/>
  <c r="N138" i="1"/>
  <c r="O138" i="1"/>
  <c r="J173" i="1"/>
  <c r="M173" i="1"/>
  <c r="L173" i="1" s="1"/>
  <c r="N173" i="1"/>
  <c r="O173" i="1"/>
  <c r="J185" i="1"/>
  <c r="M185" i="1"/>
  <c r="L185" i="1" s="1"/>
  <c r="N185" i="1"/>
  <c r="O185" i="1"/>
  <c r="J27" i="1"/>
  <c r="M27" i="1"/>
  <c r="L27" i="1" s="1"/>
  <c r="N27" i="1"/>
  <c r="O27" i="1"/>
  <c r="J101" i="1"/>
  <c r="M101" i="1"/>
  <c r="L101" i="1" s="1"/>
  <c r="N101" i="1"/>
  <c r="O101" i="1"/>
  <c r="J194" i="1"/>
  <c r="M194" i="1"/>
  <c r="L194" i="1" s="1"/>
  <c r="N194" i="1"/>
  <c r="O194" i="1"/>
  <c r="J80" i="1"/>
  <c r="M80" i="1"/>
  <c r="L80" i="1" s="1"/>
  <c r="N80" i="1"/>
  <c r="O80" i="1"/>
  <c r="J72" i="1"/>
  <c r="M72" i="1"/>
  <c r="L72" i="1" s="1"/>
  <c r="N72" i="1"/>
  <c r="O72" i="1"/>
  <c r="J70" i="1"/>
  <c r="M70" i="1"/>
  <c r="L70" i="1" s="1"/>
  <c r="N70" i="1"/>
  <c r="O70" i="1"/>
  <c r="J29" i="1"/>
  <c r="M29" i="1"/>
  <c r="L29" i="1" s="1"/>
  <c r="N29" i="1"/>
  <c r="O29" i="1"/>
  <c r="J60" i="1"/>
  <c r="M60" i="1"/>
  <c r="L60" i="1" s="1"/>
  <c r="N60" i="1"/>
  <c r="O60" i="1"/>
  <c r="J107" i="1"/>
  <c r="M107" i="1"/>
  <c r="L107" i="1" s="1"/>
  <c r="N107" i="1"/>
  <c r="O107" i="1"/>
  <c r="J102" i="1"/>
  <c r="M102" i="1"/>
  <c r="L102" i="1" s="1"/>
  <c r="N102" i="1"/>
  <c r="O102" i="1"/>
  <c r="J131" i="1"/>
  <c r="M131" i="1"/>
  <c r="L131" i="1" s="1"/>
  <c r="N131" i="1"/>
  <c r="O131" i="1"/>
  <c r="J174" i="1"/>
  <c r="M174" i="1"/>
  <c r="L174" i="1" s="1"/>
  <c r="N174" i="1"/>
  <c r="O174" i="1"/>
  <c r="J126" i="1"/>
  <c r="M126" i="1"/>
  <c r="L126" i="1" s="1"/>
  <c r="N126" i="1"/>
  <c r="O126" i="1"/>
  <c r="J183" i="1"/>
  <c r="M183" i="1"/>
  <c r="L183" i="1" s="1"/>
  <c r="N183" i="1"/>
  <c r="O183" i="1"/>
  <c r="J69" i="1"/>
  <c r="M69" i="1"/>
  <c r="L69" i="1" s="1"/>
  <c r="N69" i="1"/>
  <c r="O69" i="1"/>
  <c r="J66" i="1"/>
  <c r="M66" i="1"/>
  <c r="L66" i="1" s="1"/>
  <c r="N66" i="1"/>
  <c r="O66" i="1"/>
  <c r="J200" i="1"/>
  <c r="M200" i="1"/>
  <c r="L200" i="1" s="1"/>
  <c r="N200" i="1"/>
  <c r="O200" i="1"/>
  <c r="J55" i="1"/>
  <c r="M55" i="1"/>
  <c r="L55" i="1" s="1"/>
  <c r="N55" i="1"/>
  <c r="O55" i="1"/>
  <c r="J65" i="1"/>
  <c r="M65" i="1"/>
  <c r="L65" i="1" s="1"/>
  <c r="N65" i="1"/>
  <c r="O65" i="1"/>
  <c r="J98" i="1"/>
  <c r="M98" i="1"/>
  <c r="L98" i="1" s="1"/>
  <c r="N98" i="1"/>
  <c r="O98" i="1"/>
  <c r="J179" i="1"/>
  <c r="M179" i="1"/>
  <c r="L179" i="1" s="1"/>
  <c r="N179" i="1"/>
  <c r="O179" i="1"/>
  <c r="J44" i="1"/>
  <c r="M44" i="1"/>
  <c r="L44" i="1" s="1"/>
  <c r="N44" i="1"/>
  <c r="O44" i="1"/>
  <c r="J110" i="1"/>
  <c r="M110" i="1"/>
  <c r="L110" i="1" s="1"/>
  <c r="N110" i="1"/>
  <c r="O110" i="1"/>
  <c r="J93" i="1"/>
  <c r="M93" i="1"/>
  <c r="L93" i="1" s="1"/>
  <c r="N93" i="1"/>
  <c r="O93" i="1"/>
  <c r="J205" i="1"/>
  <c r="M205" i="1"/>
  <c r="L205" i="1" s="1"/>
  <c r="N205" i="1"/>
  <c r="O205" i="1"/>
  <c r="J135" i="1"/>
  <c r="M135" i="1"/>
  <c r="L135" i="1" s="1"/>
  <c r="N135" i="1"/>
  <c r="O135" i="1"/>
  <c r="J210" i="1"/>
  <c r="M210" i="1"/>
  <c r="L210" i="1" s="1"/>
  <c r="N210" i="1"/>
  <c r="O210" i="1"/>
  <c r="J81" i="1"/>
  <c r="M81" i="1"/>
  <c r="L81" i="1" s="1"/>
  <c r="N81" i="1"/>
  <c r="O81" i="1"/>
  <c r="J68" i="1"/>
  <c r="M68" i="1"/>
  <c r="L68" i="1" s="1"/>
  <c r="N68" i="1"/>
  <c r="O68" i="1"/>
  <c r="J193" i="1"/>
  <c r="M193" i="1"/>
  <c r="L193" i="1" s="1"/>
  <c r="N193" i="1"/>
  <c r="O193" i="1"/>
  <c r="J12" i="1"/>
  <c r="M12" i="1"/>
  <c r="L12" i="1" s="1"/>
  <c r="N12" i="1"/>
  <c r="O12" i="1"/>
  <c r="J111" i="1"/>
  <c r="M111" i="1"/>
  <c r="L111" i="1" s="1"/>
  <c r="N111" i="1"/>
  <c r="O111" i="1"/>
  <c r="J28" i="1"/>
  <c r="M28" i="1"/>
  <c r="L28" i="1" s="1"/>
  <c r="N28" i="1"/>
  <c r="O28" i="1"/>
  <c r="J167" i="1"/>
  <c r="M167" i="1"/>
  <c r="L167" i="1" s="1"/>
  <c r="N167" i="1"/>
  <c r="O167" i="1"/>
  <c r="J53" i="1"/>
  <c r="M53" i="1"/>
  <c r="L53" i="1" s="1"/>
  <c r="N53" i="1"/>
  <c r="O53" i="1"/>
  <c r="J196" i="1"/>
  <c r="M196" i="1"/>
  <c r="L196" i="1" s="1"/>
  <c r="N196" i="1"/>
  <c r="O196" i="1"/>
  <c r="J206" i="1"/>
  <c r="M206" i="1"/>
  <c r="L206" i="1" s="1"/>
  <c r="N206" i="1"/>
  <c r="O206" i="1"/>
  <c r="J64" i="1"/>
  <c r="M64" i="1"/>
  <c r="L64" i="1" s="1"/>
  <c r="N64" i="1"/>
  <c r="O64" i="1"/>
  <c r="J150" i="1"/>
  <c r="M150" i="1"/>
  <c r="L150" i="1" s="1"/>
  <c r="N150" i="1"/>
  <c r="O150" i="1"/>
  <c r="J54" i="1"/>
  <c r="M54" i="1"/>
  <c r="L54" i="1" s="1"/>
  <c r="N54" i="1"/>
  <c r="O54" i="1"/>
  <c r="J36" i="1"/>
  <c r="M36" i="1"/>
  <c r="L36" i="1" s="1"/>
  <c r="N36" i="1"/>
  <c r="O36" i="1"/>
  <c r="J198" i="1"/>
  <c r="M198" i="1"/>
  <c r="L198" i="1" s="1"/>
  <c r="N198" i="1"/>
  <c r="O198" i="1"/>
  <c r="J59" i="1"/>
  <c r="M59" i="1"/>
  <c r="L59" i="1" s="1"/>
  <c r="N59" i="1"/>
  <c r="O59" i="1"/>
  <c r="J119" i="1"/>
  <c r="M119" i="1"/>
  <c r="L119" i="1" s="1"/>
  <c r="N119" i="1"/>
  <c r="O119" i="1"/>
  <c r="J38" i="1"/>
  <c r="M38" i="1"/>
  <c r="L38" i="1" s="1"/>
  <c r="N38" i="1"/>
  <c r="O38" i="1"/>
  <c r="J163" i="1"/>
  <c r="M163" i="1"/>
  <c r="L163" i="1" s="1"/>
  <c r="N163" i="1"/>
  <c r="O163" i="1"/>
  <c r="J148" i="1"/>
  <c r="M148" i="1"/>
  <c r="L148" i="1" s="1"/>
  <c r="N148" i="1"/>
  <c r="O148" i="1"/>
  <c r="J141" i="1"/>
  <c r="M141" i="1"/>
  <c r="L141" i="1" s="1"/>
  <c r="N141" i="1"/>
  <c r="O141" i="1"/>
  <c r="J122" i="1"/>
  <c r="M122" i="1"/>
  <c r="L122" i="1" s="1"/>
  <c r="N122" i="1"/>
  <c r="O122" i="1"/>
  <c r="J88" i="1"/>
  <c r="M88" i="1"/>
  <c r="L88" i="1" s="1"/>
  <c r="N88" i="1"/>
  <c r="O88" i="1"/>
  <c r="J103" i="1"/>
  <c r="M103" i="1"/>
  <c r="L103" i="1" s="1"/>
  <c r="N103" i="1"/>
  <c r="O103" i="1"/>
  <c r="J182" i="1"/>
  <c r="M182" i="1"/>
  <c r="L182" i="1" s="1"/>
  <c r="N182" i="1"/>
  <c r="O182" i="1"/>
  <c r="J203" i="1"/>
  <c r="M203" i="1"/>
  <c r="L203" i="1" s="1"/>
  <c r="N203" i="1"/>
  <c r="O203" i="1"/>
  <c r="J184" i="1"/>
  <c r="M184" i="1"/>
  <c r="L184" i="1" s="1"/>
  <c r="N184" i="1"/>
  <c r="O184" i="1"/>
  <c r="J87" i="1"/>
  <c r="M87" i="1"/>
  <c r="L87" i="1" s="1"/>
  <c r="N87" i="1"/>
  <c r="O87" i="1"/>
  <c r="J186" i="1"/>
  <c r="M186" i="1"/>
  <c r="L186" i="1" s="1"/>
  <c r="N186" i="1"/>
  <c r="O186" i="1"/>
  <c r="J155" i="1"/>
  <c r="M155" i="1"/>
  <c r="L155" i="1" s="1"/>
  <c r="N155" i="1"/>
  <c r="O155" i="1"/>
  <c r="J33" i="1"/>
  <c r="M33" i="1"/>
  <c r="L33" i="1" s="1"/>
  <c r="N33" i="1"/>
  <c r="O33" i="1"/>
  <c r="J209" i="1"/>
  <c r="M209" i="1"/>
  <c r="L209" i="1" s="1"/>
  <c r="N209" i="1"/>
  <c r="O209" i="1"/>
  <c r="J39" i="1"/>
  <c r="M39" i="1"/>
  <c r="L39" i="1" s="1"/>
  <c r="N39" i="1"/>
  <c r="O39" i="1"/>
  <c r="J16" i="1"/>
  <c r="M16" i="1"/>
  <c r="L16" i="1" s="1"/>
  <c r="N16" i="1"/>
  <c r="O16" i="1"/>
  <c r="J127" i="1"/>
  <c r="M127" i="1"/>
  <c r="L127" i="1" s="1"/>
  <c r="N127" i="1"/>
  <c r="O127" i="1"/>
  <c r="J133" i="1"/>
  <c r="M133" i="1"/>
  <c r="L133" i="1" s="1"/>
  <c r="N133" i="1"/>
  <c r="O133" i="1"/>
  <c r="J114" i="1"/>
  <c r="M114" i="1"/>
  <c r="L114" i="1" s="1"/>
  <c r="N114" i="1"/>
  <c r="O114" i="1"/>
  <c r="J166" i="1"/>
  <c r="M166" i="1"/>
  <c r="L166" i="1" s="1"/>
  <c r="N166" i="1"/>
  <c r="O166" i="1"/>
  <c r="J32" i="1"/>
  <c r="M32" i="1"/>
  <c r="L32" i="1" s="1"/>
  <c r="N32" i="1"/>
  <c r="O32" i="1"/>
  <c r="J90" i="1"/>
  <c r="M90" i="1"/>
  <c r="L90" i="1" s="1"/>
  <c r="N90" i="1"/>
  <c r="O90" i="1"/>
  <c r="J171" i="1"/>
  <c r="M171" i="1"/>
  <c r="L171" i="1" s="1"/>
  <c r="N171" i="1"/>
  <c r="O171" i="1"/>
  <c r="J212" i="1"/>
  <c r="M212" i="1"/>
  <c r="L212" i="1" s="1"/>
  <c r="N212" i="1"/>
  <c r="O212" i="1"/>
  <c r="J211" i="1"/>
  <c r="M211" i="1"/>
  <c r="L211" i="1" s="1"/>
  <c r="N211" i="1"/>
  <c r="O211" i="1"/>
  <c r="J145" i="1"/>
  <c r="M145" i="1"/>
  <c r="L145" i="1" s="1"/>
  <c r="N145" i="1"/>
  <c r="O145" i="1"/>
  <c r="J128" i="1"/>
  <c r="M128" i="1"/>
  <c r="L128" i="1" s="1"/>
  <c r="N128" i="1"/>
  <c r="O128" i="1"/>
  <c r="J201" i="1"/>
  <c r="M201" i="1"/>
  <c r="L201" i="1" s="1"/>
  <c r="N201" i="1"/>
  <c r="O201" i="1"/>
  <c r="J8" i="1"/>
  <c r="M8" i="1"/>
  <c r="L8" i="1" s="1"/>
  <c r="N8" i="1"/>
  <c r="O8" i="1"/>
  <c r="J63" i="1"/>
  <c r="M63" i="1"/>
  <c r="L63" i="1" s="1"/>
  <c r="N63" i="1"/>
  <c r="O63" i="1"/>
  <c r="J151" i="1"/>
  <c r="M151" i="1"/>
  <c r="L151" i="1" s="1"/>
  <c r="N151" i="1"/>
  <c r="O151" i="1"/>
  <c r="J162" i="1"/>
  <c r="M162" i="1"/>
  <c r="L162" i="1" s="1"/>
  <c r="N162" i="1"/>
  <c r="O162" i="1"/>
  <c r="J172" i="1"/>
  <c r="M172" i="1"/>
  <c r="L172" i="1" s="1"/>
  <c r="N172" i="1"/>
  <c r="O172" i="1"/>
  <c r="J30" i="1"/>
  <c r="M30" i="1"/>
  <c r="L30" i="1" s="1"/>
  <c r="N30" i="1"/>
  <c r="O30" i="1"/>
  <c r="J208" i="1"/>
  <c r="M208" i="1"/>
  <c r="L208" i="1" s="1"/>
  <c r="N208" i="1"/>
  <c r="O208" i="1"/>
  <c r="J106" i="1"/>
  <c r="M106" i="1"/>
  <c r="L106" i="1" s="1"/>
  <c r="N106" i="1"/>
  <c r="O106" i="1"/>
  <c r="J73" i="1"/>
  <c r="M73" i="1"/>
  <c r="L73" i="1" s="1"/>
  <c r="N73" i="1"/>
  <c r="O73" i="1"/>
  <c r="J94" i="1"/>
  <c r="M94" i="1"/>
  <c r="L94" i="1" s="1"/>
  <c r="N94" i="1"/>
  <c r="O94" i="1"/>
  <c r="J117" i="1"/>
  <c r="M117" i="1"/>
  <c r="L117" i="1" s="1"/>
  <c r="N117" i="1"/>
  <c r="O117" i="1"/>
  <c r="J132" i="1"/>
  <c r="M132" i="1"/>
  <c r="L132" i="1" s="1"/>
  <c r="N132" i="1"/>
  <c r="O132" i="1"/>
  <c r="J104" i="1"/>
  <c r="M104" i="1"/>
  <c r="L104" i="1" s="1"/>
  <c r="N104" i="1"/>
  <c r="O104" i="1"/>
  <c r="J7" i="1"/>
  <c r="M7" i="1"/>
  <c r="L7" i="1" s="1"/>
  <c r="N7" i="1"/>
  <c r="O7" i="1"/>
  <c r="J67" i="1"/>
  <c r="M67" i="1"/>
  <c r="L67" i="1" s="1"/>
  <c r="N67" i="1"/>
  <c r="O67" i="1"/>
  <c r="J180" i="1"/>
  <c r="M180" i="1"/>
  <c r="L180" i="1" s="1"/>
  <c r="N180" i="1"/>
  <c r="O180" i="1"/>
  <c r="J204" i="1"/>
  <c r="M204" i="1"/>
  <c r="L204" i="1" s="1"/>
  <c r="N204" i="1"/>
  <c r="O204" i="1"/>
  <c r="J188" i="1"/>
  <c r="M188" i="1"/>
  <c r="L188" i="1" s="1"/>
  <c r="N188" i="1"/>
  <c r="O188" i="1"/>
  <c r="J168" i="1"/>
  <c r="M168" i="1"/>
  <c r="L168" i="1" s="1"/>
  <c r="N168" i="1"/>
  <c r="O168" i="1"/>
  <c r="J189" i="1"/>
  <c r="M189" i="1"/>
  <c r="L189" i="1" s="1"/>
  <c r="N189" i="1"/>
  <c r="O189" i="1"/>
  <c r="J120" i="1"/>
  <c r="M120" i="1"/>
  <c r="L120" i="1" s="1"/>
  <c r="N120" i="1"/>
  <c r="O120" i="1"/>
  <c r="J159" i="1"/>
  <c r="M159" i="1"/>
  <c r="L159" i="1" s="1"/>
  <c r="N159" i="1"/>
  <c r="O159" i="1"/>
  <c r="J115" i="1"/>
  <c r="M115" i="1"/>
  <c r="L115" i="1" s="1"/>
  <c r="N115" i="1"/>
  <c r="O115" i="1"/>
  <c r="J100" i="1"/>
  <c r="M100" i="1"/>
  <c r="L100" i="1" s="1"/>
  <c r="N100" i="1"/>
  <c r="O100" i="1"/>
  <c r="J130" i="1"/>
  <c r="M130" i="1"/>
  <c r="L130" i="1" s="1"/>
  <c r="N130" i="1"/>
  <c r="O130" i="1"/>
  <c r="J26" i="1"/>
  <c r="M26" i="1"/>
  <c r="L26" i="1" s="1"/>
  <c r="N26" i="1"/>
  <c r="O26" i="1"/>
  <c r="J160" i="1"/>
  <c r="M160" i="1"/>
  <c r="L160" i="1" s="1"/>
  <c r="N160" i="1"/>
  <c r="O160" i="1"/>
  <c r="J77" i="1"/>
  <c r="M77" i="1"/>
  <c r="L77" i="1" s="1"/>
  <c r="N77" i="1"/>
  <c r="O77" i="1"/>
  <c r="J157" i="1"/>
  <c r="M157" i="1"/>
  <c r="L157" i="1" s="1"/>
  <c r="N157" i="1"/>
  <c r="O157" i="1"/>
  <c r="J177" i="1"/>
  <c r="M177" i="1"/>
  <c r="L177" i="1" s="1"/>
  <c r="N177" i="1"/>
  <c r="O177" i="1"/>
  <c r="J118" i="1"/>
  <c r="M118" i="1"/>
  <c r="L118" i="1" s="1"/>
  <c r="N118" i="1"/>
  <c r="O118" i="1"/>
  <c r="J190" i="1"/>
  <c r="M190" i="1"/>
  <c r="L190" i="1" s="1"/>
  <c r="N190" i="1"/>
  <c r="O190" i="1"/>
  <c r="J154" i="1"/>
  <c r="M154" i="1"/>
  <c r="L154" i="1" s="1"/>
  <c r="N154" i="1"/>
  <c r="O154" i="1"/>
  <c r="J192" i="1"/>
  <c r="M192" i="1"/>
  <c r="L192" i="1" s="1"/>
  <c r="N192" i="1"/>
  <c r="O192" i="1"/>
  <c r="J71" i="1"/>
  <c r="M71" i="1"/>
  <c r="L71" i="1" s="1"/>
  <c r="N71" i="1"/>
  <c r="O71" i="1"/>
  <c r="J137" i="1"/>
  <c r="M137" i="1"/>
  <c r="L137" i="1" s="1"/>
  <c r="N137" i="1"/>
  <c r="O137" i="1"/>
  <c r="J169" i="1"/>
  <c r="M169" i="1"/>
  <c r="L169" i="1" s="1"/>
  <c r="N169" i="1"/>
  <c r="O169" i="1"/>
  <c r="J207" i="1"/>
  <c r="M207" i="1"/>
  <c r="L207" i="1" s="1"/>
  <c r="N207" i="1"/>
  <c r="O207" i="1"/>
  <c r="J47" i="1"/>
  <c r="M47" i="1"/>
  <c r="L47" i="1" s="1"/>
  <c r="N47" i="1"/>
  <c r="O47" i="1"/>
  <c r="J97" i="1"/>
  <c r="M97" i="1"/>
  <c r="L97" i="1" s="1"/>
  <c r="N97" i="1"/>
  <c r="O97" i="1"/>
  <c r="J144" i="1"/>
  <c r="M144" i="1"/>
  <c r="L144" i="1" s="1"/>
  <c r="N144" i="1"/>
  <c r="O144" i="1"/>
  <c r="C127" i="4" l="1"/>
  <c r="C128" i="4"/>
  <c r="C138" i="3"/>
  <c r="S161" i="1"/>
  <c r="T161" i="1" s="1"/>
  <c r="S197" i="1"/>
  <c r="T197" i="1" s="1"/>
  <c r="S202" i="1"/>
  <c r="T202" i="1" s="1"/>
  <c r="S42" i="1"/>
  <c r="T42" i="1" s="1"/>
  <c r="S170" i="1"/>
  <c r="T170" i="1" s="1"/>
  <c r="S142" i="1"/>
  <c r="T142" i="1" s="1"/>
  <c r="S156" i="1"/>
  <c r="T156" i="1" s="1"/>
  <c r="S6" i="1"/>
  <c r="T6" i="1" s="1"/>
  <c r="S112" i="1"/>
  <c r="T112" i="1" s="1"/>
  <c r="S85" i="1"/>
  <c r="T85" i="1" s="1"/>
  <c r="S125" i="1"/>
  <c r="T125" i="1" s="1"/>
  <c r="S152" i="1"/>
  <c r="T152" i="1" s="1"/>
  <c r="S3" i="1"/>
  <c r="T3" i="1" s="1"/>
  <c r="S46" i="1"/>
  <c r="T46" i="1" s="1"/>
  <c r="M49" i="2"/>
  <c r="N49" i="2"/>
  <c r="O49" i="2"/>
  <c r="Q49" i="2"/>
  <c r="P49" i="2" s="1"/>
  <c r="U49" i="2" s="1"/>
  <c r="R49" i="2"/>
  <c r="S49" i="2"/>
  <c r="T49" i="2"/>
  <c r="V49" i="2"/>
  <c r="M50" i="2"/>
  <c r="N50" i="2"/>
  <c r="O50" i="2"/>
  <c r="Q50" i="2"/>
  <c r="P50" i="2" s="1"/>
  <c r="U50" i="2" s="1"/>
  <c r="R50" i="2"/>
  <c r="S50" i="2"/>
  <c r="T50" i="2"/>
  <c r="V50" i="2"/>
  <c r="M51" i="2"/>
  <c r="N51" i="2"/>
  <c r="O51" i="2"/>
  <c r="Q51" i="2"/>
  <c r="P51" i="2" s="1"/>
  <c r="U51" i="2" s="1"/>
  <c r="R51" i="2"/>
  <c r="S51" i="2"/>
  <c r="T51" i="2"/>
  <c r="V51" i="2"/>
  <c r="M52" i="2"/>
  <c r="N52" i="2"/>
  <c r="O52" i="2"/>
  <c r="Q52" i="2"/>
  <c r="P52" i="2" s="1"/>
  <c r="U52" i="2" s="1"/>
  <c r="R52" i="2"/>
  <c r="S52" i="2"/>
  <c r="T52" i="2"/>
  <c r="V52" i="2"/>
  <c r="M53" i="2"/>
  <c r="N53" i="2"/>
  <c r="O53" i="2"/>
  <c r="Q53" i="2"/>
  <c r="P53" i="2" s="1"/>
  <c r="U53" i="2" s="1"/>
  <c r="R53" i="2"/>
  <c r="S53" i="2"/>
  <c r="T53" i="2"/>
  <c r="V53" i="2"/>
  <c r="M54" i="2"/>
  <c r="N54" i="2"/>
  <c r="O54" i="2"/>
  <c r="Q54" i="2"/>
  <c r="P54" i="2" s="1"/>
  <c r="U54" i="2" s="1"/>
  <c r="R54" i="2"/>
  <c r="S54" i="2"/>
  <c r="T54" i="2"/>
  <c r="V54" i="2"/>
  <c r="M55" i="2"/>
  <c r="N55" i="2"/>
  <c r="O55" i="2"/>
  <c r="Q55" i="2"/>
  <c r="P55" i="2" s="1"/>
  <c r="U55" i="2" s="1"/>
  <c r="R55" i="2"/>
  <c r="S55" i="2"/>
  <c r="T55" i="2"/>
  <c r="V55" i="2"/>
  <c r="M56" i="2"/>
  <c r="N56" i="2"/>
  <c r="O56" i="2"/>
  <c r="Q56" i="2"/>
  <c r="P56" i="2" s="1"/>
  <c r="U56" i="2" s="1"/>
  <c r="R56" i="2"/>
  <c r="S56" i="2"/>
  <c r="T56" i="2"/>
  <c r="V56" i="2"/>
  <c r="M57" i="2"/>
  <c r="N57" i="2"/>
  <c r="O57" i="2"/>
  <c r="Q57" i="2"/>
  <c r="P57" i="2" s="1"/>
  <c r="U57" i="2" s="1"/>
  <c r="R57" i="2"/>
  <c r="S57" i="2"/>
  <c r="T57" i="2"/>
  <c r="V57" i="2"/>
  <c r="M58" i="2"/>
  <c r="N58" i="2"/>
  <c r="O58" i="2"/>
  <c r="Q58" i="2"/>
  <c r="P58" i="2" s="1"/>
  <c r="U58" i="2" s="1"/>
  <c r="R58" i="2"/>
  <c r="S58" i="2"/>
  <c r="T58" i="2"/>
  <c r="V58" i="2"/>
  <c r="M59" i="2"/>
  <c r="N59" i="2"/>
  <c r="O59" i="2"/>
  <c r="Q59" i="2"/>
  <c r="P59" i="2" s="1"/>
  <c r="U59" i="2" s="1"/>
  <c r="R59" i="2"/>
  <c r="S59" i="2"/>
  <c r="T59" i="2"/>
  <c r="V59" i="2"/>
  <c r="C129" i="4" l="1"/>
  <c r="C130" i="4" s="1"/>
  <c r="C131" i="4" s="1"/>
  <c r="C139" i="3"/>
  <c r="W51" i="2"/>
  <c r="X51" i="2" s="1"/>
  <c r="W58" i="2"/>
  <c r="X58" i="2" s="1"/>
  <c r="W54" i="2"/>
  <c r="X54" i="2" s="1"/>
  <c r="W56" i="2"/>
  <c r="X56" i="2" s="1"/>
  <c r="W50" i="2"/>
  <c r="X50" i="2" s="1"/>
  <c r="W59" i="2"/>
  <c r="X59" i="2" s="1"/>
  <c r="W52" i="2"/>
  <c r="X52" i="2" s="1"/>
  <c r="W53" i="2"/>
  <c r="X53" i="2" s="1"/>
  <c r="W49" i="2"/>
  <c r="X49" i="2" s="1"/>
  <c r="W55" i="2"/>
  <c r="X55" i="2" s="1"/>
  <c r="W57" i="2"/>
  <c r="X57" i="2" s="1"/>
  <c r="J131" i="3"/>
  <c r="J143" i="3"/>
  <c r="F111" i="3"/>
  <c r="E110" i="3"/>
  <c r="C132" i="4" l="1"/>
  <c r="C140" i="3"/>
  <c r="E106" i="4"/>
  <c r="F106" i="4" s="1"/>
  <c r="E107" i="4"/>
  <c r="F107" i="4" s="1"/>
  <c r="E108" i="4"/>
  <c r="F108" i="4" s="1"/>
  <c r="E109" i="4"/>
  <c r="F109" i="4" s="1"/>
  <c r="E110" i="4"/>
  <c r="F110" i="4" s="1"/>
  <c r="D105" i="4"/>
  <c r="D106" i="4"/>
  <c r="D107" i="4"/>
  <c r="D108" i="4"/>
  <c r="D109" i="4"/>
  <c r="F106" i="3"/>
  <c r="F107" i="3"/>
  <c r="F108" i="3"/>
  <c r="F109" i="3"/>
  <c r="F110" i="3"/>
  <c r="E105" i="3"/>
  <c r="E106" i="3"/>
  <c r="E107" i="3"/>
  <c r="E108" i="3"/>
  <c r="E109" i="3"/>
  <c r="D121" i="4" l="1"/>
  <c r="C133" i="4"/>
  <c r="C134" i="4"/>
  <c r="C141" i="3"/>
  <c r="E102" i="4"/>
  <c r="F102" i="4" s="1"/>
  <c r="E103" i="4"/>
  <c r="F103" i="4" s="1"/>
  <c r="E104" i="4"/>
  <c r="F104" i="4" s="1"/>
  <c r="E105" i="4"/>
  <c r="F105" i="4" s="1"/>
  <c r="D101" i="4"/>
  <c r="D102" i="4"/>
  <c r="D103" i="4"/>
  <c r="D104" i="4"/>
  <c r="F103" i="3"/>
  <c r="F104" i="3"/>
  <c r="F105" i="3"/>
  <c r="E102" i="3"/>
  <c r="E103" i="3"/>
  <c r="E104" i="3"/>
  <c r="C135" i="4" l="1"/>
  <c r="B122" i="4"/>
  <c r="B123" i="4"/>
  <c r="C142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F101" i="3"/>
  <c r="F102" i="3"/>
  <c r="C136" i="4" l="1"/>
  <c r="E92" i="4"/>
  <c r="F92" i="4" s="1"/>
  <c r="E93" i="4"/>
  <c r="F93" i="4" s="1"/>
  <c r="E94" i="4"/>
  <c r="F94" i="4" s="1"/>
  <c r="E95" i="4"/>
  <c r="F95" i="4" s="1"/>
  <c r="E96" i="4"/>
  <c r="F96" i="4" s="1"/>
  <c r="E97" i="4"/>
  <c r="F97" i="4" s="1"/>
  <c r="E98" i="4"/>
  <c r="F98" i="4" s="1"/>
  <c r="E99" i="4"/>
  <c r="F99" i="4" s="1"/>
  <c r="E100" i="4"/>
  <c r="F100" i="4" s="1"/>
  <c r="E101" i="4"/>
  <c r="F101" i="4" s="1"/>
  <c r="D91" i="4"/>
  <c r="D92" i="4"/>
  <c r="D93" i="4"/>
  <c r="D94" i="4"/>
  <c r="D95" i="4"/>
  <c r="D96" i="4"/>
  <c r="D97" i="4"/>
  <c r="D98" i="4"/>
  <c r="D99" i="4"/>
  <c r="D100" i="4"/>
  <c r="F99" i="3"/>
  <c r="F91" i="3"/>
  <c r="F92" i="3"/>
  <c r="F93" i="3"/>
  <c r="F94" i="3"/>
  <c r="F95" i="3"/>
  <c r="F96" i="3"/>
  <c r="F97" i="3"/>
  <c r="F98" i="3"/>
  <c r="F100" i="3"/>
  <c r="C137" i="4" l="1"/>
  <c r="C138" i="4" s="1"/>
  <c r="E81" i="4"/>
  <c r="F81" i="4" s="1"/>
  <c r="E82" i="4"/>
  <c r="F82" i="4" s="1"/>
  <c r="E83" i="4"/>
  <c r="F83" i="4" s="1"/>
  <c r="E84" i="4"/>
  <c r="F84" i="4" s="1"/>
  <c r="E85" i="4"/>
  <c r="F85" i="4" s="1"/>
  <c r="E86" i="4"/>
  <c r="F86" i="4" s="1"/>
  <c r="E87" i="4"/>
  <c r="F87" i="4" s="1"/>
  <c r="E88" i="4"/>
  <c r="F88" i="4" s="1"/>
  <c r="E89" i="4"/>
  <c r="F89" i="4" s="1"/>
  <c r="E90" i="4"/>
  <c r="F90" i="4" s="1"/>
  <c r="E91" i="4"/>
  <c r="F91" i="4" s="1"/>
  <c r="D80" i="4"/>
  <c r="D81" i="4"/>
  <c r="D82" i="4"/>
  <c r="D83" i="4"/>
  <c r="D84" i="4"/>
  <c r="D85" i="4"/>
  <c r="D86" i="4"/>
  <c r="D87" i="4"/>
  <c r="D88" i="4"/>
  <c r="D89" i="4"/>
  <c r="D90" i="4"/>
  <c r="F89" i="3"/>
  <c r="F90" i="3"/>
  <c r="J130" i="3"/>
  <c r="F80" i="3"/>
  <c r="F81" i="3"/>
  <c r="F82" i="3"/>
  <c r="F83" i="3"/>
  <c r="F84" i="3"/>
  <c r="F85" i="3"/>
  <c r="F86" i="3"/>
  <c r="F87" i="3"/>
  <c r="F88" i="3"/>
  <c r="D2" i="3"/>
  <c r="B217" i="1"/>
  <c r="C217" i="1"/>
  <c r="D217" i="1"/>
  <c r="E217" i="1"/>
  <c r="F217" i="1"/>
  <c r="G217" i="1"/>
  <c r="H217" i="1"/>
  <c r="I217" i="1"/>
  <c r="C140" i="4" l="1"/>
  <c r="C141" i="4" s="1"/>
  <c r="C139" i="4"/>
  <c r="E15" i="3"/>
  <c r="E75" i="4"/>
  <c r="F75" i="4" s="1"/>
  <c r="F75" i="3"/>
  <c r="F76" i="3"/>
  <c r="F77" i="3"/>
  <c r="F78" i="3"/>
  <c r="F79" i="3"/>
  <c r="E74" i="4" l="1"/>
  <c r="F74" i="4" s="1"/>
  <c r="D73" i="4"/>
  <c r="F74" i="3"/>
  <c r="L123" i="3"/>
  <c r="M123" i="3" s="1"/>
  <c r="E73" i="4"/>
  <c r="F73" i="4" s="1"/>
  <c r="E72" i="4"/>
  <c r="F72" i="4" s="1"/>
  <c r="D72" i="4"/>
  <c r="E71" i="4"/>
  <c r="F71" i="4" s="1"/>
  <c r="D71" i="4"/>
  <c r="E70" i="4"/>
  <c r="F70" i="4" s="1"/>
  <c r="D70" i="4"/>
  <c r="E69" i="4"/>
  <c r="F69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E64" i="4"/>
  <c r="F64" i="4" s="1"/>
  <c r="D64" i="4"/>
  <c r="E63" i="4"/>
  <c r="F63" i="4" s="1"/>
  <c r="D63" i="4"/>
  <c r="E62" i="4"/>
  <c r="F62" i="4" s="1"/>
  <c r="D62" i="4"/>
  <c r="E61" i="4"/>
  <c r="F61" i="4" s="1"/>
  <c r="D61" i="4"/>
  <c r="E60" i="4"/>
  <c r="F60" i="4" s="1"/>
  <c r="D60" i="4"/>
  <c r="E59" i="4"/>
  <c r="F59" i="4" s="1"/>
  <c r="D59" i="4"/>
  <c r="E58" i="4"/>
  <c r="F58" i="4" s="1"/>
  <c r="D58" i="4"/>
  <c r="E57" i="4"/>
  <c r="F57" i="4" s="1"/>
  <c r="D57" i="4"/>
  <c r="E56" i="4"/>
  <c r="F56" i="4" s="1"/>
  <c r="D56" i="4"/>
  <c r="E55" i="4"/>
  <c r="F55" i="4" s="1"/>
  <c r="D55" i="4"/>
  <c r="E54" i="4"/>
  <c r="F54" i="4" s="1"/>
  <c r="D54" i="4"/>
  <c r="E53" i="4"/>
  <c r="F53" i="4" s="1"/>
  <c r="D53" i="4"/>
  <c r="E52" i="4"/>
  <c r="F52" i="4" s="1"/>
  <c r="D52" i="4"/>
  <c r="E51" i="4"/>
  <c r="F51" i="4" s="1"/>
  <c r="D51" i="4"/>
  <c r="E50" i="4"/>
  <c r="F50" i="4" s="1"/>
  <c r="D50" i="4"/>
  <c r="E49" i="4"/>
  <c r="F49" i="4" s="1"/>
  <c r="D49" i="4"/>
  <c r="E48" i="4"/>
  <c r="F48" i="4" s="1"/>
  <c r="D48" i="4"/>
  <c r="E47" i="4"/>
  <c r="F47" i="4" s="1"/>
  <c r="D47" i="4"/>
  <c r="E46" i="4"/>
  <c r="F46" i="4" s="1"/>
  <c r="D46" i="4"/>
  <c r="E45" i="4"/>
  <c r="F45" i="4" s="1"/>
  <c r="D45" i="4"/>
  <c r="E44" i="4"/>
  <c r="F44" i="4" s="1"/>
  <c r="D44" i="4"/>
  <c r="E43" i="4"/>
  <c r="F43" i="4" s="1"/>
  <c r="D43" i="4"/>
  <c r="E42" i="4"/>
  <c r="F42" i="4" s="1"/>
  <c r="D42" i="4"/>
  <c r="E41" i="4"/>
  <c r="F41" i="4" s="1"/>
  <c r="D41" i="4"/>
  <c r="E40" i="4"/>
  <c r="F40" i="4" s="1"/>
  <c r="D40" i="4"/>
  <c r="E39" i="4"/>
  <c r="F39" i="4" s="1"/>
  <c r="D39" i="4"/>
  <c r="E38" i="4"/>
  <c r="F38" i="4" s="1"/>
  <c r="D38" i="4"/>
  <c r="E37" i="4"/>
  <c r="F37" i="4" s="1"/>
  <c r="D37" i="4"/>
  <c r="E36" i="4"/>
  <c r="F36" i="4" s="1"/>
  <c r="D36" i="4"/>
  <c r="E35" i="4"/>
  <c r="F35" i="4" s="1"/>
  <c r="D35" i="4"/>
  <c r="E34" i="4"/>
  <c r="F34" i="4" s="1"/>
  <c r="D34" i="4"/>
  <c r="E33" i="4"/>
  <c r="F33" i="4" s="1"/>
  <c r="D33" i="4"/>
  <c r="I155" i="4"/>
  <c r="E32" i="4"/>
  <c r="F32" i="4" s="1"/>
  <c r="D32" i="4"/>
  <c r="I154" i="4"/>
  <c r="E31" i="4"/>
  <c r="F31" i="4" s="1"/>
  <c r="D31" i="4"/>
  <c r="H153" i="4"/>
  <c r="I153" i="4" s="1"/>
  <c r="E30" i="4"/>
  <c r="F30" i="4" s="1"/>
  <c r="D30" i="4"/>
  <c r="H152" i="4"/>
  <c r="I152" i="4" s="1"/>
  <c r="E29" i="4"/>
  <c r="F29" i="4" s="1"/>
  <c r="D29" i="4"/>
  <c r="H151" i="4"/>
  <c r="I151" i="4" s="1"/>
  <c r="E28" i="4"/>
  <c r="F28" i="4" s="1"/>
  <c r="D28" i="4"/>
  <c r="H150" i="4"/>
  <c r="I150" i="4" s="1"/>
  <c r="E27" i="4"/>
  <c r="F27" i="4" s="1"/>
  <c r="D27" i="4"/>
  <c r="K149" i="4"/>
  <c r="L149" i="4" s="1"/>
  <c r="E26" i="4"/>
  <c r="F26" i="4" s="1"/>
  <c r="D26" i="4"/>
  <c r="E25" i="4"/>
  <c r="F25" i="4" s="1"/>
  <c r="D25" i="4"/>
  <c r="E24" i="4"/>
  <c r="F24" i="4" s="1"/>
  <c r="D24" i="4"/>
  <c r="E23" i="4"/>
  <c r="F23" i="4" s="1"/>
  <c r="D23" i="4"/>
  <c r="E22" i="4"/>
  <c r="F22" i="4" s="1"/>
  <c r="D22" i="4"/>
  <c r="E21" i="4"/>
  <c r="F21" i="4" s="1"/>
  <c r="D21" i="4"/>
  <c r="E20" i="4"/>
  <c r="F20" i="4" s="1"/>
  <c r="D20" i="4"/>
  <c r="E19" i="4"/>
  <c r="F19" i="4" s="1"/>
  <c r="D19" i="4"/>
  <c r="E18" i="4"/>
  <c r="F18" i="4" s="1"/>
  <c r="E17" i="4"/>
  <c r="F17" i="4" s="1"/>
  <c r="E16" i="4"/>
  <c r="F16" i="4" s="1"/>
  <c r="E15" i="4"/>
  <c r="F15" i="4" s="1"/>
  <c r="E14" i="4"/>
  <c r="F14" i="4" s="1"/>
  <c r="I143" i="4"/>
  <c r="I142" i="4"/>
  <c r="H141" i="4"/>
  <c r="I141" i="4" s="1"/>
  <c r="H140" i="4"/>
  <c r="I140" i="4" s="1"/>
  <c r="H139" i="4"/>
  <c r="I139" i="4" s="1"/>
  <c r="F6" i="4"/>
  <c r="F8" i="4" s="1"/>
  <c r="E6" i="4"/>
  <c r="H138" i="4"/>
  <c r="I138" i="4" s="1"/>
  <c r="F5" i="4"/>
  <c r="E5" i="4"/>
  <c r="J137" i="4"/>
  <c r="K137" i="4"/>
  <c r="L137" i="4" s="1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J141" i="3"/>
  <c r="F32" i="3"/>
  <c r="F31" i="3"/>
  <c r="I139" i="3"/>
  <c r="J139" i="3" s="1"/>
  <c r="F30" i="3"/>
  <c r="I138" i="3"/>
  <c r="J138" i="3" s="1"/>
  <c r="F29" i="3"/>
  <c r="I137" i="3"/>
  <c r="J137" i="3" s="1"/>
  <c r="F28" i="3"/>
  <c r="I136" i="3"/>
  <c r="J136" i="3" s="1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J129" i="3"/>
  <c r="J128" i="3"/>
  <c r="I127" i="3"/>
  <c r="J127" i="3" s="1"/>
  <c r="I126" i="3"/>
  <c r="J126" i="3" s="1"/>
  <c r="I125" i="3"/>
  <c r="J125" i="3" s="1"/>
  <c r="G7" i="3"/>
  <c r="G9" i="3" s="1"/>
  <c r="F7" i="3"/>
  <c r="I124" i="3"/>
  <c r="J124" i="3" s="1"/>
  <c r="G6" i="3"/>
  <c r="F6" i="3"/>
  <c r="K123" i="3"/>
  <c r="V43" i="2"/>
  <c r="T43" i="2"/>
  <c r="S43" i="2"/>
  <c r="R43" i="2"/>
  <c r="Q43" i="2"/>
  <c r="P43" i="2" s="1"/>
  <c r="U43" i="2" s="1"/>
  <c r="O43" i="2"/>
  <c r="N43" i="2"/>
  <c r="M43" i="2"/>
  <c r="V41" i="2"/>
  <c r="T41" i="2"/>
  <c r="S41" i="2"/>
  <c r="R41" i="2"/>
  <c r="Q41" i="2"/>
  <c r="P41" i="2" s="1"/>
  <c r="U41" i="2" s="1"/>
  <c r="O41" i="2"/>
  <c r="N41" i="2"/>
  <c r="M41" i="2"/>
  <c r="V34" i="2"/>
  <c r="T34" i="2"/>
  <c r="S34" i="2"/>
  <c r="R34" i="2"/>
  <c r="Q34" i="2"/>
  <c r="P34" i="2" s="1"/>
  <c r="U34" i="2" s="1"/>
  <c r="O34" i="2"/>
  <c r="N34" i="2"/>
  <c r="M34" i="2"/>
  <c r="V38" i="2"/>
  <c r="T38" i="2"/>
  <c r="S38" i="2"/>
  <c r="R38" i="2"/>
  <c r="Q38" i="2"/>
  <c r="P38" i="2" s="1"/>
  <c r="U38" i="2" s="1"/>
  <c r="O38" i="2"/>
  <c r="N38" i="2"/>
  <c r="M38" i="2"/>
  <c r="V42" i="2"/>
  <c r="T42" i="2"/>
  <c r="S42" i="2"/>
  <c r="R42" i="2"/>
  <c r="Q42" i="2"/>
  <c r="P42" i="2" s="1"/>
  <c r="U42" i="2" s="1"/>
  <c r="O42" i="2"/>
  <c r="N42" i="2"/>
  <c r="M42" i="2"/>
  <c r="V28" i="2"/>
  <c r="T28" i="2"/>
  <c r="S28" i="2"/>
  <c r="R28" i="2"/>
  <c r="Q28" i="2"/>
  <c r="P28" i="2" s="1"/>
  <c r="U28" i="2" s="1"/>
  <c r="O28" i="2"/>
  <c r="N28" i="2"/>
  <c r="M28" i="2"/>
  <c r="V14" i="2"/>
  <c r="T14" i="2"/>
  <c r="S14" i="2"/>
  <c r="R14" i="2"/>
  <c r="Q14" i="2"/>
  <c r="P14" i="2" s="1"/>
  <c r="U14" i="2" s="1"/>
  <c r="O14" i="2"/>
  <c r="N14" i="2"/>
  <c r="M14" i="2"/>
  <c r="V39" i="2"/>
  <c r="T39" i="2"/>
  <c r="S39" i="2"/>
  <c r="R39" i="2"/>
  <c r="Q39" i="2"/>
  <c r="P39" i="2" s="1"/>
  <c r="U39" i="2" s="1"/>
  <c r="O39" i="2"/>
  <c r="N39" i="2"/>
  <c r="M39" i="2"/>
  <c r="V15" i="2"/>
  <c r="T15" i="2"/>
  <c r="S15" i="2"/>
  <c r="R15" i="2"/>
  <c r="Q15" i="2"/>
  <c r="P15" i="2" s="1"/>
  <c r="U15" i="2" s="1"/>
  <c r="O15" i="2"/>
  <c r="N15" i="2"/>
  <c r="M15" i="2"/>
  <c r="V16" i="2"/>
  <c r="T16" i="2"/>
  <c r="S16" i="2"/>
  <c r="R16" i="2"/>
  <c r="Q16" i="2"/>
  <c r="P16" i="2" s="1"/>
  <c r="U16" i="2" s="1"/>
  <c r="O16" i="2"/>
  <c r="N16" i="2"/>
  <c r="M16" i="2"/>
  <c r="V18" i="2"/>
  <c r="T18" i="2"/>
  <c r="S18" i="2"/>
  <c r="R18" i="2"/>
  <c r="Q18" i="2"/>
  <c r="P18" i="2" s="1"/>
  <c r="U18" i="2" s="1"/>
  <c r="O18" i="2"/>
  <c r="N18" i="2"/>
  <c r="M18" i="2"/>
  <c r="V9" i="2"/>
  <c r="T9" i="2"/>
  <c r="S9" i="2"/>
  <c r="R9" i="2"/>
  <c r="Q9" i="2"/>
  <c r="P9" i="2" s="1"/>
  <c r="U9" i="2" s="1"/>
  <c r="O9" i="2"/>
  <c r="N9" i="2"/>
  <c r="M9" i="2"/>
  <c r="V27" i="2"/>
  <c r="T27" i="2"/>
  <c r="S27" i="2"/>
  <c r="R27" i="2"/>
  <c r="Q27" i="2"/>
  <c r="P27" i="2" s="1"/>
  <c r="U27" i="2" s="1"/>
  <c r="O27" i="2"/>
  <c r="N27" i="2"/>
  <c r="M27" i="2"/>
  <c r="V29" i="2"/>
  <c r="T29" i="2"/>
  <c r="S29" i="2"/>
  <c r="R29" i="2"/>
  <c r="Q29" i="2"/>
  <c r="P29" i="2" s="1"/>
  <c r="U29" i="2" s="1"/>
  <c r="O29" i="2"/>
  <c r="N29" i="2"/>
  <c r="M29" i="2"/>
  <c r="V5" i="2"/>
  <c r="T5" i="2"/>
  <c r="S5" i="2"/>
  <c r="R5" i="2"/>
  <c r="Q5" i="2"/>
  <c r="P5" i="2" s="1"/>
  <c r="U5" i="2" s="1"/>
  <c r="O5" i="2"/>
  <c r="N5" i="2"/>
  <c r="M5" i="2"/>
  <c r="V23" i="2"/>
  <c r="T23" i="2"/>
  <c r="S23" i="2"/>
  <c r="R23" i="2"/>
  <c r="Q23" i="2"/>
  <c r="P23" i="2" s="1"/>
  <c r="U23" i="2" s="1"/>
  <c r="O23" i="2"/>
  <c r="N23" i="2"/>
  <c r="M23" i="2"/>
  <c r="V20" i="2"/>
  <c r="T20" i="2"/>
  <c r="S20" i="2"/>
  <c r="R20" i="2"/>
  <c r="Q20" i="2"/>
  <c r="P20" i="2" s="1"/>
  <c r="U20" i="2" s="1"/>
  <c r="O20" i="2"/>
  <c r="N20" i="2"/>
  <c r="M20" i="2"/>
  <c r="V37" i="2"/>
  <c r="T37" i="2"/>
  <c r="S37" i="2"/>
  <c r="R37" i="2"/>
  <c r="Q37" i="2"/>
  <c r="P37" i="2" s="1"/>
  <c r="U37" i="2" s="1"/>
  <c r="O37" i="2"/>
  <c r="N37" i="2"/>
  <c r="M37" i="2"/>
  <c r="V10" i="2"/>
  <c r="T10" i="2"/>
  <c r="S10" i="2"/>
  <c r="R10" i="2"/>
  <c r="Q10" i="2"/>
  <c r="P10" i="2" s="1"/>
  <c r="U10" i="2" s="1"/>
  <c r="O10" i="2"/>
  <c r="N10" i="2"/>
  <c r="M10" i="2"/>
  <c r="V4" i="2"/>
  <c r="T4" i="2"/>
  <c r="S4" i="2"/>
  <c r="R4" i="2"/>
  <c r="Q4" i="2"/>
  <c r="P4" i="2" s="1"/>
  <c r="U4" i="2" s="1"/>
  <c r="O4" i="2"/>
  <c r="N4" i="2"/>
  <c r="M4" i="2"/>
  <c r="V33" i="2"/>
  <c r="T33" i="2"/>
  <c r="S33" i="2"/>
  <c r="R33" i="2"/>
  <c r="Q33" i="2"/>
  <c r="P33" i="2" s="1"/>
  <c r="U33" i="2" s="1"/>
  <c r="O33" i="2"/>
  <c r="N33" i="2"/>
  <c r="M33" i="2"/>
  <c r="V11" i="2"/>
  <c r="T11" i="2"/>
  <c r="S11" i="2"/>
  <c r="R11" i="2"/>
  <c r="Q11" i="2"/>
  <c r="P11" i="2" s="1"/>
  <c r="U11" i="2" s="1"/>
  <c r="O11" i="2"/>
  <c r="N11" i="2"/>
  <c r="M11" i="2"/>
  <c r="V24" i="2"/>
  <c r="T24" i="2"/>
  <c r="S24" i="2"/>
  <c r="R24" i="2"/>
  <c r="Q24" i="2"/>
  <c r="P24" i="2" s="1"/>
  <c r="U24" i="2" s="1"/>
  <c r="O24" i="2"/>
  <c r="N24" i="2"/>
  <c r="M24" i="2"/>
  <c r="V45" i="2"/>
  <c r="T45" i="2"/>
  <c r="S45" i="2"/>
  <c r="R45" i="2"/>
  <c r="Q45" i="2"/>
  <c r="P45" i="2" s="1"/>
  <c r="U45" i="2" s="1"/>
  <c r="O45" i="2"/>
  <c r="N45" i="2"/>
  <c r="M45" i="2"/>
  <c r="V44" i="2"/>
  <c r="T44" i="2"/>
  <c r="S44" i="2"/>
  <c r="R44" i="2"/>
  <c r="Q44" i="2"/>
  <c r="P44" i="2" s="1"/>
  <c r="U44" i="2" s="1"/>
  <c r="O44" i="2"/>
  <c r="N44" i="2"/>
  <c r="M44" i="2"/>
  <c r="V3" i="2"/>
  <c r="T3" i="2"/>
  <c r="S3" i="2"/>
  <c r="R3" i="2"/>
  <c r="Q3" i="2"/>
  <c r="P3" i="2" s="1"/>
  <c r="U3" i="2" s="1"/>
  <c r="O3" i="2"/>
  <c r="N3" i="2"/>
  <c r="M3" i="2"/>
  <c r="V31" i="2"/>
  <c r="T31" i="2"/>
  <c r="S31" i="2"/>
  <c r="R31" i="2"/>
  <c r="Q31" i="2"/>
  <c r="P31" i="2" s="1"/>
  <c r="U31" i="2" s="1"/>
  <c r="O31" i="2"/>
  <c r="N31" i="2"/>
  <c r="M31" i="2"/>
  <c r="V25" i="2"/>
  <c r="T25" i="2"/>
  <c r="S25" i="2"/>
  <c r="R25" i="2"/>
  <c r="Q25" i="2"/>
  <c r="P25" i="2" s="1"/>
  <c r="U25" i="2" s="1"/>
  <c r="O25" i="2"/>
  <c r="N25" i="2"/>
  <c r="M25" i="2"/>
  <c r="V21" i="2"/>
  <c r="T21" i="2"/>
  <c r="S21" i="2"/>
  <c r="R21" i="2"/>
  <c r="Q21" i="2"/>
  <c r="P21" i="2" s="1"/>
  <c r="U21" i="2" s="1"/>
  <c r="O21" i="2"/>
  <c r="N21" i="2"/>
  <c r="M21" i="2"/>
  <c r="V22" i="2"/>
  <c r="T22" i="2"/>
  <c r="S22" i="2"/>
  <c r="R22" i="2"/>
  <c r="Q22" i="2"/>
  <c r="P22" i="2" s="1"/>
  <c r="U22" i="2" s="1"/>
  <c r="O22" i="2"/>
  <c r="N22" i="2"/>
  <c r="M22" i="2"/>
  <c r="V46" i="2"/>
  <c r="T46" i="2"/>
  <c r="S46" i="2"/>
  <c r="R46" i="2"/>
  <c r="Q46" i="2"/>
  <c r="P46" i="2" s="1"/>
  <c r="U46" i="2" s="1"/>
  <c r="O46" i="2"/>
  <c r="N46" i="2"/>
  <c r="M46" i="2"/>
  <c r="V48" i="2"/>
  <c r="T48" i="2"/>
  <c r="S48" i="2"/>
  <c r="R48" i="2"/>
  <c r="Q48" i="2"/>
  <c r="P48" i="2" s="1"/>
  <c r="U48" i="2" s="1"/>
  <c r="O48" i="2"/>
  <c r="N48" i="2"/>
  <c r="M48" i="2"/>
  <c r="V13" i="2"/>
  <c r="T13" i="2"/>
  <c r="S13" i="2"/>
  <c r="R13" i="2"/>
  <c r="Q13" i="2"/>
  <c r="P13" i="2" s="1"/>
  <c r="U13" i="2" s="1"/>
  <c r="O13" i="2"/>
  <c r="N13" i="2"/>
  <c r="M13" i="2"/>
  <c r="V19" i="2"/>
  <c r="T19" i="2"/>
  <c r="S19" i="2"/>
  <c r="R19" i="2"/>
  <c r="Q19" i="2"/>
  <c r="P19" i="2" s="1"/>
  <c r="U19" i="2" s="1"/>
  <c r="O19" i="2"/>
  <c r="N19" i="2"/>
  <c r="M19" i="2"/>
  <c r="V36" i="2"/>
  <c r="T36" i="2"/>
  <c r="S36" i="2"/>
  <c r="R36" i="2"/>
  <c r="Q36" i="2"/>
  <c r="P36" i="2" s="1"/>
  <c r="U36" i="2" s="1"/>
  <c r="O36" i="2"/>
  <c r="N36" i="2"/>
  <c r="M36" i="2"/>
  <c r="V17" i="2"/>
  <c r="T17" i="2"/>
  <c r="S17" i="2"/>
  <c r="R17" i="2"/>
  <c r="Q17" i="2"/>
  <c r="P17" i="2" s="1"/>
  <c r="U17" i="2" s="1"/>
  <c r="O17" i="2"/>
  <c r="N17" i="2"/>
  <c r="M17" i="2"/>
  <c r="V8" i="2"/>
  <c r="T8" i="2"/>
  <c r="S8" i="2"/>
  <c r="R8" i="2"/>
  <c r="Q8" i="2"/>
  <c r="P8" i="2" s="1"/>
  <c r="U8" i="2" s="1"/>
  <c r="O8" i="2"/>
  <c r="N8" i="2"/>
  <c r="M8" i="2"/>
  <c r="V30" i="2"/>
  <c r="T30" i="2"/>
  <c r="S30" i="2"/>
  <c r="R30" i="2"/>
  <c r="Q30" i="2"/>
  <c r="P30" i="2" s="1"/>
  <c r="U30" i="2" s="1"/>
  <c r="O30" i="2"/>
  <c r="N30" i="2"/>
  <c r="M30" i="2"/>
  <c r="V6" i="2"/>
  <c r="T6" i="2"/>
  <c r="S6" i="2"/>
  <c r="R6" i="2"/>
  <c r="Q6" i="2"/>
  <c r="P6" i="2" s="1"/>
  <c r="U6" i="2" s="1"/>
  <c r="O6" i="2"/>
  <c r="N6" i="2"/>
  <c r="M6" i="2"/>
  <c r="V12" i="2"/>
  <c r="T12" i="2"/>
  <c r="S12" i="2"/>
  <c r="R12" i="2"/>
  <c r="Q12" i="2"/>
  <c r="P12" i="2" s="1"/>
  <c r="U12" i="2" s="1"/>
  <c r="O12" i="2"/>
  <c r="N12" i="2"/>
  <c r="M12" i="2"/>
  <c r="V26" i="2"/>
  <c r="T26" i="2"/>
  <c r="S26" i="2"/>
  <c r="R26" i="2"/>
  <c r="Q26" i="2"/>
  <c r="P26" i="2" s="1"/>
  <c r="U26" i="2" s="1"/>
  <c r="O26" i="2"/>
  <c r="N26" i="2"/>
  <c r="M26" i="2"/>
  <c r="V7" i="2"/>
  <c r="T7" i="2"/>
  <c r="S7" i="2"/>
  <c r="R7" i="2"/>
  <c r="Q7" i="2"/>
  <c r="P7" i="2" s="1"/>
  <c r="U7" i="2" s="1"/>
  <c r="O7" i="2"/>
  <c r="N7" i="2"/>
  <c r="M7" i="2"/>
  <c r="V2" i="2"/>
  <c r="T2" i="2"/>
  <c r="S2" i="2"/>
  <c r="R2" i="2"/>
  <c r="Q2" i="2"/>
  <c r="P2" i="2" s="1"/>
  <c r="U2" i="2" s="1"/>
  <c r="O2" i="2"/>
  <c r="N2" i="2"/>
  <c r="M2" i="2"/>
  <c r="V40" i="2"/>
  <c r="T40" i="2"/>
  <c r="S40" i="2"/>
  <c r="R40" i="2"/>
  <c r="Q40" i="2"/>
  <c r="P40" i="2" s="1"/>
  <c r="U40" i="2" s="1"/>
  <c r="O40" i="2"/>
  <c r="N40" i="2"/>
  <c r="M40" i="2"/>
  <c r="V47" i="2"/>
  <c r="T47" i="2"/>
  <c r="S47" i="2"/>
  <c r="R47" i="2"/>
  <c r="Q47" i="2"/>
  <c r="P47" i="2" s="1"/>
  <c r="U47" i="2" s="1"/>
  <c r="O47" i="2"/>
  <c r="N47" i="2"/>
  <c r="M47" i="2"/>
  <c r="V32" i="2"/>
  <c r="T32" i="2"/>
  <c r="S32" i="2"/>
  <c r="R32" i="2"/>
  <c r="Q32" i="2"/>
  <c r="P32" i="2" s="1"/>
  <c r="U32" i="2" s="1"/>
  <c r="O32" i="2"/>
  <c r="N32" i="2"/>
  <c r="M32" i="2"/>
  <c r="V35" i="2"/>
  <c r="T35" i="2"/>
  <c r="S35" i="2"/>
  <c r="R35" i="2"/>
  <c r="Q35" i="2"/>
  <c r="P35" i="2" s="1"/>
  <c r="U35" i="2" s="1"/>
  <c r="O35" i="2"/>
  <c r="N35" i="2"/>
  <c r="M35" i="2"/>
  <c r="R33" i="1"/>
  <c r="P33" i="1"/>
  <c r="Q33" i="1"/>
  <c r="R25" i="1"/>
  <c r="P25" i="1"/>
  <c r="Q25" i="1"/>
  <c r="R75" i="1"/>
  <c r="P75" i="1"/>
  <c r="Q75" i="1"/>
  <c r="R190" i="1"/>
  <c r="P190" i="1"/>
  <c r="Q190" i="1"/>
  <c r="R40" i="1"/>
  <c r="P40" i="1"/>
  <c r="Q40" i="1"/>
  <c r="R94" i="1"/>
  <c r="P94" i="1"/>
  <c r="Q94" i="1"/>
  <c r="R178" i="1"/>
  <c r="P178" i="1"/>
  <c r="Q178" i="1"/>
  <c r="R207" i="1"/>
  <c r="P207" i="1"/>
  <c r="Q207" i="1"/>
  <c r="R206" i="1"/>
  <c r="P206" i="1"/>
  <c r="Q206" i="1"/>
  <c r="R10" i="1"/>
  <c r="P10" i="1"/>
  <c r="Q10" i="1"/>
  <c r="R20" i="1"/>
  <c r="P20" i="1"/>
  <c r="Q20" i="1"/>
  <c r="R164" i="1"/>
  <c r="P164" i="1"/>
  <c r="Q164" i="1"/>
  <c r="R97" i="1"/>
  <c r="P97" i="1"/>
  <c r="Q97" i="1"/>
  <c r="R77" i="1"/>
  <c r="P77" i="1"/>
  <c r="Q77" i="1"/>
  <c r="R210" i="1"/>
  <c r="P210" i="1"/>
  <c r="Q210" i="1"/>
  <c r="R60" i="1"/>
  <c r="P60" i="1"/>
  <c r="Q60" i="1"/>
  <c r="R195" i="1"/>
  <c r="P195" i="1"/>
  <c r="Q195" i="1"/>
  <c r="R117" i="1"/>
  <c r="P117" i="1"/>
  <c r="Q117" i="1"/>
  <c r="R124" i="1"/>
  <c r="P124" i="1"/>
  <c r="Q124" i="1"/>
  <c r="R15" i="1"/>
  <c r="P15" i="1"/>
  <c r="Q15" i="1"/>
  <c r="R120" i="1"/>
  <c r="P120" i="1"/>
  <c r="Q120" i="1"/>
  <c r="R95" i="1"/>
  <c r="P95" i="1"/>
  <c r="Q95" i="1"/>
  <c r="R76" i="1"/>
  <c r="P76" i="1"/>
  <c r="Q76" i="1"/>
  <c r="R212" i="1"/>
  <c r="P212" i="1"/>
  <c r="Q212" i="1"/>
  <c r="R133" i="1"/>
  <c r="P133" i="1"/>
  <c r="Q133" i="1"/>
  <c r="R2" i="1"/>
  <c r="P2" i="1"/>
  <c r="Q2" i="1"/>
  <c r="R181" i="1"/>
  <c r="P181" i="1"/>
  <c r="Q181" i="1"/>
  <c r="R66" i="1"/>
  <c r="P66" i="1"/>
  <c r="Q66" i="1"/>
  <c r="R48" i="1"/>
  <c r="P48" i="1"/>
  <c r="Q48" i="1"/>
  <c r="R19" i="1"/>
  <c r="P19" i="1"/>
  <c r="Q19" i="1"/>
  <c r="R203" i="1"/>
  <c r="P203" i="1"/>
  <c r="Q203" i="1"/>
  <c r="R114" i="1"/>
  <c r="P114" i="1"/>
  <c r="Q114" i="1"/>
  <c r="R167" i="1"/>
  <c r="P167" i="1"/>
  <c r="Q167" i="1"/>
  <c r="R196" i="1"/>
  <c r="P196" i="1"/>
  <c r="Q196" i="1"/>
  <c r="R80" i="1"/>
  <c r="P80" i="1"/>
  <c r="Q80" i="1"/>
  <c r="R130" i="1"/>
  <c r="P130" i="1"/>
  <c r="Q130" i="1"/>
  <c r="R29" i="1"/>
  <c r="P29" i="1"/>
  <c r="Q29" i="1"/>
  <c r="R31" i="1"/>
  <c r="P31" i="1"/>
  <c r="Q31" i="1"/>
  <c r="R136" i="1"/>
  <c r="P136" i="1"/>
  <c r="Q136" i="1"/>
  <c r="R16" i="1"/>
  <c r="P16" i="1"/>
  <c r="Q16" i="1"/>
  <c r="R146" i="1"/>
  <c r="P146" i="1"/>
  <c r="Q146" i="1"/>
  <c r="R79" i="1"/>
  <c r="P79" i="1"/>
  <c r="Q79" i="1"/>
  <c r="R204" i="1"/>
  <c r="P204" i="1"/>
  <c r="Q204" i="1"/>
  <c r="R83" i="1"/>
  <c r="P83" i="1"/>
  <c r="Q83" i="1"/>
  <c r="R101" i="1"/>
  <c r="P101" i="1"/>
  <c r="Q101" i="1"/>
  <c r="R18" i="1"/>
  <c r="P18" i="1"/>
  <c r="Q18" i="1"/>
  <c r="R177" i="1"/>
  <c r="P177" i="1"/>
  <c r="Q177" i="1"/>
  <c r="R128" i="1"/>
  <c r="P128" i="1"/>
  <c r="Q128" i="1"/>
  <c r="R84" i="1"/>
  <c r="P84" i="1"/>
  <c r="Q84" i="1"/>
  <c r="R41" i="1"/>
  <c r="P41" i="1"/>
  <c r="Q41" i="1"/>
  <c r="R131" i="1"/>
  <c r="P131" i="1"/>
  <c r="Q131" i="1"/>
  <c r="R176" i="1"/>
  <c r="P176" i="1"/>
  <c r="Q176" i="1"/>
  <c r="R99" i="1"/>
  <c r="P99" i="1"/>
  <c r="Q99" i="1"/>
  <c r="R191" i="1"/>
  <c r="P191" i="1"/>
  <c r="Q191" i="1"/>
  <c r="R171" i="1"/>
  <c r="P171" i="1"/>
  <c r="Q171" i="1"/>
  <c r="R37" i="1"/>
  <c r="P37" i="1"/>
  <c r="Q37" i="1"/>
  <c r="R71" i="1"/>
  <c r="P71" i="1"/>
  <c r="Q71" i="1"/>
  <c r="R172" i="1"/>
  <c r="P172" i="1"/>
  <c r="Q172" i="1"/>
  <c r="R26" i="1"/>
  <c r="P26" i="1"/>
  <c r="Q26" i="1"/>
  <c r="R49" i="1"/>
  <c r="P49" i="1"/>
  <c r="Q49" i="1"/>
  <c r="R35" i="1"/>
  <c r="P35" i="1"/>
  <c r="Q35" i="1"/>
  <c r="R78" i="1"/>
  <c r="P78" i="1"/>
  <c r="Q78" i="1"/>
  <c r="R118" i="1"/>
  <c r="P118" i="1"/>
  <c r="Q118" i="1"/>
  <c r="R98" i="1"/>
  <c r="P98" i="1"/>
  <c r="Q98" i="1"/>
  <c r="R199" i="1"/>
  <c r="P199" i="1"/>
  <c r="Q199" i="1"/>
  <c r="R69" i="1"/>
  <c r="P69" i="1"/>
  <c r="Q69" i="1"/>
  <c r="R108" i="1"/>
  <c r="P108" i="1"/>
  <c r="Q108" i="1"/>
  <c r="R58" i="1"/>
  <c r="P58" i="1"/>
  <c r="Q58" i="1"/>
  <c r="R168" i="1"/>
  <c r="P168" i="1"/>
  <c r="Q168" i="1"/>
  <c r="R158" i="1"/>
  <c r="P158" i="1"/>
  <c r="Q158" i="1"/>
  <c r="R109" i="1"/>
  <c r="P109" i="1"/>
  <c r="Q109" i="1"/>
  <c r="R144" i="1"/>
  <c r="P144" i="1"/>
  <c r="Q144" i="1"/>
  <c r="R52" i="1"/>
  <c r="P52" i="1"/>
  <c r="Q52" i="1"/>
  <c r="R132" i="1"/>
  <c r="P132" i="1"/>
  <c r="Q132" i="1"/>
  <c r="R127" i="1"/>
  <c r="P127" i="1"/>
  <c r="Q127" i="1"/>
  <c r="R4" i="1"/>
  <c r="P4" i="1"/>
  <c r="Q4" i="1"/>
  <c r="R44" i="1"/>
  <c r="P44" i="1"/>
  <c r="Q44" i="1"/>
  <c r="R73" i="1"/>
  <c r="P73" i="1"/>
  <c r="Q73" i="1"/>
  <c r="R140" i="1"/>
  <c r="P140" i="1"/>
  <c r="Q140" i="1"/>
  <c r="R12" i="1"/>
  <c r="P12" i="1"/>
  <c r="Q12" i="1"/>
  <c r="R139" i="1"/>
  <c r="P139" i="1"/>
  <c r="Q139" i="1"/>
  <c r="R64" i="1"/>
  <c r="P64" i="1"/>
  <c r="Q64" i="1"/>
  <c r="R150" i="1"/>
  <c r="P150" i="1"/>
  <c r="Q150" i="1"/>
  <c r="R107" i="1"/>
  <c r="P107" i="1"/>
  <c r="Q107" i="1"/>
  <c r="R11" i="1"/>
  <c r="P11" i="1"/>
  <c r="Q11" i="1"/>
  <c r="R30" i="1"/>
  <c r="P30" i="1"/>
  <c r="Q30" i="1"/>
  <c r="R86" i="1"/>
  <c r="P86" i="1"/>
  <c r="Q86" i="1"/>
  <c r="R179" i="1"/>
  <c r="P179" i="1"/>
  <c r="Q179" i="1"/>
  <c r="R36" i="1"/>
  <c r="P36" i="1"/>
  <c r="Q36" i="1"/>
  <c r="R105" i="1"/>
  <c r="P105" i="1"/>
  <c r="Q105" i="1"/>
  <c r="R147" i="1"/>
  <c r="P147" i="1"/>
  <c r="Q147" i="1"/>
  <c r="R119" i="1"/>
  <c r="P119" i="1"/>
  <c r="Q119" i="1"/>
  <c r="R89" i="1"/>
  <c r="P89" i="1"/>
  <c r="Q89" i="1"/>
  <c r="R53" i="1"/>
  <c r="P53" i="1"/>
  <c r="Q53" i="1"/>
  <c r="R91" i="1"/>
  <c r="P91" i="1"/>
  <c r="Q91" i="1"/>
  <c r="R14" i="1"/>
  <c r="P14" i="1"/>
  <c r="Q14" i="1"/>
  <c r="R123" i="1"/>
  <c r="P123" i="1"/>
  <c r="R38" i="1"/>
  <c r="P38" i="1"/>
  <c r="Q38" i="1"/>
  <c r="R174" i="1"/>
  <c r="P174" i="1"/>
  <c r="Q174" i="1"/>
  <c r="R187" i="1"/>
  <c r="P187" i="1"/>
  <c r="Q187" i="1"/>
  <c r="R50" i="1"/>
  <c r="P50" i="1"/>
  <c r="Q50" i="1"/>
  <c r="R137" i="1"/>
  <c r="P137" i="1"/>
  <c r="Q137" i="1"/>
  <c r="R104" i="1"/>
  <c r="P104" i="1"/>
  <c r="Q104" i="1"/>
  <c r="R113" i="1"/>
  <c r="P113" i="1"/>
  <c r="Q113" i="1"/>
  <c r="R160" i="1"/>
  <c r="P160" i="1"/>
  <c r="Q160" i="1"/>
  <c r="R5" i="1"/>
  <c r="P5" i="1"/>
  <c r="Q5" i="1"/>
  <c r="R93" i="1"/>
  <c r="P93" i="1"/>
  <c r="Q93" i="1"/>
  <c r="R115" i="1"/>
  <c r="P115" i="1"/>
  <c r="Q115" i="1"/>
  <c r="R57" i="1"/>
  <c r="P57" i="1"/>
  <c r="Q57" i="1"/>
  <c r="R173" i="1"/>
  <c r="P173" i="1"/>
  <c r="Q173" i="1"/>
  <c r="R68" i="1"/>
  <c r="P68" i="1"/>
  <c r="Q68" i="1"/>
  <c r="R13" i="1"/>
  <c r="P13" i="1"/>
  <c r="Q13" i="1"/>
  <c r="R211" i="1"/>
  <c r="P211" i="1"/>
  <c r="Q211" i="1"/>
  <c r="R47" i="1"/>
  <c r="P47" i="1"/>
  <c r="Q47" i="1"/>
  <c r="R129" i="1"/>
  <c r="P129" i="1"/>
  <c r="Q129" i="1"/>
  <c r="R169" i="1"/>
  <c r="P169" i="1"/>
  <c r="Q169" i="1"/>
  <c r="R87" i="1"/>
  <c r="P87" i="1"/>
  <c r="Q87" i="1"/>
  <c r="R9" i="1"/>
  <c r="P9" i="1"/>
  <c r="Q9" i="1"/>
  <c r="R143" i="1"/>
  <c r="P143" i="1"/>
  <c r="Q143" i="1"/>
  <c r="R148" i="1"/>
  <c r="P148" i="1"/>
  <c r="Q148" i="1"/>
  <c r="R21" i="1"/>
  <c r="P21" i="1"/>
  <c r="Q21" i="1"/>
  <c r="R138" i="1"/>
  <c r="P138" i="1"/>
  <c r="Q138" i="1"/>
  <c r="R8" i="1"/>
  <c r="P8" i="1"/>
  <c r="Q8" i="1"/>
  <c r="R208" i="1"/>
  <c r="P208" i="1"/>
  <c r="Q208" i="1"/>
  <c r="R106" i="1"/>
  <c r="P106" i="1"/>
  <c r="Q106" i="1"/>
  <c r="R82" i="1"/>
  <c r="P82" i="1"/>
  <c r="Q82" i="1"/>
  <c r="R134" i="1"/>
  <c r="P134" i="1"/>
  <c r="Q134" i="1"/>
  <c r="R56" i="1"/>
  <c r="P56" i="1"/>
  <c r="Q56" i="1"/>
  <c r="R39" i="1"/>
  <c r="P39" i="1"/>
  <c r="Q39" i="1"/>
  <c r="R183" i="1"/>
  <c r="P183" i="1"/>
  <c r="Q183" i="1"/>
  <c r="R51" i="1"/>
  <c r="P51" i="1"/>
  <c r="Q51" i="1"/>
  <c r="R81" i="1"/>
  <c r="P81" i="1"/>
  <c r="Q81" i="1"/>
  <c r="R22" i="1"/>
  <c r="P22" i="1"/>
  <c r="Q22" i="1"/>
  <c r="R166" i="1"/>
  <c r="P166" i="1"/>
  <c r="Q166" i="1"/>
  <c r="R34" i="1"/>
  <c r="P34" i="1"/>
  <c r="Q34" i="1"/>
  <c r="R59" i="1"/>
  <c r="P59" i="1"/>
  <c r="Q59" i="1"/>
  <c r="R72" i="1"/>
  <c r="P72" i="1"/>
  <c r="Q72" i="1"/>
  <c r="R149" i="1"/>
  <c r="P149" i="1"/>
  <c r="Q149" i="1"/>
  <c r="R116" i="1"/>
  <c r="P116" i="1"/>
  <c r="Q116" i="1"/>
  <c r="R175" i="1"/>
  <c r="P175" i="1"/>
  <c r="Q175" i="1"/>
  <c r="R200" i="1"/>
  <c r="P200" i="1"/>
  <c r="Q200" i="1"/>
  <c r="R126" i="1"/>
  <c r="P126" i="1"/>
  <c r="Q126" i="1"/>
  <c r="R27" i="1"/>
  <c r="P27" i="1"/>
  <c r="Q27" i="1"/>
  <c r="R23" i="1"/>
  <c r="P23" i="1"/>
  <c r="Q23" i="1"/>
  <c r="R110" i="1"/>
  <c r="P110" i="1"/>
  <c r="Q110" i="1"/>
  <c r="R159" i="1"/>
  <c r="P159" i="1"/>
  <c r="Q159" i="1"/>
  <c r="R62" i="1"/>
  <c r="P62" i="1"/>
  <c r="Q62" i="1"/>
  <c r="R201" i="1"/>
  <c r="P201" i="1"/>
  <c r="Q201" i="1"/>
  <c r="R145" i="1"/>
  <c r="P145" i="1"/>
  <c r="Q145" i="1"/>
  <c r="R92" i="1"/>
  <c r="P92" i="1"/>
  <c r="Q92" i="1"/>
  <c r="R209" i="1"/>
  <c r="P209" i="1"/>
  <c r="Q209" i="1"/>
  <c r="R90" i="1"/>
  <c r="P90" i="1"/>
  <c r="Q90" i="1"/>
  <c r="R54" i="1"/>
  <c r="P54" i="1"/>
  <c r="Q54" i="1"/>
  <c r="R65" i="1"/>
  <c r="P65" i="1"/>
  <c r="Q65" i="1"/>
  <c r="R45" i="1"/>
  <c r="P45" i="1"/>
  <c r="Q45" i="1"/>
  <c r="R155" i="1"/>
  <c r="P155" i="1"/>
  <c r="Q155" i="1"/>
  <c r="R193" i="1"/>
  <c r="P193" i="1"/>
  <c r="Q193" i="1"/>
  <c r="R7" i="1"/>
  <c r="P7" i="1"/>
  <c r="Q7" i="1"/>
  <c r="R157" i="1"/>
  <c r="P157" i="1"/>
  <c r="Q157" i="1"/>
  <c r="R182" i="1"/>
  <c r="P182" i="1"/>
  <c r="Q182" i="1"/>
  <c r="R151" i="1"/>
  <c r="P151" i="1"/>
  <c r="Q151" i="1"/>
  <c r="R186" i="1"/>
  <c r="P186" i="1"/>
  <c r="Q186" i="1"/>
  <c r="R70" i="1"/>
  <c r="P70" i="1"/>
  <c r="Q70" i="1"/>
  <c r="R194" i="1"/>
  <c r="P194" i="1"/>
  <c r="Q194" i="1"/>
  <c r="R205" i="1"/>
  <c r="P205" i="1"/>
  <c r="Q205" i="1"/>
  <c r="R103" i="1"/>
  <c r="P103" i="1"/>
  <c r="Q103" i="1"/>
  <c r="R165" i="1"/>
  <c r="P165" i="1"/>
  <c r="Q165" i="1"/>
  <c r="R135" i="1"/>
  <c r="P135" i="1"/>
  <c r="Q135" i="1"/>
  <c r="R154" i="1"/>
  <c r="P154" i="1"/>
  <c r="Q154" i="1"/>
  <c r="R189" i="1"/>
  <c r="P189" i="1"/>
  <c r="Q189" i="1"/>
  <c r="R153" i="1"/>
  <c r="P153" i="1"/>
  <c r="Q153" i="1"/>
  <c r="R63" i="1"/>
  <c r="P63" i="1"/>
  <c r="Q63" i="1"/>
  <c r="R162" i="1"/>
  <c r="P162" i="1"/>
  <c r="Q162" i="1"/>
  <c r="R180" i="1"/>
  <c r="P180" i="1"/>
  <c r="Q180" i="1"/>
  <c r="R141" i="1"/>
  <c r="P141" i="1"/>
  <c r="Q141" i="1"/>
  <c r="R121" i="1"/>
  <c r="P121" i="1"/>
  <c r="Q121" i="1"/>
  <c r="R32" i="1"/>
  <c r="P32" i="1"/>
  <c r="Q32" i="1"/>
  <c r="R163" i="1"/>
  <c r="P163" i="1"/>
  <c r="Q163" i="1"/>
  <c r="R61" i="1"/>
  <c r="P61" i="1"/>
  <c r="Q61" i="1"/>
  <c r="R74" i="1"/>
  <c r="P74" i="1"/>
  <c r="Q74" i="1"/>
  <c r="R67" i="1"/>
  <c r="P67" i="1"/>
  <c r="Q67" i="1"/>
  <c r="R184" i="1"/>
  <c r="P184" i="1"/>
  <c r="Q184" i="1"/>
  <c r="R96" i="1"/>
  <c r="P96" i="1"/>
  <c r="Q96" i="1"/>
  <c r="R102" i="1"/>
  <c r="P102" i="1"/>
  <c r="Q102" i="1"/>
  <c r="R43" i="1"/>
  <c r="P43" i="1"/>
  <c r="Q43" i="1"/>
  <c r="R111" i="1"/>
  <c r="P111" i="1"/>
  <c r="Q111" i="1"/>
  <c r="R198" i="1"/>
  <c r="P198" i="1"/>
  <c r="Q198" i="1"/>
  <c r="R122" i="1"/>
  <c r="P122" i="1"/>
  <c r="Q122" i="1"/>
  <c r="R24" i="1"/>
  <c r="P24" i="1"/>
  <c r="Q24" i="1"/>
  <c r="R192" i="1"/>
  <c r="P192" i="1"/>
  <c r="Q192" i="1"/>
  <c r="R188" i="1"/>
  <c r="P188" i="1"/>
  <c r="Q188" i="1"/>
  <c r="R55" i="1"/>
  <c r="P55" i="1"/>
  <c r="Q55" i="1"/>
  <c r="R185" i="1"/>
  <c r="P185" i="1"/>
  <c r="Q185" i="1"/>
  <c r="R17" i="1"/>
  <c r="P17" i="1"/>
  <c r="Q17" i="1"/>
  <c r="R100" i="1"/>
  <c r="P100" i="1"/>
  <c r="Q100" i="1"/>
  <c r="R88" i="1"/>
  <c r="P88" i="1"/>
  <c r="Q88" i="1"/>
  <c r="R28" i="1"/>
  <c r="P28" i="1"/>
  <c r="Q28" i="1"/>
  <c r="G10" i="3" l="1"/>
  <c r="W2" i="2"/>
  <c r="X2" i="2" s="1"/>
  <c r="W36" i="2"/>
  <c r="X36" i="2" s="1"/>
  <c r="W31" i="2"/>
  <c r="X31" i="2" s="1"/>
  <c r="W33" i="2"/>
  <c r="X33" i="2" s="1"/>
  <c r="W27" i="2"/>
  <c r="X27" i="2" s="1"/>
  <c r="W28" i="2"/>
  <c r="X28" i="2" s="1"/>
  <c r="S28" i="1"/>
  <c r="T28" i="1" s="1"/>
  <c r="S185" i="1"/>
  <c r="T185" i="1" s="1"/>
  <c r="S192" i="1"/>
  <c r="T192" i="1" s="1"/>
  <c r="S111" i="1"/>
  <c r="T111" i="1" s="1"/>
  <c r="S184" i="1"/>
  <c r="T184" i="1" s="1"/>
  <c r="S163" i="1"/>
  <c r="T163" i="1" s="1"/>
  <c r="S180" i="1"/>
  <c r="T180" i="1" s="1"/>
  <c r="S153" i="1"/>
  <c r="T153" i="1" s="1"/>
  <c r="S165" i="1"/>
  <c r="T165" i="1" s="1"/>
  <c r="S205" i="1"/>
  <c r="T205" i="1" s="1"/>
  <c r="S151" i="1"/>
  <c r="T151" i="1" s="1"/>
  <c r="S193" i="1"/>
  <c r="T193" i="1" s="1"/>
  <c r="S54" i="1"/>
  <c r="T54" i="1" s="1"/>
  <c r="S145" i="1"/>
  <c r="T145" i="1" s="1"/>
  <c r="S110" i="1"/>
  <c r="T110" i="1" s="1"/>
  <c r="S200" i="1"/>
  <c r="T200" i="1" s="1"/>
  <c r="S72" i="1"/>
  <c r="T72" i="1" s="1"/>
  <c r="S22" i="1"/>
  <c r="T22" i="1" s="1"/>
  <c r="S39" i="1"/>
  <c r="T39" i="1" s="1"/>
  <c r="S106" i="1"/>
  <c r="T106" i="1" s="1"/>
  <c r="S21" i="1"/>
  <c r="T21" i="1" s="1"/>
  <c r="S87" i="1"/>
  <c r="T87" i="1" s="1"/>
  <c r="S211" i="1"/>
  <c r="T211" i="1" s="1"/>
  <c r="S57" i="1"/>
  <c r="T57" i="1" s="1"/>
  <c r="S160" i="1"/>
  <c r="T160" i="1" s="1"/>
  <c r="S50" i="1"/>
  <c r="T50" i="1" s="1"/>
  <c r="S123" i="1"/>
  <c r="T123" i="1" s="1"/>
  <c r="S89" i="1"/>
  <c r="T89" i="1" s="1"/>
  <c r="S36" i="1"/>
  <c r="T36" i="1" s="1"/>
  <c r="S11" i="1"/>
  <c r="T11" i="1" s="1"/>
  <c r="S139" i="1"/>
  <c r="T139" i="1" s="1"/>
  <c r="S44" i="1"/>
  <c r="T44" i="1" s="1"/>
  <c r="S52" i="1"/>
  <c r="T52" i="1" s="1"/>
  <c r="S69" i="1"/>
  <c r="T69" i="1" s="1"/>
  <c r="S78" i="1"/>
  <c r="T78" i="1" s="1"/>
  <c r="S172" i="1"/>
  <c r="T172" i="1" s="1"/>
  <c r="S191" i="1"/>
  <c r="T191" i="1" s="1"/>
  <c r="S41" i="1"/>
  <c r="T41" i="1" s="1"/>
  <c r="S18" i="1"/>
  <c r="T18" i="1" s="1"/>
  <c r="S79" i="1"/>
  <c r="T79" i="1" s="1"/>
  <c r="S31" i="1"/>
  <c r="T31" i="1" s="1"/>
  <c r="S196" i="1"/>
  <c r="T196" i="1" s="1"/>
  <c r="S19" i="1"/>
  <c r="T19" i="1" s="1"/>
  <c r="S2" i="1"/>
  <c r="T2" i="1" s="1"/>
  <c r="S95" i="1"/>
  <c r="T95" i="1" s="1"/>
  <c r="S117" i="1"/>
  <c r="T117" i="1" s="1"/>
  <c r="S77" i="1"/>
  <c r="T77" i="1" s="1"/>
  <c r="S10" i="1"/>
  <c r="T10" i="1" s="1"/>
  <c r="S94" i="1"/>
  <c r="T94" i="1" s="1"/>
  <c r="S25" i="1"/>
  <c r="T25" i="1" s="1"/>
  <c r="S88" i="1"/>
  <c r="T88" i="1" s="1"/>
  <c r="S24" i="1"/>
  <c r="T24" i="1" s="1"/>
  <c r="S43" i="1"/>
  <c r="T43" i="1" s="1"/>
  <c r="S67" i="1"/>
  <c r="T67" i="1" s="1"/>
  <c r="S32" i="1"/>
  <c r="T32" i="1" s="1"/>
  <c r="S162" i="1"/>
  <c r="T162" i="1" s="1"/>
  <c r="S189" i="1"/>
  <c r="T189" i="1" s="1"/>
  <c r="S194" i="1"/>
  <c r="T194" i="1" s="1"/>
  <c r="S182" i="1"/>
  <c r="T182" i="1" s="1"/>
  <c r="S155" i="1"/>
  <c r="T155" i="1" s="1"/>
  <c r="S90" i="1"/>
  <c r="T90" i="1" s="1"/>
  <c r="S201" i="1"/>
  <c r="T201" i="1" s="1"/>
  <c r="S23" i="1"/>
  <c r="T23" i="1" s="1"/>
  <c r="S175" i="1"/>
  <c r="T175" i="1" s="1"/>
  <c r="S59" i="1"/>
  <c r="T59" i="1" s="1"/>
  <c r="S81" i="1"/>
  <c r="T81" i="1" s="1"/>
  <c r="S56" i="1"/>
  <c r="T56" i="1" s="1"/>
  <c r="S208" i="1"/>
  <c r="T208" i="1" s="1"/>
  <c r="S148" i="1"/>
  <c r="T148" i="1" s="1"/>
  <c r="S169" i="1"/>
  <c r="T169" i="1" s="1"/>
  <c r="S13" i="1"/>
  <c r="T13" i="1" s="1"/>
  <c r="S115" i="1"/>
  <c r="T115" i="1" s="1"/>
  <c r="S113" i="1"/>
  <c r="T113" i="1" s="1"/>
  <c r="S187" i="1"/>
  <c r="T187" i="1" s="1"/>
  <c r="S14" i="1"/>
  <c r="T14" i="1" s="1"/>
  <c r="S119" i="1"/>
  <c r="T119" i="1" s="1"/>
  <c r="S179" i="1"/>
  <c r="T179" i="1" s="1"/>
  <c r="S107" i="1"/>
  <c r="T107" i="1" s="1"/>
  <c r="S12" i="1"/>
  <c r="T12" i="1" s="1"/>
  <c r="S4" i="1"/>
  <c r="T4" i="1" s="1"/>
  <c r="S144" i="1"/>
  <c r="T144" i="1" s="1"/>
  <c r="S168" i="1"/>
  <c r="T168" i="1" s="1"/>
  <c r="S199" i="1"/>
  <c r="T199" i="1" s="1"/>
  <c r="S35" i="1"/>
  <c r="T35" i="1" s="1"/>
  <c r="S71" i="1"/>
  <c r="T71" i="1" s="1"/>
  <c r="S99" i="1"/>
  <c r="T99" i="1" s="1"/>
  <c r="S84" i="1"/>
  <c r="T84" i="1" s="1"/>
  <c r="S101" i="1"/>
  <c r="T101" i="1" s="1"/>
  <c r="S29" i="1"/>
  <c r="T29" i="1" s="1"/>
  <c r="S167" i="1"/>
  <c r="T167" i="1" s="1"/>
  <c r="S48" i="1"/>
  <c r="T48" i="1" s="1"/>
  <c r="S133" i="1"/>
  <c r="T133" i="1" s="1"/>
  <c r="S120" i="1"/>
  <c r="T120" i="1" s="1"/>
  <c r="S195" i="1"/>
  <c r="T195" i="1" s="1"/>
  <c r="S97" i="1"/>
  <c r="T97" i="1" s="1"/>
  <c r="S206" i="1"/>
  <c r="T206" i="1" s="1"/>
  <c r="S40" i="1"/>
  <c r="T40" i="1" s="1"/>
  <c r="S33" i="1"/>
  <c r="T33" i="1" s="1"/>
  <c r="S17" i="1"/>
  <c r="T17" i="1" s="1"/>
  <c r="S188" i="1"/>
  <c r="T188" i="1" s="1"/>
  <c r="S198" i="1"/>
  <c r="T198" i="1" s="1"/>
  <c r="S96" i="1"/>
  <c r="T96" i="1" s="1"/>
  <c r="S61" i="1"/>
  <c r="T61" i="1" s="1"/>
  <c r="S141" i="1"/>
  <c r="T141" i="1" s="1"/>
  <c r="S63" i="1"/>
  <c r="T63" i="1" s="1"/>
  <c r="S135" i="1"/>
  <c r="T135" i="1" s="1"/>
  <c r="S186" i="1"/>
  <c r="T186" i="1" s="1"/>
  <c r="S7" i="1"/>
  <c r="T7" i="1" s="1"/>
  <c r="S65" i="1"/>
  <c r="T65" i="1" s="1"/>
  <c r="S92" i="1"/>
  <c r="T92" i="1" s="1"/>
  <c r="S159" i="1"/>
  <c r="T159" i="1" s="1"/>
  <c r="S126" i="1"/>
  <c r="T126" i="1" s="1"/>
  <c r="S149" i="1"/>
  <c r="T149" i="1" s="1"/>
  <c r="S166" i="1"/>
  <c r="T166" i="1" s="1"/>
  <c r="S183" i="1"/>
  <c r="T183" i="1" s="1"/>
  <c r="S82" i="1"/>
  <c r="T82" i="1" s="1"/>
  <c r="S138" i="1"/>
  <c r="T138" i="1" s="1"/>
  <c r="S9" i="1"/>
  <c r="T9" i="1" s="1"/>
  <c r="S47" i="1"/>
  <c r="T47" i="1" s="1"/>
  <c r="S173" i="1"/>
  <c r="T173" i="1" s="1"/>
  <c r="S5" i="1"/>
  <c r="T5" i="1" s="1"/>
  <c r="S137" i="1"/>
  <c r="T137" i="1" s="1"/>
  <c r="S38" i="1"/>
  <c r="T38" i="1" s="1"/>
  <c r="S53" i="1"/>
  <c r="T53" i="1" s="1"/>
  <c r="S105" i="1"/>
  <c r="T105" i="1" s="1"/>
  <c r="S30" i="1"/>
  <c r="T30" i="1" s="1"/>
  <c r="S64" i="1"/>
  <c r="T64" i="1" s="1"/>
  <c r="S73" i="1"/>
  <c r="T73" i="1" s="1"/>
  <c r="S132" i="1"/>
  <c r="T132" i="1" s="1"/>
  <c r="S158" i="1"/>
  <c r="T158" i="1" s="1"/>
  <c r="S108" i="1"/>
  <c r="T108" i="1" s="1"/>
  <c r="S118" i="1"/>
  <c r="T118" i="1" s="1"/>
  <c r="S26" i="1"/>
  <c r="T26" i="1" s="1"/>
  <c r="S171" i="1"/>
  <c r="T171" i="1" s="1"/>
  <c r="S131" i="1"/>
  <c r="T131" i="1" s="1"/>
  <c r="S177" i="1"/>
  <c r="T177" i="1" s="1"/>
  <c r="S204" i="1"/>
  <c r="T204" i="1" s="1"/>
  <c r="S136" i="1"/>
  <c r="T136" i="1" s="1"/>
  <c r="S80" i="1"/>
  <c r="T80" i="1" s="1"/>
  <c r="S203" i="1"/>
  <c r="T203" i="1" s="1"/>
  <c r="S181" i="1"/>
  <c r="T181" i="1" s="1"/>
  <c r="S76" i="1"/>
  <c r="T76" i="1" s="1"/>
  <c r="S124" i="1"/>
  <c r="T124" i="1" s="1"/>
  <c r="S210" i="1"/>
  <c r="T210" i="1" s="1"/>
  <c r="S20" i="1"/>
  <c r="T20" i="1" s="1"/>
  <c r="S178" i="1"/>
  <c r="T178" i="1" s="1"/>
  <c r="S75" i="1"/>
  <c r="T75" i="1" s="1"/>
  <c r="S100" i="1"/>
  <c r="T100" i="1" s="1"/>
  <c r="S55" i="1"/>
  <c r="T55" i="1" s="1"/>
  <c r="S122" i="1"/>
  <c r="T122" i="1" s="1"/>
  <c r="S102" i="1"/>
  <c r="T102" i="1" s="1"/>
  <c r="S74" i="1"/>
  <c r="T74" i="1" s="1"/>
  <c r="S121" i="1"/>
  <c r="T121" i="1" s="1"/>
  <c r="S154" i="1"/>
  <c r="T154" i="1" s="1"/>
  <c r="S103" i="1"/>
  <c r="T103" i="1" s="1"/>
  <c r="S70" i="1"/>
  <c r="T70" i="1" s="1"/>
  <c r="S157" i="1"/>
  <c r="T157" i="1" s="1"/>
  <c r="S45" i="1"/>
  <c r="T45" i="1" s="1"/>
  <c r="S209" i="1"/>
  <c r="T209" i="1" s="1"/>
  <c r="S62" i="1"/>
  <c r="T62" i="1" s="1"/>
  <c r="S27" i="1"/>
  <c r="T27" i="1" s="1"/>
  <c r="S116" i="1"/>
  <c r="T116" i="1" s="1"/>
  <c r="S34" i="1"/>
  <c r="T34" i="1" s="1"/>
  <c r="S51" i="1"/>
  <c r="T51" i="1" s="1"/>
  <c r="S134" i="1"/>
  <c r="T134" i="1" s="1"/>
  <c r="S8" i="1"/>
  <c r="T8" i="1" s="1"/>
  <c r="S143" i="1"/>
  <c r="T143" i="1" s="1"/>
  <c r="S129" i="1"/>
  <c r="T129" i="1" s="1"/>
  <c r="S68" i="1"/>
  <c r="T68" i="1" s="1"/>
  <c r="S93" i="1"/>
  <c r="T93" i="1" s="1"/>
  <c r="S104" i="1"/>
  <c r="T104" i="1" s="1"/>
  <c r="S174" i="1"/>
  <c r="T174" i="1" s="1"/>
  <c r="S91" i="1"/>
  <c r="T91" i="1" s="1"/>
  <c r="S147" i="1"/>
  <c r="T147" i="1" s="1"/>
  <c r="S86" i="1"/>
  <c r="T86" i="1" s="1"/>
  <c r="S150" i="1"/>
  <c r="T150" i="1" s="1"/>
  <c r="S140" i="1"/>
  <c r="T140" i="1" s="1"/>
  <c r="S127" i="1"/>
  <c r="T127" i="1" s="1"/>
  <c r="S109" i="1"/>
  <c r="T109" i="1" s="1"/>
  <c r="S58" i="1"/>
  <c r="T58" i="1" s="1"/>
  <c r="S98" i="1"/>
  <c r="T98" i="1" s="1"/>
  <c r="S49" i="1"/>
  <c r="T49" i="1" s="1"/>
  <c r="S37" i="1"/>
  <c r="T37" i="1" s="1"/>
  <c r="S176" i="1"/>
  <c r="T176" i="1" s="1"/>
  <c r="S128" i="1"/>
  <c r="T128" i="1" s="1"/>
  <c r="S83" i="1"/>
  <c r="T83" i="1" s="1"/>
  <c r="S16" i="1"/>
  <c r="T16" i="1" s="1"/>
  <c r="S130" i="1"/>
  <c r="T130" i="1" s="1"/>
  <c r="S114" i="1"/>
  <c r="T114" i="1" s="1"/>
  <c r="S66" i="1"/>
  <c r="T66" i="1" s="1"/>
  <c r="S212" i="1"/>
  <c r="T212" i="1" s="1"/>
  <c r="S15" i="1"/>
  <c r="T15" i="1" s="1"/>
  <c r="S60" i="1"/>
  <c r="T60" i="1" s="1"/>
  <c r="S164" i="1"/>
  <c r="T164" i="1" s="1"/>
  <c r="S207" i="1"/>
  <c r="T207" i="1" s="1"/>
  <c r="S190" i="1"/>
  <c r="T190" i="1" s="1"/>
  <c r="W32" i="2"/>
  <c r="X32" i="2" s="1"/>
  <c r="W30" i="2"/>
  <c r="X30" i="2" s="1"/>
  <c r="W22" i="2"/>
  <c r="X22" i="2" s="1"/>
  <c r="W24" i="2"/>
  <c r="X24" i="2" s="1"/>
  <c r="W23" i="2"/>
  <c r="X23" i="2" s="1"/>
  <c r="W39" i="2"/>
  <c r="X39" i="2" s="1"/>
  <c r="W7" i="2"/>
  <c r="X7" i="2" s="1"/>
  <c r="W19" i="2"/>
  <c r="X19" i="2" s="1"/>
  <c r="W3" i="2"/>
  <c r="X3" i="2" s="1"/>
  <c r="W4" i="2"/>
  <c r="X4" i="2" s="1"/>
  <c r="W9" i="2"/>
  <c r="X9" i="2" s="1"/>
  <c r="W42" i="2"/>
  <c r="X42" i="2" s="1"/>
  <c r="W35" i="2"/>
  <c r="X35" i="2" s="1"/>
  <c r="W6" i="2"/>
  <c r="X6" i="2" s="1"/>
  <c r="W46" i="2"/>
  <c r="X46" i="2" s="1"/>
  <c r="W45" i="2"/>
  <c r="X45" i="2" s="1"/>
  <c r="W20" i="2"/>
  <c r="X20" i="2" s="1"/>
  <c r="W41" i="2"/>
  <c r="X41" i="2" s="1"/>
  <c r="W26" i="2"/>
  <c r="X26" i="2" s="1"/>
  <c r="W13" i="2"/>
  <c r="X13" i="2" s="1"/>
  <c r="W44" i="2"/>
  <c r="X44" i="2" s="1"/>
  <c r="W10" i="2"/>
  <c r="X10" i="2" s="1"/>
  <c r="W18" i="2"/>
  <c r="X18" i="2" s="1"/>
  <c r="W38" i="2"/>
  <c r="X38" i="2" s="1"/>
  <c r="W12" i="2"/>
  <c r="X12" i="2" s="1"/>
  <c r="W48" i="2"/>
  <c r="X48" i="2" s="1"/>
  <c r="W37" i="2"/>
  <c r="X37" i="2" s="1"/>
  <c r="W16" i="2"/>
  <c r="X16" i="2" s="1"/>
  <c r="W34" i="2"/>
  <c r="X34" i="2" s="1"/>
  <c r="W47" i="2"/>
  <c r="X47" i="2" s="1"/>
  <c r="W8" i="2"/>
  <c r="X8" i="2" s="1"/>
  <c r="W21" i="2"/>
  <c r="X21" i="2" s="1"/>
  <c r="W5" i="2"/>
  <c r="X5" i="2" s="1"/>
  <c r="W14" i="2"/>
  <c r="X14" i="2" s="1"/>
  <c r="W43" i="2"/>
  <c r="X43" i="2" s="1"/>
  <c r="W40" i="2"/>
  <c r="X40" i="2" s="1"/>
  <c r="W17" i="2"/>
  <c r="X17" i="2" s="1"/>
  <c r="W25" i="2"/>
  <c r="X25" i="2" s="1"/>
  <c r="W11" i="2"/>
  <c r="X11" i="2" s="1"/>
  <c r="W29" i="2"/>
  <c r="X29" i="2" s="1"/>
  <c r="W15" i="2"/>
  <c r="X15" i="2" s="1"/>
  <c r="S146" i="1"/>
  <c r="T146" i="1" s="1"/>
  <c r="O217" i="1"/>
  <c r="P217" i="1"/>
  <c r="J217" i="1"/>
  <c r="K217" i="1"/>
  <c r="R217" i="1"/>
  <c r="Q123" i="1"/>
  <c r="Q217" i="1" s="1"/>
  <c r="L217" i="1"/>
  <c r="M217" i="1"/>
  <c r="N217" i="1"/>
  <c r="L137" i="3"/>
  <c r="M137" i="3" s="1"/>
  <c r="F9" i="4"/>
  <c r="G8" i="3"/>
  <c r="E7" i="4"/>
  <c r="F8" i="3"/>
  <c r="F7" i="4"/>
  <c r="J138" i="4"/>
  <c r="L126" i="3"/>
  <c r="M126" i="3" s="1"/>
  <c r="K124" i="3"/>
  <c r="K138" i="3"/>
  <c r="L139" i="3"/>
  <c r="M139" i="3" s="1"/>
  <c r="K139" i="3"/>
  <c r="J151" i="4"/>
  <c r="K151" i="4"/>
  <c r="L151" i="4" s="1"/>
  <c r="K139" i="4"/>
  <c r="L139" i="4" s="1"/>
  <c r="J139" i="4"/>
  <c r="K140" i="4"/>
  <c r="L140" i="4" s="1"/>
  <c r="J140" i="4"/>
  <c r="J153" i="4"/>
  <c r="K153" i="4"/>
  <c r="L153" i="4" s="1"/>
  <c r="L125" i="3"/>
  <c r="M125" i="3" s="1"/>
  <c r="K125" i="3"/>
  <c r="L127" i="3"/>
  <c r="M127" i="3" s="1"/>
  <c r="K127" i="3"/>
  <c r="K141" i="4"/>
  <c r="L141" i="4" s="1"/>
  <c r="J141" i="4"/>
  <c r="K150" i="4"/>
  <c r="L150" i="4" s="1"/>
  <c r="J150" i="4"/>
  <c r="K152" i="4"/>
  <c r="L152" i="4" s="1"/>
  <c r="J152" i="4"/>
  <c r="E8" i="4"/>
  <c r="E9" i="4" s="1"/>
  <c r="J140" i="3"/>
  <c r="J149" i="4"/>
  <c r="F9" i="3"/>
  <c r="F10" i="3" s="1"/>
  <c r="E76" i="4" l="1"/>
  <c r="F76" i="4" s="1"/>
  <c r="K137" i="3"/>
  <c r="K138" i="4"/>
  <c r="L138" i="4" s="1"/>
  <c r="J142" i="3"/>
  <c r="K126" i="3"/>
  <c r="L124" i="3"/>
  <c r="M124" i="3" s="1"/>
  <c r="L138" i="3"/>
  <c r="M138" i="3" s="1"/>
  <c r="L136" i="3"/>
  <c r="M136" i="3" s="1"/>
  <c r="K136" i="3"/>
  <c r="L135" i="3"/>
  <c r="M135" i="3" s="1"/>
  <c r="K135" i="3"/>
  <c r="E77" i="4" l="1"/>
  <c r="F77" i="4" s="1"/>
  <c r="E78" i="4" l="1"/>
  <c r="F78" i="4" s="1"/>
  <c r="B124" i="4" l="1"/>
  <c r="E79" i="4"/>
  <c r="F79" i="4" s="1"/>
  <c r="B125" i="4" l="1"/>
  <c r="E80" i="4"/>
  <c r="F80" i="4" s="1"/>
  <c r="I156" i="4"/>
  <c r="B126" i="4" l="1"/>
  <c r="B127" i="4" l="1"/>
  <c r="B128" i="4" l="1"/>
  <c r="B129" i="4" l="1"/>
  <c r="B130" i="4" l="1"/>
  <c r="B131" i="4" l="1"/>
  <c r="B132" i="4" l="1"/>
  <c r="B133" i="4" l="1"/>
  <c r="B134" i="4" l="1"/>
  <c r="F119" i="4"/>
  <c r="B135" i="4" l="1"/>
  <c r="B136" i="4"/>
  <c r="F120" i="4"/>
  <c r="B137" i="4" l="1"/>
  <c r="F121" i="4"/>
  <c r="B138" i="4" l="1"/>
  <c r="F122" i="4"/>
  <c r="B139" i="4" l="1"/>
  <c r="E123" i="4"/>
  <c r="F123" i="4" s="1"/>
  <c r="B140" i="4" l="1"/>
  <c r="E124" i="4"/>
  <c r="F124" i="4" s="1"/>
  <c r="B141" i="4" l="1"/>
  <c r="E125" i="4"/>
  <c r="F125" i="4" s="1"/>
  <c r="I158" i="4" l="1"/>
  <c r="I146" i="4"/>
  <c r="E126" i="4"/>
  <c r="F126" i="4" s="1"/>
  <c r="E127" i="4" l="1"/>
  <c r="F127" i="4" s="1"/>
  <c r="E128" i="4" l="1"/>
  <c r="F128" i="4" s="1"/>
  <c r="E129" i="4" l="1"/>
  <c r="F129" i="4" s="1"/>
  <c r="E130" i="4" l="1"/>
  <c r="F130" i="4" s="1"/>
  <c r="E125" i="3"/>
  <c r="E123" i="3"/>
  <c r="E124" i="3"/>
  <c r="E131" i="4" l="1"/>
  <c r="E132" i="4" l="1"/>
  <c r="E127" i="3"/>
  <c r="E126" i="3"/>
  <c r="E133" i="4" l="1"/>
  <c r="E134" i="4" l="1"/>
  <c r="E128" i="3"/>
  <c r="E135" i="4" l="1"/>
  <c r="E130" i="3"/>
  <c r="F123" i="3"/>
  <c r="E129" i="3"/>
  <c r="E136" i="4" l="1"/>
  <c r="F124" i="3"/>
  <c r="E137" i="4" l="1"/>
  <c r="E131" i="3"/>
  <c r="F125" i="3"/>
  <c r="E138" i="4" l="1"/>
  <c r="F126" i="3"/>
  <c r="E132" i="3"/>
  <c r="I157" i="4"/>
  <c r="E139" i="4" l="1"/>
  <c r="E134" i="3"/>
  <c r="F127" i="3"/>
  <c r="E133" i="3"/>
  <c r="D74" i="4"/>
  <c r="E140" i="4" l="1"/>
  <c r="E135" i="3"/>
  <c r="F128" i="3"/>
  <c r="I144" i="4"/>
  <c r="D78" i="4"/>
  <c r="D79" i="4"/>
  <c r="D77" i="4"/>
  <c r="D75" i="4"/>
  <c r="D76" i="4"/>
  <c r="E141" i="4" l="1"/>
  <c r="C142" i="4"/>
  <c r="E136" i="3"/>
  <c r="F129" i="3"/>
  <c r="B142" i="4" l="1"/>
  <c r="D141" i="4"/>
  <c r="D123" i="4"/>
  <c r="D124" i="4"/>
  <c r="D125" i="4"/>
  <c r="D126" i="4"/>
  <c r="D127" i="4"/>
  <c r="D128" i="4"/>
  <c r="D130" i="4"/>
  <c r="D129" i="4"/>
  <c r="D131" i="4"/>
  <c r="D132" i="4"/>
  <c r="D133" i="4"/>
  <c r="D134" i="4"/>
  <c r="D135" i="4"/>
  <c r="D137" i="4"/>
  <c r="D136" i="4"/>
  <c r="D138" i="4"/>
  <c r="D139" i="4"/>
  <c r="D140" i="4"/>
  <c r="E137" i="3"/>
  <c r="F130" i="3"/>
  <c r="E138" i="3" l="1"/>
  <c r="F131" i="3"/>
  <c r="I145" i="4"/>
  <c r="E139" i="3" l="1"/>
  <c r="F132" i="3"/>
  <c r="E140" i="3" l="1"/>
  <c r="F133" i="3"/>
  <c r="F134" i="3" l="1"/>
  <c r="F135" i="3" l="1"/>
  <c r="J132" i="3"/>
  <c r="E141" i="3"/>
  <c r="F136" i="3" l="1"/>
  <c r="F137" i="3" l="1"/>
  <c r="F138" i="3" l="1"/>
  <c r="F139" i="3" l="1"/>
  <c r="F140" i="3" l="1"/>
  <c r="F141" i="3" l="1"/>
  <c r="J14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25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H126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  <comment ref="H137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H138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39" authorId="0" shapeId="0" xr:uid="{00000000-0006-0000-0300-000001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G140" authorId="0" shapeId="0" xr:uid="{00000000-0006-0000-0300-000002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  <comment ref="G151" authorId="0" shapeId="0" xr:uid="{00000000-0006-0000-0300-000003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US death</t>
        </r>
      </text>
    </comment>
    <comment ref="G152" authorId="0" shapeId="0" xr:uid="{00000000-0006-0000-0300-000004000000}">
      <text>
        <r>
          <rPr>
            <sz val="11"/>
            <color rgb="FF000000"/>
            <rFont val="Calibri"/>
            <family val="2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Date of first day with 10 deaths or more</t>
        </r>
      </text>
    </comment>
  </commentList>
</comments>
</file>

<file path=xl/sharedStrings.xml><?xml version="1.0" encoding="utf-8"?>
<sst xmlns="http://schemas.openxmlformats.org/spreadsheetml/2006/main" count="513" uniqueCount="346">
  <si>
    <t>Rank</t>
  </si>
  <si>
    <t>Country</t>
  </si>
  <si>
    <t>Cases</t>
  </si>
  <si>
    <t>New Cases</t>
  </si>
  <si>
    <t>Deaths</t>
  </si>
  <si>
    <t>New Deaths</t>
  </si>
  <si>
    <t>Recovered</t>
  </si>
  <si>
    <t>Active</t>
  </si>
  <si>
    <t>Serious, Critical</t>
  </si>
  <si>
    <t>Cases/1M</t>
  </si>
  <si>
    <t>Deaths/1M</t>
  </si>
  <si>
    <t>Tests</t>
  </si>
  <si>
    <t>Population</t>
  </si>
  <si>
    <t xml:space="preserve">1/# </t>
  </si>
  <si>
    <t>1/# Deaths</t>
  </si>
  <si>
    <t>Ex(Deaths)</t>
  </si>
  <si>
    <t>Death Rate</t>
  </si>
  <si>
    <t>Cases per Death</t>
  </si>
  <si>
    <t>Percent Infected</t>
  </si>
  <si>
    <t>Percent Dead</t>
  </si>
  <si>
    <t>Percent Ex(Death)</t>
  </si>
  <si>
    <t>% Active</t>
  </si>
  <si>
    <t>San Marino</t>
  </si>
  <si>
    <t>Qatar</t>
  </si>
  <si>
    <t>Vatican City</t>
  </si>
  <si>
    <t>Andorra</t>
  </si>
  <si>
    <t>Luxembourg</t>
  </si>
  <si>
    <t>Spain</t>
  </si>
  <si>
    <t>Mayotte</t>
  </si>
  <si>
    <t>Singapore</t>
  </si>
  <si>
    <t>Bahrain</t>
  </si>
  <si>
    <t>Iceland</t>
  </si>
  <si>
    <t>Kuwait</t>
  </si>
  <si>
    <t>USA</t>
  </si>
  <si>
    <t>Ireland</t>
  </si>
  <si>
    <t>Belgium</t>
  </si>
  <si>
    <t>Gibraltar</t>
  </si>
  <si>
    <t>Isle of Man</t>
  </si>
  <si>
    <t>Belarus</t>
  </si>
  <si>
    <t>Faeroe Islands</t>
  </si>
  <si>
    <t>UK</t>
  </si>
  <si>
    <t>N/A</t>
  </si>
  <si>
    <t>Italy</t>
  </si>
  <si>
    <t>Falkland Islands</t>
  </si>
  <si>
    <t>Peru</t>
  </si>
  <si>
    <t>Chile</t>
  </si>
  <si>
    <t>Switzerland</t>
  </si>
  <si>
    <t>Sweden</t>
  </si>
  <si>
    <t>Channel Islands</t>
  </si>
  <si>
    <t>Portugal</t>
  </si>
  <si>
    <t>UAE</t>
  </si>
  <si>
    <t>France</t>
  </si>
  <si>
    <t>Netherlands</t>
  </si>
  <si>
    <t>Maldives</t>
  </si>
  <si>
    <t>Panama</t>
  </si>
  <si>
    <t>Monaco</t>
  </si>
  <si>
    <t>Russia</t>
  </si>
  <si>
    <t>Armenia</t>
  </si>
  <si>
    <t>Djibouti</t>
  </si>
  <si>
    <t>Canada</t>
  </si>
  <si>
    <t>Montserrat</t>
  </si>
  <si>
    <t>Germany</t>
  </si>
  <si>
    <t>Liechtenstein</t>
  </si>
  <si>
    <t>Bermuda</t>
  </si>
  <si>
    <t>Saudi Arabia</t>
  </si>
  <si>
    <t>Ecuador</t>
  </si>
  <si>
    <t>Denmark</t>
  </si>
  <si>
    <t>Cayman Islands</t>
  </si>
  <si>
    <t>Turkey</t>
  </si>
  <si>
    <t>Austria</t>
  </si>
  <si>
    <t>Israel</t>
  </si>
  <si>
    <t>Sint Maarten</t>
  </si>
  <si>
    <t>Moldova</t>
  </si>
  <si>
    <t>Brazil</t>
  </si>
  <si>
    <t>Iran</t>
  </si>
  <si>
    <t>Norway</t>
  </si>
  <si>
    <t>Oman</t>
  </si>
  <si>
    <t>Malta</t>
  </si>
  <si>
    <t>Estonia</t>
  </si>
  <si>
    <t>Dominican Republic</t>
  </si>
  <si>
    <t>Serbia</t>
  </si>
  <si>
    <t>Finland</t>
  </si>
  <si>
    <t>Sao Tome and Principe</t>
  </si>
  <si>
    <t>French Guiana</t>
  </si>
  <si>
    <t>Saint Martin</t>
  </si>
  <si>
    <t>North Macedonia</t>
  </si>
  <si>
    <t>Romania</t>
  </si>
  <si>
    <t>Aruba</t>
  </si>
  <si>
    <t>Gabon</t>
  </si>
  <si>
    <t>Czechia</t>
  </si>
  <si>
    <t>Cyprus</t>
  </si>
  <si>
    <t>Equatorial Guinea</t>
  </si>
  <si>
    <t>Bosnia and Herzegovina</t>
  </si>
  <si>
    <t>Slovenia</t>
  </si>
  <si>
    <t>Cabo Verde</t>
  </si>
  <si>
    <t>Lithuania</t>
  </si>
  <si>
    <t>Guinea-Bissau</t>
  </si>
  <si>
    <t>Poland</t>
  </si>
  <si>
    <t>Latvia</t>
  </si>
  <si>
    <t>Croatia</t>
  </si>
  <si>
    <t>Bolivia</t>
  </si>
  <si>
    <t>Mexico</t>
  </si>
  <si>
    <t>Martinique</t>
  </si>
  <si>
    <t>Montenegro</t>
  </si>
  <si>
    <t>Réunion</t>
  </si>
  <si>
    <t>Ukraine</t>
  </si>
  <si>
    <t>Kazakhstan</t>
  </si>
  <si>
    <t>Azerbaijan</t>
  </si>
  <si>
    <t>Colombia</t>
  </si>
  <si>
    <t>Guadeloupe</t>
  </si>
  <si>
    <t>Honduras</t>
  </si>
  <si>
    <t>Hungary</t>
  </si>
  <si>
    <t>South Africa</t>
  </si>
  <si>
    <t>Bulgaria</t>
  </si>
  <si>
    <t>Albania</t>
  </si>
  <si>
    <t>Brunei</t>
  </si>
  <si>
    <t>Barbados</t>
  </si>
  <si>
    <t>New Zealand</t>
  </si>
  <si>
    <t>Turks and Caicos</t>
  </si>
  <si>
    <t>Tajikistan</t>
  </si>
  <si>
    <t>El Salvador</t>
  </si>
  <si>
    <t>Afghanistan</t>
  </si>
  <si>
    <t>Saint Kitts and Nevis</t>
  </si>
  <si>
    <t>Australia</t>
  </si>
  <si>
    <t>Slovakia</t>
  </si>
  <si>
    <t>Greece</t>
  </si>
  <si>
    <t>Argentina</t>
  </si>
  <si>
    <t>British Virgin Islands</t>
  </si>
  <si>
    <t>Mauritius</t>
  </si>
  <si>
    <t>Pakistan</t>
  </si>
  <si>
    <t>Antigua and Barbuda</t>
  </si>
  <si>
    <t>Bahamas</t>
  </si>
  <si>
    <t>Guinea</t>
  </si>
  <si>
    <t>Malaysia</t>
  </si>
  <si>
    <t>Dominica</t>
  </si>
  <si>
    <t>Uruguay</t>
  </si>
  <si>
    <t>Kyrgyzstan</t>
  </si>
  <si>
    <t>Ghana</t>
  </si>
  <si>
    <t>S. Korea</t>
  </si>
  <si>
    <t>Bangladesh</t>
  </si>
  <si>
    <t>Eswatini</t>
  </si>
  <si>
    <t>French Polynesia</t>
  </si>
  <si>
    <t>Greenland</t>
  </si>
  <si>
    <t>Morocco</t>
  </si>
  <si>
    <t>Grenada</t>
  </si>
  <si>
    <t>Guatemala</t>
  </si>
  <si>
    <t>Algeria</t>
  </si>
  <si>
    <t>Senegal</t>
  </si>
  <si>
    <t>Jamaica</t>
  </si>
  <si>
    <t>Cameroon</t>
  </si>
  <si>
    <t>Georgia</t>
  </si>
  <si>
    <t>Costa Rica</t>
  </si>
  <si>
    <t>Guyana</t>
  </si>
  <si>
    <t>Cuba</t>
  </si>
  <si>
    <t>Egypt</t>
  </si>
  <si>
    <t>Lebanon</t>
  </si>
  <si>
    <t>St. Vincent Grenadines</t>
  </si>
  <si>
    <t>Hong Kong</t>
  </si>
  <si>
    <t>Philippines</t>
  </si>
  <si>
    <t>Japan</t>
  </si>
  <si>
    <t>CAR</t>
  </si>
  <si>
    <t>Paraguay</t>
  </si>
  <si>
    <t>Seychelles</t>
  </si>
  <si>
    <t>Iraq</t>
  </si>
  <si>
    <t>Curaçao</t>
  </si>
  <si>
    <t>India</t>
  </si>
  <si>
    <t>Somalia</t>
  </si>
  <si>
    <t>Comoros</t>
  </si>
  <si>
    <t>Saint Lucia</t>
  </si>
  <si>
    <t>Uzbekistan</t>
  </si>
  <si>
    <t>Sierra Leone</t>
  </si>
  <si>
    <t>Ivory Coast</t>
  </si>
  <si>
    <t>Tunisia</t>
  </si>
  <si>
    <t>Congo</t>
  </si>
  <si>
    <t>Sudan</t>
  </si>
  <si>
    <t>Haiti</t>
  </si>
  <si>
    <t>Indonesia</t>
  </si>
  <si>
    <t>Palestine</t>
  </si>
  <si>
    <t>Trinidad and Tobago</t>
  </si>
  <si>
    <t>Jordan</t>
  </si>
  <si>
    <t>Macao</t>
  </si>
  <si>
    <t>New Caledonia</t>
  </si>
  <si>
    <t>South Sudan</t>
  </si>
  <si>
    <t>China</t>
  </si>
  <si>
    <t>Sri Lanka</t>
  </si>
  <si>
    <t>Liberia</t>
  </si>
  <si>
    <t>Mauritania</t>
  </si>
  <si>
    <t>Mali</t>
  </si>
  <si>
    <t>Zambia</t>
  </si>
  <si>
    <t>Togo</t>
  </si>
  <si>
    <t>Belize</t>
  </si>
  <si>
    <t>Thailand</t>
  </si>
  <si>
    <t>Mongolia</t>
  </si>
  <si>
    <t>Nicaragua</t>
  </si>
  <si>
    <t>Chad</t>
  </si>
  <si>
    <t>Venezuela</t>
  </si>
  <si>
    <t>Niger</t>
  </si>
  <si>
    <t>Burkina Faso</t>
  </si>
  <si>
    <t>Nigeria</t>
  </si>
  <si>
    <t>Bhutan</t>
  </si>
  <si>
    <t>Rwanda</t>
  </si>
  <si>
    <t>DRC</t>
  </si>
  <si>
    <t>Nepal</t>
  </si>
  <si>
    <t>Kenya</t>
  </si>
  <si>
    <t>Fiji</t>
  </si>
  <si>
    <t>Madagascar</t>
  </si>
  <si>
    <t>Suriname</t>
  </si>
  <si>
    <t>Taiwan</t>
  </si>
  <si>
    <t>Timor-Leste</t>
  </si>
  <si>
    <t>Benin</t>
  </si>
  <si>
    <t>Western Sahara</t>
  </si>
  <si>
    <t>Botswana</t>
  </si>
  <si>
    <t>Eritrea</t>
  </si>
  <si>
    <t>Libya</t>
  </si>
  <si>
    <t>Gambia</t>
  </si>
  <si>
    <t>Tanzania</t>
  </si>
  <si>
    <t>Namibia</t>
  </si>
  <si>
    <t>Yemen</t>
  </si>
  <si>
    <t>Cambodia</t>
  </si>
  <si>
    <t>Mozambique</t>
  </si>
  <si>
    <t>Syria</t>
  </si>
  <si>
    <t>Ethiopia</t>
  </si>
  <si>
    <t>Uganda</t>
  </si>
  <si>
    <t>Malawi</t>
  </si>
  <si>
    <t>Zimbabwe</t>
  </si>
  <si>
    <t>Myanmar</t>
  </si>
  <si>
    <t>Burundi</t>
  </si>
  <si>
    <t>Vietnam</t>
  </si>
  <si>
    <t>Laos</t>
  </si>
  <si>
    <t>Angola</t>
  </si>
  <si>
    <t>Papua New Guinea</t>
  </si>
  <si>
    <t>Lesotho</t>
  </si>
  <si>
    <t>Caribbean Netherlands</t>
  </si>
  <si>
    <t>St. Barth</t>
  </si>
  <si>
    <t>Anguilla</t>
  </si>
  <si>
    <t>Saint Pierre Miquelon</t>
  </si>
  <si>
    <t>State</t>
  </si>
  <si>
    <t>Test/1M</t>
  </si>
  <si>
    <t>Source</t>
  </si>
  <si>
    <t>Projections</t>
  </si>
  <si>
    <t>Cases per Test</t>
  </si>
  <si>
    <t>New York</t>
  </si>
  <si>
    <t>[projections]</t>
  </si>
  <si>
    <t>New Jersey</t>
  </si>
  <si>
    <t>Connecticut</t>
  </si>
  <si>
    <t>Massachusetts</t>
  </si>
  <si>
    <t>District Of Columbia</t>
  </si>
  <si>
    <t>Louisiana</t>
  </si>
  <si>
    <t>Rhode Island</t>
  </si>
  <si>
    <t>Michigan</t>
  </si>
  <si>
    <t>Pennsylvania</t>
  </si>
  <si>
    <t>Illinois</t>
  </si>
  <si>
    <t>Maryland</t>
  </si>
  <si>
    <t>Delaware</t>
  </si>
  <si>
    <t>USA Total</t>
  </si>
  <si>
    <t>Indiana</t>
  </si>
  <si>
    <t>Colorado</t>
  </si>
  <si>
    <t>Mississippi</t>
  </si>
  <si>
    <t>Ohio</t>
  </si>
  <si>
    <t>Minnesota</t>
  </si>
  <si>
    <t>New Hampshire</t>
  </si>
  <si>
    <t>New Mexico</t>
  </si>
  <si>
    <t>Iowa</t>
  </si>
  <si>
    <t>Washington</t>
  </si>
  <si>
    <t>Virginia</t>
  </si>
  <si>
    <t>Nevada</t>
  </si>
  <si>
    <t>Alabama</t>
  </si>
  <si>
    <t>Missouri</t>
  </si>
  <si>
    <t>Arizona</t>
  </si>
  <si>
    <t>Florida</t>
  </si>
  <si>
    <t>California</t>
  </si>
  <si>
    <t>Wisconsin</t>
  </si>
  <si>
    <t>Kentucky</t>
  </si>
  <si>
    <t>South Carolina</t>
  </si>
  <si>
    <t>Oklahoma</t>
  </si>
  <si>
    <t>Nebraska</t>
  </si>
  <si>
    <t>North Carolina</t>
  </si>
  <si>
    <t>Kansas</t>
  </si>
  <si>
    <t>North Dakota</t>
  </si>
  <si>
    <t>South Dakota</t>
  </si>
  <si>
    <t>Texas</t>
  </si>
  <si>
    <t>Tennessee</t>
  </si>
  <si>
    <t>Idaho</t>
  </si>
  <si>
    <t>West Virginia</t>
  </si>
  <si>
    <t>Arkansas</t>
  </si>
  <si>
    <t>Puerto Rico</t>
  </si>
  <si>
    <t>Oregon</t>
  </si>
  <si>
    <t>Utah</t>
  </si>
  <si>
    <t>Wyoming</t>
  </si>
  <si>
    <t>Montana</t>
  </si>
  <si>
    <t>Alaska</t>
  </si>
  <si>
    <t>Hawaii</t>
  </si>
  <si>
    <t>Navajo Nation</t>
  </si>
  <si>
    <t>US Military</t>
  </si>
  <si>
    <t>Northern Mariana Islands</t>
  </si>
  <si>
    <t>Veteran Affairs</t>
  </si>
  <si>
    <t>Guam</t>
  </si>
  <si>
    <t>United States Virgin Islands</t>
  </si>
  <si>
    <t>Maine</t>
  </si>
  <si>
    <t>Vermont</t>
  </si>
  <si>
    <t>Federal Prisons</t>
  </si>
  <si>
    <t>Day</t>
  </si>
  <si>
    <t>Death:Case Ratio</t>
  </si>
  <si>
    <t>Growth Rate</t>
  </si>
  <si>
    <t>Pre 15-Mar</t>
  </si>
  <si>
    <t>WW2</t>
  </si>
  <si>
    <t>Civil War</t>
  </si>
  <si>
    <t>Average Daily Mortality over X time period</t>
  </si>
  <si>
    <t>End</t>
  </si>
  <si>
    <t>Days since</t>
  </si>
  <si>
    <t>AVG</t>
  </si>
  <si>
    <t>Annual Total</t>
  </si>
  <si>
    <t>Days to 1%</t>
  </si>
  <si>
    <t>Years to 1%</t>
  </si>
  <si>
    <t>Start</t>
  </si>
  <si>
    <t>Days</t>
  </si>
  <si>
    <t>Casualties</t>
  </si>
  <si>
    <t>Casualties/Day</t>
  </si>
  <si>
    <t>All Deaths</t>
  </si>
  <si>
    <t>Deaths/Day</t>
  </si>
  <si>
    <t>March</t>
  </si>
  <si>
    <t>April</t>
  </si>
  <si>
    <t>May</t>
  </si>
  <si>
    <t>June</t>
  </si>
  <si>
    <t>Average Daily Cases over X time period</t>
  </si>
  <si>
    <t>Days to 100%</t>
  </si>
  <si>
    <t>Years to 100%</t>
  </si>
  <si>
    <t>Forecasted Totals</t>
  </si>
  <si>
    <t>July</t>
  </si>
  <si>
    <t>Percent Actively Infected</t>
  </si>
  <si>
    <t>1/# Active</t>
  </si>
  <si>
    <t>[1] </t>
  </si>
  <si>
    <t>Percent Active Infected</t>
  </si>
  <si>
    <t>July so far</t>
  </si>
  <si>
    <r>
      <t>[</t>
    </r>
    <r>
      <rPr>
        <sz val="9"/>
        <color rgb="FF337AB7"/>
        <rFont val="Arial"/>
        <family val="2"/>
      </rPr>
      <t>view by county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</si>
  <si>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view by county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</si>
  <si>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view by county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</si>
  <si>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</si>
  <si>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</si>
  <si>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</si>
  <si>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5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6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</si>
  <si>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5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6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7</t>
    </r>
    <r>
      <rPr>
        <sz val="9"/>
        <color rgb="FF363945"/>
        <rFont val="Arial"/>
        <family val="2"/>
      </rPr>
      <t>] </t>
    </r>
  </si>
  <si>
    <r>
      <t>[</t>
    </r>
    <r>
      <rPr>
        <sz val="9"/>
        <color rgb="FF337AB7"/>
        <rFont val="Arial"/>
        <family val="2"/>
      </rPr>
      <t>1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2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3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4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5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6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7</t>
    </r>
    <r>
      <rPr>
        <sz val="9"/>
        <color rgb="FF363945"/>
        <rFont val="Arial"/>
        <family val="2"/>
      </rPr>
      <t>] [</t>
    </r>
    <r>
      <rPr>
        <sz val="9"/>
        <color rgb="FF337AB7"/>
        <rFont val="Arial"/>
        <family val="2"/>
      </rPr>
      <t>8</t>
    </r>
    <r>
      <rPr>
        <sz val="9"/>
        <color rgb="FF363945"/>
        <rFont val="Arial"/>
        <family val="2"/>
      </rPr>
      <t>] </t>
    </r>
  </si>
  <si>
    <t>Diamond Princess</t>
  </si>
  <si>
    <t>MS Zaandam</t>
  </si>
  <si>
    <t>https://www.nhpr.org/post/explore-data-tracking-covid-19-new-hampshire#stream/0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</si>
</sst>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%"/>
    <numFmt numFmtId="165" formatCode="0.0%"/>
    <numFmt numFmtId="166" formatCode="#,##0.0"/>
    <numFmt numFmtId="167" formatCode="0.0"/>
    <numFmt numFmtId="168" formatCode="0.00000000%"/>
  </numFmts>
  <fonts count="18" x14ac:knownFonts="1">
    <font>
      <sz val="11"/>
      <color rgb="FF000000"/>
      <name val="Calibri"/>
      <family val="2"/>
      <charset val="1"/>
    </font>
    <font>
      <b/>
      <sz val="11"/>
      <color rgb="FF666666"/>
      <name val="Arial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363945"/>
      <name val="Arial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9"/>
      <color rgb="FF363945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9"/>
      <color rgb="FF363945"/>
      <name val="Arial"/>
      <family val="2"/>
    </font>
    <font>
      <b/>
      <sz val="11"/>
      <color rgb="FF363945"/>
      <name val="Arial"/>
      <family val="2"/>
    </font>
    <font>
      <b/>
      <sz val="12"/>
      <color rgb="FF363945"/>
      <name val="Arial"/>
      <family val="2"/>
    </font>
    <font>
      <sz val="12"/>
      <color rgb="FF363945"/>
      <name val="Arial"/>
      <family val="2"/>
    </font>
    <font>
      <sz val="9"/>
      <color rgb="FF337AB7"/>
      <name val="Arial"/>
      <family val="2"/>
    </font>
    <font>
      <b/>
      <sz val="12"/>
      <color rgb="FFFFFFFF"/>
      <name val="Arial"/>
      <family val="2"/>
    </font>
    <font>
      <sz val="11"/>
      <color rgb="FF00B5F0"/>
      <name val="Arial"/>
      <family val="2"/>
    </font>
    <font>
      <b/>
      <i/>
      <sz val="11"/>
      <color rgb="FF00B5F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5F5F5"/>
      </patternFill>
    </fill>
    <fill>
      <patternFill patternType="solid">
        <fgColor rgb="FFFFE699"/>
        <bgColor rgb="FFFFCC99"/>
      </patternFill>
    </fill>
    <fill>
      <patternFill patternType="solid">
        <fgColor rgb="FFF5F5F5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EAA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4">
    <xf numFmtId="0" fontId="0" fillId="0" borderId="0"/>
    <xf numFmtId="9" fontId="8" fillId="0" borderId="0" applyBorder="0" applyProtection="0"/>
    <xf numFmtId="0" fontId="2" fillId="0" borderId="0" applyBorder="0" applyProtection="0"/>
    <xf numFmtId="43" fontId="8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/>
    <xf numFmtId="10" fontId="0" fillId="0" borderId="0" xfId="1" applyNumberFormat="1" applyFont="1" applyBorder="1" applyAlignment="1" applyProtection="1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10" fontId="1" fillId="2" borderId="2" xfId="1" applyNumberFormat="1" applyFont="1" applyFill="1" applyBorder="1" applyAlignment="1" applyProtection="1">
      <alignment horizontal="left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1" fontId="3" fillId="2" borderId="1" xfId="0" applyNumberFormat="1" applyFont="1" applyFill="1" applyBorder="1" applyAlignment="1">
      <alignment horizontal="right" vertical="top"/>
    </xf>
    <xf numFmtId="1" fontId="3" fillId="2" borderId="0" xfId="0" applyNumberFormat="1" applyFont="1" applyFill="1" applyAlignment="1">
      <alignment horizontal="right" vertical="top"/>
    </xf>
    <xf numFmtId="10" fontId="3" fillId="2" borderId="0" xfId="1" applyNumberFormat="1" applyFont="1" applyFill="1" applyBorder="1" applyAlignment="1" applyProtection="1">
      <alignment horizontal="right" vertical="top"/>
    </xf>
    <xf numFmtId="1" fontId="3" fillId="2" borderId="3" xfId="0" applyNumberFormat="1" applyFont="1" applyFill="1" applyBorder="1" applyAlignment="1">
      <alignment horizontal="right" vertical="top"/>
    </xf>
    <xf numFmtId="164" fontId="3" fillId="2" borderId="0" xfId="1" applyNumberFormat="1" applyFont="1" applyFill="1" applyBorder="1" applyAlignment="1" applyProtection="1">
      <alignment horizontal="right" vertical="top"/>
    </xf>
    <xf numFmtId="165" fontId="3" fillId="2" borderId="0" xfId="1" applyNumberFormat="1" applyFont="1" applyFill="1" applyBorder="1" applyAlignment="1" applyProtection="1">
      <alignment horizontal="right" vertical="top"/>
    </xf>
    <xf numFmtId="165" fontId="3" fillId="2" borderId="3" xfId="0" applyNumberFormat="1" applyFont="1" applyFill="1" applyBorder="1" applyAlignment="1">
      <alignment horizontal="right" vertical="top"/>
    </xf>
    <xf numFmtId="1" fontId="3" fillId="2" borderId="0" xfId="0" applyNumberFormat="1" applyFont="1" applyFill="1" applyBorder="1" applyAlignment="1">
      <alignment horizontal="right" vertical="top"/>
    </xf>
    <xf numFmtId="165" fontId="3" fillId="2" borderId="0" xfId="0" applyNumberFormat="1" applyFont="1" applyFill="1" applyBorder="1" applyAlignment="1">
      <alignment horizontal="right" vertical="top"/>
    </xf>
    <xf numFmtId="165" fontId="3" fillId="2" borderId="0" xfId="0" applyNumberFormat="1" applyFont="1" applyFill="1" applyAlignment="1">
      <alignment horizontal="right" vertical="top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5" fillId="2" borderId="2" xfId="0" applyFont="1" applyFill="1" applyBorder="1" applyAlignment="1">
      <alignment horizontal="left" wrapText="1"/>
    </xf>
    <xf numFmtId="10" fontId="5" fillId="2" borderId="2" xfId="1" applyNumberFormat="1" applyFont="1" applyFill="1" applyBorder="1" applyAlignment="1" applyProtection="1">
      <alignment horizontal="left" wrapText="1"/>
    </xf>
    <xf numFmtId="164" fontId="3" fillId="2" borderId="0" xfId="0" applyNumberFormat="1" applyFont="1" applyFill="1" applyAlignment="1">
      <alignment horizontal="right" vertical="top"/>
    </xf>
    <xf numFmtId="0" fontId="0" fillId="3" borderId="0" xfId="0" applyFill="1" applyAlignment="1"/>
    <xf numFmtId="10" fontId="3" fillId="2" borderId="3" xfId="1" applyNumberFormat="1" applyFont="1" applyFill="1" applyBorder="1" applyAlignment="1" applyProtection="1">
      <alignment horizontal="right" vertical="top"/>
    </xf>
    <xf numFmtId="10" fontId="3" fillId="3" borderId="0" xfId="1" applyNumberFormat="1" applyFont="1" applyFill="1" applyBorder="1" applyAlignment="1" applyProtection="1">
      <alignment horizontal="right" vertical="top"/>
    </xf>
    <xf numFmtId="1" fontId="3" fillId="3" borderId="0" xfId="0" applyNumberFormat="1" applyFont="1" applyFill="1" applyAlignment="1">
      <alignment horizontal="right" vertical="top"/>
    </xf>
    <xf numFmtId="10" fontId="3" fillId="2" borderId="4" xfId="1" applyNumberFormat="1" applyFont="1" applyFill="1" applyBorder="1" applyAlignment="1" applyProtection="1">
      <alignment horizontal="right" vertical="top"/>
    </xf>
    <xf numFmtId="0" fontId="6" fillId="2" borderId="3" xfId="0" applyFont="1" applyFill="1" applyBorder="1" applyAlignment="1">
      <alignment horizontal="right" vertical="top"/>
    </xf>
    <xf numFmtId="0" fontId="2" fillId="2" borderId="3" xfId="2" applyFill="1" applyBorder="1" applyAlignment="1" applyProtection="1">
      <alignment horizontal="right" vertical="top"/>
    </xf>
    <xf numFmtId="0" fontId="3" fillId="2" borderId="3" xfId="0" applyFont="1" applyFill="1" applyBorder="1" applyAlignment="1">
      <alignment horizontal="right" vertical="top"/>
    </xf>
    <xf numFmtId="3" fontId="3" fillId="2" borderId="3" xfId="0" applyNumberFormat="1" applyFont="1" applyFill="1" applyBorder="1" applyAlignment="1">
      <alignment horizontal="right" vertical="top"/>
    </xf>
    <xf numFmtId="0" fontId="3" fillId="4" borderId="5" xfId="0" applyFont="1" applyFill="1" applyBorder="1" applyAlignment="1">
      <alignment horizontal="right" vertical="top"/>
    </xf>
    <xf numFmtId="0" fontId="3" fillId="4" borderId="6" xfId="0" applyFont="1" applyFill="1" applyBorder="1" applyAlignment="1">
      <alignment horizontal="right" vertical="top"/>
    </xf>
    <xf numFmtId="0" fontId="0" fillId="2" borderId="6" xfId="0" applyFill="1" applyBorder="1" applyAlignment="1"/>
    <xf numFmtId="0" fontId="0" fillId="0" borderId="0" xfId="0"/>
    <xf numFmtId="16" fontId="0" fillId="0" borderId="0" xfId="0" applyNumberFormat="1"/>
    <xf numFmtId="14" fontId="0" fillId="0" borderId="0" xfId="0" applyNumberFormat="1"/>
    <xf numFmtId="166" fontId="0" fillId="0" borderId="0" xfId="0" applyNumberFormat="1"/>
    <xf numFmtId="3" fontId="7" fillId="0" borderId="0" xfId="0" applyNumberFormat="1" applyFont="1"/>
    <xf numFmtId="167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2" fillId="0" borderId="3" xfId="2" applyBorder="1"/>
    <xf numFmtId="0" fontId="2" fillId="0" borderId="5" xfId="2" applyBorder="1"/>
    <xf numFmtId="0" fontId="2" fillId="0" borderId="4" xfId="2" applyBorder="1"/>
    <xf numFmtId="0" fontId="0" fillId="5" borderId="6" xfId="0" applyFill="1" applyBorder="1"/>
    <xf numFmtId="43" fontId="0" fillId="0" borderId="0" xfId="3" applyFont="1" applyAlignment="1"/>
    <xf numFmtId="168" fontId="0" fillId="0" borderId="0" xfId="0" applyNumberFormat="1"/>
    <xf numFmtId="0" fontId="0" fillId="0" borderId="0" xfId="0" applyNumberFormat="1"/>
    <xf numFmtId="3" fontId="12" fillId="5" borderId="3" xfId="0" applyNumberFormat="1" applyFont="1" applyFill="1" applyBorder="1" applyAlignment="1">
      <alignment horizontal="right" vertical="top" wrapText="1"/>
    </xf>
    <xf numFmtId="0" fontId="12" fillId="5" borderId="3" xfId="0" applyFont="1" applyFill="1" applyBorder="1" applyAlignment="1">
      <alignment horizontal="right" vertical="top" wrapText="1"/>
    </xf>
    <xf numFmtId="0" fontId="12" fillId="6" borderId="3" xfId="0" applyFont="1" applyFill="1" applyBorder="1" applyAlignment="1">
      <alignment horizontal="right" vertical="top" wrapText="1"/>
    </xf>
    <xf numFmtId="0" fontId="12" fillId="7" borderId="3" xfId="0" applyFont="1" applyFill="1" applyBorder="1" applyAlignment="1">
      <alignment horizontal="right" vertical="top" wrapText="1"/>
    </xf>
    <xf numFmtId="0" fontId="10" fillId="5" borderId="4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3" fontId="13" fillId="8" borderId="3" xfId="0" applyNumberFormat="1" applyFont="1" applyFill="1" applyBorder="1" applyAlignment="1">
      <alignment horizontal="right" vertical="top" wrapText="1"/>
    </xf>
    <xf numFmtId="0" fontId="13" fillId="8" borderId="3" xfId="0" applyFont="1" applyFill="1" applyBorder="1" applyAlignment="1">
      <alignment horizontal="right" vertical="top" wrapText="1"/>
    </xf>
    <xf numFmtId="0" fontId="10" fillId="5" borderId="3" xfId="0" applyFont="1" applyFill="1" applyBorder="1" applyAlignment="1">
      <alignment horizontal="right" vertical="top" wrapText="1"/>
    </xf>
    <xf numFmtId="0" fontId="15" fillId="10" borderId="3" xfId="0" applyFont="1" applyFill="1" applyBorder="1" applyAlignment="1">
      <alignment horizontal="right" vertical="top" wrapText="1"/>
    </xf>
    <xf numFmtId="0" fontId="12" fillId="11" borderId="3" xfId="0" applyFont="1" applyFill="1" applyBorder="1" applyAlignment="1">
      <alignment horizontal="right" vertical="top" wrapText="1"/>
    </xf>
    <xf numFmtId="3" fontId="12" fillId="11" borderId="3" xfId="0" applyNumberFormat="1" applyFont="1" applyFill="1" applyBorder="1" applyAlignment="1">
      <alignment horizontal="right" vertical="top" wrapText="1"/>
    </xf>
    <xf numFmtId="0" fontId="0" fillId="5" borderId="8" xfId="0" applyFill="1" applyBorder="1"/>
    <xf numFmtId="0" fontId="0" fillId="5" borderId="3" xfId="0" applyFill="1" applyBorder="1"/>
    <xf numFmtId="0" fontId="13" fillId="8" borderId="4" xfId="0" applyFont="1" applyFill="1" applyBorder="1" applyAlignment="1">
      <alignment horizontal="left" vertical="top" wrapText="1"/>
    </xf>
    <xf numFmtId="0" fontId="11" fillId="5" borderId="4" xfId="0" applyFont="1" applyFill="1" applyBorder="1" applyAlignment="1">
      <alignment horizontal="left" vertical="top" wrapText="1"/>
    </xf>
    <xf numFmtId="0" fontId="16" fillId="5" borderId="4" xfId="0" applyFont="1" applyFill="1" applyBorder="1" applyAlignment="1">
      <alignment horizontal="left" vertical="top" wrapText="1"/>
    </xf>
    <xf numFmtId="0" fontId="16" fillId="9" borderId="7" xfId="0" applyFont="1" applyFill="1" applyBorder="1" applyAlignment="1">
      <alignment horizontal="left" vertical="top" wrapText="1"/>
    </xf>
    <xf numFmtId="3" fontId="12" fillId="9" borderId="5" xfId="0" applyNumberFormat="1" applyFont="1" applyFill="1" applyBorder="1" applyAlignment="1">
      <alignment horizontal="right" vertical="top" wrapText="1"/>
    </xf>
    <xf numFmtId="0" fontId="12" fillId="9" borderId="5" xfId="0" applyFont="1" applyFill="1" applyBorder="1" applyAlignment="1">
      <alignment horizontal="right" vertical="top" wrapText="1"/>
    </xf>
    <xf numFmtId="0" fontId="10" fillId="9" borderId="5" xfId="0" applyFont="1" applyFill="1" applyBorder="1" applyAlignment="1">
      <alignment horizontal="right" vertical="top" wrapText="1"/>
    </xf>
    <xf numFmtId="164" fontId="0" fillId="0" borderId="0" xfId="0" applyNumberFormat="1" applyAlignment="1"/>
    <xf numFmtId="0" fontId="0" fillId="0" borderId="0" xfId="0" applyNumberFormat="1" applyAlignment="1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Alignment="1">
      <alignment horizontal="center"/>
    </xf>
    <xf numFmtId="0" fontId="17" fillId="5" borderId="3" xfId="0" applyFont="1" applyFill="1" applyBorder="1" applyAlignment="1">
      <alignment horizontal="left" vertical="top" wrapText="1"/>
    </xf>
    <xf numFmtId="0" fontId="10" fillId="9" borderId="7" xfId="0" applyFont="1" applyFill="1" applyBorder="1" applyAlignment="1">
      <alignment horizontal="center" vertical="center" wrapText="1"/>
    </xf>
    <xf numFmtId="0" fontId="2" fillId="0" borderId="0" xfId="2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23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64" formatCode="0.000%"/>
      <alignment horizontal="general" vertical="bottom" textRotation="0" wrapText="0" indent="0" justifyLastLine="0" shrinkToFit="0" readingOrder="0"/>
    </dxf>
    <dxf>
      <numFmt numFmtId="0" formatCode="General"/>
    </dxf>
    <dxf>
      <numFmt numFmtId="168" formatCode="0.00000000%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595959"/>
      <rgbColor rgb="FF9999FF"/>
      <rgbColor rgb="FF993366"/>
      <rgbColor rgb="FFF5F5F5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63945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7-day Moving Average Case Growth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'USA Analysis'!$B$20:$B$121</c:f>
              <c:numCache>
                <c:formatCode>d\-mmm</c:formatCode>
                <c:ptCount val="10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</c:numCache>
            </c:numRef>
          </c:cat>
          <c:val>
            <c:numRef>
              <c:f>'USA Analysis'!$F$20:$F$121</c:f>
              <c:numCache>
                <c:formatCode>General</c:formatCode>
                <c:ptCount val="102"/>
                <c:pt idx="0">
                  <c:v>1.2476032448377581</c:v>
                </c:pt>
                <c:pt idx="1">
                  <c:v>1.2960321647533974</c:v>
                </c:pt>
                <c:pt idx="2">
                  <c:v>1.2875978090766824</c:v>
                </c:pt>
                <c:pt idx="3">
                  <c:v>1.2502217454980507</c:v>
                </c:pt>
                <c:pt idx="4">
                  <c:v>0.90724563592897212</c:v>
                </c:pt>
                <c:pt idx="5">
                  <c:v>1.0671753743184376</c:v>
                </c:pt>
                <c:pt idx="6">
                  <c:v>1.0990809349364681</c:v>
                </c:pt>
                <c:pt idx="7">
                  <c:v>1.0233534847918759</c:v>
                </c:pt>
                <c:pt idx="8">
                  <c:v>1.0559775239074367</c:v>
                </c:pt>
                <c:pt idx="9">
                  <c:v>1.0548794458740174</c:v>
                </c:pt>
                <c:pt idx="10">
                  <c:v>0.95668939635397265</c:v>
                </c:pt>
                <c:pt idx="11">
                  <c:v>0.86644149556332828</c:v>
                </c:pt>
                <c:pt idx="12">
                  <c:v>0.86075011814315316</c:v>
                </c:pt>
                <c:pt idx="13">
                  <c:v>0.898323111450539</c:v>
                </c:pt>
                <c:pt idx="14">
                  <c:v>1.0138939429025109</c:v>
                </c:pt>
                <c:pt idx="15">
                  <c:v>1.014317360943896</c:v>
                </c:pt>
                <c:pt idx="16">
                  <c:v>1.1034399024802459</c:v>
                </c:pt>
                <c:pt idx="17">
                  <c:v>0.9974586915193604</c:v>
                </c:pt>
                <c:pt idx="18">
                  <c:v>0.90192851582131905</c:v>
                </c:pt>
                <c:pt idx="19">
                  <c:v>0.96658532282723741</c:v>
                </c:pt>
                <c:pt idx="20">
                  <c:v>0.90379345018632073</c:v>
                </c:pt>
                <c:pt idx="21">
                  <c:v>1.0461506550973139</c:v>
                </c:pt>
                <c:pt idx="22">
                  <c:v>1.0965258142469987</c:v>
                </c:pt>
                <c:pt idx="23">
                  <c:v>1.2966549796266464</c:v>
                </c:pt>
                <c:pt idx="24">
                  <c:v>1.1425804789636866</c:v>
                </c:pt>
                <c:pt idx="25">
                  <c:v>0.85321951869079493</c:v>
                </c:pt>
                <c:pt idx="26">
                  <c:v>0.76435212809441699</c:v>
                </c:pt>
                <c:pt idx="27">
                  <c:v>0.84255074485482284</c:v>
                </c:pt>
                <c:pt idx="28">
                  <c:v>0.94994109039773489</c:v>
                </c:pt>
                <c:pt idx="29">
                  <c:v>1.0350935828877006</c:v>
                </c:pt>
                <c:pt idx="30">
                  <c:v>1.2248999874076154</c:v>
                </c:pt>
                <c:pt idx="31">
                  <c:v>1.040019120744514</c:v>
                </c:pt>
                <c:pt idx="32">
                  <c:v>0.95066270646045825</c:v>
                </c:pt>
                <c:pt idx="33">
                  <c:v>0.85226019845644985</c:v>
                </c:pt>
                <c:pt idx="34">
                  <c:v>0.86001540679874378</c:v>
                </c:pt>
                <c:pt idx="35">
                  <c:v>0.89685921084289044</c:v>
                </c:pt>
                <c:pt idx="36">
                  <c:v>1.0462977915943317</c:v>
                </c:pt>
                <c:pt idx="37">
                  <c:v>1.0709610639454645</c:v>
                </c:pt>
                <c:pt idx="38">
                  <c:v>0.97792910885180206</c:v>
                </c:pt>
                <c:pt idx="39">
                  <c:v>0.80410315882482886</c:v>
                </c:pt>
                <c:pt idx="40">
                  <c:v>0.74752622317694639</c:v>
                </c:pt>
                <c:pt idx="41">
                  <c:v>0.9302531053479548</c:v>
                </c:pt>
                <c:pt idx="42">
                  <c:v>0.92159446549168178</c:v>
                </c:pt>
                <c:pt idx="43">
                  <c:v>1.1669090714807273</c:v>
                </c:pt>
                <c:pt idx="44">
                  <c:v>1.158587693580589</c:v>
                </c:pt>
                <c:pt idx="45">
                  <c:v>1.0324632794401252</c:v>
                </c:pt>
                <c:pt idx="46">
                  <c:v>0.85987265023862858</c:v>
                </c:pt>
                <c:pt idx="47">
                  <c:v>0.97362507392075692</c:v>
                </c:pt>
                <c:pt idx="48">
                  <c:v>0.87207943575208091</c:v>
                </c:pt>
                <c:pt idx="49">
                  <c:v>0.94889205293258982</c:v>
                </c:pt>
                <c:pt idx="50">
                  <c:v>1.2018260652047028</c:v>
                </c:pt>
                <c:pt idx="51">
                  <c:v>1.0463165041951599</c:v>
                </c:pt>
                <c:pt idx="52">
                  <c:v>0.94443419207204538</c:v>
                </c:pt>
                <c:pt idx="53">
                  <c:v>0.85919892549304711</c:v>
                </c:pt>
                <c:pt idx="54">
                  <c:v>0.87806015388202374</c:v>
                </c:pt>
                <c:pt idx="55">
                  <c:v>0.86310696893793937</c:v>
                </c:pt>
                <c:pt idx="56">
                  <c:v>0.9345166459651314</c:v>
                </c:pt>
                <c:pt idx="57">
                  <c:v>1.0792118911404589</c:v>
                </c:pt>
                <c:pt idx="58">
                  <c:v>1.1933608140669496</c:v>
                </c:pt>
                <c:pt idx="59">
                  <c:v>1.0906252869341657</c:v>
                </c:pt>
                <c:pt idx="60">
                  <c:v>0.94727881171842898</c:v>
                </c:pt>
                <c:pt idx="61">
                  <c:v>1.0072844196852617</c:v>
                </c:pt>
                <c:pt idx="62">
                  <c:v>0.98279121349985499</c:v>
                </c:pt>
                <c:pt idx="63">
                  <c:v>0.91806169620476397</c:v>
                </c:pt>
                <c:pt idx="64">
                  <c:v>1.008426310776974</c:v>
                </c:pt>
                <c:pt idx="65">
                  <c:v>1.1241163203547986</c:v>
                </c:pt>
                <c:pt idx="66">
                  <c:v>1.0165515576254711</c:v>
                </c:pt>
                <c:pt idx="67">
                  <c:v>0.85172043632810734</c:v>
                </c:pt>
                <c:pt idx="68">
                  <c:v>0.8764716703458425</c:v>
                </c:pt>
                <c:pt idx="69">
                  <c:v>0.89641565274580726</c:v>
                </c:pt>
                <c:pt idx="70">
                  <c:v>0.98672421072383543</c:v>
                </c:pt>
                <c:pt idx="71">
                  <c:v>1.0968897845336678</c:v>
                </c:pt>
                <c:pt idx="72">
                  <c:v>1.2630795574288725</c:v>
                </c:pt>
                <c:pt idx="73">
                  <c:v>1.1549297598239139</c:v>
                </c:pt>
                <c:pt idx="74">
                  <c:v>0.90705694231275569</c:v>
                </c:pt>
                <c:pt idx="75">
                  <c:v>0.92841366353977584</c:v>
                </c:pt>
                <c:pt idx="76">
                  <c:v>1.0931848096329158</c:v>
                </c:pt>
                <c:pt idx="77">
                  <c:v>1.0853280416718343</c:v>
                </c:pt>
                <c:pt idx="78">
                  <c:v>1.1260543849756615</c:v>
                </c:pt>
                <c:pt idx="79">
                  <c:v>1.3059390922173388</c:v>
                </c:pt>
                <c:pt idx="80">
                  <c:v>1.2451654445023892</c:v>
                </c:pt>
                <c:pt idx="81">
                  <c:v>0.94299863299889097</c:v>
                </c:pt>
                <c:pt idx="82">
                  <c:v>1.0794456506856014</c:v>
                </c:pt>
                <c:pt idx="83">
                  <c:v>1.1744345649372101</c:v>
                </c:pt>
                <c:pt idx="84">
                  <c:v>1.1845954681156483</c:v>
                </c:pt>
                <c:pt idx="85">
                  <c:v>1.1764922130873605</c:v>
                </c:pt>
                <c:pt idx="86">
                  <c:v>1.3095552219939961</c:v>
                </c:pt>
                <c:pt idx="87">
                  <c:v>1.1589000831659255</c:v>
                </c:pt>
                <c:pt idx="88">
                  <c:v>1.0221043801953393</c:v>
                </c:pt>
                <c:pt idx="89">
                  <c:v>1.0767861499709623</c:v>
                </c:pt>
                <c:pt idx="90">
                  <c:v>1.071306127330472</c:v>
                </c:pt>
                <c:pt idx="91">
                  <c:v>1.1637401647308359</c:v>
                </c:pt>
                <c:pt idx="92">
                  <c:v>1.2084246921909259</c:v>
                </c:pt>
                <c:pt idx="93">
                  <c:v>1.2002398325828862</c:v>
                </c:pt>
                <c:pt idx="94">
                  <c:v>0.99694392429851775</c:v>
                </c:pt>
                <c:pt idx="95">
                  <c:v>0.90525583739480309</c:v>
                </c:pt>
                <c:pt idx="96">
                  <c:v>0.98088850845044284</c:v>
                </c:pt>
                <c:pt idx="97">
                  <c:v>1.0478803113718778</c:v>
                </c:pt>
                <c:pt idx="98">
                  <c:v>1.1397521659808714</c:v>
                </c:pt>
                <c:pt idx="99">
                  <c:v>1.114361313868613</c:v>
                </c:pt>
                <c:pt idx="100">
                  <c:v>1.26743543761681</c:v>
                </c:pt>
                <c:pt idx="101">
                  <c:v>1.0579242760383762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5-457A-9C28-449C1C52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4795412"/>
        <c:axId val="85212356"/>
      </c:lineChart>
      <c:dateAx>
        <c:axId val="747954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212356"/>
        <c:crosses val="autoZero"/>
        <c:auto val="1"/>
        <c:lblOffset val="100"/>
        <c:baseTimeUnit val="days"/>
      </c:dateAx>
      <c:valAx>
        <c:axId val="85212356"/>
        <c:scaling>
          <c:orientation val="minMax"/>
          <c:min val="0.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4795412"/>
        <c:crosses val="autoZero"/>
        <c:crossBetween val="between"/>
        <c:majorUnit val="0.2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Mortality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'USA Analysis'!$B$20:$B$121</c:f>
              <c:numCache>
                <c:formatCode>d\-mmm</c:formatCode>
                <c:ptCount val="10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</c:numCache>
            </c:numRef>
          </c:cat>
          <c:val>
            <c:numRef>
              <c:f>'USA Analysis'!$C$20:$C$121</c:f>
              <c:numCache>
                <c:formatCode>General</c:formatCode>
                <c:ptCount val="102"/>
                <c:pt idx="0">
                  <c:v>1259</c:v>
                </c:pt>
                <c:pt idx="1">
                  <c:v>1211</c:v>
                </c:pt>
                <c:pt idx="2">
                  <c:v>1282</c:v>
                </c:pt>
                <c:pt idx="3">
                  <c:v>1577</c:v>
                </c:pt>
                <c:pt idx="4" formatCode="0">
                  <c:v>1423</c:v>
                </c:pt>
                <c:pt idx="5" formatCode="0">
                  <c:v>1523</c:v>
                </c:pt>
                <c:pt idx="6" formatCode="0">
                  <c:v>2267</c:v>
                </c:pt>
                <c:pt idx="7" formatCode="0">
                  <c:v>2210</c:v>
                </c:pt>
                <c:pt idx="8" formatCode="0">
                  <c:v>2146</c:v>
                </c:pt>
                <c:pt idx="9" formatCode="0">
                  <c:v>2280</c:v>
                </c:pt>
                <c:pt idx="10" formatCode="0">
                  <c:v>2066</c:v>
                </c:pt>
                <c:pt idx="11" formatCode="0">
                  <c:v>1756</c:v>
                </c:pt>
                <c:pt idx="12" formatCode="0">
                  <c:v>1746</c:v>
                </c:pt>
                <c:pt idx="13" formatCode="0">
                  <c:v>2626</c:v>
                </c:pt>
                <c:pt idx="14" formatCode="0">
                  <c:v>2690</c:v>
                </c:pt>
                <c:pt idx="15" formatCode="0">
                  <c:v>2254</c:v>
                </c:pt>
                <c:pt idx="16" formatCode="0">
                  <c:v>2596</c:v>
                </c:pt>
                <c:pt idx="17" formatCode="0">
                  <c:v>1921</c:v>
                </c:pt>
                <c:pt idx="18" formatCode="0">
                  <c:v>1594</c:v>
                </c:pt>
                <c:pt idx="19" formatCode="0">
                  <c:v>1981</c:v>
                </c:pt>
                <c:pt idx="20" formatCode="0">
                  <c:v>2749</c:v>
                </c:pt>
                <c:pt idx="21" formatCode="0">
                  <c:v>2409</c:v>
                </c:pt>
                <c:pt idx="22" formatCode="0">
                  <c:v>2402</c:v>
                </c:pt>
                <c:pt idx="23" formatCode="0">
                  <c:v>1992</c:v>
                </c:pt>
                <c:pt idx="24" formatCode="0">
                  <c:v>2110</c:v>
                </c:pt>
                <c:pt idx="25" formatCode="0">
                  <c:v>1170</c:v>
                </c:pt>
                <c:pt idx="26" formatCode="0">
                  <c:v>1403</c:v>
                </c:pt>
                <c:pt idx="27" formatCode="0">
                  <c:v>2537</c:v>
                </c:pt>
                <c:pt idx="28" formatCode="0">
                  <c:v>2442</c:v>
                </c:pt>
                <c:pt idx="29" formatCode="0">
                  <c:v>2274</c:v>
                </c:pt>
                <c:pt idx="30" formatCode="0">
                  <c:v>1947</c:v>
                </c:pt>
                <c:pt idx="31" formatCode="0">
                  <c:v>1730</c:v>
                </c:pt>
                <c:pt idx="32" formatCode="0">
                  <c:v>1175</c:v>
                </c:pt>
                <c:pt idx="33" formatCode="0">
                  <c:v>1338</c:v>
                </c:pt>
                <c:pt idx="34" formatCode="0">
                  <c:v>2404</c:v>
                </c:pt>
                <c:pt idx="35" formatCode="0">
                  <c:v>2574</c:v>
                </c:pt>
                <c:pt idx="36" formatCode="0">
                  <c:v>2173</c:v>
                </c:pt>
                <c:pt idx="37" formatCode="0">
                  <c:v>1713</c:v>
                </c:pt>
                <c:pt idx="38" formatCode="0">
                  <c:v>1451</c:v>
                </c:pt>
                <c:pt idx="39" formatCode="0">
                  <c:v>1215</c:v>
                </c:pt>
                <c:pt idx="40" formatCode="0">
                  <c:v>1075</c:v>
                </c:pt>
                <c:pt idx="41" formatCode="0">
                  <c:v>1912</c:v>
                </c:pt>
                <c:pt idx="42" formatCode="0">
                  <c:v>1857</c:v>
                </c:pt>
                <c:pt idx="43" formatCode="0">
                  <c:v>1791</c:v>
                </c:pt>
                <c:pt idx="44" formatCode="0">
                  <c:v>1637</c:v>
                </c:pt>
                <c:pt idx="45" formatCode="0">
                  <c:v>1239</c:v>
                </c:pt>
                <c:pt idx="46" formatCode="0">
                  <c:v>882</c:v>
                </c:pt>
                <c:pt idx="47" formatCode="0">
                  <c:v>1018</c:v>
                </c:pt>
                <c:pt idx="48" formatCode="0">
                  <c:v>1582</c:v>
                </c:pt>
                <c:pt idx="49" formatCode="0">
                  <c:v>1432</c:v>
                </c:pt>
                <c:pt idx="50" formatCode="0">
                  <c:v>1432</c:v>
                </c:pt>
                <c:pt idx="51" formatCode="0">
                  <c:v>1322</c:v>
                </c:pt>
                <c:pt idx="52" formatCode="0">
                  <c:v>1053</c:v>
                </c:pt>
                <c:pt idx="53" formatCode="0">
                  <c:v>626</c:v>
                </c:pt>
                <c:pt idx="54" formatCode="0">
                  <c:v>636</c:v>
                </c:pt>
                <c:pt idx="55" formatCode="0">
                  <c:v>783</c:v>
                </c:pt>
                <c:pt idx="56" formatCode="0">
                  <c:v>1563</c:v>
                </c:pt>
                <c:pt idx="57" formatCode="0">
                  <c:v>1239</c:v>
                </c:pt>
                <c:pt idx="58" formatCode="0">
                  <c:v>1234</c:v>
                </c:pt>
                <c:pt idx="59" formatCode="0">
                  <c:v>1033</c:v>
                </c:pt>
                <c:pt idx="60" formatCode="0">
                  <c:v>651</c:v>
                </c:pt>
                <c:pt idx="61" formatCode="0">
                  <c:v>695</c:v>
                </c:pt>
                <c:pt idx="62" formatCode="0">
                  <c:v>1147</c:v>
                </c:pt>
                <c:pt idx="63" formatCode="0">
                  <c:v>1104</c:v>
                </c:pt>
                <c:pt idx="64" formatCode="0">
                  <c:v>1050</c:v>
                </c:pt>
                <c:pt idx="65" formatCode="0">
                  <c:v>988</c:v>
                </c:pt>
                <c:pt idx="66" formatCode="0">
                  <c:v>717</c:v>
                </c:pt>
                <c:pt idx="67" formatCode="0">
                  <c:v>384</c:v>
                </c:pt>
                <c:pt idx="68" formatCode="0">
                  <c:v>598</c:v>
                </c:pt>
                <c:pt idx="69" formatCode="0">
                  <c:v>1105</c:v>
                </c:pt>
                <c:pt idx="70" formatCode="0">
                  <c:v>998</c:v>
                </c:pt>
                <c:pt idx="71" formatCode="0">
                  <c:v>918</c:v>
                </c:pt>
                <c:pt idx="72" formatCode="0">
                  <c:v>800</c:v>
                </c:pt>
                <c:pt idx="73" formatCode="0">
                  <c:v>716</c:v>
                </c:pt>
                <c:pt idx="74" formatCode="0">
                  <c:v>336</c:v>
                </c:pt>
                <c:pt idx="75" formatCode="0">
                  <c:v>432</c:v>
                </c:pt>
                <c:pt idx="76" formatCode="0">
                  <c:v>859</c:v>
                </c:pt>
                <c:pt idx="77" formatCode="0">
                  <c:v>819</c:v>
                </c:pt>
                <c:pt idx="78" formatCode="0">
                  <c:v>758</c:v>
                </c:pt>
                <c:pt idx="79" formatCode="0">
                  <c:v>729</c:v>
                </c:pt>
                <c:pt idx="80" formatCode="0">
                  <c:v>582</c:v>
                </c:pt>
                <c:pt idx="81" formatCode="0">
                  <c:v>271</c:v>
                </c:pt>
                <c:pt idx="82" formatCode="0">
                  <c:v>369</c:v>
                </c:pt>
                <c:pt idx="83" formatCode="0">
                  <c:v>871</c:v>
                </c:pt>
                <c:pt idx="84" formatCode="0">
                  <c:v>819</c:v>
                </c:pt>
                <c:pt idx="85" formatCode="0">
                  <c:v>653</c:v>
                </c:pt>
                <c:pt idx="86" formatCode="0">
                  <c:v>663</c:v>
                </c:pt>
                <c:pt idx="87" formatCode="0">
                  <c:v>512</c:v>
                </c:pt>
                <c:pt idx="88" formatCode="0">
                  <c:v>285</c:v>
                </c:pt>
                <c:pt idx="89" formatCode="0">
                  <c:v>366</c:v>
                </c:pt>
                <c:pt idx="90" formatCode="0">
                  <c:v>727</c:v>
                </c:pt>
                <c:pt idx="91" formatCode="0">
                  <c:v>676</c:v>
                </c:pt>
                <c:pt idx="92" formatCode="0">
                  <c:v>687</c:v>
                </c:pt>
                <c:pt idx="93" formatCode="0">
                  <c:v>626</c:v>
                </c:pt>
                <c:pt idx="94" formatCode="0">
                  <c:v>265</c:v>
                </c:pt>
                <c:pt idx="95" formatCode="0">
                  <c:v>262</c:v>
                </c:pt>
                <c:pt idx="96" formatCode="0">
                  <c:v>378</c:v>
                </c:pt>
                <c:pt idx="97" formatCode="0">
                  <c:v>993</c:v>
                </c:pt>
                <c:pt idx="98" formatCode="0">
                  <c:v>890</c:v>
                </c:pt>
                <c:pt idx="99" formatCode="0">
                  <c:v>960</c:v>
                </c:pt>
                <c:pt idx="100" formatCode="0">
                  <c:v>849</c:v>
                </c:pt>
                <c:pt idx="101" formatCode="0">
                  <c:v>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A-47C2-9882-23822E811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76414"/>
        <c:axId val="31906324"/>
      </c:lineChart>
      <c:dateAx>
        <c:axId val="37641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906324"/>
        <c:crosses val="autoZero"/>
        <c:auto val="1"/>
        <c:lblOffset val="100"/>
        <c:baseTimeUnit val="days"/>
      </c:dateAx>
      <c:valAx>
        <c:axId val="31906324"/>
        <c:scaling>
          <c:orientation val="minMax"/>
          <c:max val="3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6414"/>
        <c:crosses val="autoZero"/>
        <c:crossBetween val="between"/>
        <c:majorUnit val="500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Cases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'USA Analysis'!$B$14:$B$121</c:f>
              <c:numCache>
                <c:formatCode>d\-mmm</c:formatCode>
                <c:ptCount val="108"/>
                <c:pt idx="0">
                  <c:v>43916</c:v>
                </c:pt>
                <c:pt idx="1">
                  <c:v>43917</c:v>
                </c:pt>
                <c:pt idx="2">
                  <c:v>43918</c:v>
                </c:pt>
                <c:pt idx="3">
                  <c:v>43919</c:v>
                </c:pt>
                <c:pt idx="4">
                  <c:v>43920</c:v>
                </c:pt>
                <c:pt idx="5">
                  <c:v>43921</c:v>
                </c:pt>
                <c:pt idx="6">
                  <c:v>43922</c:v>
                </c:pt>
                <c:pt idx="7">
                  <c:v>43923</c:v>
                </c:pt>
                <c:pt idx="8">
                  <c:v>43924</c:v>
                </c:pt>
                <c:pt idx="9">
                  <c:v>43925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</c:numCache>
            </c:numRef>
          </c:cat>
          <c:val>
            <c:numRef>
              <c:f>'USA Analysis'!$D$14:$D$121</c:f>
              <c:numCache>
                <c:formatCode>General</c:formatCode>
                <c:ptCount val="108"/>
                <c:pt idx="0">
                  <c:v>17502</c:v>
                </c:pt>
                <c:pt idx="1">
                  <c:v>18892</c:v>
                </c:pt>
                <c:pt idx="2">
                  <c:v>19638</c:v>
                </c:pt>
                <c:pt idx="3">
                  <c:v>20249</c:v>
                </c:pt>
                <c:pt idx="4">
                  <c:v>23256</c:v>
                </c:pt>
                <c:pt idx="5">
                  <c:v>25267</c:v>
                </c:pt>
                <c:pt idx="6">
                  <c:v>27068</c:v>
                </c:pt>
                <c:pt idx="7">
                  <c:v>30531</c:v>
                </c:pt>
                <c:pt idx="8">
                  <c:v>32911</c:v>
                </c:pt>
                <c:pt idx="9">
                  <c:v>34634</c:v>
                </c:pt>
                <c:pt idx="10">
                  <c:v>25860</c:v>
                </c:pt>
                <c:pt idx="11">
                  <c:v>31707</c:v>
                </c:pt>
                <c:pt idx="12">
                  <c:v>34031</c:v>
                </c:pt>
                <c:pt idx="13">
                  <c:v>32477</c:v>
                </c:pt>
                <c:pt idx="14">
                  <c:v>34042</c:v>
                </c:pt>
                <c:pt idx="15" formatCode="0">
                  <c:v>34201</c:v>
                </c:pt>
                <c:pt idx="16" formatCode="0">
                  <c:v>30445</c:v>
                </c:pt>
                <c:pt idx="17" formatCode="0">
                  <c:v>27815</c:v>
                </c:pt>
                <c:pt idx="18" formatCode="0">
                  <c:v>27061</c:v>
                </c:pt>
                <c:pt idx="19" formatCode="0">
                  <c:v>27390</c:v>
                </c:pt>
                <c:pt idx="20" formatCode="0">
                  <c:v>30649</c:v>
                </c:pt>
                <c:pt idx="21" formatCode="0">
                  <c:v>30089</c:v>
                </c:pt>
                <c:pt idx="22" formatCode="0">
                  <c:v>32458</c:v>
                </c:pt>
                <c:pt idx="23" formatCode="0">
                  <c:v>29157</c:v>
                </c:pt>
                <c:pt idx="24" formatCode="0">
                  <c:v>26150</c:v>
                </c:pt>
                <c:pt idx="25" formatCode="0">
                  <c:v>28179</c:v>
                </c:pt>
                <c:pt idx="26" formatCode="0">
                  <c:v>26194</c:v>
                </c:pt>
                <c:pt idx="27" formatCode="0">
                  <c:v>30262</c:v>
                </c:pt>
                <c:pt idx="28" formatCode="0">
                  <c:v>32022</c:v>
                </c:pt>
                <c:pt idx="29" formatCode="0">
                  <c:v>39096</c:v>
                </c:pt>
                <c:pt idx="30" formatCode="0">
                  <c:v>35483</c:v>
                </c:pt>
                <c:pt idx="31" formatCode="0">
                  <c:v>26545</c:v>
                </c:pt>
                <c:pt idx="32" formatCode="0">
                  <c:v>23241</c:v>
                </c:pt>
                <c:pt idx="33" formatCode="0">
                  <c:v>25540</c:v>
                </c:pt>
                <c:pt idx="34" formatCode="0">
                  <c:v>28565</c:v>
                </c:pt>
                <c:pt idx="35" formatCode="0">
                  <c:v>30970</c:v>
                </c:pt>
                <c:pt idx="36" formatCode="0">
                  <c:v>36130</c:v>
                </c:pt>
                <c:pt idx="37" formatCode="0">
                  <c:v>29838</c:v>
                </c:pt>
                <c:pt idx="38" formatCode="0">
                  <c:v>27389</c:v>
                </c:pt>
                <c:pt idx="39" formatCode="0">
                  <c:v>24736</c:v>
                </c:pt>
                <c:pt idx="40" formatCode="0">
                  <c:v>24880</c:v>
                </c:pt>
                <c:pt idx="41" formatCode="0">
                  <c:v>25561</c:v>
                </c:pt>
                <c:pt idx="42" formatCode="0">
                  <c:v>29618</c:v>
                </c:pt>
                <c:pt idx="43" formatCode="0">
                  <c:v>29266</c:v>
                </c:pt>
                <c:pt idx="44" formatCode="0">
                  <c:v>26218</c:v>
                </c:pt>
                <c:pt idx="45" formatCode="0">
                  <c:v>20801</c:v>
                </c:pt>
                <c:pt idx="46" formatCode="0">
                  <c:v>18692</c:v>
                </c:pt>
                <c:pt idx="47" formatCode="0">
                  <c:v>23013</c:v>
                </c:pt>
                <c:pt idx="48" formatCode="0">
                  <c:v>22380</c:v>
                </c:pt>
                <c:pt idx="49" formatCode="0">
                  <c:v>28081</c:v>
                </c:pt>
                <c:pt idx="50" formatCode="0">
                  <c:v>27606</c:v>
                </c:pt>
                <c:pt idx="51" formatCode="0">
                  <c:v>24321</c:v>
                </c:pt>
                <c:pt idx="52" formatCode="0">
                  <c:v>20179</c:v>
                </c:pt>
                <c:pt idx="53" formatCode="0">
                  <c:v>23520</c:v>
                </c:pt>
                <c:pt idx="54" formatCode="0">
                  <c:v>20790</c:v>
                </c:pt>
                <c:pt idx="55" formatCode="0">
                  <c:v>22659</c:v>
                </c:pt>
                <c:pt idx="56" formatCode="0">
                  <c:v>28827</c:v>
                </c:pt>
                <c:pt idx="57" formatCode="0">
                  <c:v>24656</c:v>
                </c:pt>
                <c:pt idx="58" formatCode="0">
                  <c:v>21933</c:v>
                </c:pt>
                <c:pt idx="59" formatCode="0">
                  <c:v>19922</c:v>
                </c:pt>
                <c:pt idx="60" formatCode="0">
                  <c:v>19906</c:v>
                </c:pt>
                <c:pt idx="61" formatCode="0">
                  <c:v>19395</c:v>
                </c:pt>
                <c:pt idx="62" formatCode="0">
                  <c:v>20744</c:v>
                </c:pt>
                <c:pt idx="63" formatCode="0">
                  <c:v>23068</c:v>
                </c:pt>
                <c:pt idx="64" formatCode="0">
                  <c:v>25683</c:v>
                </c:pt>
                <c:pt idx="65" formatCode="0">
                  <c:v>23756</c:v>
                </c:pt>
                <c:pt idx="66" formatCode="0">
                  <c:v>20745</c:v>
                </c:pt>
                <c:pt idx="67" formatCode="0">
                  <c:v>22421</c:v>
                </c:pt>
                <c:pt idx="68" formatCode="0">
                  <c:v>22281</c:v>
                </c:pt>
                <c:pt idx="69" formatCode="0">
                  <c:v>20824</c:v>
                </c:pt>
                <c:pt idx="70" formatCode="0">
                  <c:v>22841</c:v>
                </c:pt>
                <c:pt idx="71" formatCode="0">
                  <c:v>25419</c:v>
                </c:pt>
                <c:pt idx="72" formatCode="0">
                  <c:v>22856</c:v>
                </c:pt>
                <c:pt idx="73" formatCode="0">
                  <c:v>18929</c:v>
                </c:pt>
                <c:pt idx="74" formatCode="0">
                  <c:v>19058</c:v>
                </c:pt>
                <c:pt idx="75" formatCode="0">
                  <c:v>19082</c:v>
                </c:pt>
                <c:pt idx="76" formatCode="0">
                  <c:v>21034</c:v>
                </c:pt>
                <c:pt idx="77" formatCode="0">
                  <c:v>23483</c:v>
                </c:pt>
                <c:pt idx="78" formatCode="0">
                  <c:v>27398</c:v>
                </c:pt>
                <c:pt idx="79" formatCode="0">
                  <c:v>25486</c:v>
                </c:pt>
                <c:pt idx="80" formatCode="0">
                  <c:v>20178</c:v>
                </c:pt>
                <c:pt idx="81" formatCode="0">
                  <c:v>20897</c:v>
                </c:pt>
                <c:pt idx="82" formatCode="0">
                  <c:v>25628</c:v>
                </c:pt>
                <c:pt idx="83" formatCode="0">
                  <c:v>26253</c:v>
                </c:pt>
                <c:pt idx="84" formatCode="0">
                  <c:v>27958</c:v>
                </c:pt>
                <c:pt idx="85" formatCode="0">
                  <c:v>33577</c:v>
                </c:pt>
                <c:pt idx="86" formatCode="0">
                  <c:v>33427</c:v>
                </c:pt>
                <c:pt idx="87" formatCode="0">
                  <c:v>26115</c:v>
                </c:pt>
                <c:pt idx="88" formatCode="0">
                  <c:v>31534</c:v>
                </c:pt>
                <c:pt idx="89" formatCode="0">
                  <c:v>36059</c:v>
                </c:pt>
                <c:pt idx="90" formatCode="0">
                  <c:v>38432</c:v>
                </c:pt>
                <c:pt idx="91" formatCode="0">
                  <c:v>40232</c:v>
                </c:pt>
                <c:pt idx="92" formatCode="0">
                  <c:v>47361</c:v>
                </c:pt>
                <c:pt idx="93" formatCode="0">
                  <c:v>43596</c:v>
                </c:pt>
                <c:pt idx="94" formatCode="0">
                  <c:v>40559</c:v>
                </c:pt>
                <c:pt idx="95" formatCode="0">
                  <c:v>44764</c:v>
                </c:pt>
                <c:pt idx="96" formatCode="0">
                  <c:v>46068</c:v>
                </c:pt>
                <c:pt idx="97" formatCode="0">
                  <c:v>52358</c:v>
                </c:pt>
                <c:pt idx="98" formatCode="0">
                  <c:v>57318</c:v>
                </c:pt>
                <c:pt idx="99" formatCode="0">
                  <c:v>58910</c:v>
                </c:pt>
                <c:pt idx="100" formatCode="0">
                  <c:v>49818</c:v>
                </c:pt>
                <c:pt idx="101" formatCode="0">
                  <c:v>45931</c:v>
                </c:pt>
                <c:pt idx="102" formatCode="0">
                  <c:v>50584</c:v>
                </c:pt>
                <c:pt idx="103" formatCode="0">
                  <c:v>55442</c:v>
                </c:pt>
                <c:pt idx="104" formatCode="0">
                  <c:v>61848</c:v>
                </c:pt>
                <c:pt idx="105" formatCode="0">
                  <c:v>61067</c:v>
                </c:pt>
                <c:pt idx="106" formatCode="0">
                  <c:v>71787</c:v>
                </c:pt>
                <c:pt idx="107" formatCode="0">
                  <c:v>61719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A-403C-B7DB-95A3FB55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376414"/>
        <c:axId val="31906324"/>
      </c:lineChart>
      <c:dateAx>
        <c:axId val="37641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1906324"/>
        <c:crosses val="autoZero"/>
        <c:auto val="1"/>
        <c:lblOffset val="100"/>
        <c:baseTimeUnit val="days"/>
      </c:dateAx>
      <c:valAx>
        <c:axId val="31906324"/>
        <c:scaling>
          <c:orientation val="minMax"/>
          <c:max val="75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6414"/>
        <c:crosses val="autoZero"/>
        <c:crossBetween val="between"/>
        <c:majorUnit val="10000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Moving Average Case Growth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'NH Analysis'!$A$20:$A$121</c:f>
              <c:numCache>
                <c:formatCode>d\-mmm</c:formatCode>
                <c:ptCount val="10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</c:numCache>
            </c:numRef>
          </c:cat>
          <c:val>
            <c:numRef>
              <c:f>'NH Analysis'!$E$20:$E$121</c:f>
              <c:numCache>
                <c:formatCode>General</c:formatCode>
                <c:ptCount val="102"/>
                <c:pt idx="0">
                  <c:v>1.948581560283688</c:v>
                </c:pt>
                <c:pt idx="1">
                  <c:v>1.7701149425287355</c:v>
                </c:pt>
                <c:pt idx="2">
                  <c:v>1.6646048109965634</c:v>
                </c:pt>
                <c:pt idx="3">
                  <c:v>1.7290167865707435</c:v>
                </c:pt>
                <c:pt idx="4">
                  <c:v>1.5002820078962211</c:v>
                </c:pt>
                <c:pt idx="5">
                  <c:v>1.3300760043431055</c:v>
                </c:pt>
                <c:pt idx="6">
                  <c:v>0.92018779342723001</c:v>
                </c:pt>
                <c:pt idx="7">
                  <c:v>0.8530465949820788</c:v>
                </c:pt>
                <c:pt idx="8">
                  <c:v>0.73424104891578412</c:v>
                </c:pt>
                <c:pt idx="9">
                  <c:v>0.92263610315186251</c:v>
                </c:pt>
                <c:pt idx="10">
                  <c:v>0.92551210428305397</c:v>
                </c:pt>
                <c:pt idx="11">
                  <c:v>1.075445816186557</c:v>
                </c:pt>
                <c:pt idx="12">
                  <c:v>0.90301318267419961</c:v>
                </c:pt>
                <c:pt idx="13">
                  <c:v>1.0576923076923077</c:v>
                </c:pt>
                <c:pt idx="14">
                  <c:v>1.0250113688040019</c:v>
                </c:pt>
                <c:pt idx="15">
                  <c:v>1.2423423423423425</c:v>
                </c:pt>
                <c:pt idx="16">
                  <c:v>1.2452664024658739</c:v>
                </c:pt>
                <c:pt idx="17">
                  <c:v>1.3069216757741347</c:v>
                </c:pt>
                <c:pt idx="18">
                  <c:v>1.1698455949137148</c:v>
                </c:pt>
                <c:pt idx="19">
                  <c:v>1.0161290322580645</c:v>
                </c:pt>
                <c:pt idx="20">
                  <c:v>0.92592592592592593</c:v>
                </c:pt>
                <c:pt idx="21">
                  <c:v>1.1408681408681407</c:v>
                </c:pt>
                <c:pt idx="22">
                  <c:v>1.221837754709727</c:v>
                </c:pt>
                <c:pt idx="23">
                  <c:v>1.2896174863387979</c:v>
                </c:pt>
                <c:pt idx="24">
                  <c:v>1.0949126803340927</c:v>
                </c:pt>
                <c:pt idx="25">
                  <c:v>1.0341499628804751</c:v>
                </c:pt>
                <c:pt idx="26">
                  <c:v>1.099502487562189</c:v>
                </c:pt>
                <c:pt idx="27">
                  <c:v>1.1531151003167899</c:v>
                </c:pt>
                <c:pt idx="28">
                  <c:v>1.0233050847457628</c:v>
                </c:pt>
                <c:pt idx="29">
                  <c:v>1.0980392156862746</c:v>
                </c:pt>
                <c:pt idx="30">
                  <c:v>1.3712480252764612</c:v>
                </c:pt>
                <c:pt idx="31">
                  <c:v>1.5874999999999999</c:v>
                </c:pt>
                <c:pt idx="32">
                  <c:v>1.5086206896551724</c:v>
                </c:pt>
                <c:pt idx="33">
                  <c:v>1.123015873015873</c:v>
                </c:pt>
                <c:pt idx="34">
                  <c:v>0.83699943598420756</c:v>
                </c:pt>
                <c:pt idx="35">
                  <c:v>0.90120347047299199</c:v>
                </c:pt>
                <c:pt idx="36">
                  <c:v>1.0096339113680153</c:v>
                </c:pt>
                <c:pt idx="37">
                  <c:v>1.1685155837295298</c:v>
                </c:pt>
                <c:pt idx="38">
                  <c:v>1.0300632911392404</c:v>
                </c:pt>
                <c:pt idx="39">
                  <c:v>0.88247863247863256</c:v>
                </c:pt>
                <c:pt idx="40">
                  <c:v>0.81722134178552575</c:v>
                </c:pt>
                <c:pt idx="41">
                  <c:v>0.85487708168120546</c:v>
                </c:pt>
                <c:pt idx="42">
                  <c:v>0.85347985347985356</c:v>
                </c:pt>
                <c:pt idx="43">
                  <c:v>0.84310618066561016</c:v>
                </c:pt>
                <c:pt idx="44">
                  <c:v>0.92467678471051151</c:v>
                </c:pt>
                <c:pt idx="45">
                  <c:v>1.0834049871023217</c:v>
                </c:pt>
                <c:pt idx="46">
                  <c:v>0.95092758827049684</c:v>
                </c:pt>
                <c:pt idx="47">
                  <c:v>0.83227176220806787</c:v>
                </c:pt>
                <c:pt idx="48">
                  <c:v>0.69707811568276679</c:v>
                </c:pt>
                <c:pt idx="49">
                  <c:v>1.1072763876905378</c:v>
                </c:pt>
                <c:pt idx="50">
                  <c:v>1.1853832442067738</c:v>
                </c:pt>
                <c:pt idx="51">
                  <c:v>1.2611464968152866</c:v>
                </c:pt>
                <c:pt idx="52">
                  <c:v>0.95022624434389136</c:v>
                </c:pt>
                <c:pt idx="53">
                  <c:v>0.93164709424872039</c:v>
                </c:pt>
                <c:pt idx="54">
                  <c:v>0.83021223470661665</c:v>
                </c:pt>
                <c:pt idx="55">
                  <c:v>0.67189030362389812</c:v>
                </c:pt>
                <c:pt idx="56">
                  <c:v>0.64431295200525962</c:v>
                </c:pt>
                <c:pt idx="57">
                  <c:v>0.86453281603621079</c:v>
                </c:pt>
                <c:pt idx="58">
                  <c:v>1.1733333333333333</c:v>
                </c:pt>
                <c:pt idx="59">
                  <c:v>1.2188017212843429</c:v>
                </c:pt>
                <c:pt idx="60">
                  <c:v>1.1666666666666667</c:v>
                </c:pt>
                <c:pt idx="61">
                  <c:v>0.8855154965211891</c:v>
                </c:pt>
                <c:pt idx="62">
                  <c:v>0.93333333333333335</c:v>
                </c:pt>
                <c:pt idx="63">
                  <c:v>0.7433192686357244</c:v>
                </c:pt>
                <c:pt idx="64">
                  <c:v>0.9362439362439362</c:v>
                </c:pt>
                <c:pt idx="65">
                  <c:v>1.0100589663544919</c:v>
                </c:pt>
                <c:pt idx="66">
                  <c:v>1.1447459986082114</c:v>
                </c:pt>
                <c:pt idx="67">
                  <c:v>0.91205211726384361</c:v>
                </c:pt>
                <c:pt idx="68">
                  <c:v>0.70411160058737143</c:v>
                </c:pt>
                <c:pt idx="69">
                  <c:v>0.5839626033800791</c:v>
                </c:pt>
                <c:pt idx="70">
                  <c:v>0.7264864864864865</c:v>
                </c:pt>
                <c:pt idx="71">
                  <c:v>0.76689976689976691</c:v>
                </c:pt>
                <c:pt idx="72">
                  <c:v>0.78460895023002919</c:v>
                </c:pt>
                <c:pt idx="73">
                  <c:v>0.76106194690265483</c:v>
                </c:pt>
                <c:pt idx="74">
                  <c:v>0.76676109537299331</c:v>
                </c:pt>
                <c:pt idx="75">
                  <c:v>0.65225744476464942</c:v>
                </c:pt>
                <c:pt idx="76">
                  <c:v>0.53353658536585369</c:v>
                </c:pt>
                <c:pt idx="77">
                  <c:v>0.86901270772238515</c:v>
                </c:pt>
                <c:pt idx="78">
                  <c:v>0.8834951456310679</c:v>
                </c:pt>
                <c:pt idx="79">
                  <c:v>1.0307246376811596</c:v>
                </c:pt>
                <c:pt idx="80">
                  <c:v>0.78934324659231714</c:v>
                </c:pt>
                <c:pt idx="81">
                  <c:v>0.87445887445887438</c:v>
                </c:pt>
                <c:pt idx="82">
                  <c:v>0.71308833010960659</c:v>
                </c:pt>
                <c:pt idx="83">
                  <c:v>0.55532359081419624</c:v>
                </c:pt>
                <c:pt idx="84">
                  <c:v>0.58849557522123896</c:v>
                </c:pt>
                <c:pt idx="85">
                  <c:v>0.83551673944687044</c:v>
                </c:pt>
                <c:pt idx="86">
                  <c:v>1.0568011958146486</c:v>
                </c:pt>
                <c:pt idx="87">
                  <c:v>1.3020833333333333</c:v>
                </c:pt>
                <c:pt idx="88">
                  <c:v>1.1819505094614264</c:v>
                </c:pt>
                <c:pt idx="89">
                  <c:v>1.0067415730337079</c:v>
                </c:pt>
                <c:pt idx="90">
                  <c:v>0.71060606060606057</c:v>
                </c:pt>
                <c:pt idx="91">
                  <c:v>0.67527993109388462</c:v>
                </c:pt>
                <c:pt idx="92">
                  <c:v>0.751918158567775</c:v>
                </c:pt>
                <c:pt idx="93">
                  <c:v>0.94047619047619047</c:v>
                </c:pt>
                <c:pt idx="94">
                  <c:v>0.7755868544600939</c:v>
                </c:pt>
                <c:pt idx="95">
                  <c:v>1.0188679245283019</c:v>
                </c:pt>
                <c:pt idx="96">
                  <c:v>0.79221927497789568</c:v>
                </c:pt>
                <c:pt idx="97">
                  <c:v>1.0166229221347332</c:v>
                </c:pt>
                <c:pt idx="98">
                  <c:v>0.74866310160427807</c:v>
                </c:pt>
                <c:pt idx="99">
                  <c:v>0.78873239436619713</c:v>
                </c:pt>
                <c:pt idx="100">
                  <c:v>0.81219272369714846</c:v>
                </c:pt>
                <c:pt idx="101">
                  <c:v>1.0467289719626169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4-463D-B280-B77C5455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310628"/>
        <c:axId val="6575655"/>
      </c:lineChart>
      <c:dateAx>
        <c:axId val="1431062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75655"/>
        <c:crosses val="autoZero"/>
        <c:auto val="1"/>
        <c:lblOffset val="100"/>
        <c:baseTimeUnit val="days"/>
      </c:dateAx>
      <c:valAx>
        <c:axId val="6575655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310628"/>
        <c:crosses val="autoZero"/>
        <c:crossBetween val="between"/>
        <c:majorUnit val="0.25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Mortality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440">
              <a:solidFill>
                <a:srgbClr val="4472C4">
                  <a:alpha val="26000"/>
                </a:srgbClr>
              </a:solidFill>
              <a:round/>
            </a:ln>
          </c:spPr>
          <c:invertIfNegative val="0"/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'NH Analysis'!$A$20:$A$121</c:f>
              <c:numCache>
                <c:formatCode>d\-mmm</c:formatCode>
                <c:ptCount val="10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</c:numCache>
            </c:numRef>
          </c:cat>
          <c:val>
            <c:numRef>
              <c:f>'NH Analysis'!$B$20:$B$121</c:f>
              <c:numCache>
                <c:formatCode>General</c:formatCode>
                <c:ptCount val="10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 formatCode="0">
                  <c:v>2</c:v>
                </c:pt>
                <c:pt idx="5" formatCode="0">
                  <c:v>0</c:v>
                </c:pt>
                <c:pt idx="6" formatCode="0">
                  <c:v>4</c:v>
                </c:pt>
                <c:pt idx="7" formatCode="0">
                  <c:v>5</c:v>
                </c:pt>
                <c:pt idx="8" formatCode="0">
                  <c:v>3</c:v>
                </c:pt>
                <c:pt idx="9" formatCode="0">
                  <c:v>1</c:v>
                </c:pt>
                <c:pt idx="10" formatCode="0">
                  <c:v>1</c:v>
                </c:pt>
                <c:pt idx="11" formatCode="0">
                  <c:v>0</c:v>
                </c:pt>
                <c:pt idx="12" formatCode="0">
                  <c:v>0</c:v>
                </c:pt>
                <c:pt idx="13" formatCode="0">
                  <c:v>4</c:v>
                </c:pt>
                <c:pt idx="14" formatCode="0">
                  <c:v>5</c:v>
                </c:pt>
                <c:pt idx="15" formatCode="0">
                  <c:v>2</c:v>
                </c:pt>
                <c:pt idx="16" formatCode="0">
                  <c:v>3</c:v>
                </c:pt>
                <c:pt idx="17" formatCode="0">
                  <c:v>1</c:v>
                </c:pt>
                <c:pt idx="18" formatCode="0">
                  <c:v>3</c:v>
                </c:pt>
                <c:pt idx="19" formatCode="0">
                  <c:v>1</c:v>
                </c:pt>
                <c:pt idx="20" formatCode="0">
                  <c:v>0</c:v>
                </c:pt>
                <c:pt idx="21" formatCode="0">
                  <c:v>6</c:v>
                </c:pt>
                <c:pt idx="22" formatCode="0">
                  <c:v>3</c:v>
                </c:pt>
                <c:pt idx="23" formatCode="0">
                  <c:v>2</c:v>
                </c:pt>
                <c:pt idx="24" formatCode="0">
                  <c:v>7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6</c:v>
                </c:pt>
                <c:pt idx="29" formatCode="0">
                  <c:v>6</c:v>
                </c:pt>
                <c:pt idx="30" formatCode="0">
                  <c:v>0</c:v>
                </c:pt>
                <c:pt idx="31" formatCode="0">
                  <c:v>3</c:v>
                </c:pt>
                <c:pt idx="32" formatCode="0">
                  <c:v>2</c:v>
                </c:pt>
                <c:pt idx="33" formatCode="0">
                  <c:v>0</c:v>
                </c:pt>
                <c:pt idx="34" formatCode="0">
                  <c:v>6</c:v>
                </c:pt>
                <c:pt idx="35" formatCode="0">
                  <c:v>19</c:v>
                </c:pt>
                <c:pt idx="36" formatCode="0">
                  <c:v>3</c:v>
                </c:pt>
                <c:pt idx="37" formatCode="0">
                  <c:v>7</c:v>
                </c:pt>
                <c:pt idx="38" formatCode="0">
                  <c:v>10</c:v>
                </c:pt>
                <c:pt idx="39" formatCode="0">
                  <c:v>2</c:v>
                </c:pt>
                <c:pt idx="40" formatCode="0">
                  <c:v>0</c:v>
                </c:pt>
                <c:pt idx="41" formatCode="0">
                  <c:v>9</c:v>
                </c:pt>
                <c:pt idx="42" formatCode="0">
                  <c:v>8</c:v>
                </c:pt>
                <c:pt idx="43" formatCode="0">
                  <c:v>1</c:v>
                </c:pt>
                <c:pt idx="44" formatCode="0">
                  <c:v>8</c:v>
                </c:pt>
                <c:pt idx="45" formatCode="0">
                  <c:v>12</c:v>
                </c:pt>
                <c:pt idx="46" formatCode="0">
                  <c:v>1</c:v>
                </c:pt>
                <c:pt idx="47" formatCode="0">
                  <c:v>0</c:v>
                </c:pt>
                <c:pt idx="48" formatCode="0">
                  <c:v>10</c:v>
                </c:pt>
                <c:pt idx="49" formatCode="0">
                  <c:v>8</c:v>
                </c:pt>
                <c:pt idx="50" formatCode="0">
                  <c:v>9</c:v>
                </c:pt>
                <c:pt idx="51" formatCode="0">
                  <c:v>5</c:v>
                </c:pt>
                <c:pt idx="52" formatCode="0">
                  <c:v>4</c:v>
                </c:pt>
                <c:pt idx="53" formatCode="0">
                  <c:v>1</c:v>
                </c:pt>
                <c:pt idx="54" formatCode="0">
                  <c:v>1</c:v>
                </c:pt>
                <c:pt idx="55" formatCode="0">
                  <c:v>4</c:v>
                </c:pt>
                <c:pt idx="56" formatCode="0">
                  <c:v>9</c:v>
                </c:pt>
                <c:pt idx="57" formatCode="0">
                  <c:v>9</c:v>
                </c:pt>
                <c:pt idx="58" formatCode="0">
                  <c:v>6</c:v>
                </c:pt>
                <c:pt idx="59" formatCode="0">
                  <c:v>4</c:v>
                </c:pt>
                <c:pt idx="60" formatCode="0">
                  <c:v>3</c:v>
                </c:pt>
                <c:pt idx="61" formatCode="0">
                  <c:v>0</c:v>
                </c:pt>
                <c:pt idx="62" formatCode="0">
                  <c:v>11</c:v>
                </c:pt>
                <c:pt idx="63" formatCode="0">
                  <c:v>9</c:v>
                </c:pt>
                <c:pt idx="64" formatCode="0">
                  <c:v>8</c:v>
                </c:pt>
                <c:pt idx="65" formatCode="0">
                  <c:v>5</c:v>
                </c:pt>
                <c:pt idx="66" formatCode="0">
                  <c:v>5</c:v>
                </c:pt>
                <c:pt idx="67" formatCode="0">
                  <c:v>3</c:v>
                </c:pt>
                <c:pt idx="68" formatCode="0">
                  <c:v>0</c:v>
                </c:pt>
                <c:pt idx="69" formatCode="0">
                  <c:v>8</c:v>
                </c:pt>
                <c:pt idx="70" formatCode="0">
                  <c:v>7</c:v>
                </c:pt>
                <c:pt idx="71" formatCode="0">
                  <c:v>7</c:v>
                </c:pt>
                <c:pt idx="72" formatCode="0">
                  <c:v>7</c:v>
                </c:pt>
                <c:pt idx="73" formatCode="0">
                  <c:v>3</c:v>
                </c:pt>
                <c:pt idx="74" formatCode="0">
                  <c:v>2</c:v>
                </c:pt>
                <c:pt idx="75" formatCode="0">
                  <c:v>0</c:v>
                </c:pt>
                <c:pt idx="76" formatCode="0">
                  <c:v>6</c:v>
                </c:pt>
                <c:pt idx="77" formatCode="0">
                  <c:v>4</c:v>
                </c:pt>
                <c:pt idx="78" formatCode="0">
                  <c:v>1</c:v>
                </c:pt>
                <c:pt idx="79" formatCode="0">
                  <c:v>6</c:v>
                </c:pt>
                <c:pt idx="80" formatCode="0">
                  <c:v>2</c:v>
                </c:pt>
                <c:pt idx="81" formatCode="0">
                  <c:v>0</c:v>
                </c:pt>
                <c:pt idx="82" formatCode="0">
                  <c:v>0</c:v>
                </c:pt>
                <c:pt idx="83" formatCode="0">
                  <c:v>4</c:v>
                </c:pt>
                <c:pt idx="84" formatCode="0">
                  <c:v>4</c:v>
                </c:pt>
                <c:pt idx="85" formatCode="0">
                  <c:v>10</c:v>
                </c:pt>
                <c:pt idx="86" formatCode="0">
                  <c:v>8</c:v>
                </c:pt>
                <c:pt idx="87" formatCode="0">
                  <c:v>2</c:v>
                </c:pt>
                <c:pt idx="88" formatCode="0">
                  <c:v>0</c:v>
                </c:pt>
                <c:pt idx="89" formatCode="0">
                  <c:v>0</c:v>
                </c:pt>
                <c:pt idx="90" formatCode="0">
                  <c:v>4</c:v>
                </c:pt>
                <c:pt idx="91" formatCode="0">
                  <c:v>2</c:v>
                </c:pt>
                <c:pt idx="92" formatCode="0">
                  <c:v>2</c:v>
                </c:pt>
                <c:pt idx="93" formatCode="0">
                  <c:v>1</c:v>
                </c:pt>
                <c:pt idx="94" formatCode="0">
                  <c:v>4</c:v>
                </c:pt>
                <c:pt idx="95" formatCode="0">
                  <c:v>1</c:v>
                </c:pt>
                <c:pt idx="96" formatCode="0">
                  <c:v>1</c:v>
                </c:pt>
                <c:pt idx="97" formatCode="0">
                  <c:v>2</c:v>
                </c:pt>
                <c:pt idx="98" formatCode="0">
                  <c:v>2</c:v>
                </c:pt>
                <c:pt idx="99" formatCode="0">
                  <c:v>1</c:v>
                </c:pt>
                <c:pt idx="100" formatCode="0">
                  <c:v>3</c:v>
                </c:pt>
                <c:pt idx="101" formatCode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8-4067-A8F0-FE2FF37C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7133"/>
        <c:axId val="76937671"/>
      </c:barChart>
      <c:dateAx>
        <c:axId val="1609713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37671"/>
        <c:crosses val="autoZero"/>
        <c:auto val="1"/>
        <c:lblOffset val="100"/>
        <c:baseTimeUnit val="days"/>
      </c:dateAx>
      <c:valAx>
        <c:axId val="76937671"/>
        <c:scaling>
          <c:orientation val="minMax"/>
          <c:max val="3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097133"/>
        <c:crosses val="autoZero"/>
        <c:crossBetween val="between"/>
        <c:majorUnit val="10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Daily Cases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440">
              <a:solidFill>
                <a:srgbClr val="4472C4">
                  <a:alpha val="26000"/>
                </a:srgbClr>
              </a:solidFill>
              <a:round/>
            </a:ln>
          </c:spPr>
          <c:invertIfNegative val="0"/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movingAvg"/>
            <c:period val="7"/>
            <c:forward val="20"/>
            <c:dispRSqr val="1"/>
            <c:dispEq val="1"/>
            <c:trendlineLbl>
              <c:numFmt formatCode="General" sourceLinked="0"/>
            </c:trendlineLbl>
          </c:trendline>
          <c:cat>
            <c:numRef>
              <c:f>'NH Analysis'!$A$20:$A$121</c:f>
              <c:numCache>
                <c:formatCode>d\-mmm</c:formatCode>
                <c:ptCount val="102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</c:numCache>
            </c:numRef>
          </c:cat>
          <c:val>
            <c:numRef>
              <c:f>'NH Analysis'!$C$20:$C$121</c:f>
              <c:numCache>
                <c:formatCode>General</c:formatCode>
                <c:ptCount val="102"/>
                <c:pt idx="0">
                  <c:v>48</c:v>
                </c:pt>
                <c:pt idx="1">
                  <c:v>64</c:v>
                </c:pt>
                <c:pt idx="2">
                  <c:v>61</c:v>
                </c:pt>
                <c:pt idx="3">
                  <c:v>81</c:v>
                </c:pt>
                <c:pt idx="4">
                  <c:v>48</c:v>
                </c:pt>
                <c:pt idx="5">
                  <c:v>46</c:v>
                </c:pt>
                <c:pt idx="6">
                  <c:v>32</c:v>
                </c:pt>
                <c:pt idx="7">
                  <c:v>41</c:v>
                </c:pt>
                <c:pt idx="8">
                  <c:v>31</c:v>
                </c:pt>
                <c:pt idx="9">
                  <c:v>66</c:v>
                </c:pt>
                <c:pt idx="10">
                  <c:v>45</c:v>
                </c:pt>
                <c:pt idx="11">
                  <c:v>57</c:v>
                </c:pt>
                <c:pt idx="12">
                  <c:v>35</c:v>
                </c:pt>
                <c:pt idx="13">
                  <c:v>73</c:v>
                </c:pt>
                <c:pt idx="14">
                  <c:v>53</c:v>
                </c:pt>
                <c:pt idx="15">
                  <c:v>71</c:v>
                </c:pt>
                <c:pt idx="16">
                  <c:v>78</c:v>
                </c:pt>
                <c:pt idx="17">
                  <c:v>56</c:v>
                </c:pt>
                <c:pt idx="18">
                  <c:v>50</c:v>
                </c:pt>
                <c:pt idx="19">
                  <c:v>56</c:v>
                </c:pt>
                <c:pt idx="20">
                  <c:v>44</c:v>
                </c:pt>
                <c:pt idx="21">
                  <c:v>99</c:v>
                </c:pt>
                <c:pt idx="22">
                  <c:v>84</c:v>
                </c:pt>
                <c:pt idx="23">
                  <c:v>53</c:v>
                </c:pt>
                <c:pt idx="24">
                  <c:v>69</c:v>
                </c:pt>
                <c:pt idx="25">
                  <c:v>77</c:v>
                </c:pt>
                <c:pt idx="26">
                  <c:v>75</c:v>
                </c:pt>
                <c:pt idx="27">
                  <c:v>82</c:v>
                </c:pt>
                <c:pt idx="28">
                  <c:v>50</c:v>
                </c:pt>
                <c:pt idx="29">
                  <c:v>96</c:v>
                </c:pt>
                <c:pt idx="30">
                  <c:v>164</c:v>
                </c:pt>
                <c:pt idx="31">
                  <c:v>121</c:v>
                </c:pt>
                <c:pt idx="32">
                  <c:v>90</c:v>
                </c:pt>
                <c:pt idx="33">
                  <c:v>72</c:v>
                </c:pt>
                <c:pt idx="34">
                  <c:v>50</c:v>
                </c:pt>
                <c:pt idx="35">
                  <c:v>108</c:v>
                </c:pt>
                <c:pt idx="36">
                  <c:v>104</c:v>
                </c:pt>
                <c:pt idx="37">
                  <c:v>104</c:v>
                </c:pt>
                <c:pt idx="38">
                  <c:v>71</c:v>
                </c:pt>
                <c:pt idx="39">
                  <c:v>61</c:v>
                </c:pt>
                <c:pt idx="40">
                  <c:v>89</c:v>
                </c:pt>
                <c:pt idx="41">
                  <c:v>81</c:v>
                </c:pt>
                <c:pt idx="42">
                  <c:v>63</c:v>
                </c:pt>
                <c:pt idx="43">
                  <c:v>84</c:v>
                </c:pt>
                <c:pt idx="44">
                  <c:v>88</c:v>
                </c:pt>
                <c:pt idx="45">
                  <c:v>98</c:v>
                </c:pt>
                <c:pt idx="46">
                  <c:v>41</c:v>
                </c:pt>
                <c:pt idx="47">
                  <c:v>57</c:v>
                </c:pt>
                <c:pt idx="48">
                  <c:v>69</c:v>
                </c:pt>
                <c:pt idx="49">
                  <c:v>149</c:v>
                </c:pt>
                <c:pt idx="50">
                  <c:v>67</c:v>
                </c:pt>
                <c:pt idx="51" formatCode="0">
                  <c:v>81</c:v>
                </c:pt>
                <c:pt idx="52" formatCode="0">
                  <c:v>77</c:v>
                </c:pt>
                <c:pt idx="53" formatCode="0">
                  <c:v>63</c:v>
                </c:pt>
                <c:pt idx="54" formatCode="0">
                  <c:v>50</c:v>
                </c:pt>
                <c:pt idx="55" formatCode="0">
                  <c:v>34</c:v>
                </c:pt>
                <c:pt idx="56" formatCode="0">
                  <c:v>56</c:v>
                </c:pt>
                <c:pt idx="57" formatCode="0">
                  <c:v>101</c:v>
                </c:pt>
                <c:pt idx="58" formatCode="0">
                  <c:v>107</c:v>
                </c:pt>
                <c:pt idx="59" formatCode="0">
                  <c:v>55</c:v>
                </c:pt>
                <c:pt idx="60" formatCode="0">
                  <c:v>106</c:v>
                </c:pt>
                <c:pt idx="61" formatCode="0">
                  <c:v>39</c:v>
                </c:pt>
                <c:pt idx="62" formatCode="0">
                  <c:v>65</c:v>
                </c:pt>
                <c:pt idx="63" formatCode="0">
                  <c:v>47</c:v>
                </c:pt>
                <c:pt idx="64" formatCode="0">
                  <c:v>81</c:v>
                </c:pt>
                <c:pt idx="65" formatCode="0">
                  <c:v>80</c:v>
                </c:pt>
                <c:pt idx="66" formatCode="0">
                  <c:v>74</c:v>
                </c:pt>
                <c:pt idx="67" formatCode="0">
                  <c:v>26</c:v>
                </c:pt>
                <c:pt idx="68" formatCode="0">
                  <c:v>37</c:v>
                </c:pt>
                <c:pt idx="69" formatCode="0">
                  <c:v>53</c:v>
                </c:pt>
                <c:pt idx="70" formatCode="0">
                  <c:v>54</c:v>
                </c:pt>
                <c:pt idx="71" formatCode="0">
                  <c:v>34</c:v>
                </c:pt>
                <c:pt idx="72" formatCode="0">
                  <c:v>46</c:v>
                </c:pt>
                <c:pt idx="73" formatCode="0">
                  <c:v>49</c:v>
                </c:pt>
                <c:pt idx="74" formatCode="0">
                  <c:v>21</c:v>
                </c:pt>
                <c:pt idx="75" formatCode="0">
                  <c:v>27</c:v>
                </c:pt>
                <c:pt idx="76" formatCode="0">
                  <c:v>27</c:v>
                </c:pt>
                <c:pt idx="77" formatCode="0">
                  <c:v>73</c:v>
                </c:pt>
                <c:pt idx="78" formatCode="0">
                  <c:v>17</c:v>
                </c:pt>
                <c:pt idx="79" formatCode="0">
                  <c:v>37</c:v>
                </c:pt>
                <c:pt idx="80" formatCode="0">
                  <c:v>37</c:v>
                </c:pt>
                <c:pt idx="81" formatCode="0">
                  <c:v>27</c:v>
                </c:pt>
                <c:pt idx="82" formatCode="0">
                  <c:v>15</c:v>
                </c:pt>
                <c:pt idx="83" formatCode="0">
                  <c:v>15</c:v>
                </c:pt>
                <c:pt idx="84" formatCode="0">
                  <c:v>27</c:v>
                </c:pt>
                <c:pt idx="85" formatCode="0">
                  <c:v>40</c:v>
                </c:pt>
                <c:pt idx="86" formatCode="0">
                  <c:v>34</c:v>
                </c:pt>
                <c:pt idx="87" formatCode="0">
                  <c:v>51</c:v>
                </c:pt>
                <c:pt idx="88" formatCode="0">
                  <c:v>31</c:v>
                </c:pt>
                <c:pt idx="89" formatCode="0">
                  <c:v>14</c:v>
                </c:pt>
                <c:pt idx="90" formatCode="0">
                  <c:v>22</c:v>
                </c:pt>
                <c:pt idx="91" formatCode="0">
                  <c:v>20</c:v>
                </c:pt>
                <c:pt idx="92" formatCode="0">
                  <c:v>21</c:v>
                </c:pt>
                <c:pt idx="93" formatCode="0">
                  <c:v>38</c:v>
                </c:pt>
                <c:pt idx="94" formatCode="0">
                  <c:v>0</c:v>
                </c:pt>
                <c:pt idx="95" formatCode="0">
                  <c:v>43</c:v>
                </c:pt>
                <c:pt idx="96" formatCode="0">
                  <c:v>21</c:v>
                </c:pt>
                <c:pt idx="97" formatCode="0">
                  <c:v>19</c:v>
                </c:pt>
                <c:pt idx="98" formatCode="0">
                  <c:v>20</c:v>
                </c:pt>
                <c:pt idx="99" formatCode="0">
                  <c:v>21</c:v>
                </c:pt>
                <c:pt idx="100" formatCode="0">
                  <c:v>18</c:v>
                </c:pt>
                <c:pt idx="101" formatCode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C-4D32-8299-F497B2BD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97133"/>
        <c:axId val="76937671"/>
      </c:barChart>
      <c:dateAx>
        <c:axId val="1609713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937671"/>
        <c:crosses val="autoZero"/>
        <c:auto val="1"/>
        <c:lblOffset val="100"/>
        <c:baseTimeUnit val="days"/>
      </c:dateAx>
      <c:valAx>
        <c:axId val="76937671"/>
        <c:scaling>
          <c:orientation val="minMax"/>
          <c:max val="25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097133"/>
        <c:crosses val="autoZero"/>
        <c:crossBetween val="between"/>
        <c:majorUnit val="25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98930</xdr:colOff>
      <xdr:row>82</xdr:row>
      <xdr:rowOff>162440</xdr:rowOff>
    </xdr:from>
    <xdr:to>
      <xdr:col>13</xdr:col>
      <xdr:colOff>4005</xdr:colOff>
      <xdr:row>94</xdr:row>
      <xdr:rowOff>34810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95755</xdr:colOff>
      <xdr:row>94</xdr:row>
      <xdr:rowOff>73200</xdr:rowOff>
    </xdr:from>
    <xdr:to>
      <xdr:col>12</xdr:col>
      <xdr:colOff>873955</xdr:colOff>
      <xdr:row>105</xdr:row>
      <xdr:rowOff>188200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95250</xdr:colOff>
      <xdr:row>106</xdr:row>
      <xdr:rowOff>57150</xdr:rowOff>
    </xdr:from>
    <xdr:to>
      <xdr:col>12</xdr:col>
      <xdr:colOff>873450</xdr:colOff>
      <xdr:row>117</xdr:row>
      <xdr:rowOff>168975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FEC9D8-94F2-4F75-810D-E2BD523E9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327510</xdr:colOff>
      <xdr:row>105</xdr:row>
      <xdr:rowOff>33570</xdr:rowOff>
    </xdr:from>
    <xdr:to>
      <xdr:col>15</xdr:col>
      <xdr:colOff>873310</xdr:colOff>
      <xdr:row>117</xdr:row>
      <xdr:rowOff>98405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34465</xdr:colOff>
      <xdr:row>117</xdr:row>
      <xdr:rowOff>104665</xdr:rowOff>
    </xdr:from>
    <xdr:to>
      <xdr:col>11</xdr:col>
      <xdr:colOff>573915</xdr:colOff>
      <xdr:row>129</xdr:row>
      <xdr:rowOff>169500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38100</xdr:colOff>
      <xdr:row>105</xdr:row>
      <xdr:rowOff>31750</xdr:rowOff>
    </xdr:from>
    <xdr:to>
      <xdr:col>11</xdr:col>
      <xdr:colOff>574375</xdr:colOff>
      <xdr:row>117</xdr:row>
      <xdr:rowOff>77535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188590-212A-4758-9796-ABBE08FF8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T217" totalsRowCount="1">
  <autoFilter ref="B1:T216" xr:uid="{00000000-0009-0000-0100-000001000000}"/>
  <sortState xmlns:xlrd2="http://schemas.microsoft.com/office/spreadsheetml/2017/richdata2" ref="B2:T214">
    <sortCondition ref="J1:J214"/>
  </sortState>
  <tableColumns count="19">
    <tableColumn id="1" xr3:uid="{00000000-0010-0000-0000-000001000000}" name="Rank" totalsRowFunction="custom" totalsRowDxfId="18">
      <totalsRowFormula>AVERAGE(Table1[Rank])</totalsRowFormula>
    </tableColumn>
    <tableColumn id="2" xr3:uid="{00000000-0010-0000-0000-000002000000}" name="Country" totalsRowFunction="custom" totalsRowDxfId="17">
      <totalsRowFormula>AVERAGE(Table1[Country])</totalsRowFormula>
    </tableColumn>
    <tableColumn id="3" xr3:uid="{00000000-0010-0000-0000-000003000000}" name="Cases" totalsRowFunction="custom" totalsRowDxfId="16">
      <totalsRowFormula>AVERAGE(Table1[Cases])</totalsRowFormula>
    </tableColumn>
    <tableColumn id="5" xr3:uid="{00000000-0010-0000-0000-000005000000}" name="Deaths" totalsRowFunction="custom" totalsRowDxfId="15">
      <totalsRowFormula>AVERAGE(Table1[Deaths])</totalsRowFormula>
    </tableColumn>
    <tableColumn id="7" xr3:uid="{00000000-0010-0000-0000-000007000000}" name="Recovered" totalsRowFunction="custom" totalsRowDxfId="14">
      <totalsRowFormula>AVERAGE(Table1[Recovered])</totalsRowFormula>
    </tableColumn>
    <tableColumn id="8" xr3:uid="{00000000-0010-0000-0000-000008000000}" name="Active" totalsRowFunction="custom" totalsRowDxfId="13">
      <totalsRowFormula>AVERAGE(Table1[Active])</totalsRowFormula>
    </tableColumn>
    <tableColumn id="9" xr3:uid="{00000000-0010-0000-0000-000009000000}" name="Serious, Critical" totalsRowFunction="custom" totalsRowDxfId="12">
      <totalsRowFormula>AVERAGE(Table1[Serious, Critical])</totalsRowFormula>
    </tableColumn>
    <tableColumn id="14" xr3:uid="{00000000-0010-0000-0000-00000E000000}" name="Population" totalsRowFunction="custom" totalsRowDxfId="11">
      <totalsRowFormula>AVERAGE(Table1[Population])</totalsRowFormula>
    </tableColumn>
    <tableColumn id="15" xr3:uid="{00000000-0010-0000-0000-00000F000000}" name="1/# " totalsRowFunction="custom" totalsRowDxfId="10">
      <totalsRowFormula>AVERAGE(Table1[1/'# ])</totalsRowFormula>
    </tableColumn>
    <tableColumn id="16" xr3:uid="{00000000-0010-0000-0000-000010000000}" name="1/# Deaths" totalsRowFunction="custom" totalsRowDxfId="9">
      <totalsRowFormula>AVERAGE(Table1[1/'# Deaths])</totalsRowFormula>
    </tableColumn>
    <tableColumn id="17" xr3:uid="{00000000-0010-0000-0000-000011000000}" name="Ex(Deaths)" totalsRowFunction="custom" totalsRowDxfId="8">
      <totalsRowFormula>AVERAGE(Table1[Ex(Deaths)])</totalsRowFormula>
    </tableColumn>
    <tableColumn id="18" xr3:uid="{00000000-0010-0000-0000-000012000000}" name="Death Rate" totalsRowFunction="custom" totalsRowDxfId="7">
      <totalsRowFormula>AVERAGE(Table1[Death Rate])</totalsRowFormula>
    </tableColumn>
    <tableColumn id="19" xr3:uid="{00000000-0010-0000-0000-000013000000}" name="Cases per Death" totalsRowFunction="custom" totalsRowDxfId="6">
      <totalsRowFormula>AVERAGE(Table1[Cases per Death])</totalsRowFormula>
    </tableColumn>
    <tableColumn id="20" xr3:uid="{00000000-0010-0000-0000-000014000000}" name="Percent Infected" totalsRowFunction="custom" totalsRowDxfId="5">
      <totalsRowFormula>AVERAGE(Table1[Percent Infected])</totalsRowFormula>
    </tableColumn>
    <tableColumn id="21" xr3:uid="{00000000-0010-0000-0000-000015000000}" name="Percent Dead" totalsRowFunction="custom" totalsRowDxfId="4">
      <totalsRowFormula>AVERAGE(Table1[Percent Dead])</totalsRowFormula>
    </tableColumn>
    <tableColumn id="22" xr3:uid="{00000000-0010-0000-0000-000016000000}" name="Percent Ex(Death)" totalsRowFunction="custom" totalsRowDxfId="3">
      <totalsRowFormula>AVERAGE(Table1[Percent Ex(Death)])</totalsRowFormula>
    </tableColumn>
    <tableColumn id="25" xr3:uid="{00000000-0010-0000-0000-000019000000}" name="% Active" totalsRowFunction="custom" totalsRowDxfId="2">
      <totalsRowFormula>AVERAGE(Table1[% Active])</totalsRowFormula>
    </tableColumn>
    <tableColumn id="4" xr3:uid="{C5BC61F0-787C-4B13-B094-7F65C2839684}" name="Percent Actively Infected" dataDxfId="22" totalsRowDxfId="1">
      <calculatedColumnFormula>Table1[[#This Row],[Percent Infected]]*Table1[[#This Row],[% Active]]</calculatedColumnFormula>
    </tableColumn>
    <tableColumn id="6" xr3:uid="{C200E07E-202A-4F23-AD30-2B5D0B3475C7}" name="1/# Active" dataDxfId="21" totalsRowDxfId="0">
      <calculatedColumnFormula>1/Table1[[#This Row],[Percent Actively Infected]]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X62" totalsRowShown="0">
  <autoFilter ref="A1:X62" xr:uid="{00000000-0009-0000-0100-000002000000}"/>
  <sortState xmlns:xlrd2="http://schemas.microsoft.com/office/spreadsheetml/2017/richdata2" ref="A2:X58">
    <sortCondition ref="X1:X58"/>
  </sortState>
  <tableColumns count="24">
    <tableColumn id="1" xr3:uid="{00000000-0010-0000-0100-000001000000}" name="State"/>
    <tableColumn id="2" xr3:uid="{00000000-0010-0000-0100-000002000000}" name="Cases"/>
    <tableColumn id="3" xr3:uid="{00000000-0010-0000-0100-000003000000}" name="New Cases"/>
    <tableColumn id="4" xr3:uid="{00000000-0010-0000-0100-000004000000}" name="Deaths"/>
    <tableColumn id="5" xr3:uid="{00000000-0010-0000-0100-000005000000}" name="New Deaths"/>
    <tableColumn id="6" xr3:uid="{00000000-0010-0000-0100-000006000000}" name="Active"/>
    <tableColumn id="7" xr3:uid="{00000000-0010-0000-0100-000007000000}" name="Cases/1M"/>
    <tableColumn id="8" xr3:uid="{00000000-0010-0000-0100-000008000000}" name="Deaths/1M"/>
    <tableColumn id="9" xr3:uid="{00000000-0010-0000-0100-000009000000}" name="Tests"/>
    <tableColumn id="10" xr3:uid="{00000000-0010-0000-0100-00000A000000}" name="Test/1M"/>
    <tableColumn id="11" xr3:uid="{00000000-0010-0000-0100-00000B000000}" name="Source"/>
    <tableColumn id="12" xr3:uid="{00000000-0010-0000-0100-00000C000000}" name="Projections"/>
    <tableColumn id="13" xr3:uid="{00000000-0010-0000-0100-00000D000000}" name="% Active"/>
    <tableColumn id="14" xr3:uid="{00000000-0010-0000-0100-00000E000000}" name="1/# "/>
    <tableColumn id="15" xr3:uid="{00000000-0010-0000-0100-00000F000000}" name="1/# Deaths"/>
    <tableColumn id="16" xr3:uid="{00000000-0010-0000-0100-000010000000}" name="Ex(Deaths)">
      <calculatedColumnFormula>Table2[[#This Row],[Deaths]]+Table2[[#This Row],[Active]]*Table2[[#This Row],[Death Rate]]</calculatedColumnFormula>
    </tableColumn>
    <tableColumn id="17" xr3:uid="{00000000-0010-0000-0100-000011000000}" name="Death Rate"/>
    <tableColumn id="18" xr3:uid="{00000000-0010-0000-0100-000012000000}" name="Cases per Death"/>
    <tableColumn id="19" xr3:uid="{00000000-0010-0000-0100-000013000000}" name="Percent Infected"/>
    <tableColumn id="20" xr3:uid="{00000000-0010-0000-0100-000014000000}" name="Percent Dead"/>
    <tableColumn id="21" xr3:uid="{00000000-0010-0000-0100-000015000000}" name="Percent Ex(Death)"/>
    <tableColumn id="22" xr3:uid="{00000000-0010-0000-0100-000016000000}" name="Cases per Test"/>
    <tableColumn id="23" xr3:uid="{9B168E7D-9EBA-4A79-8254-0356C277894C}" name="Percent Active Infected" dataDxfId="20">
      <calculatedColumnFormula>Table2[[#This Row],[Percent Infected]]*Table2[[#This Row],[% Active]]</calculatedColumnFormula>
    </tableColumn>
    <tableColumn id="24" xr3:uid="{6B6B44B4-3DE3-4BD0-979D-79BA94F42EB9}" name="1/# Active" dataDxfId="19">
      <calculatedColumnFormula>1/Table2[[#This Row],[Percent Active Infected]]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serbia-population/" TargetMode="External"/><Relationship Id="rId299" Type="http://schemas.openxmlformats.org/officeDocument/2006/relationships/hyperlink" Target="https://www.worldometers.info/coronavirus/country/channel-islands/" TargetMode="External"/><Relationship Id="rId21" Type="http://schemas.openxmlformats.org/officeDocument/2006/relationships/hyperlink" Target="https://www.worldometers.info/coronavirus/country/iran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finland-population/" TargetMode="External"/><Relationship Id="rId324" Type="http://schemas.openxmlformats.org/officeDocument/2006/relationships/hyperlink" Target="https://www.worldometers.info/world-population/guyana-population/" TargetMode="External"/><Relationship Id="rId366" Type="http://schemas.openxmlformats.org/officeDocument/2006/relationships/hyperlink" Target="https://www.worldometers.info/world-population/sint-maarten-population/" TargetMode="External"/><Relationship Id="rId170" Type="http://schemas.openxmlformats.org/officeDocument/2006/relationships/hyperlink" Target="https://www.worldometers.info/coronavirus/country/state-of-palestine/" TargetMode="External"/><Relationship Id="rId226" Type="http://schemas.openxmlformats.org/officeDocument/2006/relationships/hyperlink" Target="https://www.worldometers.info/coronavirus/country/slovakia/" TargetMode="External"/><Relationship Id="rId268" Type="http://schemas.openxmlformats.org/officeDocument/2006/relationships/hyperlink" Target="https://www.worldometers.info/world-population/burkina-faso-population/" TargetMode="External"/><Relationship Id="rId32" Type="http://schemas.openxmlformats.org/officeDocument/2006/relationships/hyperlink" Target="https://www.worldometers.info/world-population/germany-population/" TargetMode="External"/><Relationship Id="rId74" Type="http://schemas.openxmlformats.org/officeDocument/2006/relationships/hyperlink" Target="https://www.worldometers.info/world-population/bolivia-population/" TargetMode="External"/><Relationship Id="rId128" Type="http://schemas.openxmlformats.org/officeDocument/2006/relationships/hyperlink" Target="https://www.worldometers.info/coronavirus/country/denmark/" TargetMode="External"/><Relationship Id="rId335" Type="http://schemas.openxmlformats.org/officeDocument/2006/relationships/hyperlink" Target="https://www.worldometers.info/coronavirus/country/burundi/" TargetMode="External"/><Relationship Id="rId377" Type="http://schemas.openxmlformats.org/officeDocument/2006/relationships/hyperlink" Target="https://www.worldometers.info/coronavirus/country/saint-martin/" TargetMode="External"/><Relationship Id="rId5" Type="http://schemas.openxmlformats.org/officeDocument/2006/relationships/hyperlink" Target="https://www.worldometers.info/coronavirus/country/india/" TargetMode="External"/><Relationship Id="rId181" Type="http://schemas.openxmlformats.org/officeDocument/2006/relationships/hyperlink" Target="https://www.worldometers.info/world-population/djibouti-population/" TargetMode="External"/><Relationship Id="rId237" Type="http://schemas.openxmlformats.org/officeDocument/2006/relationships/hyperlink" Target="https://www.worldometers.info/world-population/slovenia-population/" TargetMode="External"/><Relationship Id="rId402" Type="http://schemas.openxmlformats.org/officeDocument/2006/relationships/hyperlink" Target="https://www.worldometers.info/world-population/falkland-islands-malvinas-population/" TargetMode="External"/><Relationship Id="rId279" Type="http://schemas.openxmlformats.org/officeDocument/2006/relationships/hyperlink" Target="https://www.worldometers.info/coronavirus/country/zimbabwe/" TargetMode="External"/><Relationship Id="rId22" Type="http://schemas.openxmlformats.org/officeDocument/2006/relationships/hyperlink" Target="https://www.worldometers.info/world-population/iran-population/" TargetMode="External"/><Relationship Id="rId43" Type="http://schemas.openxmlformats.org/officeDocument/2006/relationships/hyperlink" Target="https://www.worldometers.info/world-population/argentina-population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nepal/" TargetMode="External"/><Relationship Id="rId139" Type="http://schemas.openxmlformats.org/officeDocument/2006/relationships/hyperlink" Target="https://www.worldometers.info/world-population/australia-population/" TargetMode="External"/><Relationship Id="rId290" Type="http://schemas.openxmlformats.org/officeDocument/2006/relationships/hyperlink" Target="https://www.worldometers.info/world-population/suriname-population/" TargetMode="External"/><Relationship Id="rId304" Type="http://schemas.openxmlformats.org/officeDocument/2006/relationships/hyperlink" Target="https://www.worldometers.info/world-population/tanzania-population/" TargetMode="External"/><Relationship Id="rId325" Type="http://schemas.openxmlformats.org/officeDocument/2006/relationships/hyperlink" Target="https://www.worldometers.info/coronavirus/country/martinique/" TargetMode="External"/><Relationship Id="rId346" Type="http://schemas.openxmlformats.org/officeDocument/2006/relationships/hyperlink" Target="https://www.worldometers.info/world-population/bermuda-population/" TargetMode="External"/><Relationship Id="rId367" Type="http://schemas.openxmlformats.org/officeDocument/2006/relationships/hyperlink" Target="https://www.worldometers.info/coronavirus/country/antigua-and-barbuda/" TargetMode="External"/><Relationship Id="rId388" Type="http://schemas.openxmlformats.org/officeDocument/2006/relationships/hyperlink" Target="https://www.worldometers.info/world-population/timor-leste-population/" TargetMode="External"/><Relationship Id="rId85" Type="http://schemas.openxmlformats.org/officeDocument/2006/relationships/hyperlink" Target="https://www.worldometers.info/world-population/poland-population/" TargetMode="External"/><Relationship Id="rId150" Type="http://schemas.openxmlformats.org/officeDocument/2006/relationships/hyperlink" Target="https://www.worldometers.info/coronavirus/country/senegal/" TargetMode="External"/><Relationship Id="rId171" Type="http://schemas.openxmlformats.org/officeDocument/2006/relationships/hyperlink" Target="https://www.worldometers.info/world-population/state-of-palestine-population/" TargetMode="External"/><Relationship Id="rId192" Type="http://schemas.openxmlformats.org/officeDocument/2006/relationships/hyperlink" Target="https://www.worldometers.info/coronavirus/country/croatia/" TargetMode="External"/><Relationship Id="rId206" Type="http://schemas.openxmlformats.org/officeDocument/2006/relationships/hyperlink" Target="https://www.worldometers.info/coronavirus/country/mayotte/" TargetMode="External"/><Relationship Id="rId227" Type="http://schemas.openxmlformats.org/officeDocument/2006/relationships/hyperlink" Target="https://www.worldometers.info/world-population/slovakia-population/" TargetMode="External"/><Relationship Id="rId413" Type="http://schemas.openxmlformats.org/officeDocument/2006/relationships/hyperlink" Target="https://www.worldometers.info/coronavirus/country/british-virgin-islands/" TargetMode="External"/><Relationship Id="rId248" Type="http://schemas.openxmlformats.org/officeDocument/2006/relationships/hyperlink" Target="https://www.worldometers.info/world-population/yemen-population/" TargetMode="External"/><Relationship Id="rId269" Type="http://schemas.openxmlformats.org/officeDocument/2006/relationships/hyperlink" Target="https://www.worldometers.info/coronavirus/country/uganda/" TargetMode="External"/><Relationship Id="rId12" Type="http://schemas.openxmlformats.org/officeDocument/2006/relationships/hyperlink" Target="https://www.worldometers.info/world-population/chile-population/" TargetMode="External"/><Relationship Id="rId33" Type="http://schemas.openxmlformats.org/officeDocument/2006/relationships/hyperlink" Target="https://www.worldometers.info/coronavirus/country/bangladesh/" TargetMode="External"/><Relationship Id="rId108" Type="http://schemas.openxmlformats.org/officeDocument/2006/relationships/hyperlink" Target="https://www.worldometers.info/coronavirus/country/japan/" TargetMode="External"/><Relationship Id="rId129" Type="http://schemas.openxmlformats.org/officeDocument/2006/relationships/hyperlink" Target="https://www.worldometers.info/world-population/denmark-population/" TargetMode="External"/><Relationship Id="rId280" Type="http://schemas.openxmlformats.org/officeDocument/2006/relationships/hyperlink" Target="https://www.worldometers.info/world-population/zimbabwe-population/" TargetMode="External"/><Relationship Id="rId315" Type="http://schemas.openxmlformats.org/officeDocument/2006/relationships/hyperlink" Target="https://www.worldometers.info/coronavirus/country/isle-of-man/" TargetMode="External"/><Relationship Id="rId336" Type="http://schemas.openxmlformats.org/officeDocument/2006/relationships/hyperlink" Target="https://www.worldometers.info/world-population/burundi-population/" TargetMode="External"/><Relationship Id="rId357" Type="http://schemas.openxmlformats.org/officeDocument/2006/relationships/hyperlink" Target="https://www.worldometers.info/coronavirus/country/barbados/" TargetMode="External"/><Relationship Id="rId54" Type="http://schemas.openxmlformats.org/officeDocument/2006/relationships/hyperlink" Target="https://www.worldometers.info/world-population/ecuador-population/" TargetMode="External"/><Relationship Id="rId75" Type="http://schemas.openxmlformats.org/officeDocument/2006/relationships/hyperlink" Target="https://www.worldometers.info/coronavirus/country/portugal/" TargetMode="External"/><Relationship Id="rId96" Type="http://schemas.openxmlformats.org/officeDocument/2006/relationships/hyperlink" Target="https://www.worldometers.info/coronavirus/country/armenia/" TargetMode="External"/><Relationship Id="rId140" Type="http://schemas.openxmlformats.org/officeDocument/2006/relationships/hyperlink" Target="https://www.worldometers.info/coronavirus/country/kenya/" TargetMode="External"/><Relationship Id="rId161" Type="http://schemas.openxmlformats.org/officeDocument/2006/relationships/hyperlink" Target="https://www.worldometers.info/world-population/costa-rica-population/" TargetMode="External"/><Relationship Id="rId182" Type="http://schemas.openxmlformats.org/officeDocument/2006/relationships/hyperlink" Target="https://www.worldometers.info/coronavirus/country/luxembourg/" TargetMode="External"/><Relationship Id="rId217" Type="http://schemas.openxmlformats.org/officeDocument/2006/relationships/hyperlink" Target="https://www.worldometers.info/world-population/lebanon-population/" TargetMode="External"/><Relationship Id="rId378" Type="http://schemas.openxmlformats.org/officeDocument/2006/relationships/hyperlink" Target="https://www.worldometers.info/world-population/saint-martin-population/" TargetMode="External"/><Relationship Id="rId399" Type="http://schemas.openxmlformats.org/officeDocument/2006/relationships/hyperlink" Target="https://www.worldometers.info/coronavirus/country/saint-kitts-and-nevis/" TargetMode="External"/><Relationship Id="rId403" Type="http://schemas.openxmlformats.org/officeDocument/2006/relationships/hyperlink" Target="https://www.worldometers.info/coronavirus/country/greenland/" TargetMode="External"/><Relationship Id="rId6" Type="http://schemas.openxmlformats.org/officeDocument/2006/relationships/hyperlink" Target="https://www.worldometers.info/world-population/india-population/" TargetMode="External"/><Relationship Id="rId238" Type="http://schemas.openxmlformats.org/officeDocument/2006/relationships/hyperlink" Target="https://www.worldometers.info/coronavirus/country/cabo-verde/" TargetMode="External"/><Relationship Id="rId259" Type="http://schemas.openxmlformats.org/officeDocument/2006/relationships/hyperlink" Target="https://www.worldometers.info/coronavirus/country/jordan/" TargetMode="External"/><Relationship Id="rId424" Type="http://schemas.openxmlformats.org/officeDocument/2006/relationships/table" Target="../tables/table1.xml"/><Relationship Id="rId23" Type="http://schemas.openxmlformats.org/officeDocument/2006/relationships/hyperlink" Target="https://www.worldometers.info/coronavirus/country/pakistan/" TargetMode="External"/><Relationship Id="rId119" Type="http://schemas.openxmlformats.org/officeDocument/2006/relationships/hyperlink" Target="https://www.worldometers.info/world-population/nepal-population/" TargetMode="External"/><Relationship Id="rId270" Type="http://schemas.openxmlformats.org/officeDocument/2006/relationships/hyperlink" Target="https://www.worldometers.info/world-population/uganda-population/" TargetMode="External"/><Relationship Id="rId291" Type="http://schemas.openxmlformats.org/officeDocument/2006/relationships/hyperlink" Target="https://www.worldometers.info/coronavirus/country/sao-tome-and-principe/" TargetMode="External"/><Relationship Id="rId305" Type="http://schemas.openxmlformats.org/officeDocument/2006/relationships/hyperlink" Target="https://www.worldometers.info/coronavirus/country/angola/" TargetMode="External"/><Relationship Id="rId326" Type="http://schemas.openxmlformats.org/officeDocument/2006/relationships/hyperlink" Target="https://www.worldometers.info/world-population/martinique-population/" TargetMode="External"/><Relationship Id="rId347" Type="http://schemas.openxmlformats.org/officeDocument/2006/relationships/hyperlink" Target="https://www.worldometers.info/coronavirus/country/brunei-darussalam/" TargetMode="External"/><Relationship Id="rId44" Type="http://schemas.openxmlformats.org/officeDocument/2006/relationships/hyperlink" Target="https://www.worldometers.info/coronavirus/country/china/" TargetMode="External"/><Relationship Id="rId65" Type="http://schemas.openxmlformats.org/officeDocument/2006/relationships/hyperlink" Target="https://www.worldometers.info/coronavirus/country/united-arab-emirates/" TargetMode="External"/><Relationship Id="rId86" Type="http://schemas.openxmlformats.org/officeDocument/2006/relationships/hyperlink" Target="https://www.worldometers.info/coronavirus/country/afghanistan/" TargetMode="External"/><Relationship Id="rId130" Type="http://schemas.openxmlformats.org/officeDocument/2006/relationships/hyperlink" Target="https://www.worldometers.info/coronavirus/country/uzbekistan/" TargetMode="External"/><Relationship Id="rId151" Type="http://schemas.openxmlformats.org/officeDocument/2006/relationships/hyperlink" Target="https://www.worldometers.info/world-population/senegal-population/" TargetMode="External"/><Relationship Id="rId368" Type="http://schemas.openxmlformats.org/officeDocument/2006/relationships/hyperlink" Target="https://www.worldometers.info/world-population/antigua-and-barbuda-population/" TargetMode="External"/><Relationship Id="rId389" Type="http://schemas.openxmlformats.org/officeDocument/2006/relationships/hyperlink" Target="https://www.worldometers.info/coronavirus/country/grenada/" TargetMode="External"/><Relationship Id="rId172" Type="http://schemas.openxmlformats.org/officeDocument/2006/relationships/hyperlink" Target="https://www.worldometers.info/coronavirus/country/guinea/" TargetMode="External"/><Relationship Id="rId193" Type="http://schemas.openxmlformats.org/officeDocument/2006/relationships/hyperlink" Target="https://www.worldometers.info/world-population/croatia-population/" TargetMode="External"/><Relationship Id="rId207" Type="http://schemas.openxmlformats.org/officeDocument/2006/relationships/hyperlink" Target="https://www.worldometers.info/world-population/mayotte-population/" TargetMode="External"/><Relationship Id="rId228" Type="http://schemas.openxmlformats.org/officeDocument/2006/relationships/hyperlink" Target="https://www.worldometers.info/coronavirus/country/iceland/" TargetMode="External"/><Relationship Id="rId249" Type="http://schemas.openxmlformats.org/officeDocument/2006/relationships/hyperlink" Target="https://www.worldometers.info/coronavirus/country/benin/" TargetMode="External"/><Relationship Id="rId414" Type="http://schemas.openxmlformats.org/officeDocument/2006/relationships/hyperlink" Target="https://www.worldometers.info/world-population/british-virgin-islands-population/" TargetMode="External"/><Relationship Id="rId13" Type="http://schemas.openxmlformats.org/officeDocument/2006/relationships/hyperlink" Target="https://www.worldometers.info/coronavirus/country/spain/" TargetMode="External"/><Relationship Id="rId109" Type="http://schemas.openxmlformats.org/officeDocument/2006/relationships/hyperlink" Target="https://www.worldometers.info/world-population/japan-population/" TargetMode="External"/><Relationship Id="rId260" Type="http://schemas.openxmlformats.org/officeDocument/2006/relationships/hyperlink" Target="https://www.worldometers.info/world-population/jordan-population/" TargetMode="External"/><Relationship Id="rId281" Type="http://schemas.openxmlformats.org/officeDocument/2006/relationships/hyperlink" Target="https://www.worldometers.info/coronavirus/country/chad/" TargetMode="External"/><Relationship Id="rId316" Type="http://schemas.openxmlformats.org/officeDocument/2006/relationships/hyperlink" Target="https://www.worldometers.info/world-population/isle-of-man-population/" TargetMode="External"/><Relationship Id="rId337" Type="http://schemas.openxmlformats.org/officeDocument/2006/relationships/hyperlink" Target="https://www.worldometers.info/coronavirus/country/guadeloupe/" TargetMode="External"/><Relationship Id="rId34" Type="http://schemas.openxmlformats.org/officeDocument/2006/relationships/hyperlink" Target="https://www.worldometers.info/world-population/bangladesh-population/" TargetMode="External"/><Relationship Id="rId55" Type="http://schemas.openxmlformats.org/officeDocument/2006/relationships/hyperlink" Target="https://www.worldometers.info/coronavirus/country/belarus/" TargetMode="External"/><Relationship Id="rId76" Type="http://schemas.openxmlformats.org/officeDocument/2006/relationships/hyperlink" Target="https://www.worldometers.info/world-population/portugal-population/" TargetMode="External"/><Relationship Id="rId97" Type="http://schemas.openxmlformats.org/officeDocument/2006/relationships/hyperlink" Target="https://www.worldometers.info/world-population/armenia-population/" TargetMode="External"/><Relationship Id="rId120" Type="http://schemas.openxmlformats.org/officeDocument/2006/relationships/hyperlink" Target="https://www.worldometers.info/coronavirus/country/morocco/" TargetMode="External"/><Relationship Id="rId141" Type="http://schemas.openxmlformats.org/officeDocument/2006/relationships/hyperlink" Target="https://www.worldometers.info/world-population/kenya-population/" TargetMode="External"/><Relationship Id="rId358" Type="http://schemas.openxmlformats.org/officeDocument/2006/relationships/hyperlink" Target="https://www.worldometers.info/world-population/barbados-population/" TargetMode="External"/><Relationship Id="rId379" Type="http://schemas.openxmlformats.org/officeDocument/2006/relationships/hyperlink" Target="https://www.worldometers.info/coronavirus/country/belize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bulgaria/" TargetMode="External"/><Relationship Id="rId183" Type="http://schemas.openxmlformats.org/officeDocument/2006/relationships/hyperlink" Target="https://www.worldometers.info/world-population/luxembourg-population/" TargetMode="External"/><Relationship Id="rId218" Type="http://schemas.openxmlformats.org/officeDocument/2006/relationships/hyperlink" Target="https://www.worldometers.info/coronavirus/country/malawi/" TargetMode="External"/><Relationship Id="rId239" Type="http://schemas.openxmlformats.org/officeDocument/2006/relationships/hyperlink" Target="https://www.worldometers.info/world-population/cabo-verde-population/" TargetMode="External"/><Relationship Id="rId390" Type="http://schemas.openxmlformats.org/officeDocument/2006/relationships/hyperlink" Target="https://www.worldometers.info/world-population/grenada-population/" TargetMode="External"/><Relationship Id="rId404" Type="http://schemas.openxmlformats.org/officeDocument/2006/relationships/hyperlink" Target="https://www.worldometers.info/world-population/greenland-population/" TargetMode="External"/><Relationship Id="rId250" Type="http://schemas.openxmlformats.org/officeDocument/2006/relationships/hyperlink" Target="https://www.worldometers.info/world-population/benin-population/" TargetMode="External"/><Relationship Id="rId271" Type="http://schemas.openxmlformats.org/officeDocument/2006/relationships/hyperlink" Target="https://www.worldometers.info/coronavirus/country/cyprus/" TargetMode="External"/><Relationship Id="rId292" Type="http://schemas.openxmlformats.org/officeDocument/2006/relationships/hyperlink" Target="https://www.worldometers.info/world-population/sao-tome-and-principe-population/" TargetMode="External"/><Relationship Id="rId306" Type="http://schemas.openxmlformats.org/officeDocument/2006/relationships/hyperlink" Target="https://www.worldometers.info/world-population/angola-population/" TargetMode="External"/><Relationship Id="rId24" Type="http://schemas.openxmlformats.org/officeDocument/2006/relationships/hyperlink" Target="https://www.worldometers.info/world-population/pakistan-population/" TargetMode="External"/><Relationship Id="rId45" Type="http://schemas.openxmlformats.org/officeDocument/2006/relationships/hyperlink" Target="https://www.worldometers.info/coronavirus/country/egypt/" TargetMode="External"/><Relationship Id="rId66" Type="http://schemas.openxmlformats.org/officeDocument/2006/relationships/hyperlink" Target="https://www.worldometers.info/world-population/united-arab-emirates-population/" TargetMode="External"/><Relationship Id="rId87" Type="http://schemas.openxmlformats.org/officeDocument/2006/relationships/hyperlink" Target="https://www.worldometers.info/world-population/afghanistan-population/" TargetMode="External"/><Relationship Id="rId110" Type="http://schemas.openxmlformats.org/officeDocument/2006/relationships/hyperlink" Target="https://www.worldometers.info/coronavirus/country/moldova/" TargetMode="External"/><Relationship Id="rId131" Type="http://schemas.openxmlformats.org/officeDocument/2006/relationships/hyperlink" Target="https://www.worldometers.info/world-population/uzbekistan-population/" TargetMode="External"/><Relationship Id="rId327" Type="http://schemas.openxmlformats.org/officeDocument/2006/relationships/hyperlink" Target="https://www.worldometers.info/coronavirus/country/lesotho/" TargetMode="External"/><Relationship Id="rId348" Type="http://schemas.openxmlformats.org/officeDocument/2006/relationships/hyperlink" Target="https://www.worldometers.info/world-population/brunei-darussalam-population/" TargetMode="External"/><Relationship Id="rId369" Type="http://schemas.openxmlformats.org/officeDocument/2006/relationships/hyperlink" Target="https://www.worldometers.info/coronavirus/country/turks-and-caicos-islands/" TargetMode="External"/><Relationship Id="rId152" Type="http://schemas.openxmlformats.org/officeDocument/2006/relationships/hyperlink" Target="https://www.worldometers.info/coronavirus/country/macedonia/" TargetMode="External"/><Relationship Id="rId173" Type="http://schemas.openxmlformats.org/officeDocument/2006/relationships/hyperlink" Target="https://www.worldometers.info/world-population/guinea-population/" TargetMode="External"/><Relationship Id="rId194" Type="http://schemas.openxmlformats.org/officeDocument/2006/relationships/hyperlink" Target="https://www.worldometers.info/coronavirus/country/albania/" TargetMode="External"/><Relationship Id="rId208" Type="http://schemas.openxmlformats.org/officeDocument/2006/relationships/hyperlink" Target="https://www.worldometers.info/coronavirus/country/maldives/" TargetMode="External"/><Relationship Id="rId229" Type="http://schemas.openxmlformats.org/officeDocument/2006/relationships/hyperlink" Target="https://www.worldometers.info/world-population/iceland-population/" TargetMode="External"/><Relationship Id="rId380" Type="http://schemas.openxmlformats.org/officeDocument/2006/relationships/hyperlink" Target="https://www.worldometers.info/world-population/belize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coronavirus/country/sierra-leone/" TargetMode="External"/><Relationship Id="rId261" Type="http://schemas.openxmlformats.org/officeDocument/2006/relationships/hyperlink" Target="https://www.worldometers.info/coronavirus/country/latvia/" TargetMode="External"/><Relationship Id="rId14" Type="http://schemas.openxmlformats.org/officeDocument/2006/relationships/hyperlink" Target="https://www.worldometers.info/world-population/spain-population/" TargetMode="External"/><Relationship Id="rId35" Type="http://schemas.openxmlformats.org/officeDocument/2006/relationships/hyperlink" Target="https://www.worldometers.info/coronavirus/country/france/" TargetMode="External"/><Relationship Id="rId56" Type="http://schemas.openxmlformats.org/officeDocument/2006/relationships/hyperlink" Target="https://www.worldometers.info/world-population/belarus-population/" TargetMode="External"/><Relationship Id="rId77" Type="http://schemas.openxmlformats.org/officeDocument/2006/relationships/hyperlink" Target="https://www.worldometers.info/coronavirus/country/singapore/" TargetMode="External"/><Relationship Id="rId100" Type="http://schemas.openxmlformats.org/officeDocument/2006/relationships/hyperlink" Target="https://www.worldometers.info/coronavirus/country/honduras/" TargetMode="External"/><Relationship Id="rId282" Type="http://schemas.openxmlformats.org/officeDocument/2006/relationships/hyperlink" Target="https://www.worldometers.info/world-population/chad-population/" TargetMode="External"/><Relationship Id="rId317" Type="http://schemas.openxmlformats.org/officeDocument/2006/relationships/hyperlink" Target="https://www.worldometers.info/coronavirus/country/myanmar/" TargetMode="External"/><Relationship Id="rId338" Type="http://schemas.openxmlformats.org/officeDocument/2006/relationships/hyperlink" Target="https://www.worldometers.info/world-population/guadeloupe-population/" TargetMode="External"/><Relationship Id="rId359" Type="http://schemas.openxmlformats.org/officeDocument/2006/relationships/hyperlink" Target="https://www.worldometers.info/coronavirus/country/seychelles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guatemala/" TargetMode="External"/><Relationship Id="rId121" Type="http://schemas.openxmlformats.org/officeDocument/2006/relationships/hyperlink" Target="https://www.worldometers.info/world-population/morocco-population/" TargetMode="External"/><Relationship Id="rId142" Type="http://schemas.openxmlformats.org/officeDocument/2006/relationships/hyperlink" Target="https://www.worldometers.info/coronavirus/country/el-salvador/" TargetMode="External"/><Relationship Id="rId163" Type="http://schemas.openxmlformats.org/officeDocument/2006/relationships/hyperlink" Target="https://www.worldometers.info/world-population/bulgaria-population/" TargetMode="External"/><Relationship Id="rId184" Type="http://schemas.openxmlformats.org/officeDocument/2006/relationships/hyperlink" Target="https://www.worldometers.info/coronavirus/country/madagascar/" TargetMode="External"/><Relationship Id="rId219" Type="http://schemas.openxmlformats.org/officeDocument/2006/relationships/hyperlink" Target="https://www.worldometers.info/world-population/malawi-population/" TargetMode="External"/><Relationship Id="rId370" Type="http://schemas.openxmlformats.org/officeDocument/2006/relationships/hyperlink" Target="https://www.worldometers.info/world-population/turks-and-caicos-islands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montserrat/" TargetMode="External"/><Relationship Id="rId230" Type="http://schemas.openxmlformats.org/officeDocument/2006/relationships/hyperlink" Target="https://www.worldometers.info/coronavirus/country/zambia/" TargetMode="External"/><Relationship Id="rId251" Type="http://schemas.openxmlformats.org/officeDocument/2006/relationships/hyperlink" Target="https://www.worldometers.info/coronavirus/country/swaziland/" TargetMode="External"/><Relationship Id="rId25" Type="http://schemas.openxmlformats.org/officeDocument/2006/relationships/hyperlink" Target="https://www.worldometers.info/coronavirus/country/italy/" TargetMode="External"/><Relationship Id="rId46" Type="http://schemas.openxmlformats.org/officeDocument/2006/relationships/hyperlink" Target="https://www.worldometers.info/world-population/egypt-population/" TargetMode="External"/><Relationship Id="rId67" Type="http://schemas.openxmlformats.org/officeDocument/2006/relationships/hyperlink" Target="https://www.worldometers.info/coronavirus/country/philippines/" TargetMode="External"/><Relationship Id="rId272" Type="http://schemas.openxmlformats.org/officeDocument/2006/relationships/hyperlink" Target="https://www.worldometers.info/world-population/cyprus-population/" TargetMode="External"/><Relationship Id="rId293" Type="http://schemas.openxmlformats.org/officeDocument/2006/relationships/hyperlink" Target="https://www.worldometers.info/coronavirus/country/togo/" TargetMode="External"/><Relationship Id="rId307" Type="http://schemas.openxmlformats.org/officeDocument/2006/relationships/hyperlink" Target="https://www.worldometers.info/coronavirus/country/taiwan/" TargetMode="External"/><Relationship Id="rId328" Type="http://schemas.openxmlformats.org/officeDocument/2006/relationships/hyperlink" Target="https://www.worldometers.info/world-population/lesotho-population/" TargetMode="External"/><Relationship Id="rId349" Type="http://schemas.openxmlformats.org/officeDocument/2006/relationships/hyperlink" Target="https://www.worldometers.info/coronavirus/country/trinidad-and-tobago/" TargetMode="External"/><Relationship Id="rId88" Type="http://schemas.openxmlformats.org/officeDocument/2006/relationships/hyperlink" Target="https://www.worldometers.info/coronavirus/country/switzerland/" TargetMode="External"/><Relationship Id="rId111" Type="http://schemas.openxmlformats.org/officeDocument/2006/relationships/hyperlink" Target="https://www.worldometers.info/world-population/moldova-population/" TargetMode="External"/><Relationship Id="rId132" Type="http://schemas.openxmlformats.org/officeDocument/2006/relationships/hyperlink" Target="https://www.worldometers.info/coronavirus/country/cote-d-ivoire/" TargetMode="External"/><Relationship Id="rId153" Type="http://schemas.openxmlformats.org/officeDocument/2006/relationships/hyperlink" Target="https://www.worldometers.info/world-population/macedonia-population/" TargetMode="External"/><Relationship Id="rId174" Type="http://schemas.openxmlformats.org/officeDocument/2006/relationships/hyperlink" Target="https://www.worldometers.info/coronavirus/country/french-guiana/" TargetMode="External"/><Relationship Id="rId195" Type="http://schemas.openxmlformats.org/officeDocument/2006/relationships/hyperlink" Target="https://www.worldometers.info/world-population/albania-population/" TargetMode="External"/><Relationship Id="rId209" Type="http://schemas.openxmlformats.org/officeDocument/2006/relationships/hyperlink" Target="https://www.worldometers.info/world-population/maldives-population/" TargetMode="External"/><Relationship Id="rId360" Type="http://schemas.openxmlformats.org/officeDocument/2006/relationships/hyperlink" Target="https://www.worldometers.info/world-population/seychelles-population/" TargetMode="External"/><Relationship Id="rId381" Type="http://schemas.openxmlformats.org/officeDocument/2006/relationships/hyperlink" Target="https://www.worldometers.info/coronavirus/country/saint-vincent-and-the-grenadines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coronavirus/country/congo/" TargetMode="External"/><Relationship Id="rId241" Type="http://schemas.openxmlformats.org/officeDocument/2006/relationships/hyperlink" Target="https://www.worldometers.info/world-population/sierra-leone-population/" TargetMode="External"/><Relationship Id="rId15" Type="http://schemas.openxmlformats.org/officeDocument/2006/relationships/hyperlink" Target="https://www.worldometers.info/coronavirus/country/mexico/" TargetMode="External"/><Relationship Id="rId36" Type="http://schemas.openxmlformats.org/officeDocument/2006/relationships/hyperlink" Target="https://www.worldometers.info/world-population/france-population/" TargetMode="External"/><Relationship Id="rId57" Type="http://schemas.openxmlformats.org/officeDocument/2006/relationships/hyperlink" Target="https://www.worldometers.info/coronavirus/country/belgium/" TargetMode="External"/><Relationship Id="rId262" Type="http://schemas.openxmlformats.org/officeDocument/2006/relationships/hyperlink" Target="https://www.worldometers.info/world-population/latvia-population/" TargetMode="External"/><Relationship Id="rId283" Type="http://schemas.openxmlformats.org/officeDocument/2006/relationships/hyperlink" Target="https://www.worldometers.info/coronavirus/country/andorra/" TargetMode="External"/><Relationship Id="rId318" Type="http://schemas.openxmlformats.org/officeDocument/2006/relationships/hyperlink" Target="https://www.worldometers.info/world-population/myanmar-population/" TargetMode="External"/><Relationship Id="rId339" Type="http://schemas.openxmlformats.org/officeDocument/2006/relationships/hyperlink" Target="https://www.worldometers.info/coronavirus/country/faeroe-islands/" TargetMode="External"/><Relationship Id="rId78" Type="http://schemas.openxmlformats.org/officeDocument/2006/relationships/hyperlink" Target="https://www.worldometers.info/world-population/singapore-population/" TargetMode="External"/><Relationship Id="rId99" Type="http://schemas.openxmlformats.org/officeDocument/2006/relationships/hyperlink" Target="https://www.worldometers.info/world-population/guatemala-population/" TargetMode="External"/><Relationship Id="rId101" Type="http://schemas.openxmlformats.org/officeDocument/2006/relationships/hyperlink" Target="https://www.worldometers.info/world-population/honduras-population/" TargetMode="External"/><Relationship Id="rId122" Type="http://schemas.openxmlformats.org/officeDocument/2006/relationships/hyperlink" Target="https://www.worldometers.info/coronavirus/country/cameroon/" TargetMode="External"/><Relationship Id="rId143" Type="http://schemas.openxmlformats.org/officeDocument/2006/relationships/hyperlink" Target="https://www.worldometers.info/world-population/el-salvador-population/" TargetMode="External"/><Relationship Id="rId164" Type="http://schemas.openxmlformats.org/officeDocument/2006/relationships/hyperlink" Target="https://www.worldometers.info/coronavirus/country/bosnia-and-herzegovina/" TargetMode="External"/><Relationship Id="rId185" Type="http://schemas.openxmlformats.org/officeDocument/2006/relationships/hyperlink" Target="https://www.worldometers.info/world-population/madagascar-population/" TargetMode="External"/><Relationship Id="rId350" Type="http://schemas.openxmlformats.org/officeDocument/2006/relationships/hyperlink" Target="https://www.worldometers.info/world-population/trinidad-and-tobago-population/" TargetMode="External"/><Relationship Id="rId371" Type="http://schemas.openxmlformats.org/officeDocument/2006/relationships/hyperlink" Target="https://www.worldometers.info/coronavirus/country/gambia/" TargetMode="External"/><Relationship Id="rId406" Type="http://schemas.openxmlformats.org/officeDocument/2006/relationships/hyperlink" Target="https://www.worldometers.info/world-population/montserrat-population/" TargetMode="External"/><Relationship Id="rId9" Type="http://schemas.openxmlformats.org/officeDocument/2006/relationships/hyperlink" Target="https://www.worldometers.info/coronavirus/country/peru/" TargetMode="External"/><Relationship Id="rId210" Type="http://schemas.openxmlformats.org/officeDocument/2006/relationships/hyperlink" Target="https://www.worldometers.info/coronavirus/country/sri-lanka/" TargetMode="External"/><Relationship Id="rId392" Type="http://schemas.openxmlformats.org/officeDocument/2006/relationships/hyperlink" Target="https://www.worldometers.info/world-population/saint-lucia-population/" TargetMode="External"/><Relationship Id="rId26" Type="http://schemas.openxmlformats.org/officeDocument/2006/relationships/hyperlink" Target="https://www.worldometers.info/world-population/italy-population/" TargetMode="External"/><Relationship Id="rId231" Type="http://schemas.openxmlformats.org/officeDocument/2006/relationships/hyperlink" Target="https://www.worldometers.info/world-population/zambia-population/" TargetMode="External"/><Relationship Id="rId252" Type="http://schemas.openxmlformats.org/officeDocument/2006/relationships/hyperlink" Target="https://www.worldometers.info/world-population/swaziland-population/" TargetMode="External"/><Relationship Id="rId273" Type="http://schemas.openxmlformats.org/officeDocument/2006/relationships/hyperlink" Target="https://www.worldometers.info/coronavirus/country/liberia/" TargetMode="External"/><Relationship Id="rId294" Type="http://schemas.openxmlformats.org/officeDocument/2006/relationships/hyperlink" Target="https://www.worldometers.info/world-population/togo-population/" TargetMode="External"/><Relationship Id="rId308" Type="http://schemas.openxmlformats.org/officeDocument/2006/relationships/hyperlink" Target="https://www.worldometers.info/world-population/taiwan-population/" TargetMode="External"/><Relationship Id="rId329" Type="http://schemas.openxmlformats.org/officeDocument/2006/relationships/hyperlink" Target="https://www.worldometers.info/coronavirus/country/eritrea/" TargetMode="External"/><Relationship Id="rId47" Type="http://schemas.openxmlformats.org/officeDocument/2006/relationships/hyperlink" Target="https://www.worldometers.info/coronavirus/country/iraq/" TargetMode="External"/><Relationship Id="rId68" Type="http://schemas.openxmlformats.org/officeDocument/2006/relationships/hyperlink" Target="https://www.worldometers.info/world-population/philippines-population/" TargetMode="External"/><Relationship Id="rId89" Type="http://schemas.openxmlformats.org/officeDocument/2006/relationships/hyperlink" Target="https://www.worldometers.info/world-population/switzerland-population/" TargetMode="External"/><Relationship Id="rId112" Type="http://schemas.openxmlformats.org/officeDocument/2006/relationships/hyperlink" Target="https://www.worldometers.info/coronavirus/country/austria/" TargetMode="External"/><Relationship Id="rId133" Type="http://schemas.openxmlformats.org/officeDocument/2006/relationships/hyperlink" Target="https://www.worldometers.info/world-population/cote-d-ivoire-population/" TargetMode="External"/><Relationship Id="rId154" Type="http://schemas.openxmlformats.org/officeDocument/2006/relationships/hyperlink" Target="https://www.worldometers.info/coronavirus/country/democratic-republic-of-the-congo/" TargetMode="External"/><Relationship Id="rId175" Type="http://schemas.openxmlformats.org/officeDocument/2006/relationships/hyperlink" Target="https://www.worldometers.info/world-population/french-guiana-population/" TargetMode="External"/><Relationship Id="rId340" Type="http://schemas.openxmlformats.org/officeDocument/2006/relationships/hyperlink" Target="https://www.worldometers.info/world-population/faeroe-islands-population/" TargetMode="External"/><Relationship Id="rId361" Type="http://schemas.openxmlformats.org/officeDocument/2006/relationships/hyperlink" Target="https://www.worldometers.info/coronavirus/country/liechtenstein/" TargetMode="External"/><Relationship Id="rId196" Type="http://schemas.openxmlformats.org/officeDocument/2006/relationships/hyperlink" Target="https://www.worldometers.info/coronavirus/country/thailand/" TargetMode="External"/><Relationship Id="rId200" Type="http://schemas.openxmlformats.org/officeDocument/2006/relationships/hyperlink" Target="https://www.worldometers.info/coronavirus/country/somalia/" TargetMode="External"/><Relationship Id="rId382" Type="http://schemas.openxmlformats.org/officeDocument/2006/relationships/hyperlink" Target="https://www.worldometers.info/world-population/saint-vincent-and-the-grenadines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mexico-population/" TargetMode="External"/><Relationship Id="rId221" Type="http://schemas.openxmlformats.org/officeDocument/2006/relationships/hyperlink" Target="https://www.worldometers.info/world-population/congo-population/" TargetMode="External"/><Relationship Id="rId242" Type="http://schemas.openxmlformats.org/officeDocument/2006/relationships/hyperlink" Target="https://www.worldometers.info/coronavirus/country/new-zealand/" TargetMode="External"/><Relationship Id="rId263" Type="http://schemas.openxmlformats.org/officeDocument/2006/relationships/hyperlink" Target="https://www.worldometers.info/coronavirus/country/mozambique/" TargetMode="External"/><Relationship Id="rId284" Type="http://schemas.openxmlformats.org/officeDocument/2006/relationships/hyperlink" Target="https://www.worldometers.info/world-population/andorra-population/" TargetMode="External"/><Relationship Id="rId319" Type="http://schemas.openxmlformats.org/officeDocument/2006/relationships/hyperlink" Target="https://www.worldometers.info/coronavirus/country/comoros/" TargetMode="External"/><Relationship Id="rId37" Type="http://schemas.openxmlformats.org/officeDocument/2006/relationships/hyperlink" Target="https://www.worldometers.info/coronavirus/country/colombia/" TargetMode="External"/><Relationship Id="rId58" Type="http://schemas.openxmlformats.org/officeDocument/2006/relationships/hyperlink" Target="https://www.worldometers.info/world-population/belgium-population/" TargetMode="External"/><Relationship Id="rId79" Type="http://schemas.openxmlformats.org/officeDocument/2006/relationships/hyperlink" Target="https://www.worldometers.info/coronavirus/country/dominican-republic/" TargetMode="External"/><Relationship Id="rId102" Type="http://schemas.openxmlformats.org/officeDocument/2006/relationships/hyperlink" Target="https://www.worldometers.info/coronavirus/country/ireland/" TargetMode="External"/><Relationship Id="rId123" Type="http://schemas.openxmlformats.org/officeDocument/2006/relationships/hyperlink" Target="https://www.worldometers.info/world-population/cameroon-population/" TargetMode="External"/><Relationship Id="rId144" Type="http://schemas.openxmlformats.org/officeDocument/2006/relationships/hyperlink" Target="https://www.worldometers.info/coronavirus/country/venezuela/" TargetMode="External"/><Relationship Id="rId330" Type="http://schemas.openxmlformats.org/officeDocument/2006/relationships/hyperlink" Target="https://www.worldometers.info/world-population/eritrea-population/" TargetMode="External"/><Relationship Id="rId90" Type="http://schemas.openxmlformats.org/officeDocument/2006/relationships/hyperlink" Target="https://www.worldometers.info/coronavirus/country/romania/" TargetMode="External"/><Relationship Id="rId165" Type="http://schemas.openxmlformats.org/officeDocument/2006/relationships/hyperlink" Target="https://www.worldometers.info/world-population/bosnia-and-herzegovina-population/" TargetMode="External"/><Relationship Id="rId186" Type="http://schemas.openxmlformats.org/officeDocument/2006/relationships/hyperlink" Target="https://www.worldometers.info/coronavirus/country/central-african-republic/" TargetMode="External"/><Relationship Id="rId351" Type="http://schemas.openxmlformats.org/officeDocument/2006/relationships/hyperlink" Target="https://www.worldometers.info/coronavirus/country/bahamas/" TargetMode="External"/><Relationship Id="rId372" Type="http://schemas.openxmlformats.org/officeDocument/2006/relationships/hyperlink" Target="https://www.worldometers.info/world-population/gambia-population/" TargetMode="External"/><Relationship Id="rId393" Type="http://schemas.openxmlformats.org/officeDocument/2006/relationships/hyperlink" Target="https://www.worldometers.info/coronavirus/country/new-caledonia/" TargetMode="External"/><Relationship Id="rId407" Type="http://schemas.openxmlformats.org/officeDocument/2006/relationships/hyperlink" Target="https://www.worldometers.info/coronavirus/country/holy-see/" TargetMode="External"/><Relationship Id="rId211" Type="http://schemas.openxmlformats.org/officeDocument/2006/relationships/hyperlink" Target="https://www.worldometers.info/world-population/sri-lanka-population/" TargetMode="External"/><Relationship Id="rId232" Type="http://schemas.openxmlformats.org/officeDocument/2006/relationships/hyperlink" Target="https://www.worldometers.info/coronavirus/country/lithuania/" TargetMode="External"/><Relationship Id="rId253" Type="http://schemas.openxmlformats.org/officeDocument/2006/relationships/hyperlink" Target="https://www.worldometers.info/coronavirus/country/rwanda/" TargetMode="External"/><Relationship Id="rId274" Type="http://schemas.openxmlformats.org/officeDocument/2006/relationships/hyperlink" Target="https://www.worldometers.info/world-population/liberia-population/" TargetMode="External"/><Relationship Id="rId295" Type="http://schemas.openxmlformats.org/officeDocument/2006/relationships/hyperlink" Target="https://www.worldometers.info/coronavirus/country/san-marino/" TargetMode="External"/><Relationship Id="rId309" Type="http://schemas.openxmlformats.org/officeDocument/2006/relationships/hyperlink" Target="https://www.worldometers.info/coronavirus/country/syria/" TargetMode="External"/><Relationship Id="rId27" Type="http://schemas.openxmlformats.org/officeDocument/2006/relationships/hyperlink" Target="https://www.worldometers.info/coronavirus/country/saudi-arabia/" TargetMode="External"/><Relationship Id="rId48" Type="http://schemas.openxmlformats.org/officeDocument/2006/relationships/hyperlink" Target="https://www.worldometers.info/world-population/iraq-population/" TargetMode="External"/><Relationship Id="rId69" Type="http://schemas.openxmlformats.org/officeDocument/2006/relationships/hyperlink" Target="https://www.worldometers.info/coronavirus/country/ukraine/" TargetMode="External"/><Relationship Id="rId113" Type="http://schemas.openxmlformats.org/officeDocument/2006/relationships/hyperlink" Target="https://www.worldometers.info/world-population/austria-population/" TargetMode="External"/><Relationship Id="rId134" Type="http://schemas.openxmlformats.org/officeDocument/2006/relationships/hyperlink" Target="https://www.worldometers.info/coronavirus/country/kyrgyzstan/" TargetMode="External"/><Relationship Id="rId320" Type="http://schemas.openxmlformats.org/officeDocument/2006/relationships/hyperlink" Target="https://www.worldometers.info/world-population/comoros-population/" TargetMode="External"/><Relationship Id="rId80" Type="http://schemas.openxmlformats.org/officeDocument/2006/relationships/hyperlink" Target="https://www.worldometers.info/world-population/dominican-republic-population/" TargetMode="External"/><Relationship Id="rId155" Type="http://schemas.openxmlformats.org/officeDocument/2006/relationships/hyperlink" Target="https://www.worldometers.info/world-population/democratic-republic-of-the-congo-population/" TargetMode="External"/><Relationship Id="rId176" Type="http://schemas.openxmlformats.org/officeDocument/2006/relationships/hyperlink" Target="https://www.worldometers.info/coronavirus/country/gabon/" TargetMode="External"/><Relationship Id="rId197" Type="http://schemas.openxmlformats.org/officeDocument/2006/relationships/hyperlink" Target="https://www.worldometers.info/world-population/thailand-population/" TargetMode="External"/><Relationship Id="rId341" Type="http://schemas.openxmlformats.org/officeDocument/2006/relationships/hyperlink" Target="https://www.worldometers.info/coronavirus/country/gibraltar/" TargetMode="External"/><Relationship Id="rId362" Type="http://schemas.openxmlformats.org/officeDocument/2006/relationships/hyperlink" Target="https://www.worldometers.info/world-population/liechtenstein-population/" TargetMode="External"/><Relationship Id="rId383" Type="http://schemas.openxmlformats.org/officeDocument/2006/relationships/hyperlink" Target="https://www.worldometers.info/coronavirus/country/fiji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world-population/somalia-population/" TargetMode="External"/><Relationship Id="rId222" Type="http://schemas.openxmlformats.org/officeDocument/2006/relationships/hyperlink" Target="https://www.worldometers.info/coronavirus/country/south-sudan/" TargetMode="External"/><Relationship Id="rId243" Type="http://schemas.openxmlformats.org/officeDocument/2006/relationships/hyperlink" Target="https://www.worldometers.info/coronavirus/country/china-hong-kong-sar/" TargetMode="External"/><Relationship Id="rId264" Type="http://schemas.openxmlformats.org/officeDocument/2006/relationships/hyperlink" Target="https://www.worldometers.info/world-population/mozambique-population/" TargetMode="External"/><Relationship Id="rId285" Type="http://schemas.openxmlformats.org/officeDocument/2006/relationships/hyperlink" Target="https://www.worldometers.info/coronavirus/country/namibia/" TargetMode="External"/><Relationship Id="rId17" Type="http://schemas.openxmlformats.org/officeDocument/2006/relationships/hyperlink" Target="https://www.worldometers.info/coronavirus/country/uk/" TargetMode="External"/><Relationship Id="rId38" Type="http://schemas.openxmlformats.org/officeDocument/2006/relationships/hyperlink" Target="https://www.worldometers.info/world-population/colombia-population/" TargetMode="External"/><Relationship Id="rId59" Type="http://schemas.openxmlformats.org/officeDocument/2006/relationships/hyperlink" Target="https://www.worldometers.info/coronavirus/country/kazakhstan/" TargetMode="External"/><Relationship Id="rId103" Type="http://schemas.openxmlformats.org/officeDocument/2006/relationships/hyperlink" Target="https://www.worldometers.info/world-population/ireland-population/" TargetMode="External"/><Relationship Id="rId124" Type="http://schemas.openxmlformats.org/officeDocument/2006/relationships/hyperlink" Target="https://www.worldometers.info/coronavirus/country/south-korea/" TargetMode="External"/><Relationship Id="rId310" Type="http://schemas.openxmlformats.org/officeDocument/2006/relationships/hyperlink" Target="https://www.worldometers.info/world-population/syria-population/" TargetMode="External"/><Relationship Id="rId70" Type="http://schemas.openxmlformats.org/officeDocument/2006/relationships/hyperlink" Target="https://www.worldometers.info/world-population/ukraine-population/" TargetMode="External"/><Relationship Id="rId91" Type="http://schemas.openxmlformats.org/officeDocument/2006/relationships/hyperlink" Target="https://www.worldometers.info/world-population/romania-population/" TargetMode="External"/><Relationship Id="rId145" Type="http://schemas.openxmlformats.org/officeDocument/2006/relationships/hyperlink" Target="https://www.worldometers.info/world-population/venezuela-population/" TargetMode="External"/><Relationship Id="rId166" Type="http://schemas.openxmlformats.org/officeDocument/2006/relationships/hyperlink" Target="https://www.worldometers.info/coronavirus/country/haiti/" TargetMode="External"/><Relationship Id="rId187" Type="http://schemas.openxmlformats.org/officeDocument/2006/relationships/hyperlink" Target="https://www.worldometers.info/world-population/central-african-republic-population/" TargetMode="External"/><Relationship Id="rId331" Type="http://schemas.openxmlformats.org/officeDocument/2006/relationships/hyperlink" Target="https://www.worldometers.info/coronavirus/country/mongolia/" TargetMode="External"/><Relationship Id="rId352" Type="http://schemas.openxmlformats.org/officeDocument/2006/relationships/hyperlink" Target="https://www.worldometers.info/world-population/bahamas-population/" TargetMode="External"/><Relationship Id="rId373" Type="http://schemas.openxmlformats.org/officeDocument/2006/relationships/hyperlink" Target="https://www.worldometers.info/coronavirus/country/french-polynesia/" TargetMode="External"/><Relationship Id="rId394" Type="http://schemas.openxmlformats.org/officeDocument/2006/relationships/hyperlink" Target="https://www.worldometers.info/world-population/new-caledonia-population/" TargetMode="External"/><Relationship Id="rId408" Type="http://schemas.openxmlformats.org/officeDocument/2006/relationships/hyperlink" Target="https://www.worldometers.info/world-population/holy-see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cuba/" TargetMode="External"/><Relationship Id="rId233" Type="http://schemas.openxmlformats.org/officeDocument/2006/relationships/hyperlink" Target="https://www.worldometers.info/world-population/lithuania-population/" TargetMode="External"/><Relationship Id="rId254" Type="http://schemas.openxmlformats.org/officeDocument/2006/relationships/hyperlink" Target="https://www.worldometers.info/world-population/rwanda-population/" TargetMode="External"/><Relationship Id="rId28" Type="http://schemas.openxmlformats.org/officeDocument/2006/relationships/hyperlink" Target="https://www.worldometers.info/world-population/saudi-arabia-population/" TargetMode="External"/><Relationship Id="rId49" Type="http://schemas.openxmlformats.org/officeDocument/2006/relationships/hyperlink" Target="https://www.worldometers.info/coronavirus/country/indonesia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uruguay/" TargetMode="External"/><Relationship Id="rId296" Type="http://schemas.openxmlformats.org/officeDocument/2006/relationships/hyperlink" Target="https://www.worldometers.info/world-population/san-marino-population/" TargetMode="External"/><Relationship Id="rId300" Type="http://schemas.openxmlformats.org/officeDocument/2006/relationships/hyperlink" Target="https://www.worldometers.info/world-population/channel-islands-population/" TargetMode="External"/><Relationship Id="rId60" Type="http://schemas.openxmlformats.org/officeDocument/2006/relationships/hyperlink" Target="https://www.worldometers.info/world-population/kazakhstan-population/" TargetMode="External"/><Relationship Id="rId81" Type="http://schemas.openxmlformats.org/officeDocument/2006/relationships/hyperlink" Target="https://www.worldometers.info/coronavirus/country/panama/" TargetMode="External"/><Relationship Id="rId135" Type="http://schemas.openxmlformats.org/officeDocument/2006/relationships/hyperlink" Target="https://www.worldometers.info/world-population/kyrgyzstan-population/" TargetMode="External"/><Relationship Id="rId156" Type="http://schemas.openxmlformats.org/officeDocument/2006/relationships/hyperlink" Target="https://www.worldometers.info/coronavirus/country/ethiopia/" TargetMode="External"/><Relationship Id="rId177" Type="http://schemas.openxmlformats.org/officeDocument/2006/relationships/hyperlink" Target="https://www.worldometers.info/world-population/gabon-population/" TargetMode="External"/><Relationship Id="rId198" Type="http://schemas.openxmlformats.org/officeDocument/2006/relationships/hyperlink" Target="https://www.worldometers.info/coronavirus/country/equatorial-guinea/" TargetMode="External"/><Relationship Id="rId321" Type="http://schemas.openxmlformats.org/officeDocument/2006/relationships/hyperlink" Target="https://www.worldometers.info/coronavirus/country/botswana/" TargetMode="External"/><Relationship Id="rId342" Type="http://schemas.openxmlformats.org/officeDocument/2006/relationships/hyperlink" Target="https://www.worldometers.info/world-population/gibraltar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fiji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nicaragua/" TargetMode="External"/><Relationship Id="rId223" Type="http://schemas.openxmlformats.org/officeDocument/2006/relationships/hyperlink" Target="https://www.worldometers.info/world-population/south-sudan-population/" TargetMode="External"/><Relationship Id="rId244" Type="http://schemas.openxmlformats.org/officeDocument/2006/relationships/hyperlink" Target="https://www.worldometers.info/world-population/china-hong-kong-sar-population/" TargetMode="External"/><Relationship Id="rId18" Type="http://schemas.openxmlformats.org/officeDocument/2006/relationships/hyperlink" Target="https://www.worldometers.info/world-population/uk-population/" TargetMode="External"/><Relationship Id="rId39" Type="http://schemas.openxmlformats.org/officeDocument/2006/relationships/hyperlink" Target="https://www.worldometers.info/coronavirus/country/canada/" TargetMode="External"/><Relationship Id="rId265" Type="http://schemas.openxmlformats.org/officeDocument/2006/relationships/hyperlink" Target="https://www.worldometers.info/coronavirus/country/niger/" TargetMode="External"/><Relationship Id="rId286" Type="http://schemas.openxmlformats.org/officeDocument/2006/relationships/hyperlink" Target="https://www.worldometers.info/world-population/namibia-population/" TargetMode="External"/><Relationship Id="rId50" Type="http://schemas.openxmlformats.org/officeDocument/2006/relationships/hyperlink" Target="https://www.worldometers.info/world-population/indonesia-population/" TargetMode="External"/><Relationship Id="rId104" Type="http://schemas.openxmlformats.org/officeDocument/2006/relationships/hyperlink" Target="https://www.worldometers.info/coronavirus/country/ghana/" TargetMode="External"/><Relationship Id="rId125" Type="http://schemas.openxmlformats.org/officeDocument/2006/relationships/hyperlink" Target="https://www.worldometers.info/world-population/south-korea-population/" TargetMode="External"/><Relationship Id="rId146" Type="http://schemas.openxmlformats.org/officeDocument/2006/relationships/hyperlink" Target="https://www.worldometers.info/coronavirus/country/norway/" TargetMode="External"/><Relationship Id="rId167" Type="http://schemas.openxmlformats.org/officeDocument/2006/relationships/hyperlink" Target="https://www.worldometers.info/world-population/haiti-population/" TargetMode="External"/><Relationship Id="rId188" Type="http://schemas.openxmlformats.org/officeDocument/2006/relationships/hyperlink" Target="https://www.worldometers.info/coronavirus/country/hungary/" TargetMode="External"/><Relationship Id="rId311" Type="http://schemas.openxmlformats.org/officeDocument/2006/relationships/hyperlink" Target="https://www.worldometers.info/coronavirus/country/viet-nam/" TargetMode="External"/><Relationship Id="rId332" Type="http://schemas.openxmlformats.org/officeDocument/2006/relationships/hyperlink" Target="https://www.worldometers.info/world-population/mongolia-population/" TargetMode="External"/><Relationship Id="rId353" Type="http://schemas.openxmlformats.org/officeDocument/2006/relationships/hyperlink" Target="https://www.worldometers.info/coronavirus/country/monaco/" TargetMode="External"/><Relationship Id="rId374" Type="http://schemas.openxmlformats.org/officeDocument/2006/relationships/hyperlink" Target="https://www.worldometers.info/world-population/french-polynesia-population/" TargetMode="External"/><Relationship Id="rId395" Type="http://schemas.openxmlformats.org/officeDocument/2006/relationships/hyperlink" Target="https://www.worldometers.info/coronavirus/country/laos/" TargetMode="External"/><Relationship Id="rId409" Type="http://schemas.openxmlformats.org/officeDocument/2006/relationships/hyperlink" Target="https://www.worldometers.info/coronavirus/country/papua-new-guinea/" TargetMode="External"/><Relationship Id="rId71" Type="http://schemas.openxmlformats.org/officeDocument/2006/relationships/hyperlink" Target="https://www.worldometers.info/coronavirus/country/netherlands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world-population/cuba-population/" TargetMode="External"/><Relationship Id="rId234" Type="http://schemas.openxmlformats.org/officeDocument/2006/relationships/hyperlink" Target="https://www.worldometers.info/coronavirus/country/guinea-bissau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turkey/" TargetMode="External"/><Relationship Id="rId255" Type="http://schemas.openxmlformats.org/officeDocument/2006/relationships/hyperlink" Target="https://www.worldometers.info/coronavirus/country/tunisia/" TargetMode="External"/><Relationship Id="rId276" Type="http://schemas.openxmlformats.org/officeDocument/2006/relationships/hyperlink" Target="https://www.worldometers.info/world-population/uruguay-population/" TargetMode="External"/><Relationship Id="rId297" Type="http://schemas.openxmlformats.org/officeDocument/2006/relationships/hyperlink" Target="https://www.worldometers.info/coronavirus/country/malta/" TargetMode="External"/><Relationship Id="rId40" Type="http://schemas.openxmlformats.org/officeDocument/2006/relationships/hyperlink" Target="https://www.worldometers.info/world-population/canad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ethiopia-population/" TargetMode="External"/><Relationship Id="rId178" Type="http://schemas.openxmlformats.org/officeDocument/2006/relationships/hyperlink" Target="https://www.worldometers.info/coronavirus/country/mauritania/" TargetMode="External"/><Relationship Id="rId301" Type="http://schemas.openxmlformats.org/officeDocument/2006/relationships/hyperlink" Target="https://www.worldometers.info/coronavirus/country/reunion/" TargetMode="External"/><Relationship Id="rId322" Type="http://schemas.openxmlformats.org/officeDocument/2006/relationships/hyperlink" Target="https://www.worldometers.info/world-population/botswana-population/" TargetMode="External"/><Relationship Id="rId343" Type="http://schemas.openxmlformats.org/officeDocument/2006/relationships/hyperlink" Target="https://www.worldometers.info/coronavirus/country/cambodia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coronavirus/country/oman/" TargetMode="External"/><Relationship Id="rId82" Type="http://schemas.openxmlformats.org/officeDocument/2006/relationships/hyperlink" Target="https://www.worldometers.info/world-population/panama-population/" TargetMode="External"/><Relationship Id="rId199" Type="http://schemas.openxmlformats.org/officeDocument/2006/relationships/hyperlink" Target="https://www.worldometers.info/world-population/equatorial-guinea-population/" TargetMode="External"/><Relationship Id="rId203" Type="http://schemas.openxmlformats.org/officeDocument/2006/relationships/hyperlink" Target="https://www.worldometers.info/world-population/nicaragua-population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south-africa/" TargetMode="External"/><Relationship Id="rId224" Type="http://schemas.openxmlformats.org/officeDocument/2006/relationships/hyperlink" Target="https://www.worldometers.info/coronavirus/country/estonia/" TargetMode="External"/><Relationship Id="rId245" Type="http://schemas.openxmlformats.org/officeDocument/2006/relationships/hyperlink" Target="https://www.worldometers.info/coronavirus/country/libya/" TargetMode="External"/><Relationship Id="rId266" Type="http://schemas.openxmlformats.org/officeDocument/2006/relationships/hyperlink" Target="https://www.worldometers.info/world-population/niger-population/" TargetMode="External"/><Relationship Id="rId287" Type="http://schemas.openxmlformats.org/officeDocument/2006/relationships/hyperlink" Target="https://www.worldometers.info/coronavirus/country/jamaica/" TargetMode="External"/><Relationship Id="rId410" Type="http://schemas.openxmlformats.org/officeDocument/2006/relationships/hyperlink" Target="https://www.worldometers.info/world-population/papua-new-guinea-population/" TargetMode="External"/><Relationship Id="rId30" Type="http://schemas.openxmlformats.org/officeDocument/2006/relationships/hyperlink" Target="https://www.worldometers.info/world-population/turkey-population/" TargetMode="External"/><Relationship Id="rId105" Type="http://schemas.openxmlformats.org/officeDocument/2006/relationships/hyperlink" Target="https://www.worldometers.info/world-population/ghana-population/" TargetMode="External"/><Relationship Id="rId126" Type="http://schemas.openxmlformats.org/officeDocument/2006/relationships/hyperlink" Target="https://www.worldometers.info/coronavirus/country/czech-republic/" TargetMode="External"/><Relationship Id="rId147" Type="http://schemas.openxmlformats.org/officeDocument/2006/relationships/hyperlink" Target="https://www.worldometers.info/world-population/norway-population/" TargetMode="External"/><Relationship Id="rId168" Type="http://schemas.openxmlformats.org/officeDocument/2006/relationships/hyperlink" Target="https://www.worldometers.info/coronavirus/country/tajikistan/" TargetMode="External"/><Relationship Id="rId312" Type="http://schemas.openxmlformats.org/officeDocument/2006/relationships/hyperlink" Target="https://www.worldometers.info/world-population/viet-nam-population/" TargetMode="External"/><Relationship Id="rId333" Type="http://schemas.openxmlformats.org/officeDocument/2006/relationships/hyperlink" Target="https://www.worldometers.info/coronavirus/country/cayman-islands/" TargetMode="External"/><Relationship Id="rId354" Type="http://schemas.openxmlformats.org/officeDocument/2006/relationships/hyperlink" Target="https://www.worldometers.info/world-population/monaco-population/" TargetMode="External"/><Relationship Id="rId51" Type="http://schemas.openxmlformats.org/officeDocument/2006/relationships/hyperlink" Target="https://www.worldometers.info/coronavirus/country/sweden/" TargetMode="External"/><Relationship Id="rId72" Type="http://schemas.openxmlformats.org/officeDocument/2006/relationships/hyperlink" Target="https://www.worldometers.info/world-population/netherlands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hungary-population/" TargetMode="External"/><Relationship Id="rId375" Type="http://schemas.openxmlformats.org/officeDocument/2006/relationships/hyperlink" Target="https://www.worldometers.info/coronavirus/country/china-macao-sar/" TargetMode="External"/><Relationship Id="rId396" Type="http://schemas.openxmlformats.org/officeDocument/2006/relationships/hyperlink" Target="https://www.worldometers.info/world-population/lao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coronavirus/country/mali/" TargetMode="External"/><Relationship Id="rId235" Type="http://schemas.openxmlformats.org/officeDocument/2006/relationships/hyperlink" Target="https://www.worldometers.info/world-population/guinea-bissau-population/" TargetMode="External"/><Relationship Id="rId256" Type="http://schemas.openxmlformats.org/officeDocument/2006/relationships/hyperlink" Target="https://www.worldometers.info/world-population/tunisia-population/" TargetMode="External"/><Relationship Id="rId277" Type="http://schemas.openxmlformats.org/officeDocument/2006/relationships/hyperlink" Target="https://www.worldometers.info/coronavirus/country/georgia/" TargetMode="External"/><Relationship Id="rId298" Type="http://schemas.openxmlformats.org/officeDocument/2006/relationships/hyperlink" Target="https://www.worldometers.info/world-population/malta-population/" TargetMode="External"/><Relationship Id="rId400" Type="http://schemas.openxmlformats.org/officeDocument/2006/relationships/hyperlink" Target="https://www.worldometers.info/world-population/saint-kitts-and-nevi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serbia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finland/" TargetMode="External"/><Relationship Id="rId302" Type="http://schemas.openxmlformats.org/officeDocument/2006/relationships/hyperlink" Target="https://www.worldometers.info/world-population/reunion-population/" TargetMode="External"/><Relationship Id="rId323" Type="http://schemas.openxmlformats.org/officeDocument/2006/relationships/hyperlink" Target="https://www.worldometers.info/coronavirus/country/guyana/" TargetMode="External"/><Relationship Id="rId344" Type="http://schemas.openxmlformats.org/officeDocument/2006/relationships/hyperlink" Target="https://www.worldometers.info/world-population/cambodia-population/" TargetMode="External"/><Relationship Id="rId20" Type="http://schemas.openxmlformats.org/officeDocument/2006/relationships/hyperlink" Target="https://www.worldometers.info/world-population/south-africa-population/" TargetMode="External"/><Relationship Id="rId41" Type="http://schemas.openxmlformats.org/officeDocument/2006/relationships/hyperlink" Target="https://www.worldometers.info/coronavirus/country/qatar/" TargetMode="External"/><Relationship Id="rId62" Type="http://schemas.openxmlformats.org/officeDocument/2006/relationships/hyperlink" Target="https://www.worldometers.info/world-population/oman-population/" TargetMode="External"/><Relationship Id="rId83" Type="http://schemas.openxmlformats.org/officeDocument/2006/relationships/hyperlink" Target="https://www.worldometers.info/coronavirus/country/israel/" TargetMode="External"/><Relationship Id="rId179" Type="http://schemas.openxmlformats.org/officeDocument/2006/relationships/hyperlink" Target="https://www.worldometers.info/world-population/mauritania-population/" TargetMode="External"/><Relationship Id="rId365" Type="http://schemas.openxmlformats.org/officeDocument/2006/relationships/hyperlink" Target="https://www.worldometers.info/coronavirus/country/sint-maarten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coronavirus/country/greece/" TargetMode="External"/><Relationship Id="rId204" Type="http://schemas.openxmlformats.org/officeDocument/2006/relationships/hyperlink" Target="https://www.worldometers.info/coronavirus/country/paraguay/" TargetMode="External"/><Relationship Id="rId225" Type="http://schemas.openxmlformats.org/officeDocument/2006/relationships/hyperlink" Target="https://www.worldometers.info/world-population/estonia-population/" TargetMode="External"/><Relationship Id="rId246" Type="http://schemas.openxmlformats.org/officeDocument/2006/relationships/hyperlink" Target="https://www.worldometers.info/world-population/libya-population/" TargetMode="External"/><Relationship Id="rId267" Type="http://schemas.openxmlformats.org/officeDocument/2006/relationships/hyperlink" Target="https://www.worldometers.info/coronavirus/country/burkina-faso/" TargetMode="External"/><Relationship Id="rId288" Type="http://schemas.openxmlformats.org/officeDocument/2006/relationships/hyperlink" Target="https://www.worldometers.info/world-population/jamaica-population/" TargetMode="External"/><Relationship Id="rId411" Type="http://schemas.openxmlformats.org/officeDocument/2006/relationships/hyperlink" Target="https://www.worldometers.info/coronavirus/country/western-sahara/" TargetMode="External"/><Relationship Id="rId106" Type="http://schemas.openxmlformats.org/officeDocument/2006/relationships/hyperlink" Target="https://www.worldometers.info/coronavirus/country/azerbaijan/" TargetMode="External"/><Relationship Id="rId127" Type="http://schemas.openxmlformats.org/officeDocument/2006/relationships/hyperlink" Target="https://www.worldometers.info/world-population/czech-republic-population/" TargetMode="External"/><Relationship Id="rId313" Type="http://schemas.openxmlformats.org/officeDocument/2006/relationships/hyperlink" Target="https://www.worldometers.info/coronavirus/country/mauritius/" TargetMode="External"/><Relationship Id="rId10" Type="http://schemas.openxmlformats.org/officeDocument/2006/relationships/hyperlink" Target="https://www.worldometers.info/world-population/peru-population/" TargetMode="External"/><Relationship Id="rId31" Type="http://schemas.openxmlformats.org/officeDocument/2006/relationships/hyperlink" Target="https://www.worldometers.info/coronavirus/country/germany/" TargetMode="External"/><Relationship Id="rId52" Type="http://schemas.openxmlformats.org/officeDocument/2006/relationships/hyperlink" Target="https://www.worldometers.info/world-population/sweden-population/" TargetMode="External"/><Relationship Id="rId73" Type="http://schemas.openxmlformats.org/officeDocument/2006/relationships/hyperlink" Target="https://www.worldometers.info/coronavirus/country/bolivia/" TargetMode="External"/><Relationship Id="rId94" Type="http://schemas.openxmlformats.org/officeDocument/2006/relationships/hyperlink" Target="https://www.worldometers.info/coronavirus/country/nigeria/" TargetMode="External"/><Relationship Id="rId148" Type="http://schemas.openxmlformats.org/officeDocument/2006/relationships/hyperlink" Target="https://www.worldometers.info/coronavirus/country/malaysia/" TargetMode="External"/><Relationship Id="rId169" Type="http://schemas.openxmlformats.org/officeDocument/2006/relationships/hyperlink" Target="https://www.worldometers.info/world-population/tajikistan-population/" TargetMode="External"/><Relationship Id="rId334" Type="http://schemas.openxmlformats.org/officeDocument/2006/relationships/hyperlink" Target="https://www.worldometers.info/world-population/cayman-islands-population/" TargetMode="External"/><Relationship Id="rId355" Type="http://schemas.openxmlformats.org/officeDocument/2006/relationships/hyperlink" Target="https://www.worldometers.info/coronavirus/country/aruba/" TargetMode="External"/><Relationship Id="rId376" Type="http://schemas.openxmlformats.org/officeDocument/2006/relationships/hyperlink" Target="https://www.worldometers.info/world-population/china-macao-sar-population/" TargetMode="External"/><Relationship Id="rId397" Type="http://schemas.openxmlformats.org/officeDocument/2006/relationships/hyperlink" Target="https://www.worldometers.info/coronavirus/country/dominica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djibouti/" TargetMode="External"/><Relationship Id="rId215" Type="http://schemas.openxmlformats.org/officeDocument/2006/relationships/hyperlink" Target="https://www.worldometers.info/world-population/mali-population/" TargetMode="External"/><Relationship Id="rId236" Type="http://schemas.openxmlformats.org/officeDocument/2006/relationships/hyperlink" Target="https://www.worldometers.info/coronavirus/country/slovenia/" TargetMode="External"/><Relationship Id="rId257" Type="http://schemas.openxmlformats.org/officeDocument/2006/relationships/hyperlink" Target="https://www.worldometers.info/coronavirus/country/montenegro/" TargetMode="External"/><Relationship Id="rId278" Type="http://schemas.openxmlformats.org/officeDocument/2006/relationships/hyperlink" Target="https://www.worldometers.info/world-population/georgia-population/" TargetMode="External"/><Relationship Id="rId401" Type="http://schemas.openxmlformats.org/officeDocument/2006/relationships/hyperlink" Target="https://www.worldometers.info/coronavirus/country/falkland-islands-malvinas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tanzania/" TargetMode="External"/><Relationship Id="rId42" Type="http://schemas.openxmlformats.org/officeDocument/2006/relationships/hyperlink" Target="https://www.worldometers.info/coronavirus/country/argentina/" TargetMode="External"/><Relationship Id="rId84" Type="http://schemas.openxmlformats.org/officeDocument/2006/relationships/hyperlink" Target="https://www.worldometers.info/coronavirus/country/poland/" TargetMode="External"/><Relationship Id="rId138" Type="http://schemas.openxmlformats.org/officeDocument/2006/relationships/hyperlink" Target="https://www.worldometers.info/coronavirus/country/australia/" TargetMode="External"/><Relationship Id="rId345" Type="http://schemas.openxmlformats.org/officeDocument/2006/relationships/hyperlink" Target="https://www.worldometers.info/coronavirus/country/bermuda/" TargetMode="External"/><Relationship Id="rId387" Type="http://schemas.openxmlformats.org/officeDocument/2006/relationships/hyperlink" Target="https://www.worldometers.info/coronavirus/country/timor-leste/" TargetMode="External"/><Relationship Id="rId191" Type="http://schemas.openxmlformats.org/officeDocument/2006/relationships/hyperlink" Target="https://www.worldometers.info/world-population/greece-population/" TargetMode="External"/><Relationship Id="rId205" Type="http://schemas.openxmlformats.org/officeDocument/2006/relationships/hyperlink" Target="https://www.worldometers.info/world-population/paraguay-population/" TargetMode="External"/><Relationship Id="rId247" Type="http://schemas.openxmlformats.org/officeDocument/2006/relationships/hyperlink" Target="https://www.worldometers.info/coronavirus/country/yemen/" TargetMode="External"/><Relationship Id="rId412" Type="http://schemas.openxmlformats.org/officeDocument/2006/relationships/hyperlink" Target="https://www.worldometers.info/world-population/western-sahara-population/" TargetMode="External"/><Relationship Id="rId107" Type="http://schemas.openxmlformats.org/officeDocument/2006/relationships/hyperlink" Target="https://www.worldometers.info/world-population/azerbaijan-population/" TargetMode="External"/><Relationship Id="rId289" Type="http://schemas.openxmlformats.org/officeDocument/2006/relationships/hyperlink" Target="https://www.worldometers.info/coronavirus/country/suriname/" TargetMode="External"/><Relationship Id="rId11" Type="http://schemas.openxmlformats.org/officeDocument/2006/relationships/hyperlink" Target="https://www.worldometers.info/coronavirus/country/chile/" TargetMode="External"/><Relationship Id="rId53" Type="http://schemas.openxmlformats.org/officeDocument/2006/relationships/hyperlink" Target="https://www.worldometers.info/coronavirus/country/ecuador/" TargetMode="External"/><Relationship Id="rId149" Type="http://schemas.openxmlformats.org/officeDocument/2006/relationships/hyperlink" Target="https://www.worldometers.info/world-population/malaysia-population/" TargetMode="External"/><Relationship Id="rId314" Type="http://schemas.openxmlformats.org/officeDocument/2006/relationships/hyperlink" Target="https://www.worldometers.info/world-population/mauritius-population/" TargetMode="External"/><Relationship Id="rId356" Type="http://schemas.openxmlformats.org/officeDocument/2006/relationships/hyperlink" Target="https://www.worldometers.info/world-population/aruba-population/" TargetMode="External"/><Relationship Id="rId398" Type="http://schemas.openxmlformats.org/officeDocument/2006/relationships/hyperlink" Target="https://www.worldometers.info/world-population/dominica-population/" TargetMode="External"/><Relationship Id="rId95" Type="http://schemas.openxmlformats.org/officeDocument/2006/relationships/hyperlink" Target="https://www.worldometers.info/world-population/nigeria-population/" TargetMode="External"/><Relationship Id="rId160" Type="http://schemas.openxmlformats.org/officeDocument/2006/relationships/hyperlink" Target="https://www.worldometers.info/coronavirus/country/costa-rica/" TargetMode="External"/><Relationship Id="rId216" Type="http://schemas.openxmlformats.org/officeDocument/2006/relationships/hyperlink" Target="https://www.worldometers.info/coronavirus/country/leban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montenegro-populatio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orldometers.info/coronavirus/usa/louisiana/" TargetMode="External"/><Relationship Id="rId117" Type="http://schemas.openxmlformats.org/officeDocument/2006/relationships/hyperlink" Target="https://www.worldometers.info/coronavirus/usa/hawaii/" TargetMode="External"/><Relationship Id="rId21" Type="http://schemas.openxmlformats.org/officeDocument/2006/relationships/hyperlink" Target="https://covid19.healthdata.org/united-states-of-america/massachusetts" TargetMode="External"/><Relationship Id="rId42" Type="http://schemas.openxmlformats.org/officeDocument/2006/relationships/hyperlink" Target="https://alpublichealth.maps.arcgis.com/apps/opsdashboard/index.html" TargetMode="External"/><Relationship Id="rId47" Type="http://schemas.openxmlformats.org/officeDocument/2006/relationships/hyperlink" Target="https://covid19.healthdata.org/united-states-of-america/connecticut" TargetMode="External"/><Relationship Id="rId63" Type="http://schemas.openxmlformats.org/officeDocument/2006/relationships/hyperlink" Target="https://covid19.healthdata.org/united-states-of-america/utah" TargetMode="External"/><Relationship Id="rId68" Type="http://schemas.openxmlformats.org/officeDocument/2006/relationships/hyperlink" Target="https://www.worldometers.info/coronavirus/usa/nevada/" TargetMode="External"/><Relationship Id="rId84" Type="http://schemas.openxmlformats.org/officeDocument/2006/relationships/hyperlink" Target="https://coronavirus.delaware.gov/" TargetMode="External"/><Relationship Id="rId89" Type="http://schemas.openxmlformats.org/officeDocument/2006/relationships/hyperlink" Target="https://coronavirus.dc.gov/page/coronavirus-data" TargetMode="External"/><Relationship Id="rId112" Type="http://schemas.openxmlformats.org/officeDocument/2006/relationships/hyperlink" Target="http://dhss.alaska.gov/dph/Epi/id/Pages/COVID-19/monitoring.aspx" TargetMode="External"/><Relationship Id="rId16" Type="http://schemas.openxmlformats.org/officeDocument/2006/relationships/hyperlink" Target="https://www.worldometers.info/coronavirus/usa/georgia/" TargetMode="External"/><Relationship Id="rId107" Type="http://schemas.openxmlformats.org/officeDocument/2006/relationships/hyperlink" Target="https://www.worldometers.info/coronavirus/usa/wyoming/" TargetMode="External"/><Relationship Id="rId11" Type="http://schemas.openxmlformats.org/officeDocument/2006/relationships/hyperlink" Target="https://www.worldometers.info/coronavirus/usa/illinois/" TargetMode="External"/><Relationship Id="rId32" Type="http://schemas.openxmlformats.org/officeDocument/2006/relationships/hyperlink" Target="https://covid19.healthdata.org/united-states-of-america/maryland" TargetMode="External"/><Relationship Id="rId37" Type="http://schemas.openxmlformats.org/officeDocument/2006/relationships/hyperlink" Target="https://www.worldometers.info/coronavirus/usa/tennessee/" TargetMode="External"/><Relationship Id="rId53" Type="http://schemas.openxmlformats.org/officeDocument/2006/relationships/hyperlink" Target="https://covid19.colorado.gov/case-data" TargetMode="External"/><Relationship Id="rId58" Type="http://schemas.openxmlformats.org/officeDocument/2006/relationships/hyperlink" Target="https://covid19.healthdata.org/united-states-of-america/mississippi" TargetMode="External"/><Relationship Id="rId74" Type="http://schemas.openxmlformats.org/officeDocument/2006/relationships/hyperlink" Target="https://www.worldometers.info/coronavirus/usa/kentucky/" TargetMode="External"/><Relationship Id="rId79" Type="http://schemas.openxmlformats.org/officeDocument/2006/relationships/hyperlink" Target="https://docs.google.com/spreadsheets/d/1c2QrNMz8pIbYEKzMJL7Uh2dtThOJa2j1sSMwiDo5Gz4/edit" TargetMode="External"/><Relationship Id="rId102" Type="http://schemas.openxmlformats.org/officeDocument/2006/relationships/hyperlink" Target="https://www.worldometers.info/coronavirus/usa/west-virginia/" TargetMode="External"/><Relationship Id="rId5" Type="http://schemas.openxmlformats.org/officeDocument/2006/relationships/hyperlink" Target="https://www.worldometers.info/coronavirus/usa/florida/" TargetMode="External"/><Relationship Id="rId61" Type="http://schemas.openxmlformats.org/officeDocument/2006/relationships/hyperlink" Target="https://www.worldometers.info/coronavirus/usa/utah/" TargetMode="External"/><Relationship Id="rId82" Type="http://schemas.openxmlformats.org/officeDocument/2006/relationships/hyperlink" Target="https://covid19.healthdata.org/united-states-of-america/new-mexico" TargetMode="External"/><Relationship Id="rId90" Type="http://schemas.openxmlformats.org/officeDocument/2006/relationships/hyperlink" Target="https://covid19.healthdata.org/united-states-of-america/district-of-columbia" TargetMode="External"/><Relationship Id="rId95" Type="http://schemas.openxmlformats.org/officeDocument/2006/relationships/hyperlink" Target="https://covid19.healthdata.org/united-states-of-america/south-dakota" TargetMode="External"/><Relationship Id="rId1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azdhs.gov/preparedness/epidemiology-disease-control/infectious-disease-epidemiology/covid-19/dashboards/index.php" TargetMode="External"/><Relationship Id="rId22" Type="http://schemas.openxmlformats.org/officeDocument/2006/relationships/hyperlink" Target="https://www.worldometers.info/coronavirus/usa/pennsylvania/" TargetMode="External"/><Relationship Id="rId27" Type="http://schemas.openxmlformats.org/officeDocument/2006/relationships/hyperlink" Target="https://covid19.healthdata.org/united-states-of-america/louisiana" TargetMode="External"/><Relationship Id="rId30" Type="http://schemas.openxmlformats.org/officeDocument/2006/relationships/hyperlink" Target="https://www.worldometers.info/coronavirus/usa/maryland/" TargetMode="External"/><Relationship Id="rId35" Type="http://schemas.openxmlformats.org/officeDocument/2006/relationships/hyperlink" Target="https://www.worldometers.info/coronavirus/usa/ohio/" TargetMode="External"/><Relationship Id="rId43" Type="http://schemas.openxmlformats.org/officeDocument/2006/relationships/hyperlink" Target="https://covid19.healthdata.org/united-states-of-america/alabama" TargetMode="External"/><Relationship Id="rId48" Type="http://schemas.openxmlformats.org/officeDocument/2006/relationships/hyperlink" Target="https://www.worldometers.info/coronavirus/usa/minnesota/" TargetMode="External"/><Relationship Id="rId56" Type="http://schemas.openxmlformats.org/officeDocument/2006/relationships/hyperlink" Target="https://covid19.healthdata.org/united-states-of-america/wisconsin" TargetMode="External"/><Relationship Id="rId64" Type="http://schemas.openxmlformats.org/officeDocument/2006/relationships/hyperlink" Target="https://www.worldometers.info/coronavirus/usa/missouri/" TargetMode="External"/><Relationship Id="rId69" Type="http://schemas.openxmlformats.org/officeDocument/2006/relationships/hyperlink" Target="https://covid19.healthdata.org/united-states-of-america/nevada" TargetMode="External"/><Relationship Id="rId77" Type="http://schemas.openxmlformats.org/officeDocument/2006/relationships/hyperlink" Target="https://covid19.healthdata.org/united-states-of-america/kansas" TargetMode="External"/><Relationship Id="rId100" Type="http://schemas.openxmlformats.org/officeDocument/2006/relationships/hyperlink" Target="https://www.health.nd.gov/diseases-conditions/coronavirus/north-dakota-coronavirus-cases" TargetMode="External"/><Relationship Id="rId105" Type="http://schemas.openxmlformats.org/officeDocument/2006/relationships/hyperlink" Target="https://www.worldometers.info/coronavirus/usa/maine/" TargetMode="External"/><Relationship Id="rId113" Type="http://schemas.openxmlformats.org/officeDocument/2006/relationships/hyperlink" Target="https://covid19.healthdata.org/united-states-of-america/alaska" TargetMode="External"/><Relationship Id="rId118" Type="http://schemas.openxmlformats.org/officeDocument/2006/relationships/hyperlink" Target="https://covid19.healthdata.org/united-states-of-america/hawaii" TargetMode="External"/><Relationship Id="rId8" Type="http://schemas.openxmlformats.org/officeDocument/2006/relationships/hyperlink" Target="https://covid19.healthdata.org/united-states-of-america/texas" TargetMode="External"/><Relationship Id="rId51" Type="http://schemas.openxmlformats.org/officeDocument/2006/relationships/hyperlink" Target="https://covid19.healthdata.org/united-states-of-america/washington" TargetMode="External"/><Relationship Id="rId72" Type="http://schemas.openxmlformats.org/officeDocument/2006/relationships/hyperlink" Target="https://www.worldometers.info/coronavirus/usa/oklahoma/" TargetMode="External"/><Relationship Id="rId80" Type="http://schemas.openxmlformats.org/officeDocument/2006/relationships/hyperlink" Target="https://covid19.healthdata.org/united-states-of-america/rhode-island" TargetMode="External"/><Relationship Id="rId85" Type="http://schemas.openxmlformats.org/officeDocument/2006/relationships/hyperlink" Target="https://covid19.healthdata.org/united-states-of-america/delaware" TargetMode="External"/><Relationship Id="rId93" Type="http://schemas.openxmlformats.org/officeDocument/2006/relationships/hyperlink" Target="https://www.worldometers.info/coronavirus/usa/south-dakota/" TargetMode="External"/><Relationship Id="rId98" Type="http://schemas.openxmlformats.org/officeDocument/2006/relationships/hyperlink" Target="https://covid19.healthdata.org/united-states-of-america/new-hampshire" TargetMode="External"/><Relationship Id="rId121" Type="http://schemas.openxmlformats.org/officeDocument/2006/relationships/hyperlink" Target="https://www.bop.gov/coronavirus/" TargetMode="External"/><Relationship Id="rId3" Type="http://schemas.openxmlformats.org/officeDocument/2006/relationships/hyperlink" Target="https://www.worldometers.info/coronavirus/usa/california/" TargetMode="External"/><Relationship Id="rId12" Type="http://schemas.openxmlformats.org/officeDocument/2006/relationships/hyperlink" Target="https://covid19.healthdata.org/united-states-of-america/illinois" TargetMode="External"/><Relationship Id="rId17" Type="http://schemas.openxmlformats.org/officeDocument/2006/relationships/hyperlink" Target="https://dph.georgia.gov/covid-19-daily-status-report" TargetMode="External"/><Relationship Id="rId25" Type="http://schemas.openxmlformats.org/officeDocument/2006/relationships/hyperlink" Target="https://covid19.healthdata.org/united-states-of-america/north-carolina" TargetMode="External"/><Relationship Id="rId33" Type="http://schemas.openxmlformats.org/officeDocument/2006/relationships/hyperlink" Target="https://www.worldometers.info/coronavirus/usa/virginia/" TargetMode="External"/><Relationship Id="rId38" Type="http://schemas.openxmlformats.org/officeDocument/2006/relationships/hyperlink" Target="https://covid19.healthdata.org/united-states-of-america/tennessee" TargetMode="External"/><Relationship Id="rId46" Type="http://schemas.openxmlformats.org/officeDocument/2006/relationships/hyperlink" Target="https://www.worldometers.info/coronavirus/usa/connecticut/" TargetMode="External"/><Relationship Id="rId59" Type="http://schemas.openxmlformats.org/officeDocument/2006/relationships/hyperlink" Target="https://www.worldometers.info/coronavirus/usa/iowa/" TargetMode="External"/><Relationship Id="rId67" Type="http://schemas.openxmlformats.org/officeDocument/2006/relationships/hyperlink" Target="https://covid19.healthdata.org/united-states-of-america/arkansas" TargetMode="External"/><Relationship Id="rId103" Type="http://schemas.openxmlformats.org/officeDocument/2006/relationships/hyperlink" Target="https://dhhr.wv.gov/COVID-19/Pages/default.aspx" TargetMode="External"/><Relationship Id="rId108" Type="http://schemas.openxmlformats.org/officeDocument/2006/relationships/hyperlink" Target="https://covid19.healthdata.org/united-states-of-america/wyoming" TargetMode="External"/><Relationship Id="rId116" Type="http://schemas.openxmlformats.org/officeDocument/2006/relationships/hyperlink" Target="https://covid19.healthdata.org/united-states-of-america/vermont" TargetMode="External"/><Relationship Id="rId20" Type="http://schemas.openxmlformats.org/officeDocument/2006/relationships/hyperlink" Target="https://www.mass.gov/doc/covid-19-dashboard-july-11-2020/download" TargetMode="External"/><Relationship Id="rId41" Type="http://schemas.openxmlformats.org/officeDocument/2006/relationships/hyperlink" Target="https://www.worldometers.info/coronavirus/usa/alabama/" TargetMode="External"/><Relationship Id="rId54" Type="http://schemas.openxmlformats.org/officeDocument/2006/relationships/hyperlink" Target="https://covid19.healthdata.org/united-states-of-america/colorado" TargetMode="External"/><Relationship Id="rId62" Type="http://schemas.openxmlformats.org/officeDocument/2006/relationships/hyperlink" Target="https://coronavirus.utah.gov/case-counts/" TargetMode="External"/><Relationship Id="rId70" Type="http://schemas.openxmlformats.org/officeDocument/2006/relationships/hyperlink" Target="https://www.worldometers.info/coronavirus/usa/nebraska/" TargetMode="External"/><Relationship Id="rId75" Type="http://schemas.openxmlformats.org/officeDocument/2006/relationships/hyperlink" Target="https://covid19.healthdata.org/united-states-of-america/kentucky" TargetMode="External"/><Relationship Id="rId83" Type="http://schemas.openxmlformats.org/officeDocument/2006/relationships/hyperlink" Target="https://www.worldometers.info/coronavirus/usa/delaware/" TargetMode="External"/><Relationship Id="rId88" Type="http://schemas.openxmlformats.org/officeDocument/2006/relationships/hyperlink" Target="https://www.worldometers.info/coronavirus/usa/district-of-columbia/" TargetMode="External"/><Relationship Id="rId91" Type="http://schemas.openxmlformats.org/officeDocument/2006/relationships/hyperlink" Target="https://www.worldometers.info/coronavirus/usa/idaho/" TargetMode="External"/><Relationship Id="rId96" Type="http://schemas.openxmlformats.org/officeDocument/2006/relationships/hyperlink" Target="https://www.worldometers.info/coronavirus/usa/new-hampshire/" TargetMode="External"/><Relationship Id="rId111" Type="http://schemas.openxmlformats.org/officeDocument/2006/relationships/hyperlink" Target="https://www.worldometers.info/coronavirus/usa/alask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covid19.healthdata.org/united-states-of-america/florida" TargetMode="External"/><Relationship Id="rId15" Type="http://schemas.openxmlformats.org/officeDocument/2006/relationships/hyperlink" Target="https://covid19.healthdata.org/united-states-of-america/arizona" TargetMode="External"/><Relationship Id="rId23" Type="http://schemas.openxmlformats.org/officeDocument/2006/relationships/hyperlink" Target="https://covid19.healthdata.org/united-states-of-america/pennsylvania" TargetMode="External"/><Relationship Id="rId28" Type="http://schemas.openxmlformats.org/officeDocument/2006/relationships/hyperlink" Target="https://www.worldometers.info/coronavirus/usa/michigan/" TargetMode="External"/><Relationship Id="rId36" Type="http://schemas.openxmlformats.org/officeDocument/2006/relationships/hyperlink" Target="https://covid19.healthdata.org/united-states-of-america/ohio" TargetMode="External"/><Relationship Id="rId49" Type="http://schemas.openxmlformats.org/officeDocument/2006/relationships/hyperlink" Target="https://covid19.healthdata.org/united-states-of-america/minnesota" TargetMode="External"/><Relationship Id="rId57" Type="http://schemas.openxmlformats.org/officeDocument/2006/relationships/hyperlink" Target="https://www.worldometers.info/coronavirus/usa/mississippi/" TargetMode="External"/><Relationship Id="rId106" Type="http://schemas.openxmlformats.org/officeDocument/2006/relationships/hyperlink" Target="https://covid19.healthdata.org/united-states-of-america/maine" TargetMode="External"/><Relationship Id="rId114" Type="http://schemas.openxmlformats.org/officeDocument/2006/relationships/hyperlink" Target="https://www.worldometers.info/coronavirus/usa/vermont/" TargetMode="External"/><Relationship Id="rId119" Type="http://schemas.openxmlformats.org/officeDocument/2006/relationships/hyperlink" Target="http://dphss.guam.gov/covid-19/" TargetMode="External"/><Relationship Id="rId10" Type="http://schemas.openxmlformats.org/officeDocument/2006/relationships/hyperlink" Target="https://covid19.healthdata.org/united-states-of-america/new-jersey" TargetMode="External"/><Relationship Id="rId31" Type="http://schemas.openxmlformats.org/officeDocument/2006/relationships/hyperlink" Target="https://coronavirus.maryland.gov/" TargetMode="External"/><Relationship Id="rId44" Type="http://schemas.openxmlformats.org/officeDocument/2006/relationships/hyperlink" Target="https://www.worldometers.info/coronavirus/usa/indiana/" TargetMode="External"/><Relationship Id="rId52" Type="http://schemas.openxmlformats.org/officeDocument/2006/relationships/hyperlink" Target="https://www.worldometers.info/coronavirus/usa/colorado/" TargetMode="External"/><Relationship Id="rId60" Type="http://schemas.openxmlformats.org/officeDocument/2006/relationships/hyperlink" Target="https://covid19.healthdata.org/united-states-of-america/iowa" TargetMode="External"/><Relationship Id="rId65" Type="http://schemas.openxmlformats.org/officeDocument/2006/relationships/hyperlink" Target="https://covid19.healthdata.org/united-states-of-america/missouri" TargetMode="External"/><Relationship Id="rId73" Type="http://schemas.openxmlformats.org/officeDocument/2006/relationships/hyperlink" Target="https://covid19.healthdata.org/united-states-of-america/oklahoma" TargetMode="External"/><Relationship Id="rId78" Type="http://schemas.openxmlformats.org/officeDocument/2006/relationships/hyperlink" Target="https://www.worldometers.info/coronavirus/usa/rhode-island/" TargetMode="External"/><Relationship Id="rId81" Type="http://schemas.openxmlformats.org/officeDocument/2006/relationships/hyperlink" Target="https://www.worldometers.info/coronavirus/usa/new-mexico/" TargetMode="External"/><Relationship Id="rId86" Type="http://schemas.openxmlformats.org/officeDocument/2006/relationships/hyperlink" Target="https://www.worldometers.info/coronavirus/usa/oregon/" TargetMode="External"/><Relationship Id="rId94" Type="http://schemas.openxmlformats.org/officeDocument/2006/relationships/hyperlink" Target="https://doh.sd.gov/news/Coronavirus.aspx" TargetMode="External"/><Relationship Id="rId99" Type="http://schemas.openxmlformats.org/officeDocument/2006/relationships/hyperlink" Target="https://www.worldometers.info/coronavirus/usa/north-dakota/" TargetMode="External"/><Relationship Id="rId101" Type="http://schemas.openxmlformats.org/officeDocument/2006/relationships/hyperlink" Target="https://covid19.healthdata.org/united-states-of-america/north-dakota" TargetMode="External"/><Relationship Id="rId122" Type="http://schemas.openxmlformats.org/officeDocument/2006/relationships/table" Target="../tables/table2.xml"/><Relationship Id="rId4" Type="http://schemas.openxmlformats.org/officeDocument/2006/relationships/hyperlink" Target="https://covid19.healthdata.org/united-states-of-america/california" TargetMode="External"/><Relationship Id="rId9" Type="http://schemas.openxmlformats.org/officeDocument/2006/relationships/hyperlink" Target="https://www.worldometers.info/coronavirus/usa/new-jersey/" TargetMode="External"/><Relationship Id="rId13" Type="http://schemas.openxmlformats.org/officeDocument/2006/relationships/hyperlink" Target="https://www.worldometers.info/coronavirus/usa/arizona/" TargetMode="External"/><Relationship Id="rId18" Type="http://schemas.openxmlformats.org/officeDocument/2006/relationships/hyperlink" Target="https://covid19.healthdata.org/united-states-of-america/georgia" TargetMode="External"/><Relationship Id="rId39" Type="http://schemas.openxmlformats.org/officeDocument/2006/relationships/hyperlink" Target="https://www.worldometers.info/coronavirus/usa/south-carolina/" TargetMode="External"/><Relationship Id="rId109" Type="http://schemas.openxmlformats.org/officeDocument/2006/relationships/hyperlink" Target="https://www.worldometers.info/coronavirus/usa/montana/" TargetMode="External"/><Relationship Id="rId34" Type="http://schemas.openxmlformats.org/officeDocument/2006/relationships/hyperlink" Target="https://covid19.healthdata.org/united-states-of-america/virginia" TargetMode="External"/><Relationship Id="rId50" Type="http://schemas.openxmlformats.org/officeDocument/2006/relationships/hyperlink" Target="https://www.worldometers.info/coronavirus/usa/washington/" TargetMode="External"/><Relationship Id="rId55" Type="http://schemas.openxmlformats.org/officeDocument/2006/relationships/hyperlink" Target="https://www.worldometers.info/coronavirus/usa/wisconsin/" TargetMode="External"/><Relationship Id="rId76" Type="http://schemas.openxmlformats.org/officeDocument/2006/relationships/hyperlink" Target="https://www.worldometers.info/coronavirus/usa/kansas/" TargetMode="External"/><Relationship Id="rId97" Type="http://schemas.openxmlformats.org/officeDocument/2006/relationships/hyperlink" Target="https://www.nh.gov/covid19/" TargetMode="External"/><Relationship Id="rId104" Type="http://schemas.openxmlformats.org/officeDocument/2006/relationships/hyperlink" Target="https://covid19.healthdata.org/united-states-of-america/west-virginia" TargetMode="External"/><Relationship Id="rId120" Type="http://schemas.openxmlformats.org/officeDocument/2006/relationships/hyperlink" Target="https://www.covid19usvi.com/" TargetMode="External"/><Relationship Id="rId7" Type="http://schemas.openxmlformats.org/officeDocument/2006/relationships/hyperlink" Target="https://www.worldometers.info/coronavirus/usa/texas/" TargetMode="External"/><Relationship Id="rId71" Type="http://schemas.openxmlformats.org/officeDocument/2006/relationships/hyperlink" Target="https://covid19.healthdata.org/united-states-of-america/nebraska" TargetMode="External"/><Relationship Id="rId92" Type="http://schemas.openxmlformats.org/officeDocument/2006/relationships/hyperlink" Target="https://covid19.healthdata.org/united-states-of-america/idaho" TargetMode="External"/><Relationship Id="rId2" Type="http://schemas.openxmlformats.org/officeDocument/2006/relationships/hyperlink" Target="https://covid19.healthdata.org/united-states-of-america/new-york" TargetMode="External"/><Relationship Id="rId29" Type="http://schemas.openxmlformats.org/officeDocument/2006/relationships/hyperlink" Target="https://covid19.healthdata.org/united-states-of-america/michigan" TargetMode="External"/><Relationship Id="rId24" Type="http://schemas.openxmlformats.org/officeDocument/2006/relationships/hyperlink" Target="https://www.worldometers.info/coronavirus/usa/north-carolina/" TargetMode="External"/><Relationship Id="rId40" Type="http://schemas.openxmlformats.org/officeDocument/2006/relationships/hyperlink" Target="https://covid19.healthdata.org/united-states-of-america/south-carolina" TargetMode="External"/><Relationship Id="rId45" Type="http://schemas.openxmlformats.org/officeDocument/2006/relationships/hyperlink" Target="https://covid19.healthdata.org/united-states-of-america/indiana" TargetMode="External"/><Relationship Id="rId66" Type="http://schemas.openxmlformats.org/officeDocument/2006/relationships/hyperlink" Target="https://www.worldometers.info/coronavirus/usa/arkansas/" TargetMode="External"/><Relationship Id="rId87" Type="http://schemas.openxmlformats.org/officeDocument/2006/relationships/hyperlink" Target="https://covid19.healthdata.org/united-states-of-america/oregon" TargetMode="External"/><Relationship Id="rId110" Type="http://schemas.openxmlformats.org/officeDocument/2006/relationships/hyperlink" Target="https://covid19.healthdata.org/united-states-of-america/montana" TargetMode="External"/><Relationship Id="rId115" Type="http://schemas.openxmlformats.org/officeDocument/2006/relationships/hyperlink" Target="https://www.healthvermont.gov/response/coronavirus-covid-19/current-activity-vermo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s://www.nhpr.org/post/explore-data-tracking-covid-19-new-hampshire" TargetMode="Externa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217"/>
  <sheetViews>
    <sheetView topLeftCell="B1" zoomScaleNormal="100" workbookViewId="0">
      <selection activeCell="E8" sqref="E8"/>
    </sheetView>
  </sheetViews>
  <sheetFormatPr defaultColWidth="8.7109375" defaultRowHeight="15" x14ac:dyDescent="0.25"/>
  <cols>
    <col min="1" max="1" width="8.7109375" style="35"/>
    <col min="2" max="2" width="8.42578125" style="1" customWidth="1"/>
    <col min="3" max="3" width="19.5703125" style="1" customWidth="1"/>
    <col min="4" max="4" width="11.42578125" style="1" customWidth="1"/>
    <col min="5" max="5" width="10.42578125" style="1" customWidth="1"/>
    <col min="6" max="6" width="14.5703125" style="1" customWidth="1"/>
    <col min="7" max="7" width="11.42578125" style="1" customWidth="1"/>
    <col min="8" max="8" width="11.7109375" style="1" customWidth="1"/>
    <col min="9" max="9" width="12.85546875" customWidth="1"/>
    <col min="10" max="10" width="10.28515625" customWidth="1"/>
    <col min="11" max="11" width="13.85546875" style="2" customWidth="1"/>
    <col min="12" max="12" width="14.42578125" customWidth="1"/>
    <col min="13" max="13" width="9.28515625" customWidth="1"/>
    <col min="14" max="14" width="13.5703125" customWidth="1"/>
    <col min="15" max="15" width="11.5703125" customWidth="1"/>
    <col min="16" max="16" width="11.28515625" customWidth="1"/>
    <col min="17" max="17" width="13.28515625" customWidth="1"/>
    <col min="18" max="18" width="12" customWidth="1"/>
    <col min="19" max="19" width="12.42578125" bestFit="1" customWidth="1"/>
    <col min="20" max="20" width="12" bestFit="1" customWidth="1"/>
  </cols>
  <sheetData>
    <row r="1" spans="1:1017" s="7" customFormat="1" ht="33" customHeight="1" thickBot="1" x14ac:dyDescent="0.3">
      <c r="A1" s="7" t="s">
        <v>0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6</v>
      </c>
      <c r="G1" s="3" t="s">
        <v>7</v>
      </c>
      <c r="H1" s="3" t="s">
        <v>8</v>
      </c>
      <c r="I1" s="3" t="s">
        <v>12</v>
      </c>
      <c r="J1" s="4" t="s">
        <v>13</v>
      </c>
      <c r="K1" s="4" t="s">
        <v>14</v>
      </c>
      <c r="L1" s="4" t="s">
        <v>15</v>
      </c>
      <c r="M1" s="5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6" t="s">
        <v>21</v>
      </c>
      <c r="S1" s="7" t="s">
        <v>329</v>
      </c>
      <c r="T1" s="7" t="s">
        <v>330</v>
      </c>
      <c r="AMC1"/>
    </row>
    <row r="2" spans="1:1017" s="1" customFormat="1" ht="16.5" thickBot="1" x14ac:dyDescent="0.3">
      <c r="A2" s="1">
        <v>3</v>
      </c>
      <c r="B2" s="54">
        <v>1</v>
      </c>
      <c r="C2" s="43" t="s">
        <v>33</v>
      </c>
      <c r="D2" s="50">
        <v>3379805</v>
      </c>
      <c r="E2" s="50">
        <v>137572</v>
      </c>
      <c r="F2" s="50">
        <v>1491344</v>
      </c>
      <c r="G2" s="50">
        <v>1750889</v>
      </c>
      <c r="H2" s="50">
        <v>15819</v>
      </c>
      <c r="I2" s="43">
        <v>331060504</v>
      </c>
      <c r="J2" s="8">
        <f>Table1[[#This Row],[Population]]/Table1[[#This Row],[Cases]]</f>
        <v>97.952545782966766</v>
      </c>
      <c r="K2" s="8">
        <f>Table1[[#This Row],[Population]]/Table1[[#This Row],[Deaths]]</f>
        <v>2406.4526502485969</v>
      </c>
      <c r="L2" s="9">
        <f>Table1[[#This Row],[Deaths]]+Table1[[#This Row],[Active]]*Table1[[#This Row],[Death Rate]]</f>
        <v>208840.40202556064</v>
      </c>
      <c r="M2" s="10">
        <f>Table1[[#This Row],[Deaths]]/Table1[[#This Row],[Cases]]</f>
        <v>4.070412346274415E-2</v>
      </c>
      <c r="N2" s="11">
        <f>Table1[[#This Row],[Cases]]/Table1[[#This Row],[Deaths]]</f>
        <v>24.567535545023695</v>
      </c>
      <c r="O2" s="12">
        <f>Table1[[#This Row],[Cases]]/Table1[[#This Row],[Population]]</f>
        <v>1.0209025115239962E-2</v>
      </c>
      <c r="P2" s="12">
        <f>Table1[[#This Row],[Deaths]]/Table1[[#This Row],[Population]]</f>
        <v>4.1554941872498326E-4</v>
      </c>
      <c r="Q2" s="13">
        <f>1-Table1[[#This Row],[Deaths]]/Table1[[#This Row],[Ex(Deaths)]]</f>
        <v>0.34125773238474166</v>
      </c>
      <c r="R2" s="14">
        <f t="shared" ref="R2:R65" si="0">G2/D2</f>
        <v>0.51804438421743271</v>
      </c>
      <c r="S2" s="12">
        <f>Table1[[#This Row],[Percent Infected]]*Table1[[#This Row],[% Active]]</f>
        <v>5.2887281292847907E-3</v>
      </c>
      <c r="T2" s="8">
        <f>1/Table1[[#This Row],[Percent Actively Infected]]</f>
        <v>189.08137751736405</v>
      </c>
      <c r="AMC2"/>
    </row>
    <row r="3" spans="1:1017" s="1" customFormat="1" ht="16.5" thickBot="1" x14ac:dyDescent="0.3">
      <c r="A3" s="1">
        <v>4</v>
      </c>
      <c r="B3" s="54">
        <v>2</v>
      </c>
      <c r="C3" s="43" t="s">
        <v>73</v>
      </c>
      <c r="D3" s="50">
        <v>1842127</v>
      </c>
      <c r="E3" s="50">
        <v>71515</v>
      </c>
      <c r="F3" s="50">
        <v>1213512</v>
      </c>
      <c r="G3" s="50">
        <v>557100</v>
      </c>
      <c r="H3" s="50">
        <v>8318</v>
      </c>
      <c r="I3" s="43">
        <v>212603520</v>
      </c>
      <c r="J3" s="8">
        <f>Table1[[#This Row],[Population]]/Table1[[#This Row],[Cases]]</f>
        <v>115.41197756723614</v>
      </c>
      <c r="K3" s="8">
        <f>Table1[[#This Row],[Population]]/Table1[[#This Row],[Deaths]]</f>
        <v>2972.852128924002</v>
      </c>
      <c r="L3" s="9">
        <f>Table1[[#This Row],[Deaths]]+Table1[[#This Row],[Active]]*Table1[[#This Row],[Death Rate]]</f>
        <v>93142.719750049815</v>
      </c>
      <c r="M3" s="10">
        <f>Table1[[#This Row],[Deaths]]/Table1[[#This Row],[Cases]]</f>
        <v>3.8821970472177003E-2</v>
      </c>
      <c r="N3" s="11">
        <f>Table1[[#This Row],[Cases]]/Table1[[#This Row],[Deaths]]</f>
        <v>25.75861008180102</v>
      </c>
      <c r="O3" s="12">
        <f>Table1[[#This Row],[Cases]]/Table1[[#This Row],[Population]]</f>
        <v>8.6646119499808848E-3</v>
      </c>
      <c r="P3" s="12">
        <f>Table1[[#This Row],[Deaths]]/Table1[[#This Row],[Population]]</f>
        <v>3.3637730927502986E-4</v>
      </c>
      <c r="Q3" s="13">
        <f>1-Table1[[#This Row],[Deaths]]/Table1[[#This Row],[Ex(Deaths)]]</f>
        <v>0.23219978768161587</v>
      </c>
      <c r="R3" s="14">
        <f t="shared" si="0"/>
        <v>0.30242214570439496</v>
      </c>
      <c r="S3" s="12">
        <f>Table1[[#This Row],[Percent Infected]]*Table1[[#This Row],[% Active]]</f>
        <v>2.6203705376091611E-3</v>
      </c>
      <c r="T3" s="8">
        <f>1/Table1[[#This Row],[Percent Actively Infected]]</f>
        <v>381.62541733979532</v>
      </c>
      <c r="AMC3"/>
    </row>
    <row r="4" spans="1:1017" s="1" customFormat="1" ht="16.5" thickBot="1" x14ac:dyDescent="0.3">
      <c r="A4" s="1">
        <v>5</v>
      </c>
      <c r="B4" s="54">
        <v>3</v>
      </c>
      <c r="C4" s="43" t="s">
        <v>165</v>
      </c>
      <c r="D4" s="50">
        <v>871499</v>
      </c>
      <c r="E4" s="50">
        <v>23078</v>
      </c>
      <c r="F4" s="50">
        <v>546379</v>
      </c>
      <c r="G4" s="50">
        <v>302042</v>
      </c>
      <c r="H4" s="50">
        <v>8944</v>
      </c>
      <c r="I4" s="43">
        <v>1380381949</v>
      </c>
      <c r="J4" s="8">
        <f>Table1[[#This Row],[Population]]/Table1[[#This Row],[Cases]]</f>
        <v>1583.9168478678691</v>
      </c>
      <c r="K4" s="8">
        <f>Table1[[#This Row],[Population]]/Table1[[#This Row],[Deaths]]</f>
        <v>59813.759814541991</v>
      </c>
      <c r="L4" s="9">
        <f>Table1[[#This Row],[Deaths]]+Table1[[#This Row],[Active]]*Table1[[#This Row],[Death Rate]]</f>
        <v>31076.317010117051</v>
      </c>
      <c r="M4" s="10">
        <f>Table1[[#This Row],[Deaths]]/Table1[[#This Row],[Cases]]</f>
        <v>2.6480810649237692E-2</v>
      </c>
      <c r="N4" s="11">
        <f>Table1[[#This Row],[Cases]]/Table1[[#This Row],[Deaths]]</f>
        <v>37.763194384262064</v>
      </c>
      <c r="O4" s="12">
        <f>Table1[[#This Row],[Cases]]/Table1[[#This Row],[Population]]</f>
        <v>6.3134627385655567E-4</v>
      </c>
      <c r="P4" s="12">
        <f>Table1[[#This Row],[Deaths]]/Table1[[#This Row],[Population]]</f>
        <v>1.6718561132097213E-5</v>
      </c>
      <c r="Q4" s="13">
        <f>1-Table1[[#This Row],[Deaths]]/Table1[[#This Row],[Ex(Deaths)]]</f>
        <v>0.2573766063563182</v>
      </c>
      <c r="R4" s="14">
        <f t="shared" si="0"/>
        <v>0.34657756348544289</v>
      </c>
      <c r="S4" s="12">
        <f>Table1[[#This Row],[Percent Infected]]*Table1[[#This Row],[% Active]]</f>
        <v>2.1881045330881824E-4</v>
      </c>
      <c r="T4" s="8">
        <f>1/Table1[[#This Row],[Percent Actively Infected]]</f>
        <v>4570.1655696889829</v>
      </c>
      <c r="AMC4"/>
    </row>
    <row r="5" spans="1:1017" s="1" customFormat="1" ht="16.5" thickBot="1" x14ac:dyDescent="0.3">
      <c r="A5" s="1">
        <v>6</v>
      </c>
      <c r="B5" s="54">
        <v>4</v>
      </c>
      <c r="C5" s="43" t="s">
        <v>56</v>
      </c>
      <c r="D5" s="50">
        <v>727162</v>
      </c>
      <c r="E5" s="50">
        <v>11335</v>
      </c>
      <c r="F5" s="50">
        <v>501061</v>
      </c>
      <c r="G5" s="50">
        <v>214766</v>
      </c>
      <c r="H5" s="50">
        <v>2300</v>
      </c>
      <c r="I5" s="43">
        <v>145936493</v>
      </c>
      <c r="J5" s="8">
        <f>Table1[[#This Row],[Population]]/Table1[[#This Row],[Cases]]</f>
        <v>200.69323341978816</v>
      </c>
      <c r="K5" s="8">
        <f>Table1[[#This Row],[Population]]/Table1[[#This Row],[Deaths]]</f>
        <v>12874.856021173357</v>
      </c>
      <c r="L5" s="9">
        <f>Table1[[#This Row],[Deaths]]+Table1[[#This Row],[Active]]*Table1[[#This Row],[Death Rate]]</f>
        <v>14682.77203704264</v>
      </c>
      <c r="M5" s="10">
        <f>Table1[[#This Row],[Deaths]]/Table1[[#This Row],[Cases]]</f>
        <v>1.5587998272737024E-2</v>
      </c>
      <c r="N5" s="11">
        <f>Table1[[#This Row],[Cases]]/Table1[[#This Row],[Deaths]]</f>
        <v>64.151918835465366</v>
      </c>
      <c r="O5" s="12">
        <f>Table1[[#This Row],[Cases]]/Table1[[#This Row],[Population]]</f>
        <v>4.9827290285782049E-3</v>
      </c>
      <c r="P5" s="12">
        <f>Table1[[#This Row],[Deaths]]/Table1[[#This Row],[Population]]</f>
        <v>7.7670771490993682E-5</v>
      </c>
      <c r="Q5" s="13">
        <f>1-Table1[[#This Row],[Deaths]]/Table1[[#This Row],[Ex(Deaths)]]</f>
        <v>0.22800681156096858</v>
      </c>
      <c r="R5" s="14">
        <f t="shared" si="0"/>
        <v>0.29534821676600265</v>
      </c>
      <c r="S5" s="12">
        <f>Table1[[#This Row],[Percent Infected]]*Table1[[#This Row],[% Active]]</f>
        <v>1.4716401332187695E-3</v>
      </c>
      <c r="T5" s="8">
        <f>1/Table1[[#This Row],[Percent Actively Infected]]</f>
        <v>679.51395006658402</v>
      </c>
      <c r="AMC5"/>
    </row>
    <row r="6" spans="1:1017" s="1" customFormat="1" ht="16.5" thickBot="1" x14ac:dyDescent="0.3">
      <c r="A6" s="1">
        <v>7</v>
      </c>
      <c r="B6" s="54">
        <v>5</v>
      </c>
      <c r="C6" s="43" t="s">
        <v>44</v>
      </c>
      <c r="D6" s="50">
        <v>322710</v>
      </c>
      <c r="E6" s="50">
        <v>11682</v>
      </c>
      <c r="F6" s="50">
        <v>214152</v>
      </c>
      <c r="G6" s="50">
        <v>96876</v>
      </c>
      <c r="H6" s="50">
        <v>1315</v>
      </c>
      <c r="I6" s="43">
        <v>32983682</v>
      </c>
      <c r="J6" s="8">
        <f>Table1[[#This Row],[Population]]/Table1[[#This Row],[Cases]]</f>
        <v>102.20842862012333</v>
      </c>
      <c r="K6" s="8">
        <f>Table1[[#This Row],[Population]]/Table1[[#This Row],[Deaths]]</f>
        <v>2823.4619072076698</v>
      </c>
      <c r="L6" s="9">
        <f>Table1[[#This Row],[Deaths]]+Table1[[#This Row],[Active]]*Table1[[#This Row],[Death Rate]]</f>
        <v>15188.880580087385</v>
      </c>
      <c r="M6" s="10">
        <f>Table1[[#This Row],[Deaths]]/Table1[[#This Row],[Cases]]</f>
        <v>3.6199683926745378E-2</v>
      </c>
      <c r="N6" s="11">
        <f>Table1[[#This Row],[Cases]]/Table1[[#This Row],[Deaths]]</f>
        <v>27.624550590652287</v>
      </c>
      <c r="O6" s="12">
        <f>Table1[[#This Row],[Cases]]/Table1[[#This Row],[Population]]</f>
        <v>9.7839289136973859E-3</v>
      </c>
      <c r="P6" s="12">
        <f>Table1[[#This Row],[Deaths]]/Table1[[#This Row],[Population]]</f>
        <v>3.5417513423759058E-4</v>
      </c>
      <c r="Q6" s="13">
        <f>1-Table1[[#This Row],[Deaths]]/Table1[[#This Row],[Ex(Deaths)]]</f>
        <v>0.23088472923310122</v>
      </c>
      <c r="R6" s="14">
        <f t="shared" si="0"/>
        <v>0.30019522171609186</v>
      </c>
      <c r="S6" s="12">
        <f>Table1[[#This Row],[Percent Infected]]*Table1[[#This Row],[% Active]]</f>
        <v>2.9370887095018687E-3</v>
      </c>
      <c r="T6" s="8">
        <f>1/Table1[[#This Row],[Percent Actively Infected]]</f>
        <v>340.47320285726079</v>
      </c>
      <c r="AMC6"/>
    </row>
    <row r="7" spans="1:1017" s="1" customFormat="1" ht="16.5" thickBot="1" x14ac:dyDescent="0.3">
      <c r="A7" s="1">
        <v>8</v>
      </c>
      <c r="B7" s="54">
        <v>6</v>
      </c>
      <c r="C7" s="43" t="s">
        <v>45</v>
      </c>
      <c r="D7" s="50">
        <v>312029</v>
      </c>
      <c r="E7" s="50">
        <v>6881</v>
      </c>
      <c r="F7" s="50">
        <v>281114</v>
      </c>
      <c r="G7" s="50">
        <v>24034</v>
      </c>
      <c r="H7" s="50">
        <v>1999</v>
      </c>
      <c r="I7" s="43">
        <v>19120870</v>
      </c>
      <c r="J7" s="8">
        <f>Table1[[#This Row],[Population]]/Table1[[#This Row],[Cases]]</f>
        <v>61.279143925724853</v>
      </c>
      <c r="K7" s="8">
        <f>Table1[[#This Row],[Population]]/Table1[[#This Row],[Deaths]]</f>
        <v>2778.7923266967009</v>
      </c>
      <c r="L7" s="9">
        <f>Table1[[#This Row],[Deaths]]+Table1[[#This Row],[Active]]*Table1[[#This Row],[Death Rate]]</f>
        <v>7411.0082812815472</v>
      </c>
      <c r="M7" s="10">
        <f>Table1[[#This Row],[Deaths]]/Table1[[#This Row],[Cases]]</f>
        <v>2.2052437433700074E-2</v>
      </c>
      <c r="N7" s="11">
        <f>Table1[[#This Row],[Cases]]/Table1[[#This Row],[Deaths]]</f>
        <v>45.34646127016422</v>
      </c>
      <c r="O7" s="12">
        <f>Table1[[#This Row],[Cases]]/Table1[[#This Row],[Population]]</f>
        <v>1.6318765830215885E-2</v>
      </c>
      <c r="P7" s="12">
        <f>Table1[[#This Row],[Deaths]]/Table1[[#This Row],[Population]]</f>
        <v>3.5986856246603843E-4</v>
      </c>
      <c r="Q7" s="13">
        <f>1-Table1[[#This Row],[Deaths]]/Table1[[#This Row],[Ex(Deaths)]]</f>
        <v>7.1516352588651522E-2</v>
      </c>
      <c r="R7" s="14">
        <f t="shared" si="0"/>
        <v>7.7024891917097452E-2</v>
      </c>
      <c r="S7" s="12">
        <f>Table1[[#This Row],[Percent Infected]]*Table1[[#This Row],[% Active]]</f>
        <v>1.2569511742928016E-3</v>
      </c>
      <c r="T7" s="8">
        <f>1/Table1[[#This Row],[Percent Actively Infected]]</f>
        <v>795.5758508779229</v>
      </c>
      <c r="AMC7"/>
    </row>
    <row r="8" spans="1:1017" s="1" customFormat="1" ht="16.5" thickBot="1" x14ac:dyDescent="0.3">
      <c r="A8" s="1">
        <v>9</v>
      </c>
      <c r="B8" s="54">
        <v>7</v>
      </c>
      <c r="C8" s="43" t="s">
        <v>27</v>
      </c>
      <c r="D8" s="50">
        <v>300988</v>
      </c>
      <c r="E8" s="50">
        <v>28403</v>
      </c>
      <c r="F8" s="51" t="s">
        <v>41</v>
      </c>
      <c r="G8" s="51" t="s">
        <v>41</v>
      </c>
      <c r="H8" s="51">
        <v>617</v>
      </c>
      <c r="I8" s="43">
        <v>46755366</v>
      </c>
      <c r="J8" s="8">
        <f>Table1[[#This Row],[Population]]/Table1[[#This Row],[Cases]]</f>
        <v>155.33963480271638</v>
      </c>
      <c r="K8" s="8">
        <f>Table1[[#This Row],[Population]]/Table1[[#This Row],[Deaths]]</f>
        <v>1646.1418160053515</v>
      </c>
      <c r="L8" s="9" t="e">
        <f>Table1[[#This Row],[Deaths]]+Table1[[#This Row],[Active]]*Table1[[#This Row],[Death Rate]]</f>
        <v>#VALUE!</v>
      </c>
      <c r="M8" s="10">
        <f>Table1[[#This Row],[Deaths]]/Table1[[#This Row],[Cases]]</f>
        <v>9.4365888341063436E-2</v>
      </c>
      <c r="N8" s="11">
        <f>Table1[[#This Row],[Cases]]/Table1[[#This Row],[Deaths]]</f>
        <v>10.597049607435835</v>
      </c>
      <c r="O8" s="12">
        <f>Table1[[#This Row],[Cases]]/Table1[[#This Row],[Population]]</f>
        <v>6.4375070874217949E-3</v>
      </c>
      <c r="P8" s="12">
        <f>Table1[[#This Row],[Deaths]]/Table1[[#This Row],[Population]]</f>
        <v>6.074810750064495E-4</v>
      </c>
      <c r="Q8" s="13" t="e">
        <f>1-Table1[[#This Row],[Deaths]]/Table1[[#This Row],[Ex(Deaths)]]</f>
        <v>#VALUE!</v>
      </c>
      <c r="R8" s="14" t="e">
        <f t="shared" si="0"/>
        <v>#VALUE!</v>
      </c>
      <c r="S8" s="12" t="e">
        <f>Table1[[#This Row],[Percent Infected]]*Table1[[#This Row],[% Active]]</f>
        <v>#VALUE!</v>
      </c>
      <c r="T8" s="8" t="e">
        <f>1/Table1[[#This Row],[Percent Actively Infected]]</f>
        <v>#VALUE!</v>
      </c>
      <c r="AMC8"/>
    </row>
    <row r="9" spans="1:1017" s="1" customFormat="1" ht="16.5" thickBot="1" x14ac:dyDescent="0.3">
      <c r="A9" s="1">
        <v>10</v>
      </c>
      <c r="B9" s="54">
        <v>8</v>
      </c>
      <c r="C9" s="43" t="s">
        <v>101</v>
      </c>
      <c r="D9" s="50">
        <v>295268</v>
      </c>
      <c r="E9" s="50">
        <v>34730</v>
      </c>
      <c r="F9" s="50">
        <v>180852</v>
      </c>
      <c r="G9" s="50">
        <v>79686</v>
      </c>
      <c r="H9" s="51">
        <v>378</v>
      </c>
      <c r="I9" s="43">
        <v>128969990</v>
      </c>
      <c r="J9" s="8">
        <f>Table1[[#This Row],[Population]]/Table1[[#This Row],[Cases]]</f>
        <v>436.78959453784358</v>
      </c>
      <c r="K9" s="8">
        <f>Table1[[#This Row],[Population]]/Table1[[#This Row],[Deaths]]</f>
        <v>3713.5038871292832</v>
      </c>
      <c r="L9" s="9">
        <f>Table1[[#This Row],[Deaths]]+Table1[[#This Row],[Active]]*Table1[[#This Row],[Death Rate]]</f>
        <v>44102.823265643412</v>
      </c>
      <c r="M9" s="10">
        <f>Table1[[#This Row],[Deaths]]/Table1[[#This Row],[Cases]]</f>
        <v>0.11762195700177466</v>
      </c>
      <c r="N9" s="11">
        <f>Table1[[#This Row],[Cases]]/Table1[[#This Row],[Deaths]]</f>
        <v>8.5018139936654187</v>
      </c>
      <c r="O9" s="12">
        <f>Table1[[#This Row],[Cases]]/Table1[[#This Row],[Population]]</f>
        <v>2.2894318282881158E-3</v>
      </c>
      <c r="P9" s="12">
        <f>Table1[[#This Row],[Deaths]]/Table1[[#This Row],[Population]]</f>
        <v>2.6928745206539911E-4</v>
      </c>
      <c r="Q9" s="13">
        <f>1-Table1[[#This Row],[Deaths]]/Table1[[#This Row],[Ex(Deaths)]]</f>
        <v>0.2125220693738431</v>
      </c>
      <c r="R9" s="14">
        <f t="shared" si="0"/>
        <v>0.26987685763442026</v>
      </c>
      <c r="S9" s="12">
        <f>Table1[[#This Row],[Percent Infected]]*Table1[[#This Row],[% Active]]</f>
        <v>6.1786466758662235E-4</v>
      </c>
      <c r="T9" s="8">
        <f>1/Table1[[#This Row],[Percent Actively Infected]]</f>
        <v>1618.4773987902515</v>
      </c>
      <c r="AMC9"/>
    </row>
    <row r="10" spans="1:1017" s="1" customFormat="1" ht="16.5" thickBot="1" x14ac:dyDescent="0.3">
      <c r="A10" s="1">
        <v>11</v>
      </c>
      <c r="B10" s="54">
        <v>9</v>
      </c>
      <c r="C10" s="43" t="s">
        <v>40</v>
      </c>
      <c r="D10" s="50">
        <v>289603</v>
      </c>
      <c r="E10" s="50">
        <v>44819</v>
      </c>
      <c r="F10" s="51" t="s">
        <v>41</v>
      </c>
      <c r="G10" s="51" t="s">
        <v>41</v>
      </c>
      <c r="H10" s="51">
        <v>185</v>
      </c>
      <c r="I10" s="43">
        <v>67896748</v>
      </c>
      <c r="J10" s="8">
        <f>Table1[[#This Row],[Population]]/Table1[[#This Row],[Cases]]</f>
        <v>234.44766801448881</v>
      </c>
      <c r="K10" s="8">
        <f>Table1[[#This Row],[Population]]/Table1[[#This Row],[Deaths]]</f>
        <v>1514.9099265936322</v>
      </c>
      <c r="L10" s="9" t="e">
        <f>Table1[[#This Row],[Deaths]]+Table1[[#This Row],[Active]]*Table1[[#This Row],[Death Rate]]</f>
        <v>#VALUE!</v>
      </c>
      <c r="M10" s="10">
        <f>Table1[[#This Row],[Deaths]]/Table1[[#This Row],[Cases]]</f>
        <v>0.15476013715327536</v>
      </c>
      <c r="N10" s="11">
        <f>Table1[[#This Row],[Cases]]/Table1[[#This Row],[Deaths]]</f>
        <v>6.4616122626564625</v>
      </c>
      <c r="O10" s="12">
        <f>Table1[[#This Row],[Cases]]/Table1[[#This Row],[Population]]</f>
        <v>4.2653441958663474E-3</v>
      </c>
      <c r="P10" s="12">
        <f>Table1[[#This Row],[Deaths]]/Table1[[#This Row],[Population]]</f>
        <v>6.6010525275820285E-4</v>
      </c>
      <c r="Q10" s="13" t="e">
        <f>1-Table1[[#This Row],[Deaths]]/Table1[[#This Row],[Ex(Deaths)]]</f>
        <v>#VALUE!</v>
      </c>
      <c r="R10" s="14" t="e">
        <f t="shared" si="0"/>
        <v>#VALUE!</v>
      </c>
      <c r="S10" s="12" t="e">
        <f>Table1[[#This Row],[Percent Infected]]*Table1[[#This Row],[% Active]]</f>
        <v>#VALUE!</v>
      </c>
      <c r="T10" s="8" t="e">
        <f>1/Table1[[#This Row],[Percent Actively Infected]]</f>
        <v>#VALUE!</v>
      </c>
      <c r="AMC10"/>
    </row>
    <row r="11" spans="1:1017" s="1" customFormat="1" ht="16.5" thickBot="1" x14ac:dyDescent="0.3">
      <c r="A11" s="1">
        <v>12</v>
      </c>
      <c r="B11" s="54">
        <v>10</v>
      </c>
      <c r="C11" s="43" t="s">
        <v>112</v>
      </c>
      <c r="D11" s="50">
        <v>264184</v>
      </c>
      <c r="E11" s="50">
        <v>3971</v>
      </c>
      <c r="F11" s="50">
        <v>127715</v>
      </c>
      <c r="G11" s="50">
        <v>132498</v>
      </c>
      <c r="H11" s="51">
        <v>539</v>
      </c>
      <c r="I11" s="43">
        <v>59328450</v>
      </c>
      <c r="J11" s="8">
        <f>Table1[[#This Row],[Population]]/Table1[[#This Row],[Cases]]</f>
        <v>224.57245707537172</v>
      </c>
      <c r="K11" s="8">
        <f>Table1[[#This Row],[Population]]/Table1[[#This Row],[Deaths]]</f>
        <v>14940.43062200957</v>
      </c>
      <c r="L11" s="9">
        <f>Table1[[#This Row],[Deaths]]+Table1[[#This Row],[Active]]*Table1[[#This Row],[Death Rate]]</f>
        <v>5962.6026632952789</v>
      </c>
      <c r="M11" s="10">
        <f>Table1[[#This Row],[Deaths]]/Table1[[#This Row],[Cases]]</f>
        <v>1.5031190382460709E-2</v>
      </c>
      <c r="N11" s="11">
        <f>Table1[[#This Row],[Cases]]/Table1[[#This Row],[Deaths]]</f>
        <v>66.52833039536641</v>
      </c>
      <c r="O11" s="12">
        <f>Table1[[#This Row],[Cases]]/Table1[[#This Row],[Population]]</f>
        <v>4.4529058150010658E-3</v>
      </c>
      <c r="P11" s="12">
        <f>Table1[[#This Row],[Deaths]]/Table1[[#This Row],[Population]]</f>
        <v>6.693247506044739E-5</v>
      </c>
      <c r="Q11" s="13">
        <f>1-Table1[[#This Row],[Deaths]]/Table1[[#This Row],[Ex(Deaths)]]</f>
        <v>0.33401565989886106</v>
      </c>
      <c r="R11" s="14">
        <f t="shared" si="0"/>
        <v>0.50153680767949615</v>
      </c>
      <c r="S11" s="12">
        <f>Table1[[#This Row],[Percent Infected]]*Table1[[#This Row],[% Active]]</f>
        <v>2.2332961673530998E-3</v>
      </c>
      <c r="T11" s="8">
        <f>1/Table1[[#This Row],[Percent Actively Infected]]</f>
        <v>447.76864556446134</v>
      </c>
      <c r="AMC11"/>
    </row>
    <row r="12" spans="1:1017" s="1" customFormat="1" ht="16.5" thickBot="1" x14ac:dyDescent="0.3">
      <c r="A12" s="1">
        <v>13</v>
      </c>
      <c r="B12" s="54">
        <v>11</v>
      </c>
      <c r="C12" s="43" t="s">
        <v>74</v>
      </c>
      <c r="D12" s="50">
        <v>257303</v>
      </c>
      <c r="E12" s="50">
        <v>12829</v>
      </c>
      <c r="F12" s="50">
        <v>219993</v>
      </c>
      <c r="G12" s="50">
        <v>24481</v>
      </c>
      <c r="H12" s="50">
        <v>3359</v>
      </c>
      <c r="I12" s="43">
        <v>84021254</v>
      </c>
      <c r="J12" s="8">
        <f>Table1[[#This Row],[Population]]/Table1[[#This Row],[Cases]]</f>
        <v>326.54595554657351</v>
      </c>
      <c r="K12" s="8">
        <f>Table1[[#This Row],[Population]]/Table1[[#This Row],[Deaths]]</f>
        <v>6549.3221607295973</v>
      </c>
      <c r="L12" s="9">
        <f>Table1[[#This Row],[Deaths]]+Table1[[#This Row],[Active]]*Table1[[#This Row],[Death Rate]]</f>
        <v>14049.610521447476</v>
      </c>
      <c r="M12" s="10">
        <f>Table1[[#This Row],[Deaths]]/Table1[[#This Row],[Cases]]</f>
        <v>4.9859504164350976E-2</v>
      </c>
      <c r="N12" s="11">
        <f>Table1[[#This Row],[Cases]]/Table1[[#This Row],[Deaths]]</f>
        <v>20.056356691869983</v>
      </c>
      <c r="O12" s="12">
        <f>Table1[[#This Row],[Cases]]/Table1[[#This Row],[Population]]</f>
        <v>3.0623561033735584E-3</v>
      </c>
      <c r="P12" s="12">
        <f>Table1[[#This Row],[Deaths]]/Table1[[#This Row],[Population]]</f>
        <v>1.5268755688887956E-4</v>
      </c>
      <c r="Q12" s="13">
        <f>1-Table1[[#This Row],[Deaths]]/Table1[[#This Row],[Ex(Deaths)]]</f>
        <v>8.6878602049796916E-2</v>
      </c>
      <c r="R12" s="14">
        <f t="shared" si="0"/>
        <v>9.5144634924583082E-2</v>
      </c>
      <c r="S12" s="12">
        <f>Table1[[#This Row],[Percent Infected]]*Table1[[#This Row],[% Active]]</f>
        <v>2.9136675346454601E-4</v>
      </c>
      <c r="T12" s="8">
        <f>1/Table1[[#This Row],[Percent Actively Infected]]</f>
        <v>3432.1005677872636</v>
      </c>
      <c r="AMC12"/>
    </row>
    <row r="13" spans="1:1017" s="1" customFormat="1" ht="16.5" thickBot="1" x14ac:dyDescent="0.3">
      <c r="A13" s="1">
        <v>14</v>
      </c>
      <c r="B13" s="54">
        <v>12</v>
      </c>
      <c r="C13" s="43" t="s">
        <v>129</v>
      </c>
      <c r="D13" s="50">
        <v>248872</v>
      </c>
      <c r="E13" s="50">
        <v>5197</v>
      </c>
      <c r="F13" s="50">
        <v>156700</v>
      </c>
      <c r="G13" s="50">
        <v>86975</v>
      </c>
      <c r="H13" s="50">
        <v>2118</v>
      </c>
      <c r="I13" s="43">
        <v>220990656</v>
      </c>
      <c r="J13" s="8">
        <f>Table1[[#This Row],[Population]]/Table1[[#This Row],[Cases]]</f>
        <v>887.96914076312316</v>
      </c>
      <c r="K13" s="8">
        <f>Table1[[#This Row],[Population]]/Table1[[#This Row],[Deaths]]</f>
        <v>42522.735424283237</v>
      </c>
      <c r="L13" s="9">
        <f>Table1[[#This Row],[Deaths]]+Table1[[#This Row],[Active]]*Table1[[#This Row],[Death Rate]]</f>
        <v>7013.2311348805815</v>
      </c>
      <c r="M13" s="10">
        <f>Table1[[#This Row],[Deaths]]/Table1[[#This Row],[Cases]]</f>
        <v>2.0882220579253593E-2</v>
      </c>
      <c r="N13" s="11">
        <f>Table1[[#This Row],[Cases]]/Table1[[#This Row],[Deaths]]</f>
        <v>47.887627477390801</v>
      </c>
      <c r="O13" s="12">
        <f>Table1[[#This Row],[Cases]]/Table1[[#This Row],[Population]]</f>
        <v>1.1261652619375907E-3</v>
      </c>
      <c r="P13" s="12">
        <f>Table1[[#This Row],[Deaths]]/Table1[[#This Row],[Population]]</f>
        <v>2.351683140847367E-5</v>
      </c>
      <c r="Q13" s="13">
        <f>1-Table1[[#This Row],[Deaths]]/Table1[[#This Row],[Ex(Deaths)]]</f>
        <v>0.2589720914583129</v>
      </c>
      <c r="R13" s="14">
        <f t="shared" si="0"/>
        <v>0.34947683949982322</v>
      </c>
      <c r="S13" s="12">
        <f>Table1[[#This Row],[Percent Infected]]*Table1[[#This Row],[% Active]]</f>
        <v>3.9356867649643977E-4</v>
      </c>
      <c r="T13" s="8">
        <f>1/Table1[[#This Row],[Percent Actively Infected]]</f>
        <v>2540.8526128197755</v>
      </c>
      <c r="AMC13"/>
    </row>
    <row r="14" spans="1:1017" s="1" customFormat="1" ht="16.5" thickBot="1" x14ac:dyDescent="0.3">
      <c r="A14" s="1">
        <v>15</v>
      </c>
      <c r="B14" s="54">
        <v>13</v>
      </c>
      <c r="C14" s="43" t="s">
        <v>42</v>
      </c>
      <c r="D14" s="50">
        <v>243061</v>
      </c>
      <c r="E14" s="50">
        <v>34954</v>
      </c>
      <c r="F14" s="50">
        <v>194928</v>
      </c>
      <c r="G14" s="50">
        <v>13179</v>
      </c>
      <c r="H14" s="51">
        <v>68</v>
      </c>
      <c r="I14" s="43">
        <v>60458858</v>
      </c>
      <c r="J14" s="8">
        <f>Table1[[#This Row],[Population]]/Table1[[#This Row],[Cases]]</f>
        <v>248.73944400788278</v>
      </c>
      <c r="K14" s="8">
        <f>Table1[[#This Row],[Population]]/Table1[[#This Row],[Deaths]]</f>
        <v>1729.6692224065914</v>
      </c>
      <c r="L14" s="9">
        <f>Table1[[#This Row],[Deaths]]+Table1[[#This Row],[Active]]*Table1[[#This Row],[Death Rate]]</f>
        <v>36849.23932675337</v>
      </c>
      <c r="M14" s="10">
        <f>Table1[[#This Row],[Deaths]]/Table1[[#This Row],[Cases]]</f>
        <v>0.14380752156865972</v>
      </c>
      <c r="N14" s="11">
        <f>Table1[[#This Row],[Cases]]/Table1[[#This Row],[Deaths]]</f>
        <v>6.9537392000915492</v>
      </c>
      <c r="O14" s="12">
        <f>Table1[[#This Row],[Cases]]/Table1[[#This Row],[Population]]</f>
        <v>4.020271107337158E-3</v>
      </c>
      <c r="P14" s="12">
        <f>Table1[[#This Row],[Deaths]]/Table1[[#This Row],[Population]]</f>
        <v>5.7814522398024783E-4</v>
      </c>
      <c r="Q14" s="13">
        <f>1-Table1[[#This Row],[Deaths]]/Table1[[#This Row],[Ex(Deaths)]]</f>
        <v>5.1432251014673858E-2</v>
      </c>
      <c r="R14" s="14">
        <f t="shared" si="0"/>
        <v>5.4220956879137333E-2</v>
      </c>
      <c r="S14" s="12">
        <f>Table1[[#This Row],[Percent Infected]]*Table1[[#This Row],[% Active]]</f>
        <v>2.1798294635336975E-4</v>
      </c>
      <c r="T14" s="8">
        <f>1/Table1[[#This Row],[Percent Actively Infected]]</f>
        <v>4587.5148342059338</v>
      </c>
      <c r="AMC14"/>
    </row>
    <row r="15" spans="1:1017" s="1" customFormat="1" ht="16.5" thickBot="1" x14ac:dyDescent="0.3">
      <c r="A15" s="1">
        <v>16</v>
      </c>
      <c r="B15" s="54">
        <v>14</v>
      </c>
      <c r="C15" s="43" t="s">
        <v>64</v>
      </c>
      <c r="D15" s="50">
        <v>232259</v>
      </c>
      <c r="E15" s="50">
        <v>2223</v>
      </c>
      <c r="F15" s="50">
        <v>167138</v>
      </c>
      <c r="G15" s="50">
        <v>62898</v>
      </c>
      <c r="H15" s="50">
        <v>2245</v>
      </c>
      <c r="I15" s="43">
        <v>34827377</v>
      </c>
      <c r="J15" s="8">
        <f>Table1[[#This Row],[Population]]/Table1[[#This Row],[Cases]]</f>
        <v>149.95060256007301</v>
      </c>
      <c r="K15" s="8">
        <f>Table1[[#This Row],[Population]]/Table1[[#This Row],[Deaths]]</f>
        <v>15666.836257309942</v>
      </c>
      <c r="L15" s="9">
        <f>Table1[[#This Row],[Deaths]]+Table1[[#This Row],[Active]]*Table1[[#This Row],[Death Rate]]</f>
        <v>2825.0100577372673</v>
      </c>
      <c r="M15" s="10">
        <f>Table1[[#This Row],[Deaths]]/Table1[[#This Row],[Cases]]</f>
        <v>9.5712114492872181E-3</v>
      </c>
      <c r="N15" s="11">
        <f>Table1[[#This Row],[Cases]]/Table1[[#This Row],[Deaths]]</f>
        <v>104.4799820062978</v>
      </c>
      <c r="O15" s="12">
        <f>Table1[[#This Row],[Cases]]/Table1[[#This Row],[Population]]</f>
        <v>6.6688628316740588E-3</v>
      </c>
      <c r="P15" s="12">
        <f>Table1[[#This Row],[Deaths]]/Table1[[#This Row],[Population]]</f>
        <v>6.3829096288244727E-5</v>
      </c>
      <c r="Q15" s="13">
        <f>1-Table1[[#This Row],[Deaths]]/Table1[[#This Row],[Ex(Deaths)]]</f>
        <v>0.21310014670158595</v>
      </c>
      <c r="R15" s="14">
        <f t="shared" si="0"/>
        <v>0.27080974257187018</v>
      </c>
      <c r="S15" s="12">
        <f>Table1[[#This Row],[Percent Infected]]*Table1[[#This Row],[% Active]]</f>
        <v>1.8059930266927651E-3</v>
      </c>
      <c r="T15" s="8">
        <f>1/Table1[[#This Row],[Percent Actively Infected]]</f>
        <v>553.71199402206753</v>
      </c>
      <c r="AMC15"/>
    </row>
    <row r="16" spans="1:1017" s="1" customFormat="1" ht="16.5" thickBot="1" x14ac:dyDescent="0.3">
      <c r="A16" s="1">
        <v>17</v>
      </c>
      <c r="B16" s="54">
        <v>15</v>
      </c>
      <c r="C16" s="43" t="s">
        <v>68</v>
      </c>
      <c r="D16" s="50">
        <v>211981</v>
      </c>
      <c r="E16" s="50">
        <v>5344</v>
      </c>
      <c r="F16" s="50">
        <v>193217</v>
      </c>
      <c r="G16" s="50">
        <v>13420</v>
      </c>
      <c r="H16" s="50">
        <v>1194</v>
      </c>
      <c r="I16" s="43">
        <v>84363898</v>
      </c>
      <c r="J16" s="8">
        <f>Table1[[#This Row],[Population]]/Table1[[#This Row],[Cases]]</f>
        <v>397.97858298621105</v>
      </c>
      <c r="K16" s="8">
        <f>Table1[[#This Row],[Population]]/Table1[[#This Row],[Deaths]]</f>
        <v>15786.657559880239</v>
      </c>
      <c r="L16" s="9">
        <f>Table1[[#This Row],[Deaths]]+Table1[[#This Row],[Active]]*Table1[[#This Row],[Death Rate]]</f>
        <v>5682.3156037569406</v>
      </c>
      <c r="M16" s="10">
        <f>Table1[[#This Row],[Deaths]]/Table1[[#This Row],[Cases]]</f>
        <v>2.5209806539265311E-2</v>
      </c>
      <c r="N16" s="11">
        <f>Table1[[#This Row],[Cases]]/Table1[[#This Row],[Deaths]]</f>
        <v>39.66710329341317</v>
      </c>
      <c r="O16" s="12">
        <f>Table1[[#This Row],[Cases]]/Table1[[#This Row],[Population]]</f>
        <v>2.512698026352457E-3</v>
      </c>
      <c r="P16" s="12">
        <f>Table1[[#This Row],[Deaths]]/Table1[[#This Row],[Population]]</f>
        <v>6.3344631135939215E-5</v>
      </c>
      <c r="Q16" s="13">
        <f>1-Table1[[#This Row],[Deaths]]/Table1[[#This Row],[Ex(Deaths)]]</f>
        <v>5.9538333902689033E-2</v>
      </c>
      <c r="R16" s="14">
        <f t="shared" si="0"/>
        <v>6.3307560583259814E-2</v>
      </c>
      <c r="S16" s="12">
        <f>Table1[[#This Row],[Percent Infected]]*Table1[[#This Row],[% Active]]</f>
        <v>1.5907278253074554E-4</v>
      </c>
      <c r="T16" s="8">
        <f>1/Table1[[#This Row],[Percent Actively Infected]]</f>
        <v>6286.4305514157977</v>
      </c>
      <c r="AMC16"/>
    </row>
    <row r="17" spans="1:1017" s="1" customFormat="1" ht="16.5" thickBot="1" x14ac:dyDescent="0.3">
      <c r="A17" s="1">
        <v>18</v>
      </c>
      <c r="B17" s="54">
        <v>16</v>
      </c>
      <c r="C17" s="43" t="s">
        <v>61</v>
      </c>
      <c r="D17" s="50">
        <v>199828</v>
      </c>
      <c r="E17" s="50">
        <v>9134</v>
      </c>
      <c r="F17" s="50">
        <v>184500</v>
      </c>
      <c r="G17" s="50">
        <v>6194</v>
      </c>
      <c r="H17" s="51">
        <v>278</v>
      </c>
      <c r="I17" s="43">
        <v>83792278</v>
      </c>
      <c r="J17" s="8">
        <f>Table1[[#This Row],[Population]]/Table1[[#This Row],[Cases]]</f>
        <v>419.32200692595632</v>
      </c>
      <c r="K17" s="8">
        <f>Table1[[#This Row],[Population]]/Table1[[#This Row],[Deaths]]</f>
        <v>9173.6673965403988</v>
      </c>
      <c r="L17" s="9">
        <f>Table1[[#This Row],[Deaths]]+Table1[[#This Row],[Active]]*Table1[[#This Row],[Death Rate]]</f>
        <v>9417.1234661809158</v>
      </c>
      <c r="M17" s="10">
        <f>Table1[[#This Row],[Deaths]]/Table1[[#This Row],[Cases]]</f>
        <v>4.5709310006605684E-2</v>
      </c>
      <c r="N17" s="11">
        <f>Table1[[#This Row],[Cases]]/Table1[[#This Row],[Deaths]]</f>
        <v>21.877381213050143</v>
      </c>
      <c r="O17" s="12">
        <f>Table1[[#This Row],[Cases]]/Table1[[#This Row],[Population]]</f>
        <v>2.384802093577167E-3</v>
      </c>
      <c r="P17" s="12">
        <f>Table1[[#This Row],[Deaths]]/Table1[[#This Row],[Population]]</f>
        <v>1.0900765819972099E-4</v>
      </c>
      <c r="Q17" s="13">
        <f>1-Table1[[#This Row],[Deaths]]/Table1[[#This Row],[Ex(Deaths)]]</f>
        <v>3.006475036646572E-2</v>
      </c>
      <c r="R17" s="14">
        <f t="shared" si="0"/>
        <v>3.099665712512761E-2</v>
      </c>
      <c r="S17" s="12">
        <f>Table1[[#This Row],[Percent Infected]]*Table1[[#This Row],[% Active]]</f>
        <v>7.3920892805897934E-5</v>
      </c>
      <c r="T17" s="8">
        <f>1/Table1[[#This Row],[Percent Actively Infected]]</f>
        <v>13527.975137229578</v>
      </c>
      <c r="AMC17"/>
    </row>
    <row r="18" spans="1:1017" s="1" customFormat="1" ht="16.5" thickBot="1" x14ac:dyDescent="0.3">
      <c r="A18" s="1">
        <v>19</v>
      </c>
      <c r="B18" s="54">
        <v>17</v>
      </c>
      <c r="C18" s="43" t="s">
        <v>139</v>
      </c>
      <c r="D18" s="50">
        <v>183795</v>
      </c>
      <c r="E18" s="50">
        <v>2352</v>
      </c>
      <c r="F18" s="50">
        <v>93614</v>
      </c>
      <c r="G18" s="50">
        <v>87829</v>
      </c>
      <c r="H18" s="51">
        <v>1</v>
      </c>
      <c r="I18" s="43">
        <v>164734934</v>
      </c>
      <c r="J18" s="8">
        <f>Table1[[#This Row],[Population]]/Table1[[#This Row],[Cases]]</f>
        <v>896.29714627710223</v>
      </c>
      <c r="K18" s="8">
        <f>Table1[[#This Row],[Population]]/Table1[[#This Row],[Deaths]]</f>
        <v>70040.363095238092</v>
      </c>
      <c r="L18" s="9">
        <f>Table1[[#This Row],[Deaths]]+Table1[[#This Row],[Active]]*Table1[[#This Row],[Death Rate]]</f>
        <v>3475.935950379499</v>
      </c>
      <c r="M18" s="10">
        <f>Table1[[#This Row],[Deaths]]/Table1[[#This Row],[Cases]]</f>
        <v>1.2796866073614625E-2</v>
      </c>
      <c r="N18" s="11">
        <f>Table1[[#This Row],[Cases]]/Table1[[#This Row],[Deaths]]</f>
        <v>78.14413265306122</v>
      </c>
      <c r="O18" s="12">
        <f>Table1[[#This Row],[Cases]]/Table1[[#This Row],[Population]]</f>
        <v>1.11570142129052E-3</v>
      </c>
      <c r="P18" s="12">
        <f>Table1[[#This Row],[Deaths]]/Table1[[#This Row],[Population]]</f>
        <v>1.4277481666396273E-5</v>
      </c>
      <c r="Q18" s="13">
        <f>1-Table1[[#This Row],[Deaths]]/Table1[[#This Row],[Ex(Deaths)]]</f>
        <v>0.3233477159602981</v>
      </c>
      <c r="R18" s="14">
        <f t="shared" si="0"/>
        <v>0.47786392448107945</v>
      </c>
      <c r="S18" s="12">
        <f>Table1[[#This Row],[Percent Infected]]*Table1[[#This Row],[% Active]]</f>
        <v>5.3315345972700611E-4</v>
      </c>
      <c r="T18" s="8">
        <f>1/Table1[[#This Row],[Percent Actively Infected]]</f>
        <v>1875.632581493584</v>
      </c>
      <c r="AMC18"/>
    </row>
    <row r="19" spans="1:1017" s="1" customFormat="1" ht="16.5" thickBot="1" x14ac:dyDescent="0.3">
      <c r="A19" s="1">
        <v>20</v>
      </c>
      <c r="B19" s="54">
        <v>18</v>
      </c>
      <c r="C19" s="43" t="s">
        <v>51</v>
      </c>
      <c r="D19" s="50">
        <v>170752</v>
      </c>
      <c r="E19" s="50">
        <v>30004</v>
      </c>
      <c r="F19" s="50">
        <v>78388</v>
      </c>
      <c r="G19" s="50">
        <v>62360</v>
      </c>
      <c r="H19" s="51">
        <v>496</v>
      </c>
      <c r="I19" s="43">
        <v>65278075</v>
      </c>
      <c r="J19" s="8">
        <f>Table1[[#This Row],[Population]]/Table1[[#This Row],[Cases]]</f>
        <v>382.29757191716641</v>
      </c>
      <c r="K19" s="8">
        <f>Table1[[#This Row],[Population]]/Table1[[#This Row],[Deaths]]</f>
        <v>2175.645747233702</v>
      </c>
      <c r="L19" s="9">
        <f>Table1[[#This Row],[Deaths]]+Table1[[#This Row],[Active]]*Table1[[#This Row],[Death Rate]]</f>
        <v>40961.701461769117</v>
      </c>
      <c r="M19" s="10">
        <f>Table1[[#This Row],[Deaths]]/Table1[[#This Row],[Cases]]</f>
        <v>0.17571682908545727</v>
      </c>
      <c r="N19" s="11">
        <f>Table1[[#This Row],[Cases]]/Table1[[#This Row],[Deaths]]</f>
        <v>5.6909745367284366</v>
      </c>
      <c r="O19" s="12">
        <f>Table1[[#This Row],[Cases]]/Table1[[#This Row],[Population]]</f>
        <v>2.615763409077244E-3</v>
      </c>
      <c r="P19" s="12">
        <f>Table1[[#This Row],[Deaths]]/Table1[[#This Row],[Population]]</f>
        <v>4.5963365188081911E-4</v>
      </c>
      <c r="Q19" s="13">
        <f>1-Table1[[#This Row],[Deaths]]/Table1[[#This Row],[Ex(Deaths)]]</f>
        <v>0.26751089604996747</v>
      </c>
      <c r="R19" s="14">
        <f t="shared" si="0"/>
        <v>0.36520802098950522</v>
      </c>
      <c r="S19" s="12">
        <f>Table1[[#This Row],[Percent Infected]]*Table1[[#This Row],[% Active]]</f>
        <v>9.5529777800586191E-4</v>
      </c>
      <c r="T19" s="8">
        <f>1/Table1[[#This Row],[Percent Actively Infected]]</f>
        <v>1046.7940186016676</v>
      </c>
      <c r="AMC19"/>
    </row>
    <row r="20" spans="1:1017" s="1" customFormat="1" ht="16.5" thickBot="1" x14ac:dyDescent="0.3">
      <c r="A20" s="1">
        <v>21</v>
      </c>
      <c r="B20" s="54">
        <v>19</v>
      </c>
      <c r="C20" s="43" t="s">
        <v>108</v>
      </c>
      <c r="D20" s="50">
        <v>145362</v>
      </c>
      <c r="E20" s="50">
        <v>5119</v>
      </c>
      <c r="F20" s="50">
        <v>61186</v>
      </c>
      <c r="G20" s="50">
        <v>79057</v>
      </c>
      <c r="H20" s="51">
        <v>875</v>
      </c>
      <c r="I20" s="43">
        <v>50897758</v>
      </c>
      <c r="J20" s="8">
        <f>Table1[[#This Row],[Population]]/Table1[[#This Row],[Cases]]</f>
        <v>350.14486592094221</v>
      </c>
      <c r="K20" s="8">
        <f>Table1[[#This Row],[Population]]/Table1[[#This Row],[Deaths]]</f>
        <v>9942.9103340496185</v>
      </c>
      <c r="L20" s="9">
        <f>Table1[[#This Row],[Deaths]]+Table1[[#This Row],[Active]]*Table1[[#This Row],[Death Rate]]</f>
        <v>7903.0342249005935</v>
      </c>
      <c r="M20" s="10">
        <f>Table1[[#This Row],[Deaths]]/Table1[[#This Row],[Cases]]</f>
        <v>3.521553088152337E-2</v>
      </c>
      <c r="N20" s="11">
        <f>Table1[[#This Row],[Cases]]/Table1[[#This Row],[Deaths]]</f>
        <v>28.396561828482124</v>
      </c>
      <c r="O20" s="12">
        <f>Table1[[#This Row],[Cases]]/Table1[[#This Row],[Population]]</f>
        <v>2.8559607674664175E-3</v>
      </c>
      <c r="P20" s="12">
        <f>Table1[[#This Row],[Deaths]]/Table1[[#This Row],[Population]]</f>
        <v>1.0057417460313282E-4</v>
      </c>
      <c r="Q20" s="13">
        <f>1-Table1[[#This Row],[Deaths]]/Table1[[#This Row],[Ex(Deaths)]]</f>
        <v>0.35227409443941915</v>
      </c>
      <c r="R20" s="14">
        <f t="shared" si="0"/>
        <v>0.54386290777507185</v>
      </c>
      <c r="S20" s="12">
        <f>Table1[[#This Row],[Percent Infected]]*Table1[[#This Row],[% Active]]</f>
        <v>1.5532511274858117E-3</v>
      </c>
      <c r="T20" s="8">
        <f>1/Table1[[#This Row],[Percent Actively Infected]]</f>
        <v>643.81089593584386</v>
      </c>
      <c r="AMC20"/>
    </row>
    <row r="21" spans="1:1017" s="1" customFormat="1" ht="16.5" thickBot="1" x14ac:dyDescent="0.3">
      <c r="A21" s="1">
        <v>22</v>
      </c>
      <c r="B21" s="54">
        <v>20</v>
      </c>
      <c r="C21" s="43" t="s">
        <v>59</v>
      </c>
      <c r="D21" s="50">
        <v>107347</v>
      </c>
      <c r="E21" s="50">
        <v>8773</v>
      </c>
      <c r="F21" s="50">
        <v>71266</v>
      </c>
      <c r="G21" s="50">
        <v>27308</v>
      </c>
      <c r="H21" s="50">
        <v>2156</v>
      </c>
      <c r="I21" s="43">
        <v>37751539</v>
      </c>
      <c r="J21" s="8">
        <f>Table1[[#This Row],[Population]]/Table1[[#This Row],[Cases]]</f>
        <v>351.67763421427708</v>
      </c>
      <c r="K21" s="8">
        <f>Table1[[#This Row],[Population]]/Table1[[#This Row],[Deaths]]</f>
        <v>4303.1504616436796</v>
      </c>
      <c r="L21" s="9">
        <f>Table1[[#This Row],[Deaths]]+Table1[[#This Row],[Active]]*Table1[[#This Row],[Death Rate]]</f>
        <v>11004.763197853688</v>
      </c>
      <c r="M21" s="10">
        <f>Table1[[#This Row],[Deaths]]/Table1[[#This Row],[Cases]]</f>
        <v>8.1725618787669888E-2</v>
      </c>
      <c r="N21" s="11">
        <f>Table1[[#This Row],[Cases]]/Table1[[#This Row],[Deaths]]</f>
        <v>12.236065200045594</v>
      </c>
      <c r="O21" s="12">
        <f>Table1[[#This Row],[Cases]]/Table1[[#This Row],[Population]]</f>
        <v>2.8435132141235355E-3</v>
      </c>
      <c r="P21" s="12">
        <f>Table1[[#This Row],[Deaths]]/Table1[[#This Row],[Population]]</f>
        <v>2.3238787695516202E-4</v>
      </c>
      <c r="Q21" s="13">
        <f>1-Table1[[#This Row],[Deaths]]/Table1[[#This Row],[Ex(Deaths)]]</f>
        <v>0.20279974750287766</v>
      </c>
      <c r="R21" s="14">
        <f t="shared" si="0"/>
        <v>0.25438996897910515</v>
      </c>
      <c r="S21" s="12">
        <f>Table1[[#This Row],[Percent Infected]]*Table1[[#This Row],[% Active]]</f>
        <v>7.2336123833256175E-4</v>
      </c>
      <c r="T21" s="8">
        <f>1/Table1[[#This Row],[Percent Actively Infected]]</f>
        <v>1382.4351472096089</v>
      </c>
      <c r="AMC21"/>
    </row>
    <row r="22" spans="1:1017" s="1" customFormat="1" ht="16.5" thickBot="1" x14ac:dyDescent="0.3">
      <c r="A22" s="1">
        <v>23</v>
      </c>
      <c r="B22" s="54">
        <v>21</v>
      </c>
      <c r="C22" s="43" t="s">
        <v>23</v>
      </c>
      <c r="D22" s="50">
        <v>103598</v>
      </c>
      <c r="E22" s="51">
        <v>147</v>
      </c>
      <c r="F22" s="50">
        <v>99743</v>
      </c>
      <c r="G22" s="50">
        <v>3708</v>
      </c>
      <c r="H22" s="51">
        <v>140</v>
      </c>
      <c r="I22" s="50">
        <v>2807805</v>
      </c>
      <c r="J22" s="8">
        <f>Table1[[#This Row],[Population]]/Table1[[#This Row],[Cases]]</f>
        <v>27.102888086642601</v>
      </c>
      <c r="K22" s="8">
        <f>Table1[[#This Row],[Population]]/Table1[[#This Row],[Deaths]]</f>
        <v>19100.714285714286</v>
      </c>
      <c r="L22" s="9">
        <f>Table1[[#This Row],[Deaths]]+Table1[[#This Row],[Active]]*Table1[[#This Row],[Death Rate]]</f>
        <v>152.26145292380161</v>
      </c>
      <c r="M22" s="10">
        <f>Table1[[#This Row],[Deaths]]/Table1[[#This Row],[Cases]]</f>
        <v>1.4189463117048591E-3</v>
      </c>
      <c r="N22" s="11">
        <f>Table1[[#This Row],[Cases]]/Table1[[#This Row],[Deaths]]</f>
        <v>704.74829931972783</v>
      </c>
      <c r="O22" s="12">
        <f>Table1[[#This Row],[Cases]]/Table1[[#This Row],[Population]]</f>
        <v>3.6896436896436895E-2</v>
      </c>
      <c r="P22" s="12">
        <f>Table1[[#This Row],[Deaths]]/Table1[[#This Row],[Population]]</f>
        <v>5.2354063049250215E-5</v>
      </c>
      <c r="Q22" s="13">
        <f>1-Table1[[#This Row],[Deaths]]/Table1[[#This Row],[Ex(Deaths)]]</f>
        <v>3.4555383669133133E-2</v>
      </c>
      <c r="R22" s="14">
        <f t="shared" si="0"/>
        <v>3.5792196760555221E-2</v>
      </c>
      <c r="S22" s="12">
        <f>Table1[[#This Row],[Percent Infected]]*Table1[[#This Row],[% Active]]</f>
        <v>1.3206045291606788E-3</v>
      </c>
      <c r="T22" s="8">
        <f>1/Table1[[#This Row],[Percent Actively Infected]]</f>
        <v>757.22896440129455</v>
      </c>
      <c r="AMC22"/>
    </row>
    <row r="23" spans="1:1017" s="1" customFormat="1" ht="16.5" thickBot="1" x14ac:dyDescent="0.3">
      <c r="A23" s="1">
        <v>24</v>
      </c>
      <c r="B23" s="54">
        <v>22</v>
      </c>
      <c r="C23" s="43" t="s">
        <v>126</v>
      </c>
      <c r="D23" s="50">
        <v>97509</v>
      </c>
      <c r="E23" s="50">
        <v>1818</v>
      </c>
      <c r="F23" s="50">
        <v>42694</v>
      </c>
      <c r="G23" s="50">
        <v>52997</v>
      </c>
      <c r="H23" s="51">
        <v>688</v>
      </c>
      <c r="I23" s="43">
        <v>45207451</v>
      </c>
      <c r="J23" s="8">
        <f>Table1[[#This Row],[Population]]/Table1[[#This Row],[Cases]]</f>
        <v>463.62336809935493</v>
      </c>
      <c r="K23" s="8">
        <f>Table1[[#This Row],[Population]]/Table1[[#This Row],[Deaths]]</f>
        <v>24866.584708470848</v>
      </c>
      <c r="L23" s="9">
        <f>Table1[[#This Row],[Deaths]]+Table1[[#This Row],[Active]]*Table1[[#This Row],[Death Rate]]</f>
        <v>2806.0990062455776</v>
      </c>
      <c r="M23" s="10">
        <f>Table1[[#This Row],[Deaths]]/Table1[[#This Row],[Cases]]</f>
        <v>1.8644432821585701E-2</v>
      </c>
      <c r="N23" s="11">
        <f>Table1[[#This Row],[Cases]]/Table1[[#This Row],[Deaths]]</f>
        <v>53.635313531353134</v>
      </c>
      <c r="O23" s="12">
        <f>Table1[[#This Row],[Cases]]/Table1[[#This Row],[Population]]</f>
        <v>2.1569232027702692E-3</v>
      </c>
      <c r="P23" s="12">
        <f>Table1[[#This Row],[Deaths]]/Table1[[#This Row],[Population]]</f>
        <v>4.021460975536975E-5</v>
      </c>
      <c r="Q23" s="13">
        <f>1-Table1[[#This Row],[Deaths]]/Table1[[#This Row],[Ex(Deaths)]]</f>
        <v>0.35212549665794057</v>
      </c>
      <c r="R23" s="14">
        <f t="shared" si="0"/>
        <v>0.54350880431549908</v>
      </c>
      <c r="S23" s="12">
        <f>Table1[[#This Row],[Percent Infected]]*Table1[[#This Row],[% Active]]</f>
        <v>1.1723067509380259E-3</v>
      </c>
      <c r="T23" s="8">
        <f>1/Table1[[#This Row],[Percent Actively Infected]]</f>
        <v>853.01905768251015</v>
      </c>
      <c r="AMC23"/>
    </row>
    <row r="24" spans="1:1017" s="1" customFormat="1" ht="16.5" thickBot="1" x14ac:dyDescent="0.3">
      <c r="A24" s="1">
        <v>25</v>
      </c>
      <c r="B24" s="54">
        <v>23</v>
      </c>
      <c r="C24" s="43" t="s">
        <v>183</v>
      </c>
      <c r="D24" s="50">
        <v>83594</v>
      </c>
      <c r="E24" s="50">
        <v>4634</v>
      </c>
      <c r="F24" s="50">
        <v>78634</v>
      </c>
      <c r="G24" s="51">
        <v>326</v>
      </c>
      <c r="H24" s="51">
        <v>3</v>
      </c>
      <c r="I24" s="50">
        <v>1439323776</v>
      </c>
      <c r="J24" s="8">
        <f>Table1[[#This Row],[Population]]/Table1[[#This Row],[Cases]]</f>
        <v>17218.027322535108</v>
      </c>
      <c r="K24" s="8">
        <f>Table1[[#This Row],[Population]]/Table1[[#This Row],[Deaths]]</f>
        <v>310600.72852826933</v>
      </c>
      <c r="L24" s="9">
        <f>Table1[[#This Row],[Deaths]]+Table1[[#This Row],[Active]]*Table1[[#This Row],[Death Rate]]</f>
        <v>4652.0716797856303</v>
      </c>
      <c r="M24" s="10">
        <f>Table1[[#This Row],[Deaths]]/Table1[[#This Row],[Cases]]</f>
        <v>5.543460056941886E-2</v>
      </c>
      <c r="N24" s="11">
        <f>Table1[[#This Row],[Cases]]/Table1[[#This Row],[Deaths]]</f>
        <v>18.0392749244713</v>
      </c>
      <c r="O24" s="12">
        <f>Table1[[#This Row],[Cases]]/Table1[[#This Row],[Population]]</f>
        <v>5.8078662628859404E-5</v>
      </c>
      <c r="P24" s="12">
        <f>Table1[[#This Row],[Deaths]]/Table1[[#This Row],[Population]]</f>
        <v>3.2195674644368549E-6</v>
      </c>
      <c r="Q24" s="13">
        <f>1-Table1[[#This Row],[Deaths]]/Table1[[#This Row],[Ex(Deaths)]]</f>
        <v>3.8846520495710024E-3</v>
      </c>
      <c r="R24" s="14">
        <f t="shared" si="0"/>
        <v>3.8998014211546281E-3</v>
      </c>
      <c r="S24" s="12">
        <f>Table1[[#This Row],[Percent Infected]]*Table1[[#This Row],[% Active]]</f>
        <v>2.264952510587861E-7</v>
      </c>
      <c r="T24" s="8">
        <f>1/Table1[[#This Row],[Percent Actively Infected]]</f>
        <v>4415103.607361963</v>
      </c>
      <c r="AMC24"/>
    </row>
    <row r="25" spans="1:1017" s="1" customFormat="1" ht="16.5" thickBot="1" x14ac:dyDescent="0.3">
      <c r="A25" s="1">
        <v>26</v>
      </c>
      <c r="B25" s="54">
        <v>24</v>
      </c>
      <c r="C25" s="43" t="s">
        <v>154</v>
      </c>
      <c r="D25" s="50">
        <v>81158</v>
      </c>
      <c r="E25" s="50">
        <v>3769</v>
      </c>
      <c r="F25" s="50">
        <v>23876</v>
      </c>
      <c r="G25" s="50">
        <v>53513</v>
      </c>
      <c r="H25" s="51">
        <v>41</v>
      </c>
      <c r="I25" s="43">
        <v>102379206</v>
      </c>
      <c r="J25" s="8">
        <f>Table1[[#This Row],[Population]]/Table1[[#This Row],[Cases]]</f>
        <v>1261.4801498311936</v>
      </c>
      <c r="K25" s="8">
        <f>Table1[[#This Row],[Population]]/Table1[[#This Row],[Deaths]]</f>
        <v>27163.493234279649</v>
      </c>
      <c r="L25" s="9">
        <f>Table1[[#This Row],[Deaths]]+Table1[[#This Row],[Active]]*Table1[[#This Row],[Death Rate]]</f>
        <v>6254.1585425959238</v>
      </c>
      <c r="M25" s="10">
        <f>Table1[[#This Row],[Deaths]]/Table1[[#This Row],[Cases]]</f>
        <v>4.6440276990561621E-2</v>
      </c>
      <c r="N25" s="11">
        <f>Table1[[#This Row],[Cases]]/Table1[[#This Row],[Deaths]]</f>
        <v>21.5330326346511</v>
      </c>
      <c r="O25" s="12">
        <f>Table1[[#This Row],[Cases]]/Table1[[#This Row],[Population]]</f>
        <v>7.9271956846393207E-4</v>
      </c>
      <c r="P25" s="12">
        <f>Table1[[#This Row],[Deaths]]/Table1[[#This Row],[Population]]</f>
        <v>3.6814116335303482E-5</v>
      </c>
      <c r="Q25" s="13">
        <f>1-Table1[[#This Row],[Deaths]]/Table1[[#This Row],[Ex(Deaths)]]</f>
        <v>0.39736097600819775</v>
      </c>
      <c r="R25" s="14">
        <f t="shared" si="0"/>
        <v>0.65936814608541361</v>
      </c>
      <c r="S25" s="12">
        <f>Table1[[#This Row],[Percent Infected]]*Table1[[#This Row],[% Active]]</f>
        <v>5.2269403222369201E-4</v>
      </c>
      <c r="T25" s="8">
        <f>1/Table1[[#This Row],[Percent Actively Infected]]</f>
        <v>1913.1651374432381</v>
      </c>
      <c r="AMC25"/>
    </row>
    <row r="26" spans="1:1017" s="1" customFormat="1" ht="16.5" thickBot="1" x14ac:dyDescent="0.3">
      <c r="A26" s="1">
        <v>27</v>
      </c>
      <c r="B26" s="54">
        <v>25</v>
      </c>
      <c r="C26" s="43" t="s">
        <v>163</v>
      </c>
      <c r="D26" s="50">
        <v>77506</v>
      </c>
      <c r="E26" s="50">
        <v>3150</v>
      </c>
      <c r="F26" s="50">
        <v>44724</v>
      </c>
      <c r="G26" s="50">
        <v>29632</v>
      </c>
      <c r="H26" s="51">
        <v>400</v>
      </c>
      <c r="I26" s="43">
        <v>40241752</v>
      </c>
      <c r="J26" s="8">
        <f>Table1[[#This Row],[Population]]/Table1[[#This Row],[Cases]]</f>
        <v>519.2082161381054</v>
      </c>
      <c r="K26" s="8">
        <f>Table1[[#This Row],[Population]]/Table1[[#This Row],[Deaths]]</f>
        <v>12775.159365079366</v>
      </c>
      <c r="L26" s="9">
        <f>Table1[[#This Row],[Deaths]]+Table1[[#This Row],[Active]]*Table1[[#This Row],[Death Rate]]</f>
        <v>4354.3041829019685</v>
      </c>
      <c r="M26" s="10">
        <f>Table1[[#This Row],[Deaths]]/Table1[[#This Row],[Cases]]</f>
        <v>4.0642014811756506E-2</v>
      </c>
      <c r="N26" s="15">
        <f>Table1[[#This Row],[Cases]]/Table1[[#This Row],[Deaths]]</f>
        <v>24.605079365079366</v>
      </c>
      <c r="O26" s="12">
        <f>Table1[[#This Row],[Cases]]/Table1[[#This Row],[Population]]</f>
        <v>1.9260095832805688E-3</v>
      </c>
      <c r="P26" s="12">
        <f>Table1[[#This Row],[Deaths]]/Table1[[#This Row],[Population]]</f>
        <v>7.8276910011273863E-5</v>
      </c>
      <c r="Q26" s="13">
        <f>1-Table1[[#This Row],[Deaths]]/Table1[[#This Row],[Ex(Deaths)]]</f>
        <v>0.27657787153017599</v>
      </c>
      <c r="R26" s="16">
        <f t="shared" si="0"/>
        <v>0.38231878822284726</v>
      </c>
      <c r="S26" s="12">
        <f>Table1[[#This Row],[Percent Infected]]*Table1[[#This Row],[% Active]]</f>
        <v>7.363496499854181E-4</v>
      </c>
      <c r="T26" s="8">
        <f>1/Table1[[#This Row],[Percent Actively Infected]]</f>
        <v>1358.0504859611231</v>
      </c>
      <c r="AMC26"/>
    </row>
    <row r="27" spans="1:1017" s="1" customFormat="1" ht="16.5" thickBot="1" x14ac:dyDescent="0.3">
      <c r="A27" s="1">
        <v>28</v>
      </c>
      <c r="B27" s="54">
        <v>26</v>
      </c>
      <c r="C27" s="43" t="s">
        <v>176</v>
      </c>
      <c r="D27" s="50">
        <v>75699</v>
      </c>
      <c r="E27" s="50">
        <v>3606</v>
      </c>
      <c r="F27" s="50">
        <v>35638</v>
      </c>
      <c r="G27" s="50">
        <v>36455</v>
      </c>
      <c r="H27" s="51"/>
      <c r="I27" s="43">
        <v>273603023</v>
      </c>
      <c r="J27" s="8">
        <f>Table1[[#This Row],[Population]]/Table1[[#This Row],[Cases]]</f>
        <v>3614.35452251681</v>
      </c>
      <c r="K27" s="8">
        <f>Table1[[#This Row],[Population]]/Table1[[#This Row],[Deaths]]</f>
        <v>75874.382418191904</v>
      </c>
      <c r="L27" s="9">
        <f>Table1[[#This Row],[Deaths]]+Table1[[#This Row],[Active]]*Table1[[#This Row],[Death Rate]]</f>
        <v>5342.5715531248761</v>
      </c>
      <c r="M27" s="10">
        <f>Table1[[#This Row],[Deaths]]/Table1[[#This Row],[Cases]]</f>
        <v>4.7636032180081639E-2</v>
      </c>
      <c r="N27" s="11">
        <f>Table1[[#This Row],[Cases]]/Table1[[#This Row],[Deaths]]</f>
        <v>20.992512479201331</v>
      </c>
      <c r="O27" s="12">
        <f>Table1[[#This Row],[Cases]]/Table1[[#This Row],[Population]]</f>
        <v>2.7667457460804444E-4</v>
      </c>
      <c r="P27" s="12">
        <f>Table1[[#This Row],[Deaths]]/Table1[[#This Row],[Population]]</f>
        <v>1.3179678939439204E-5</v>
      </c>
      <c r="Q27" s="13">
        <f>1-Table1[[#This Row],[Deaths]]/Table1[[#This Row],[Ex(Deaths)]]</f>
        <v>0.32504413574192625</v>
      </c>
      <c r="R27" s="14">
        <f t="shared" si="0"/>
        <v>0.481578356385157</v>
      </c>
      <c r="S27" s="12">
        <f>Table1[[#This Row],[Percent Infected]]*Table1[[#This Row],[% Active]]</f>
        <v>1.3324048689330453E-4</v>
      </c>
      <c r="T27" s="8">
        <f>1/Table1[[#This Row],[Percent Actively Infected]]</f>
        <v>7505.2262515429984</v>
      </c>
      <c r="AMC27"/>
    </row>
    <row r="28" spans="1:1017" s="1" customFormat="1" ht="16.5" thickBot="1" x14ac:dyDescent="0.3">
      <c r="A28" s="1">
        <v>29</v>
      </c>
      <c r="B28" s="54">
        <v>27</v>
      </c>
      <c r="C28" s="43" t="s">
        <v>47</v>
      </c>
      <c r="D28" s="50">
        <v>74898</v>
      </c>
      <c r="E28" s="50">
        <v>5526</v>
      </c>
      <c r="F28" s="51" t="s">
        <v>41</v>
      </c>
      <c r="G28" s="51" t="s">
        <v>41</v>
      </c>
      <c r="H28" s="51">
        <v>85</v>
      </c>
      <c r="I28" s="43">
        <v>10101130</v>
      </c>
      <c r="J28" s="8">
        <f>Table1[[#This Row],[Population]]/Table1[[#This Row],[Cases]]</f>
        <v>134.86514993724799</v>
      </c>
      <c r="K28" s="8">
        <f>Table1[[#This Row],[Population]]/Table1[[#This Row],[Deaths]]</f>
        <v>1827.9279768367717</v>
      </c>
      <c r="L28" s="9" t="e">
        <f>Table1[[#This Row],[Deaths]]+Table1[[#This Row],[Active]]*Table1[[#This Row],[Death Rate]]</f>
        <v>#VALUE!</v>
      </c>
      <c r="M28" s="10">
        <f>Table1[[#This Row],[Deaths]]/Table1[[#This Row],[Cases]]</f>
        <v>7.3780341264119198E-2</v>
      </c>
      <c r="N28" s="11">
        <f>Table1[[#This Row],[Cases]]/Table1[[#This Row],[Deaths]]</f>
        <v>13.553745928338762</v>
      </c>
      <c r="O28" s="12">
        <f>Table1[[#This Row],[Cases]]/Table1[[#This Row],[Population]]</f>
        <v>7.4148139861579844E-3</v>
      </c>
      <c r="P28" s="12">
        <f>Table1[[#This Row],[Deaths]]/Table1[[#This Row],[Population]]</f>
        <v>5.4706750630870008E-4</v>
      </c>
      <c r="Q28" s="13" t="e">
        <f>1-Table1[[#This Row],[Deaths]]/Table1[[#This Row],[Ex(Deaths)]]</f>
        <v>#VALUE!</v>
      </c>
      <c r="R28" s="14" t="e">
        <f t="shared" si="0"/>
        <v>#VALUE!</v>
      </c>
      <c r="S28" s="12" t="e">
        <f>Table1[[#This Row],[Percent Infected]]*Table1[[#This Row],[% Active]]</f>
        <v>#VALUE!</v>
      </c>
      <c r="T28" s="8" t="e">
        <f>1/Table1[[#This Row],[Percent Actively Infected]]</f>
        <v>#VALUE!</v>
      </c>
      <c r="AMC28"/>
    </row>
    <row r="29" spans="1:1017" s="1" customFormat="1" ht="16.5" thickBot="1" x14ac:dyDescent="0.3">
      <c r="A29" s="1">
        <v>30</v>
      </c>
      <c r="B29" s="54">
        <v>28</v>
      </c>
      <c r="C29" s="43" t="s">
        <v>65</v>
      </c>
      <c r="D29" s="50">
        <v>67209</v>
      </c>
      <c r="E29" s="50">
        <v>5031</v>
      </c>
      <c r="F29" s="50">
        <v>30107</v>
      </c>
      <c r="G29" s="50">
        <v>32071</v>
      </c>
      <c r="H29" s="51">
        <v>308</v>
      </c>
      <c r="I29" s="43">
        <v>17649781</v>
      </c>
      <c r="J29" s="8">
        <f>Table1[[#This Row],[Population]]/Table1[[#This Row],[Cases]]</f>
        <v>262.61037956226102</v>
      </c>
      <c r="K29" s="8">
        <f>Table1[[#This Row],[Population]]/Table1[[#This Row],[Deaths]]</f>
        <v>3508.2053269727689</v>
      </c>
      <c r="L29" s="9">
        <f>Table1[[#This Row],[Deaths]]+Table1[[#This Row],[Active]]*Table1[[#This Row],[Death Rate]]</f>
        <v>7431.7082533589255</v>
      </c>
      <c r="M29" s="10">
        <f>Table1[[#This Row],[Deaths]]/Table1[[#This Row],[Cases]]</f>
        <v>7.4856046065259113E-2</v>
      </c>
      <c r="N29" s="11">
        <f>Table1[[#This Row],[Cases]]/Table1[[#This Row],[Deaths]]</f>
        <v>13.358974358974359</v>
      </c>
      <c r="O29" s="12">
        <f>Table1[[#This Row],[Cases]]/Table1[[#This Row],[Population]]</f>
        <v>3.8079226025524056E-3</v>
      </c>
      <c r="P29" s="12">
        <f>Table1[[#This Row],[Deaths]]/Table1[[#This Row],[Population]]</f>
        <v>2.8504602974960426E-4</v>
      </c>
      <c r="Q29" s="13">
        <f>1-Table1[[#This Row],[Deaths]]/Table1[[#This Row],[Ex(Deaths)]]</f>
        <v>0.32303585817888802</v>
      </c>
      <c r="R29" s="14">
        <f t="shared" si="0"/>
        <v>0.47718311535657426</v>
      </c>
      <c r="S29" s="12">
        <f>Table1[[#This Row],[Percent Infected]]*Table1[[#This Row],[% Active]]</f>
        <v>1.8170763705226711E-3</v>
      </c>
      <c r="T29" s="8">
        <f>1/Table1[[#This Row],[Percent Actively Infected]]</f>
        <v>550.33460135324754</v>
      </c>
      <c r="AMC29"/>
    </row>
    <row r="30" spans="1:1017" s="1" customFormat="1" ht="16.5" thickBot="1" x14ac:dyDescent="0.3">
      <c r="A30" s="1">
        <v>31</v>
      </c>
      <c r="B30" s="54">
        <v>29</v>
      </c>
      <c r="C30" s="43" t="s">
        <v>38</v>
      </c>
      <c r="D30" s="50">
        <v>64932</v>
      </c>
      <c r="E30" s="51">
        <v>464</v>
      </c>
      <c r="F30" s="50">
        <v>55380</v>
      </c>
      <c r="G30" s="50">
        <v>9088</v>
      </c>
      <c r="H30" s="51">
        <v>89</v>
      </c>
      <c r="I30" s="43">
        <v>9449221</v>
      </c>
      <c r="J30" s="8">
        <f>Table1[[#This Row],[Population]]/Table1[[#This Row],[Cases]]</f>
        <v>145.5248721739666</v>
      </c>
      <c r="K30" s="8">
        <f>Table1[[#This Row],[Population]]/Table1[[#This Row],[Deaths]]</f>
        <v>20364.700431034482</v>
      </c>
      <c r="L30" s="9">
        <f>Table1[[#This Row],[Deaths]]+Table1[[#This Row],[Active]]*Table1[[#This Row],[Death Rate]]</f>
        <v>528.94227807552511</v>
      </c>
      <c r="M30" s="10">
        <f>Table1[[#This Row],[Deaths]]/Table1[[#This Row],[Cases]]</f>
        <v>7.1459372882400046E-3</v>
      </c>
      <c r="N30" s="11">
        <f>Table1[[#This Row],[Cases]]/Table1[[#This Row],[Deaths]]</f>
        <v>139.93965517241378</v>
      </c>
      <c r="O30" s="12">
        <f>Table1[[#This Row],[Cases]]/Table1[[#This Row],[Population]]</f>
        <v>6.8716775700346094E-3</v>
      </c>
      <c r="P30" s="12">
        <f>Table1[[#This Row],[Deaths]]/Table1[[#This Row],[Population]]</f>
        <v>4.9104576980472781E-5</v>
      </c>
      <c r="Q30" s="13">
        <f>1-Table1[[#This Row],[Deaths]]/Table1[[#This Row],[Ex(Deaths)]]</f>
        <v>0.12277762766819766</v>
      </c>
      <c r="R30" s="14">
        <f t="shared" si="0"/>
        <v>0.13996180619725251</v>
      </c>
      <c r="S30" s="12">
        <f>Table1[[#This Row],[Percent Infected]]*Table1[[#This Row],[% Active]]</f>
        <v>9.6177240430719109E-4</v>
      </c>
      <c r="T30" s="8">
        <f>1/Table1[[#This Row],[Percent Actively Infected]]</f>
        <v>1039.7470290492956</v>
      </c>
      <c r="AMC30"/>
    </row>
    <row r="31" spans="1:1017" s="1" customFormat="1" ht="16.5" thickBot="1" x14ac:dyDescent="0.3">
      <c r="A31" s="1">
        <v>32</v>
      </c>
      <c r="B31" s="54">
        <v>30</v>
      </c>
      <c r="C31" s="43" t="s">
        <v>35</v>
      </c>
      <c r="D31" s="50">
        <v>62606</v>
      </c>
      <c r="E31" s="50">
        <v>9782</v>
      </c>
      <c r="F31" s="50">
        <v>17196</v>
      </c>
      <c r="G31" s="50">
        <v>35628</v>
      </c>
      <c r="H31" s="51">
        <v>32</v>
      </c>
      <c r="I31" s="43">
        <v>11591164</v>
      </c>
      <c r="J31" s="8">
        <f>Table1[[#This Row],[Population]]/Table1[[#This Row],[Cases]]</f>
        <v>185.14461872663961</v>
      </c>
      <c r="K31" s="8">
        <f>Table1[[#This Row],[Population]]/Table1[[#This Row],[Deaths]]</f>
        <v>1184.9482723369454</v>
      </c>
      <c r="L31" s="9">
        <f>Table1[[#This Row],[Deaths]]+Table1[[#This Row],[Active]]*Table1[[#This Row],[Death Rate]]</f>
        <v>15348.768296968341</v>
      </c>
      <c r="M31" s="10">
        <f>Table1[[#This Row],[Deaths]]/Table1[[#This Row],[Cases]]</f>
        <v>0.15624700507938535</v>
      </c>
      <c r="N31" s="11">
        <f>Table1[[#This Row],[Cases]]/Table1[[#This Row],[Deaths]]</f>
        <v>6.4001226742997339</v>
      </c>
      <c r="O31" s="12">
        <f>Table1[[#This Row],[Cases]]/Table1[[#This Row],[Population]]</f>
        <v>5.4011831771166386E-3</v>
      </c>
      <c r="P31" s="12">
        <f>Table1[[#This Row],[Deaths]]/Table1[[#This Row],[Population]]</f>
        <v>8.4391869530963412E-4</v>
      </c>
      <c r="Q31" s="13">
        <f>1-Table1[[#This Row],[Deaths]]/Table1[[#This Row],[Ex(Deaths)]]</f>
        <v>0.36268501740741488</v>
      </c>
      <c r="R31" s="14">
        <f t="shared" si="0"/>
        <v>0.56908283551097338</v>
      </c>
      <c r="S31" s="12">
        <f>Table1[[#This Row],[Percent Infected]]*Table1[[#This Row],[% Active]]</f>
        <v>3.0737206375477046E-3</v>
      </c>
      <c r="T31" s="8">
        <f>1/Table1[[#This Row],[Percent Actively Infected]]</f>
        <v>325.338610081958</v>
      </c>
      <c r="AMC31"/>
    </row>
    <row r="32" spans="1:1017" s="1" customFormat="1" ht="16.5" thickBot="1" x14ac:dyDescent="0.3">
      <c r="A32" s="1">
        <v>33</v>
      </c>
      <c r="B32" s="54">
        <v>31</v>
      </c>
      <c r="C32" s="43" t="s">
        <v>106</v>
      </c>
      <c r="D32" s="50">
        <v>58253</v>
      </c>
      <c r="E32" s="51">
        <v>264</v>
      </c>
      <c r="F32" s="50">
        <v>33814</v>
      </c>
      <c r="G32" s="50">
        <v>24175</v>
      </c>
      <c r="H32" s="51">
        <v>221</v>
      </c>
      <c r="I32" s="43">
        <v>18782716</v>
      </c>
      <c r="J32" s="8">
        <f>Table1[[#This Row],[Population]]/Table1[[#This Row],[Cases]]</f>
        <v>322.43345407103499</v>
      </c>
      <c r="K32" s="8">
        <f>Table1[[#This Row],[Population]]/Table1[[#This Row],[Deaths]]</f>
        <v>71146.65151515152</v>
      </c>
      <c r="L32" s="9">
        <f>Table1[[#This Row],[Deaths]]+Table1[[#This Row],[Active]]*Table1[[#This Row],[Death Rate]]</f>
        <v>373.56002265977719</v>
      </c>
      <c r="M32" s="10">
        <f>Table1[[#This Row],[Deaths]]/Table1[[#This Row],[Cases]]</f>
        <v>4.531955435771548E-3</v>
      </c>
      <c r="N32" s="11">
        <f>Table1[[#This Row],[Cases]]/Table1[[#This Row],[Deaths]]</f>
        <v>220.65530303030303</v>
      </c>
      <c r="O32" s="12">
        <f>Table1[[#This Row],[Cases]]/Table1[[#This Row],[Population]]</f>
        <v>3.1014151521004734E-3</v>
      </c>
      <c r="P32" s="12">
        <f>Table1[[#This Row],[Deaths]]/Table1[[#This Row],[Population]]</f>
        <v>1.4055475257145985E-5</v>
      </c>
      <c r="Q32" s="13">
        <f>1-Table1[[#This Row],[Deaths]]/Table1[[#This Row],[Ex(Deaths)]]</f>
        <v>0.29328626194982288</v>
      </c>
      <c r="R32" s="14">
        <f t="shared" si="0"/>
        <v>0.41500008583248932</v>
      </c>
      <c r="S32" s="12">
        <f>Table1[[#This Row],[Percent Infected]]*Table1[[#This Row],[% Active]]</f>
        <v>1.2870875543238795E-3</v>
      </c>
      <c r="T32" s="8">
        <f>1/Table1[[#This Row],[Percent Actively Infected]]</f>
        <v>776.94792140641164</v>
      </c>
      <c r="AMC32"/>
    </row>
    <row r="33" spans="1:1017" s="1" customFormat="1" ht="16.5" thickBot="1" x14ac:dyDescent="0.3">
      <c r="A33" s="1">
        <v>34</v>
      </c>
      <c r="B33" s="54">
        <v>32</v>
      </c>
      <c r="C33" s="43" t="s">
        <v>76</v>
      </c>
      <c r="D33" s="50">
        <v>56015</v>
      </c>
      <c r="E33" s="51">
        <v>257</v>
      </c>
      <c r="F33" s="50">
        <v>36098</v>
      </c>
      <c r="G33" s="50">
        <v>19660</v>
      </c>
      <c r="H33" s="51">
        <v>143</v>
      </c>
      <c r="I33" s="43">
        <v>5109191</v>
      </c>
      <c r="J33" s="8">
        <f>Table1[[#This Row],[Population]]/Table1[[#This Row],[Cases]]</f>
        <v>91.21112202088726</v>
      </c>
      <c r="K33" s="8">
        <f>Table1[[#This Row],[Population]]/Table1[[#This Row],[Deaths]]</f>
        <v>19880.120622568094</v>
      </c>
      <c r="L33" s="9">
        <f>Table1[[#This Row],[Deaths]]+Table1[[#This Row],[Active]]*Table1[[#This Row],[Death Rate]]</f>
        <v>347.20119610818529</v>
      </c>
      <c r="M33" s="10">
        <f>Table1[[#This Row],[Deaths]]/Table1[[#This Row],[Cases]]</f>
        <v>4.5880567705078997E-3</v>
      </c>
      <c r="N33" s="11">
        <f>Table1[[#This Row],[Cases]]/Table1[[#This Row],[Deaths]]</f>
        <v>217.95719844357976</v>
      </c>
      <c r="O33" s="12">
        <f>Table1[[#This Row],[Cases]]/Table1[[#This Row],[Population]]</f>
        <v>1.0963575250954604E-2</v>
      </c>
      <c r="P33" s="12">
        <f>Table1[[#This Row],[Deaths]]/Table1[[#This Row],[Population]]</f>
        <v>5.030150565911511E-5</v>
      </c>
      <c r="Q33" s="17">
        <f>1-Table1[[#This Row],[Deaths]]/Table1[[#This Row],[Ex(Deaths)]]</f>
        <v>0.2597951767426494</v>
      </c>
      <c r="R33" s="14">
        <f t="shared" si="0"/>
        <v>0.35097741676336697</v>
      </c>
      <c r="S33" s="12">
        <f>Table1[[#This Row],[Percent Infected]]*Table1[[#This Row],[% Active]]</f>
        <v>3.8479673200708295E-3</v>
      </c>
      <c r="T33" s="8">
        <f>1/Table1[[#This Row],[Percent Actively Infected]]</f>
        <v>259.87746693794503</v>
      </c>
      <c r="AMC33"/>
    </row>
    <row r="34" spans="1:1017" s="1" customFormat="1" ht="16.5" thickBot="1" x14ac:dyDescent="0.3">
      <c r="A34" s="1">
        <v>35</v>
      </c>
      <c r="B34" s="54">
        <v>33</v>
      </c>
      <c r="C34" s="43" t="s">
        <v>32</v>
      </c>
      <c r="D34" s="50">
        <v>54894</v>
      </c>
      <c r="E34" s="51">
        <v>390</v>
      </c>
      <c r="F34" s="50">
        <v>44610</v>
      </c>
      <c r="G34" s="50">
        <v>9894</v>
      </c>
      <c r="H34" s="51">
        <v>151</v>
      </c>
      <c r="I34" s="43">
        <v>4272170</v>
      </c>
      <c r="J34" s="8">
        <f>Table1[[#This Row],[Population]]/Table1[[#This Row],[Cases]]</f>
        <v>77.825809742412645</v>
      </c>
      <c r="K34" s="8">
        <f>Table1[[#This Row],[Population]]/Table1[[#This Row],[Deaths]]</f>
        <v>10954.282051282051</v>
      </c>
      <c r="L34" s="9">
        <f>Table1[[#This Row],[Deaths]]+Table1[[#This Row],[Active]]*Table1[[#This Row],[Death Rate]]</f>
        <v>460.29292818887313</v>
      </c>
      <c r="M34" s="10">
        <f>Table1[[#This Row],[Deaths]]/Table1[[#This Row],[Cases]]</f>
        <v>7.1046015958028197E-3</v>
      </c>
      <c r="N34" s="11">
        <f>Table1[[#This Row],[Cases]]/Table1[[#This Row],[Deaths]]</f>
        <v>140.75384615384615</v>
      </c>
      <c r="O34" s="12">
        <f>Table1[[#This Row],[Cases]]/Table1[[#This Row],[Population]]</f>
        <v>1.2849207779652963E-2</v>
      </c>
      <c r="P34" s="12">
        <f>Table1[[#This Row],[Deaths]]/Table1[[#This Row],[Population]]</f>
        <v>9.1288502096124454E-5</v>
      </c>
      <c r="Q34" s="13">
        <f>1-Table1[[#This Row],[Deaths]]/Table1[[#This Row],[Ex(Deaths)]]</f>
        <v>0.15271346545656606</v>
      </c>
      <c r="R34" s="14">
        <f t="shared" si="0"/>
        <v>0.18023827740736692</v>
      </c>
      <c r="S34" s="12">
        <f>Table1[[#This Row],[Percent Infected]]*Table1[[#This Row],[% Active]]</f>
        <v>2.315919076253988E-3</v>
      </c>
      <c r="T34" s="8">
        <f>1/Table1[[#This Row],[Percent Actively Infected]]</f>
        <v>431.79401657570247</v>
      </c>
      <c r="AMC34"/>
    </row>
    <row r="35" spans="1:1017" s="1" customFormat="1" ht="16.5" thickBot="1" x14ac:dyDescent="0.3">
      <c r="A35" s="1">
        <v>36</v>
      </c>
      <c r="B35" s="54">
        <v>34</v>
      </c>
      <c r="C35" s="43" t="s">
        <v>50</v>
      </c>
      <c r="D35" s="50">
        <v>54453</v>
      </c>
      <c r="E35" s="51">
        <v>331</v>
      </c>
      <c r="F35" s="50">
        <v>44648</v>
      </c>
      <c r="G35" s="50">
        <v>9474</v>
      </c>
      <c r="H35" s="51">
        <v>1</v>
      </c>
      <c r="I35" s="43">
        <v>9893592</v>
      </c>
      <c r="J35" s="8">
        <f>Table1[[#This Row],[Population]]/Table1[[#This Row],[Cases]]</f>
        <v>181.69048537270675</v>
      </c>
      <c r="K35" s="8">
        <f>Table1[[#This Row],[Population]]/Table1[[#This Row],[Deaths]]</f>
        <v>29890.006042296074</v>
      </c>
      <c r="L35" s="9">
        <f>Table1[[#This Row],[Deaths]]+Table1[[#This Row],[Active]]*Table1[[#This Row],[Death Rate]]</f>
        <v>388.58900336069638</v>
      </c>
      <c r="M35" s="10">
        <f>Table1[[#This Row],[Deaths]]/Table1[[#This Row],[Cases]]</f>
        <v>6.0786366224083151E-3</v>
      </c>
      <c r="N35" s="11">
        <f>Table1[[#This Row],[Cases]]/Table1[[#This Row],[Deaths]]</f>
        <v>164.51057401812687</v>
      </c>
      <c r="O35" s="12">
        <f>Table1[[#This Row],[Cases]]/Table1[[#This Row],[Population]]</f>
        <v>5.5038655323567014E-3</v>
      </c>
      <c r="P35" s="12">
        <f>Table1[[#This Row],[Deaths]]/Table1[[#This Row],[Population]]</f>
        <v>3.345599858979428E-5</v>
      </c>
      <c r="Q35" s="13">
        <f>1-Table1[[#This Row],[Deaths]]/Table1[[#This Row],[Ex(Deaths)]]</f>
        <v>0.1482002909568727</v>
      </c>
      <c r="R35" s="14">
        <f t="shared" si="0"/>
        <v>0.17398490441298001</v>
      </c>
      <c r="S35" s="12">
        <f>Table1[[#This Row],[Percent Infected]]*Table1[[#This Row],[% Active]]</f>
        <v>9.5758951854897601E-4</v>
      </c>
      <c r="T35" s="8">
        <f>1/Table1[[#This Row],[Percent Actively Infected]]</f>
        <v>1044.2887903736541</v>
      </c>
      <c r="AMC35"/>
    </row>
    <row r="36" spans="1:1017" s="1" customFormat="1" ht="16.5" thickBot="1" x14ac:dyDescent="0.3">
      <c r="A36" s="1">
        <v>37</v>
      </c>
      <c r="B36" s="54">
        <v>35</v>
      </c>
      <c r="C36" s="43" t="s">
        <v>158</v>
      </c>
      <c r="D36" s="50">
        <v>54222</v>
      </c>
      <c r="E36" s="50">
        <v>1372</v>
      </c>
      <c r="F36" s="50">
        <v>14037</v>
      </c>
      <c r="G36" s="50">
        <v>38813</v>
      </c>
      <c r="H36" s="51">
        <v>333</v>
      </c>
      <c r="I36" s="43">
        <v>109619100</v>
      </c>
      <c r="J36" s="8">
        <f>Table1[[#This Row],[Population]]/Table1[[#This Row],[Cases]]</f>
        <v>2021.672015049242</v>
      </c>
      <c r="K36" s="8">
        <f>Table1[[#This Row],[Population]]/Table1[[#This Row],[Deaths]]</f>
        <v>79897.30320699708</v>
      </c>
      <c r="L36" s="9">
        <f>Table1[[#This Row],[Deaths]]+Table1[[#This Row],[Active]]*Table1[[#This Row],[Death Rate]]</f>
        <v>2354.1001807384455</v>
      </c>
      <c r="M36" s="10">
        <f>Table1[[#This Row],[Deaths]]/Table1[[#This Row],[Cases]]</f>
        <v>2.5303382390911438E-2</v>
      </c>
      <c r="N36" s="11">
        <f>Table1[[#This Row],[Cases]]/Table1[[#This Row],[Deaths]]</f>
        <v>39.520408163265309</v>
      </c>
      <c r="O36" s="12">
        <f>Table1[[#This Row],[Cases]]/Table1[[#This Row],[Population]]</f>
        <v>4.9464007641004167E-4</v>
      </c>
      <c r="P36" s="12">
        <f>Table1[[#This Row],[Deaths]]/Table1[[#This Row],[Population]]</f>
        <v>1.2516066999272937E-5</v>
      </c>
      <c r="Q36" s="13">
        <f>1-Table1[[#This Row],[Deaths]]/Table1[[#This Row],[Ex(Deaths)]]</f>
        <v>0.41718708013113337</v>
      </c>
      <c r="R36" s="14">
        <f t="shared" si="0"/>
        <v>0.71581645826417317</v>
      </c>
      <c r="S36" s="12">
        <f>Table1[[#This Row],[Percent Infected]]*Table1[[#This Row],[% Active]]</f>
        <v>3.5407150761135602E-4</v>
      </c>
      <c r="T36" s="8">
        <f>1/Table1[[#This Row],[Percent Actively Infected]]</f>
        <v>2824.2882539355373</v>
      </c>
      <c r="AMC36"/>
    </row>
    <row r="37" spans="1:1017" s="1" customFormat="1" ht="16.5" thickBot="1" x14ac:dyDescent="0.3">
      <c r="A37" s="1">
        <v>38</v>
      </c>
      <c r="B37" s="54">
        <v>36</v>
      </c>
      <c r="C37" s="43" t="s">
        <v>105</v>
      </c>
      <c r="D37" s="50">
        <v>53521</v>
      </c>
      <c r="E37" s="50">
        <v>1383</v>
      </c>
      <c r="F37" s="50">
        <v>26118</v>
      </c>
      <c r="G37" s="50">
        <v>26020</v>
      </c>
      <c r="H37" s="51">
        <v>89</v>
      </c>
      <c r="I37" s="43">
        <v>43724424</v>
      </c>
      <c r="J37" s="8">
        <f>Table1[[#This Row],[Population]]/Table1[[#This Row],[Cases]]</f>
        <v>816.95827805907959</v>
      </c>
      <c r="K37" s="8">
        <f>Table1[[#This Row],[Population]]/Table1[[#This Row],[Deaths]]</f>
        <v>31615.63557483731</v>
      </c>
      <c r="L37" s="9">
        <f>Table1[[#This Row],[Deaths]]+Table1[[#This Row],[Active]]*Table1[[#This Row],[Death Rate]]</f>
        <v>2055.36523981241</v>
      </c>
      <c r="M37" s="10">
        <f>Table1[[#This Row],[Deaths]]/Table1[[#This Row],[Cases]]</f>
        <v>2.5840324358662955E-2</v>
      </c>
      <c r="N37" s="11">
        <f>Table1[[#This Row],[Cases]]/Table1[[#This Row],[Deaths]]</f>
        <v>38.699204627621114</v>
      </c>
      <c r="O37" s="12">
        <f>Table1[[#This Row],[Cases]]/Table1[[#This Row],[Population]]</f>
        <v>1.2240527170809614E-3</v>
      </c>
      <c r="P37" s="12">
        <f>Table1[[#This Row],[Deaths]]/Table1[[#This Row],[Population]]</f>
        <v>3.162991924147474E-5</v>
      </c>
      <c r="Q37" s="13">
        <f>1-Table1[[#This Row],[Deaths]]/Table1[[#This Row],[Ex(Deaths)]]</f>
        <v>0.32712689053444133</v>
      </c>
      <c r="R37" s="14">
        <f t="shared" si="0"/>
        <v>0.4861643093365221</v>
      </c>
      <c r="S37" s="12">
        <f>Table1[[#This Row],[Percent Infected]]*Table1[[#This Row],[% Active]]</f>
        <v>5.9509074379115892E-4</v>
      </c>
      <c r="T37" s="8">
        <f>1/Table1[[#This Row],[Percent Actively Infected]]</f>
        <v>1680.4159877017678</v>
      </c>
      <c r="AMC37"/>
    </row>
    <row r="38" spans="1:1017" s="1" customFormat="1" ht="16.5" thickBot="1" x14ac:dyDescent="0.3">
      <c r="A38" s="1">
        <v>39</v>
      </c>
      <c r="B38" s="54">
        <v>37</v>
      </c>
      <c r="C38" s="43" t="s">
        <v>52</v>
      </c>
      <c r="D38" s="50">
        <v>51022</v>
      </c>
      <c r="E38" s="50">
        <v>6137</v>
      </c>
      <c r="F38" s="51" t="s">
        <v>41</v>
      </c>
      <c r="G38" s="51" t="s">
        <v>41</v>
      </c>
      <c r="H38" s="51">
        <v>20</v>
      </c>
      <c r="I38" s="43">
        <v>17136070</v>
      </c>
      <c r="J38" s="8">
        <f>Table1[[#This Row],[Population]]/Table1[[#This Row],[Cases]]</f>
        <v>335.85649327740975</v>
      </c>
      <c r="K38" s="8">
        <f>Table1[[#This Row],[Population]]/Table1[[#This Row],[Deaths]]</f>
        <v>2792.2551735375591</v>
      </c>
      <c r="L38" s="9" t="e">
        <f>Table1[[#This Row],[Deaths]]+Table1[[#This Row],[Active]]*Table1[[#This Row],[Death Rate]]</f>
        <v>#VALUE!</v>
      </c>
      <c r="M38" s="10">
        <f>Table1[[#This Row],[Deaths]]/Table1[[#This Row],[Cases]]</f>
        <v>0.12028144721884677</v>
      </c>
      <c r="N38" s="11">
        <f>Table1[[#This Row],[Cases]]/Table1[[#This Row],[Deaths]]</f>
        <v>8.3138341209059803</v>
      </c>
      <c r="O38" s="12">
        <f>Table1[[#This Row],[Cases]]/Table1[[#This Row],[Population]]</f>
        <v>2.9774621602269365E-3</v>
      </c>
      <c r="P38" s="12">
        <f>Table1[[#This Row],[Deaths]]/Table1[[#This Row],[Population]]</f>
        <v>3.5813345767144974E-4</v>
      </c>
      <c r="Q38" s="13" t="e">
        <f>1-Table1[[#This Row],[Deaths]]/Table1[[#This Row],[Ex(Deaths)]]</f>
        <v>#VALUE!</v>
      </c>
      <c r="R38" s="14" t="e">
        <f t="shared" si="0"/>
        <v>#VALUE!</v>
      </c>
      <c r="S38" s="12" t="e">
        <f>Table1[[#This Row],[Percent Infected]]*Table1[[#This Row],[% Active]]</f>
        <v>#VALUE!</v>
      </c>
      <c r="T38" s="8" t="e">
        <f>1/Table1[[#This Row],[Percent Actively Infected]]</f>
        <v>#VALUE!</v>
      </c>
      <c r="AMC38"/>
    </row>
    <row r="39" spans="1:1017" s="1" customFormat="1" ht="16.5" thickBot="1" x14ac:dyDescent="0.3">
      <c r="A39" s="1">
        <v>40</v>
      </c>
      <c r="B39" s="54">
        <v>38</v>
      </c>
      <c r="C39" s="43" t="s">
        <v>100</v>
      </c>
      <c r="D39" s="50">
        <v>47200</v>
      </c>
      <c r="E39" s="50">
        <v>1754</v>
      </c>
      <c r="F39" s="50">
        <v>14333</v>
      </c>
      <c r="G39" s="50">
        <v>31113</v>
      </c>
      <c r="H39" s="51">
        <v>71</v>
      </c>
      <c r="I39" s="43">
        <v>11677145</v>
      </c>
      <c r="J39" s="8">
        <f>Table1[[#This Row],[Population]]/Table1[[#This Row],[Cases]]</f>
        <v>247.39713983050848</v>
      </c>
      <c r="K39" s="8">
        <f>Table1[[#This Row],[Population]]/Table1[[#This Row],[Deaths]]</f>
        <v>6657.437286202965</v>
      </c>
      <c r="L39" s="9">
        <f>Table1[[#This Row],[Deaths]]+Table1[[#This Row],[Active]]*Table1[[#This Row],[Death Rate]]</f>
        <v>2910.1907203389828</v>
      </c>
      <c r="M39" s="10">
        <f>Table1[[#This Row],[Deaths]]/Table1[[#This Row],[Cases]]</f>
        <v>3.7161016949152539E-2</v>
      </c>
      <c r="N39" s="11">
        <f>Table1[[#This Row],[Cases]]/Table1[[#This Row],[Deaths]]</f>
        <v>26.909920182440136</v>
      </c>
      <c r="O39" s="12">
        <f>Table1[[#This Row],[Cases]]/Table1[[#This Row],[Population]]</f>
        <v>4.0420839169163355E-3</v>
      </c>
      <c r="P39" s="12">
        <f>Table1[[#This Row],[Deaths]]/Table1[[#This Row],[Population]]</f>
        <v>1.5020794894642482E-4</v>
      </c>
      <c r="Q39" s="13">
        <f>1-Table1[[#This Row],[Deaths]]/Table1[[#This Row],[Ex(Deaths)]]</f>
        <v>0.3972903604765492</v>
      </c>
      <c r="R39" s="14">
        <f t="shared" si="0"/>
        <v>0.65917372881355929</v>
      </c>
      <c r="S39" s="12">
        <f>Table1[[#This Row],[Percent Infected]]*Table1[[#This Row],[% Active]]</f>
        <v>2.6644355276910581E-3</v>
      </c>
      <c r="T39" s="8">
        <f>1/Table1[[#This Row],[Percent Actively Infected]]</f>
        <v>375.31401664898914</v>
      </c>
      <c r="AMC39"/>
    </row>
    <row r="40" spans="1:1017" s="1" customFormat="1" ht="16.5" thickBot="1" x14ac:dyDescent="0.3">
      <c r="A40" s="1">
        <v>41</v>
      </c>
      <c r="B40" s="54">
        <v>39</v>
      </c>
      <c r="C40" s="43" t="s">
        <v>49</v>
      </c>
      <c r="D40" s="50">
        <v>46221</v>
      </c>
      <c r="E40" s="50">
        <v>1654</v>
      </c>
      <c r="F40" s="50">
        <v>30655</v>
      </c>
      <c r="G40" s="50">
        <v>13912</v>
      </c>
      <c r="H40" s="51">
        <v>68</v>
      </c>
      <c r="I40" s="43">
        <v>10195696</v>
      </c>
      <c r="J40" s="8">
        <f>Table1[[#This Row],[Population]]/Table1[[#This Row],[Cases]]</f>
        <v>220.58579433590793</v>
      </c>
      <c r="K40" s="8">
        <f>Table1[[#This Row],[Population]]/Table1[[#This Row],[Deaths]]</f>
        <v>6164.2660217654175</v>
      </c>
      <c r="L40" s="9">
        <f>Table1[[#This Row],[Deaths]]+Table1[[#This Row],[Active]]*Table1[[#This Row],[Death Rate]]</f>
        <v>2151.8353562233615</v>
      </c>
      <c r="M40" s="10">
        <f>Table1[[#This Row],[Deaths]]/Table1[[#This Row],[Cases]]</f>
        <v>3.5784600073559637E-2</v>
      </c>
      <c r="N40" s="11">
        <f>Table1[[#This Row],[Cases]]/Table1[[#This Row],[Deaths]]</f>
        <v>27.944981862152357</v>
      </c>
      <c r="O40" s="12">
        <f>Table1[[#This Row],[Cases]]/Table1[[#This Row],[Population]]</f>
        <v>4.5333834982918281E-3</v>
      </c>
      <c r="P40" s="12">
        <f>Table1[[#This Row],[Deaths]]/Table1[[#This Row],[Population]]</f>
        <v>1.622253154664478E-4</v>
      </c>
      <c r="Q40" s="13">
        <f>1-Table1[[#This Row],[Deaths]]/Table1[[#This Row],[Ex(Deaths)]]</f>
        <v>0.23135383233831663</v>
      </c>
      <c r="R40" s="14">
        <f t="shared" si="0"/>
        <v>0.30098872806732868</v>
      </c>
      <c r="S40" s="12">
        <f>Table1[[#This Row],[Percent Infected]]*Table1[[#This Row],[% Active]]</f>
        <v>1.3644973329922743E-3</v>
      </c>
      <c r="T40" s="8">
        <f>1/Table1[[#This Row],[Percent Actively Infected]]</f>
        <v>732.87061529614732</v>
      </c>
      <c r="AMC40"/>
    </row>
    <row r="41" spans="1:1017" s="1" customFormat="1" ht="16.5" thickBot="1" x14ac:dyDescent="0.3">
      <c r="A41" s="1">
        <v>42</v>
      </c>
      <c r="B41" s="54">
        <v>40</v>
      </c>
      <c r="C41" s="43" t="s">
        <v>29</v>
      </c>
      <c r="D41" s="50">
        <v>45961</v>
      </c>
      <c r="E41" s="51">
        <v>26</v>
      </c>
      <c r="F41" s="50">
        <v>42285</v>
      </c>
      <c r="G41" s="50">
        <v>3650</v>
      </c>
      <c r="H41" s="51">
        <v>1</v>
      </c>
      <c r="I41" s="43">
        <v>5851668</v>
      </c>
      <c r="J41" s="8">
        <f>Table1[[#This Row],[Population]]/Table1[[#This Row],[Cases]]</f>
        <v>127.31811753443137</v>
      </c>
      <c r="K41" s="8">
        <f>Table1[[#This Row],[Population]]/Table1[[#This Row],[Deaths]]</f>
        <v>225064.15384615384</v>
      </c>
      <c r="L41" s="9">
        <f>Table1[[#This Row],[Deaths]]+Table1[[#This Row],[Active]]*Table1[[#This Row],[Death Rate]]</f>
        <v>28.064794064532975</v>
      </c>
      <c r="M41" s="10">
        <f>Table1[[#This Row],[Deaths]]/Table1[[#This Row],[Cases]]</f>
        <v>5.6569700398163662E-4</v>
      </c>
      <c r="N41" s="11">
        <f>Table1[[#This Row],[Cases]]/Table1[[#This Row],[Deaths]]</f>
        <v>1767.7307692307693</v>
      </c>
      <c r="O41" s="12">
        <f>Table1[[#This Row],[Cases]]/Table1[[#This Row],[Population]]</f>
        <v>7.8543417022291766E-3</v>
      </c>
      <c r="P41" s="12">
        <f>Table1[[#This Row],[Deaths]]/Table1[[#This Row],[Population]]</f>
        <v>4.4431775691990726E-6</v>
      </c>
      <c r="Q41" s="13">
        <f>1-Table1[[#This Row],[Deaths]]/Table1[[#This Row],[Ex(Deaths)]]</f>
        <v>7.3572393219245802E-2</v>
      </c>
      <c r="R41" s="14">
        <f t="shared" si="0"/>
        <v>7.9415156328191294E-2</v>
      </c>
      <c r="S41" s="12">
        <f>Table1[[#This Row],[Percent Infected]]*Table1[[#This Row],[% Active]]</f>
        <v>6.2375377413756222E-4</v>
      </c>
      <c r="T41" s="8">
        <f>1/Table1[[#This Row],[Percent Actively Infected]]</f>
        <v>1603.196712328767</v>
      </c>
      <c r="AMC41"/>
    </row>
    <row r="42" spans="1:1017" s="1" customFormat="1" ht="16.5" thickBot="1" x14ac:dyDescent="0.3">
      <c r="A42" s="1">
        <v>43</v>
      </c>
      <c r="B42" s="54">
        <v>41</v>
      </c>
      <c r="C42" s="43" t="s">
        <v>79</v>
      </c>
      <c r="D42" s="50">
        <v>44532</v>
      </c>
      <c r="E42" s="51">
        <v>897</v>
      </c>
      <c r="F42" s="50">
        <v>21459</v>
      </c>
      <c r="G42" s="50">
        <v>22176</v>
      </c>
      <c r="H42" s="51">
        <v>226</v>
      </c>
      <c r="I42" s="43">
        <v>10850927</v>
      </c>
      <c r="J42" s="8">
        <f>Table1[[#This Row],[Population]]/Table1[[#This Row],[Cases]]</f>
        <v>243.66583580346716</v>
      </c>
      <c r="K42" s="8">
        <f>Table1[[#This Row],[Population]]/Table1[[#This Row],[Deaths]]</f>
        <v>12096.908584169454</v>
      </c>
      <c r="L42" s="9">
        <f>Table1[[#This Row],[Deaths]]+Table1[[#This Row],[Active]]*Table1[[#This Row],[Death Rate]]</f>
        <v>1343.6871463217462</v>
      </c>
      <c r="M42" s="10">
        <f>Table1[[#This Row],[Deaths]]/Table1[[#This Row],[Cases]]</f>
        <v>2.0142818647264887E-2</v>
      </c>
      <c r="N42" s="11">
        <f>Table1[[#This Row],[Cases]]/Table1[[#This Row],[Deaths]]</f>
        <v>49.645484949832777</v>
      </c>
      <c r="O42" s="12">
        <f>Table1[[#This Row],[Cases]]/Table1[[#This Row],[Population]]</f>
        <v>4.1039811621624584E-3</v>
      </c>
      <c r="P42" s="12">
        <f>Table1[[#This Row],[Deaths]]/Table1[[#This Row],[Population]]</f>
        <v>8.2665748281229794E-5</v>
      </c>
      <c r="Q42" s="13">
        <f>1-Table1[[#This Row],[Deaths]]/Table1[[#This Row],[Ex(Deaths)]]</f>
        <v>0.33243389098758769</v>
      </c>
      <c r="R42" s="14">
        <f t="shared" si="0"/>
        <v>0.49797898140662894</v>
      </c>
      <c r="S42" s="12">
        <f>Table1[[#This Row],[Percent Infected]]*Table1[[#This Row],[% Active]]</f>
        <v>2.0436963588456544E-3</v>
      </c>
      <c r="T42" s="8">
        <f>1/Table1[[#This Row],[Percent Actively Infected]]</f>
        <v>489.30947871572874</v>
      </c>
      <c r="AMC42"/>
    </row>
    <row r="43" spans="1:1017" s="1" customFormat="1" ht="16.5" thickBot="1" x14ac:dyDescent="0.3">
      <c r="A43" s="1">
        <v>44</v>
      </c>
      <c r="B43" s="54">
        <v>42</v>
      </c>
      <c r="C43" s="43" t="s">
        <v>54</v>
      </c>
      <c r="D43" s="50">
        <v>44332</v>
      </c>
      <c r="E43" s="51">
        <v>893</v>
      </c>
      <c r="F43" s="50">
        <v>22170</v>
      </c>
      <c r="G43" s="50">
        <v>21269</v>
      </c>
      <c r="H43" s="51">
        <v>160</v>
      </c>
      <c r="I43" s="43">
        <v>4316453</v>
      </c>
      <c r="J43" s="8">
        <f>Table1[[#This Row],[Population]]/Table1[[#This Row],[Cases]]</f>
        <v>97.366529820445734</v>
      </c>
      <c r="K43" s="8">
        <f>Table1[[#This Row],[Population]]/Table1[[#This Row],[Deaths]]</f>
        <v>4833.6539753639418</v>
      </c>
      <c r="L43" s="9">
        <f>Table1[[#This Row],[Deaths]]+Table1[[#This Row],[Active]]*Table1[[#This Row],[Death Rate]]</f>
        <v>1321.4313137237209</v>
      </c>
      <c r="M43" s="10">
        <f>Table1[[#This Row],[Deaths]]/Table1[[#This Row],[Cases]]</f>
        <v>2.0143462961292068E-2</v>
      </c>
      <c r="N43" s="11">
        <f>Table1[[#This Row],[Cases]]/Table1[[#This Row],[Deaths]]</f>
        <v>49.643896976483759</v>
      </c>
      <c r="O43" s="12">
        <f>Table1[[#This Row],[Cases]]/Table1[[#This Row],[Population]]</f>
        <v>1.0270469758387269E-2</v>
      </c>
      <c r="P43" s="12">
        <f>Table1[[#This Row],[Deaths]]/Table1[[#This Row],[Population]]</f>
        <v>2.0688282717314425E-4</v>
      </c>
      <c r="Q43" s="13">
        <f>1-Table1[[#This Row],[Deaths]]/Table1[[#This Row],[Ex(Deaths)]]</f>
        <v>0.32421761863386223</v>
      </c>
      <c r="R43" s="14">
        <f t="shared" si="0"/>
        <v>0.47976630876116577</v>
      </c>
      <c r="S43" s="12">
        <f>Table1[[#This Row],[Percent Infected]]*Table1[[#This Row],[% Active]]</f>
        <v>4.9274253652246422E-3</v>
      </c>
      <c r="T43" s="8">
        <f>1/Table1[[#This Row],[Percent Actively Infected]]</f>
        <v>202.94574263011893</v>
      </c>
      <c r="AMC43"/>
    </row>
    <row r="44" spans="1:1017" s="1" customFormat="1" ht="16.5" thickBot="1" x14ac:dyDescent="0.3">
      <c r="A44" s="1">
        <v>45</v>
      </c>
      <c r="B44" s="54">
        <v>43</v>
      </c>
      <c r="C44" s="43" t="s">
        <v>70</v>
      </c>
      <c r="D44" s="50">
        <v>38213</v>
      </c>
      <c r="E44" s="51">
        <v>358</v>
      </c>
      <c r="F44" s="50">
        <v>18915</v>
      </c>
      <c r="G44" s="50">
        <v>18940</v>
      </c>
      <c r="H44" s="51">
        <v>141</v>
      </c>
      <c r="I44" s="50">
        <v>9197590</v>
      </c>
      <c r="J44" s="8">
        <f>Table1[[#This Row],[Population]]/Table1[[#This Row],[Cases]]</f>
        <v>240.69269620286289</v>
      </c>
      <c r="K44" s="8">
        <f>Table1[[#This Row],[Population]]/Table1[[#This Row],[Deaths]]</f>
        <v>25691.592178770949</v>
      </c>
      <c r="L44" s="9">
        <f>Table1[[#This Row],[Deaths]]+Table1[[#This Row],[Active]]*Table1[[#This Row],[Death Rate]]</f>
        <v>535.44013817287305</v>
      </c>
      <c r="M44" s="10">
        <f>Table1[[#This Row],[Deaths]]/Table1[[#This Row],[Cases]]</f>
        <v>9.3685395022636269E-3</v>
      </c>
      <c r="N44" s="11">
        <f>Table1[[#This Row],[Cases]]/Table1[[#This Row],[Deaths]]</f>
        <v>106.74022346368714</v>
      </c>
      <c r="O44" s="12">
        <f>Table1[[#This Row],[Cases]]/Table1[[#This Row],[Population]]</f>
        <v>4.1546753008124956E-3</v>
      </c>
      <c r="P44" s="12">
        <f>Table1[[#This Row],[Deaths]]/Table1[[#This Row],[Population]]</f>
        <v>3.8923239674740883E-5</v>
      </c>
      <c r="Q44" s="13">
        <f>1-Table1[[#This Row],[Deaths]]/Table1[[#This Row],[Ex(Deaths)]]</f>
        <v>0.33139117806589324</v>
      </c>
      <c r="R44" s="14">
        <f t="shared" si="0"/>
        <v>0.49564284405830478</v>
      </c>
      <c r="S44" s="12">
        <f>Table1[[#This Row],[Percent Infected]]*Table1[[#This Row],[% Active]]</f>
        <v>2.0592350822334982E-3</v>
      </c>
      <c r="T44" s="8">
        <f>1/Table1[[#This Row],[Percent Actively Infected]]</f>
        <v>485.61721224920802</v>
      </c>
      <c r="AMC44"/>
    </row>
    <row r="45" spans="1:1017" s="1" customFormat="1" ht="16.5" thickBot="1" x14ac:dyDescent="0.3">
      <c r="A45" s="1">
        <v>46</v>
      </c>
      <c r="B45" s="54">
        <v>44</v>
      </c>
      <c r="C45" s="43" t="s">
        <v>97</v>
      </c>
      <c r="D45" s="50">
        <v>37891</v>
      </c>
      <c r="E45" s="50">
        <v>1571</v>
      </c>
      <c r="F45" s="50">
        <v>27148</v>
      </c>
      <c r="G45" s="50">
        <v>9172</v>
      </c>
      <c r="H45" s="51">
        <v>65</v>
      </c>
      <c r="I45" s="43">
        <v>37845235</v>
      </c>
      <c r="J45" s="8">
        <f>Table1[[#This Row],[Population]]/Table1[[#This Row],[Cases]]</f>
        <v>998.7921933968488</v>
      </c>
      <c r="K45" s="8">
        <f>Table1[[#This Row],[Population]]/Table1[[#This Row],[Deaths]]</f>
        <v>24089.901336728199</v>
      </c>
      <c r="L45" s="9">
        <f>Table1[[#This Row],[Deaths]]+Table1[[#This Row],[Active]]*Table1[[#This Row],[Death Rate]]</f>
        <v>1951.280594336386</v>
      </c>
      <c r="M45" s="10">
        <f>Table1[[#This Row],[Deaths]]/Table1[[#This Row],[Cases]]</f>
        <v>4.1461032962972738E-2</v>
      </c>
      <c r="N45" s="11">
        <f>Table1[[#This Row],[Cases]]/Table1[[#This Row],[Deaths]]</f>
        <v>24.119032463399108</v>
      </c>
      <c r="O45" s="12">
        <f>Table1[[#This Row],[Cases]]/Table1[[#This Row],[Population]]</f>
        <v>1.0012092671640169E-3</v>
      </c>
      <c r="P45" s="12">
        <f>Table1[[#This Row],[Deaths]]/Table1[[#This Row],[Population]]</f>
        <v>4.1511170428721079E-5</v>
      </c>
      <c r="Q45" s="13">
        <f>1-Table1[[#This Row],[Deaths]]/Table1[[#This Row],[Ex(Deaths)]]</f>
        <v>0.19488770371629516</v>
      </c>
      <c r="R45" s="14">
        <f t="shared" si="0"/>
        <v>0.24206275896650919</v>
      </c>
      <c r="S45" s="12">
        <f>Table1[[#This Row],[Percent Infected]]*Table1[[#This Row],[% Active]]</f>
        <v>2.4235547751255874E-4</v>
      </c>
      <c r="T45" s="8">
        <f>1/Table1[[#This Row],[Percent Actively Infected]]</f>
        <v>4126.1704099433055</v>
      </c>
      <c r="AMC45"/>
    </row>
    <row r="46" spans="1:1017" s="1" customFormat="1" ht="16.5" thickBot="1" x14ac:dyDescent="0.3">
      <c r="A46" s="1">
        <v>47</v>
      </c>
      <c r="B46" s="54">
        <v>45</v>
      </c>
      <c r="C46" s="43" t="s">
        <v>121</v>
      </c>
      <c r="D46" s="50">
        <v>34451</v>
      </c>
      <c r="E46" s="50">
        <v>1010</v>
      </c>
      <c r="F46" s="50">
        <v>21216</v>
      </c>
      <c r="G46" s="50">
        <v>12225</v>
      </c>
      <c r="H46" s="51">
        <v>31</v>
      </c>
      <c r="I46" s="43">
        <v>38947015</v>
      </c>
      <c r="J46" s="8">
        <f>Table1[[#This Row],[Population]]/Table1[[#This Row],[Cases]]</f>
        <v>1130.5046297640126</v>
      </c>
      <c r="K46" s="8">
        <f>Table1[[#This Row],[Population]]/Table1[[#This Row],[Deaths]]</f>
        <v>38561.400990099013</v>
      </c>
      <c r="L46" s="9">
        <f>Table1[[#This Row],[Deaths]]+Table1[[#This Row],[Active]]*Table1[[#This Row],[Death Rate]]</f>
        <v>1368.40033671011</v>
      </c>
      <c r="M46" s="10">
        <f>Table1[[#This Row],[Deaths]]/Table1[[#This Row],[Cases]]</f>
        <v>2.931700095788221E-2</v>
      </c>
      <c r="N46" s="11">
        <f>Table1[[#This Row],[Cases]]/Table1[[#This Row],[Deaths]]</f>
        <v>34.109900990099007</v>
      </c>
      <c r="O46" s="12">
        <f>Table1[[#This Row],[Cases]]/Table1[[#This Row],[Population]]</f>
        <v>8.8456072949364664E-4</v>
      </c>
      <c r="P46" s="12">
        <f>Table1[[#This Row],[Deaths]]/Table1[[#This Row],[Population]]</f>
        <v>2.5932667753870226E-5</v>
      </c>
      <c r="Q46" s="13">
        <f>1-Table1[[#This Row],[Deaths]]/Table1[[#This Row],[Ex(Deaths)]]</f>
        <v>0.26191190333361902</v>
      </c>
      <c r="R46" s="14">
        <f t="shared" si="0"/>
        <v>0.35485181852486142</v>
      </c>
      <c r="S46" s="12">
        <f>Table1[[#This Row],[Percent Infected]]*Table1[[#This Row],[% Active]]</f>
        <v>3.1388798345649853E-4</v>
      </c>
      <c r="T46" s="8">
        <f>1/Table1[[#This Row],[Percent Actively Infected]]</f>
        <v>3185.8498977505114</v>
      </c>
      <c r="AMC46"/>
    </row>
    <row r="47" spans="1:1017" s="1" customFormat="1" ht="16.5" thickBot="1" x14ac:dyDescent="0.3">
      <c r="A47" s="1">
        <v>48</v>
      </c>
      <c r="B47" s="54">
        <v>46</v>
      </c>
      <c r="C47" s="43" t="s">
        <v>46</v>
      </c>
      <c r="D47" s="50">
        <v>32883</v>
      </c>
      <c r="E47" s="50">
        <v>1968</v>
      </c>
      <c r="F47" s="50">
        <v>29500</v>
      </c>
      <c r="G47" s="50">
        <v>1415</v>
      </c>
      <c r="H47" s="51">
        <v>17</v>
      </c>
      <c r="I47" s="43">
        <v>8656463</v>
      </c>
      <c r="J47" s="8">
        <f>Table1[[#This Row],[Population]]/Table1[[#This Row],[Cases]]</f>
        <v>263.25040294377033</v>
      </c>
      <c r="K47" s="8">
        <f>Table1[[#This Row],[Population]]/Table1[[#This Row],[Deaths]]</f>
        <v>4398.6092479674799</v>
      </c>
      <c r="L47" s="9">
        <f>Table1[[#This Row],[Deaths]]+Table1[[#This Row],[Active]]*Table1[[#This Row],[Death Rate]]</f>
        <v>2052.685703859137</v>
      </c>
      <c r="M47" s="10">
        <f>Table1[[#This Row],[Deaths]]/Table1[[#This Row],[Cases]]</f>
        <v>5.9848553964054377E-2</v>
      </c>
      <c r="N47" s="11">
        <f>Table1[[#This Row],[Cases]]/Table1[[#This Row],[Deaths]]</f>
        <v>16.708841463414632</v>
      </c>
      <c r="O47" s="12">
        <f>Table1[[#This Row],[Cases]]/Table1[[#This Row],[Population]]</f>
        <v>3.7986646509088067E-3</v>
      </c>
      <c r="P47" s="12">
        <f>Table1[[#This Row],[Deaths]]/Table1[[#This Row],[Population]]</f>
        <v>2.2734458635126147E-4</v>
      </c>
      <c r="Q47" s="13">
        <f>1-Table1[[#This Row],[Deaths]]/Table1[[#This Row],[Ex(Deaths)]]</f>
        <v>4.1256049915446957E-2</v>
      </c>
      <c r="R47" s="14">
        <f t="shared" si="0"/>
        <v>4.3031353586959829E-2</v>
      </c>
      <c r="S47" s="12">
        <f>Table1[[#This Row],[Percent Infected]]*Table1[[#This Row],[% Active]]</f>
        <v>1.6346168175154218E-4</v>
      </c>
      <c r="T47" s="8">
        <f>1/Table1[[#This Row],[Percent Actively Infected]]</f>
        <v>6117.6416961130735</v>
      </c>
      <c r="AMC47"/>
    </row>
    <row r="48" spans="1:1017" s="1" customFormat="1" ht="16.5" thickBot="1" x14ac:dyDescent="0.3">
      <c r="A48" s="1">
        <v>49</v>
      </c>
      <c r="B48" s="54">
        <v>47</v>
      </c>
      <c r="C48" s="43" t="s">
        <v>86</v>
      </c>
      <c r="D48" s="50">
        <v>32535</v>
      </c>
      <c r="E48" s="50">
        <v>1884</v>
      </c>
      <c r="F48" s="50">
        <v>21545</v>
      </c>
      <c r="G48" s="50">
        <v>9106</v>
      </c>
      <c r="H48" s="51">
        <v>243</v>
      </c>
      <c r="I48" s="43">
        <v>19233090</v>
      </c>
      <c r="J48" s="8">
        <f>Table1[[#This Row],[Population]]/Table1[[#This Row],[Cases]]</f>
        <v>591.15076071922545</v>
      </c>
      <c r="K48" s="8">
        <f>Table1[[#This Row],[Population]]/Table1[[#This Row],[Deaths]]</f>
        <v>10208.646496815287</v>
      </c>
      <c r="L48" s="9">
        <f>Table1[[#This Row],[Deaths]]+Table1[[#This Row],[Active]]*Table1[[#This Row],[Death Rate]]</f>
        <v>2411.2999538958047</v>
      </c>
      <c r="M48" s="10">
        <f>Table1[[#This Row],[Deaths]]/Table1[[#This Row],[Cases]]</f>
        <v>5.7906869525126789E-2</v>
      </c>
      <c r="N48" s="11">
        <f>Table1[[#This Row],[Cases]]/Table1[[#This Row],[Deaths]]</f>
        <v>17.269108280254777</v>
      </c>
      <c r="O48" s="12">
        <f>Table1[[#This Row],[Cases]]/Table1[[#This Row],[Population]]</f>
        <v>1.6916158557985222E-3</v>
      </c>
      <c r="P48" s="12">
        <f>Table1[[#This Row],[Deaths]]/Table1[[#This Row],[Population]]</f>
        <v>9.7956178648360721E-5</v>
      </c>
      <c r="Q48" s="13">
        <f>1-Table1[[#This Row],[Deaths]]/Table1[[#This Row],[Ex(Deaths)]]</f>
        <v>0.21867870608294715</v>
      </c>
      <c r="R48" s="14">
        <f t="shared" si="0"/>
        <v>0.27988320270477945</v>
      </c>
      <c r="S48" s="12">
        <f>Table1[[#This Row],[Percent Infected]]*Table1[[#This Row],[% Active]]</f>
        <v>4.7345486346707675E-4</v>
      </c>
      <c r="T48" s="8">
        <f>1/Table1[[#This Row],[Percent Actively Infected]]</f>
        <v>2112.1337579617834</v>
      </c>
      <c r="AMC48"/>
    </row>
    <row r="49" spans="1:1017" s="1" customFormat="1" ht="16.5" thickBot="1" x14ac:dyDescent="0.3">
      <c r="A49" s="1">
        <v>50</v>
      </c>
      <c r="B49" s="54">
        <v>48</v>
      </c>
      <c r="C49" s="43" t="s">
        <v>30</v>
      </c>
      <c r="D49" s="50">
        <v>32470</v>
      </c>
      <c r="E49" s="51">
        <v>104</v>
      </c>
      <c r="F49" s="50">
        <v>27828</v>
      </c>
      <c r="G49" s="50">
        <v>4538</v>
      </c>
      <c r="H49" s="51">
        <v>53</v>
      </c>
      <c r="I49" s="43">
        <v>1702443</v>
      </c>
      <c r="J49" s="8">
        <f>Table1[[#This Row],[Population]]/Table1[[#This Row],[Cases]]</f>
        <v>52.431259624268556</v>
      </c>
      <c r="K49" s="8">
        <f>Table1[[#This Row],[Population]]/Table1[[#This Row],[Deaths]]</f>
        <v>16369.64423076923</v>
      </c>
      <c r="L49" s="9">
        <f>Table1[[#This Row],[Deaths]]+Table1[[#This Row],[Active]]*Table1[[#This Row],[Death Rate]]</f>
        <v>118.53501693871266</v>
      </c>
      <c r="M49" s="10">
        <f>Table1[[#This Row],[Deaths]]/Table1[[#This Row],[Cases]]</f>
        <v>3.2029565753002773E-3</v>
      </c>
      <c r="N49" s="11">
        <f>Table1[[#This Row],[Cases]]/Table1[[#This Row],[Deaths]]</f>
        <v>312.21153846153845</v>
      </c>
      <c r="O49" s="12">
        <f>Table1[[#This Row],[Cases]]/Table1[[#This Row],[Population]]</f>
        <v>1.9072591564005374E-2</v>
      </c>
      <c r="P49" s="12">
        <f>Table1[[#This Row],[Deaths]]/Table1[[#This Row],[Population]]</f>
        <v>6.1088682557947603E-5</v>
      </c>
      <c r="Q49" s="13">
        <f>1-Table1[[#This Row],[Deaths]]/Table1[[#This Row],[Ex(Deaths)]]</f>
        <v>0.12262213575443148</v>
      </c>
      <c r="R49" s="14">
        <f t="shared" si="0"/>
        <v>0.13975977825685248</v>
      </c>
      <c r="S49" s="12">
        <f>Table1[[#This Row],[Percent Infected]]*Table1[[#This Row],[% Active]]</f>
        <v>2.6655811677689062E-3</v>
      </c>
      <c r="T49" s="8">
        <f>1/Table1[[#This Row],[Percent Actively Infected]]</f>
        <v>375.15271044513003</v>
      </c>
      <c r="AMC49"/>
    </row>
    <row r="50" spans="1:1017" s="1" customFormat="1" ht="16.5" thickBot="1" x14ac:dyDescent="0.3">
      <c r="A50" s="1">
        <v>51</v>
      </c>
      <c r="B50" s="54">
        <v>49</v>
      </c>
      <c r="C50" s="43" t="s">
        <v>198</v>
      </c>
      <c r="D50" s="50">
        <v>31987</v>
      </c>
      <c r="E50" s="51">
        <v>724</v>
      </c>
      <c r="F50" s="50">
        <v>13103</v>
      </c>
      <c r="G50" s="50">
        <v>18160</v>
      </c>
      <c r="H50" s="51">
        <v>7</v>
      </c>
      <c r="I50" s="43">
        <v>206242255</v>
      </c>
      <c r="J50" s="8">
        <f>Table1[[#This Row],[Population]]/Table1[[#This Row],[Cases]]</f>
        <v>6447.6898427486167</v>
      </c>
      <c r="K50" s="8">
        <f>Table1[[#This Row],[Population]]/Table1[[#This Row],[Deaths]]</f>
        <v>284864.99309392268</v>
      </c>
      <c r="L50" s="9">
        <f>Table1[[#This Row],[Deaths]]+Table1[[#This Row],[Active]]*Table1[[#This Row],[Death Rate]]</f>
        <v>1135.0369837746584</v>
      </c>
      <c r="M50" s="10">
        <f>Table1[[#This Row],[Deaths]]/Table1[[#This Row],[Cases]]</f>
        <v>2.2634195141776347E-2</v>
      </c>
      <c r="N50" s="11">
        <f>Table1[[#This Row],[Cases]]/Table1[[#This Row],[Deaths]]</f>
        <v>44.180939226519335</v>
      </c>
      <c r="O50" s="12">
        <f>Table1[[#This Row],[Cases]]/Table1[[#This Row],[Population]]</f>
        <v>1.5509430887477446E-4</v>
      </c>
      <c r="P50" s="12">
        <f>Table1[[#This Row],[Deaths]]/Table1[[#This Row],[Population]]</f>
        <v>3.5104348524505805E-6</v>
      </c>
      <c r="Q50" s="13">
        <f>1-Table1[[#This Row],[Deaths]]/Table1[[#This Row],[Ex(Deaths)]]</f>
        <v>0.36213532215287059</v>
      </c>
      <c r="R50" s="14">
        <f t="shared" si="0"/>
        <v>0.5677306405727327</v>
      </c>
      <c r="S50" s="12">
        <f>Table1[[#This Row],[Percent Infected]]*Table1[[#This Row],[% Active]]</f>
        <v>8.8051791326660965E-5</v>
      </c>
      <c r="T50" s="8">
        <f>1/Table1[[#This Row],[Percent Actively Infected]]</f>
        <v>11356.95236784141</v>
      </c>
      <c r="AMC50"/>
    </row>
    <row r="51" spans="1:1017" s="1" customFormat="1" ht="16.5" thickBot="1" x14ac:dyDescent="0.3">
      <c r="A51" s="1">
        <v>52</v>
      </c>
      <c r="B51" s="54">
        <v>50</v>
      </c>
      <c r="C51" s="43" t="s">
        <v>57</v>
      </c>
      <c r="D51" s="50">
        <v>31969</v>
      </c>
      <c r="E51" s="51">
        <v>565</v>
      </c>
      <c r="F51" s="50">
        <v>19633</v>
      </c>
      <c r="G51" s="50">
        <v>11771</v>
      </c>
      <c r="H51" s="51">
        <v>10</v>
      </c>
      <c r="I51" s="43">
        <v>2963419</v>
      </c>
      <c r="J51" s="8">
        <f>Table1[[#This Row],[Population]]/Table1[[#This Row],[Cases]]</f>
        <v>92.696643623510269</v>
      </c>
      <c r="K51" s="8">
        <f>Table1[[#This Row],[Population]]/Table1[[#This Row],[Deaths]]</f>
        <v>5244.9893805309739</v>
      </c>
      <c r="L51" s="9">
        <f>Table1[[#This Row],[Deaths]]+Table1[[#This Row],[Active]]*Table1[[#This Row],[Death Rate]]</f>
        <v>773.03325096186927</v>
      </c>
      <c r="M51" s="10">
        <f>Table1[[#This Row],[Deaths]]/Table1[[#This Row],[Cases]]</f>
        <v>1.7673371078232036E-2</v>
      </c>
      <c r="N51" s="11">
        <f>Table1[[#This Row],[Cases]]/Table1[[#This Row],[Deaths]]</f>
        <v>56.58230088495575</v>
      </c>
      <c r="O51" s="12">
        <f>Table1[[#This Row],[Cases]]/Table1[[#This Row],[Population]]</f>
        <v>1.0787877110864173E-2</v>
      </c>
      <c r="P51" s="12">
        <f>Table1[[#This Row],[Deaths]]/Table1[[#This Row],[Population]]</f>
        <v>1.9065815532666829E-4</v>
      </c>
      <c r="Q51" s="13">
        <f>1-Table1[[#This Row],[Deaths]]/Table1[[#This Row],[Ex(Deaths)]]</f>
        <v>0.26911294010059439</v>
      </c>
      <c r="R51" s="14">
        <f t="shared" si="0"/>
        <v>0.36820044418029968</v>
      </c>
      <c r="S51" s="12">
        <f>Table1[[#This Row],[Percent Infected]]*Table1[[#This Row],[% Active]]</f>
        <v>3.9721011439826769E-3</v>
      </c>
      <c r="T51" s="8">
        <f>1/Table1[[#This Row],[Percent Actively Infected]]</f>
        <v>251.7559255798148</v>
      </c>
      <c r="AMC51"/>
    </row>
    <row r="52" spans="1:1017" s="1" customFormat="1" ht="16.5" thickBot="1" x14ac:dyDescent="0.3">
      <c r="A52" s="1">
        <v>53</v>
      </c>
      <c r="B52" s="54">
        <v>51</v>
      </c>
      <c r="C52" s="43" t="s">
        <v>145</v>
      </c>
      <c r="D52" s="50">
        <v>28598</v>
      </c>
      <c r="E52" s="50">
        <v>1172</v>
      </c>
      <c r="F52" s="50">
        <v>4073</v>
      </c>
      <c r="G52" s="50">
        <v>23353</v>
      </c>
      <c r="H52" s="51">
        <v>5</v>
      </c>
      <c r="I52" s="43">
        <v>17923323</v>
      </c>
      <c r="J52" s="8">
        <f>Table1[[#This Row],[Population]]/Table1[[#This Row],[Cases]]</f>
        <v>626.73344289810473</v>
      </c>
      <c r="K52" s="8">
        <f>Table1[[#This Row],[Population]]/Table1[[#This Row],[Deaths]]</f>
        <v>15292.937713310581</v>
      </c>
      <c r="L52" s="9">
        <f>Table1[[#This Row],[Deaths]]+Table1[[#This Row],[Active]]*Table1[[#This Row],[Death Rate]]</f>
        <v>2129.0500034967481</v>
      </c>
      <c r="M52" s="10">
        <f>Table1[[#This Row],[Deaths]]/Table1[[#This Row],[Cases]]</f>
        <v>4.0981886845233934E-2</v>
      </c>
      <c r="N52" s="11">
        <f>Table1[[#This Row],[Cases]]/Table1[[#This Row],[Deaths]]</f>
        <v>24.401023890784984</v>
      </c>
      <c r="O52" s="12">
        <f>Table1[[#This Row],[Cases]]/Table1[[#This Row],[Population]]</f>
        <v>1.5955746598998411E-3</v>
      </c>
      <c r="P52" s="12">
        <f>Table1[[#This Row],[Deaths]]/Table1[[#This Row],[Population]]</f>
        <v>6.5389660165137908E-5</v>
      </c>
      <c r="Q52" s="13">
        <f>1-Table1[[#This Row],[Deaths]]/Table1[[#This Row],[Ex(Deaths)]]</f>
        <v>0.44951973975476889</v>
      </c>
      <c r="R52" s="14">
        <f t="shared" si="0"/>
        <v>0.81659556612350515</v>
      </c>
      <c r="S52" s="12">
        <f>Table1[[#This Row],[Percent Infected]]*Table1[[#This Row],[% Active]]</f>
        <v>1.30293919269323E-3</v>
      </c>
      <c r="T52" s="8">
        <f>1/Table1[[#This Row],[Percent Actively Infected]]</f>
        <v>767.49552520018835</v>
      </c>
      <c r="AMC52"/>
    </row>
    <row r="53" spans="1:1017" s="1" customFormat="1" ht="16.5" thickBot="1" x14ac:dyDescent="0.3">
      <c r="A53" s="1">
        <v>54</v>
      </c>
      <c r="B53" s="54">
        <v>52</v>
      </c>
      <c r="C53" s="43" t="s">
        <v>110</v>
      </c>
      <c r="D53" s="50">
        <v>27583</v>
      </c>
      <c r="E53" s="51">
        <v>771</v>
      </c>
      <c r="F53" s="50">
        <v>2901</v>
      </c>
      <c r="G53" s="50">
        <v>23911</v>
      </c>
      <c r="H53" s="51">
        <v>58</v>
      </c>
      <c r="I53" s="43">
        <v>9908504</v>
      </c>
      <c r="J53" s="8">
        <f>Table1[[#This Row],[Population]]/Table1[[#This Row],[Cases]]</f>
        <v>359.22502990972703</v>
      </c>
      <c r="K53" s="8">
        <f>Table1[[#This Row],[Population]]/Table1[[#This Row],[Deaths]]</f>
        <v>12851.496757457848</v>
      </c>
      <c r="L53" s="9">
        <f>Table1[[#This Row],[Deaths]]+Table1[[#This Row],[Active]]*Table1[[#This Row],[Death Rate]]</f>
        <v>1439.3602581300074</v>
      </c>
      <c r="M53" s="10">
        <f>Table1[[#This Row],[Deaths]]/Table1[[#This Row],[Cases]]</f>
        <v>2.7951999419932566E-2</v>
      </c>
      <c r="N53" s="11">
        <f>Table1[[#This Row],[Cases]]/Table1[[#This Row],[Deaths]]</f>
        <v>35.775616083009076</v>
      </c>
      <c r="O53" s="12">
        <f>Table1[[#This Row],[Cases]]/Table1[[#This Row],[Population]]</f>
        <v>2.7837703855193479E-3</v>
      </c>
      <c r="P53" s="12">
        <f>Table1[[#This Row],[Deaths]]/Table1[[#This Row],[Population]]</f>
        <v>7.7811948201262263E-5</v>
      </c>
      <c r="Q53" s="13">
        <f>1-Table1[[#This Row],[Deaths]]/Table1[[#This Row],[Ex(Deaths)]]</f>
        <v>0.46434536062453868</v>
      </c>
      <c r="R53" s="14">
        <f t="shared" si="0"/>
        <v>0.86687452416343402</v>
      </c>
      <c r="S53" s="12">
        <f>Table1[[#This Row],[Percent Infected]]*Table1[[#This Row],[% Active]]</f>
        <v>2.4131796283273438E-3</v>
      </c>
      <c r="T53" s="8">
        <f>1/Table1[[#This Row],[Percent Actively Infected]]</f>
        <v>414.3910334155828</v>
      </c>
      <c r="AMC53"/>
    </row>
    <row r="54" spans="1:1017" s="1" customFormat="1" ht="16.5" thickBot="1" x14ac:dyDescent="0.3">
      <c r="A54" s="1">
        <v>55</v>
      </c>
      <c r="B54" s="54">
        <v>53</v>
      </c>
      <c r="C54" s="43" t="s">
        <v>34</v>
      </c>
      <c r="D54" s="50">
        <v>25611</v>
      </c>
      <c r="E54" s="50">
        <v>1746</v>
      </c>
      <c r="F54" s="50">
        <v>23364</v>
      </c>
      <c r="G54" s="51">
        <v>501</v>
      </c>
      <c r="H54" s="51">
        <v>9</v>
      </c>
      <c r="I54" s="43">
        <v>4939284</v>
      </c>
      <c r="J54" s="8">
        <f>Table1[[#This Row],[Population]]/Table1[[#This Row],[Cases]]</f>
        <v>192.85791261567294</v>
      </c>
      <c r="K54" s="8">
        <f>Table1[[#This Row],[Population]]/Table1[[#This Row],[Deaths]]</f>
        <v>2828.914089347079</v>
      </c>
      <c r="L54" s="9">
        <f>Table1[[#This Row],[Deaths]]+Table1[[#This Row],[Active]]*Table1[[#This Row],[Death Rate]]</f>
        <v>1780.1550896099332</v>
      </c>
      <c r="M54" s="10">
        <f>Table1[[#This Row],[Deaths]]/Table1[[#This Row],[Cases]]</f>
        <v>6.8173831556752953E-2</v>
      </c>
      <c r="N54" s="11">
        <f>Table1[[#This Row],[Cases]]/Table1[[#This Row],[Deaths]]</f>
        <v>14.668384879725085</v>
      </c>
      <c r="O54" s="12">
        <f>Table1[[#This Row],[Cases]]/Table1[[#This Row],[Population]]</f>
        <v>5.1851644894280223E-3</v>
      </c>
      <c r="P54" s="12">
        <f>Table1[[#This Row],[Deaths]]/Table1[[#This Row],[Population]]</f>
        <v>3.5349253049632293E-4</v>
      </c>
      <c r="Q54" s="13">
        <f>1-Table1[[#This Row],[Deaths]]/Table1[[#This Row],[Ex(Deaths)]]</f>
        <v>1.9186580882352922E-2</v>
      </c>
      <c r="R54" s="14">
        <f t="shared" si="0"/>
        <v>1.9561906993088907E-2</v>
      </c>
      <c r="S54" s="12">
        <f>Table1[[#This Row],[Percent Infected]]*Table1[[#This Row],[% Active]]</f>
        <v>1.014317054860583E-4</v>
      </c>
      <c r="T54" s="8">
        <f>1/Table1[[#This Row],[Percent Actively Infected]]</f>
        <v>9858.8502994011978</v>
      </c>
      <c r="AMC54"/>
    </row>
    <row r="55" spans="1:1017" s="1" customFormat="1" ht="16.5" thickBot="1" x14ac:dyDescent="0.3">
      <c r="A55" s="1">
        <v>56</v>
      </c>
      <c r="B55" s="54">
        <v>54</v>
      </c>
      <c r="C55" s="43" t="s">
        <v>137</v>
      </c>
      <c r="D55" s="50">
        <v>24248</v>
      </c>
      <c r="E55" s="51">
        <v>135</v>
      </c>
      <c r="F55" s="50">
        <v>19831</v>
      </c>
      <c r="G55" s="50">
        <v>4282</v>
      </c>
      <c r="H55" s="51">
        <v>8</v>
      </c>
      <c r="I55" s="43">
        <v>31087314</v>
      </c>
      <c r="J55" s="8">
        <f>Table1[[#This Row],[Population]]/Table1[[#This Row],[Cases]]</f>
        <v>1282.0568294292314</v>
      </c>
      <c r="K55" s="8">
        <f>Table1[[#This Row],[Population]]/Table1[[#This Row],[Deaths]]</f>
        <v>230276.4</v>
      </c>
      <c r="L55" s="9">
        <f>Table1[[#This Row],[Deaths]]+Table1[[#This Row],[Active]]*Table1[[#This Row],[Death Rate]]</f>
        <v>158.83990432200594</v>
      </c>
      <c r="M55" s="10">
        <f>Table1[[#This Row],[Deaths]]/Table1[[#This Row],[Cases]]</f>
        <v>5.5674694820191358E-3</v>
      </c>
      <c r="N55" s="11">
        <f>Table1[[#This Row],[Cases]]/Table1[[#This Row],[Deaths]]</f>
        <v>179.61481481481482</v>
      </c>
      <c r="O55" s="12">
        <f>Table1[[#This Row],[Cases]]/Table1[[#This Row],[Population]]</f>
        <v>7.7999662498985916E-4</v>
      </c>
      <c r="P55" s="12">
        <f>Table1[[#This Row],[Deaths]]/Table1[[#This Row],[Population]]</f>
        <v>4.3426074057089651E-6</v>
      </c>
      <c r="Q55" s="13">
        <f>1-Table1[[#This Row],[Deaths]]/Table1[[#This Row],[Ex(Deaths)]]</f>
        <v>0.15008762705923584</v>
      </c>
      <c r="R55" s="14">
        <f t="shared" si="0"/>
        <v>0.17659188386671065</v>
      </c>
      <c r="S55" s="12">
        <f>Table1[[#This Row],[Percent Infected]]*Table1[[#This Row],[% Active]]</f>
        <v>1.3774107341663546E-4</v>
      </c>
      <c r="T55" s="8">
        <f>1/Table1[[#This Row],[Percent Actively Infected]]</f>
        <v>7259.9985987856153</v>
      </c>
      <c r="AMC55"/>
    </row>
    <row r="56" spans="1:1017" s="1" customFormat="1" ht="16.5" thickBot="1" x14ac:dyDescent="0.3">
      <c r="A56" s="1">
        <v>57</v>
      </c>
      <c r="B56" s="54">
        <v>55</v>
      </c>
      <c r="C56" s="43" t="s">
        <v>107</v>
      </c>
      <c r="D56" s="50">
        <v>24041</v>
      </c>
      <c r="E56" s="51">
        <v>306</v>
      </c>
      <c r="F56" s="50">
        <v>15093</v>
      </c>
      <c r="G56" s="50">
        <v>8642</v>
      </c>
      <c r="H56" s="51">
        <v>66</v>
      </c>
      <c r="I56" s="43">
        <v>10141758</v>
      </c>
      <c r="J56" s="8">
        <f>Table1[[#This Row],[Population]]/Table1[[#This Row],[Cases]]</f>
        <v>421.85258516700634</v>
      </c>
      <c r="K56" s="8">
        <f>Table1[[#This Row],[Population]]/Table1[[#This Row],[Deaths]]</f>
        <v>33143</v>
      </c>
      <c r="L56" s="9">
        <f>Table1[[#This Row],[Deaths]]+Table1[[#This Row],[Active]]*Table1[[#This Row],[Death Rate]]</f>
        <v>415.99758745476481</v>
      </c>
      <c r="M56" s="10">
        <f>Table1[[#This Row],[Deaths]]/Table1[[#This Row],[Cases]]</f>
        <v>1.2728255896177364E-2</v>
      </c>
      <c r="N56" s="11">
        <f>Table1[[#This Row],[Cases]]/Table1[[#This Row],[Deaths]]</f>
        <v>78.56535947712419</v>
      </c>
      <c r="O56" s="12">
        <f>Table1[[#This Row],[Cases]]/Table1[[#This Row],[Population]]</f>
        <v>2.3704963182911679E-3</v>
      </c>
      <c r="P56" s="12">
        <f>Table1[[#This Row],[Deaths]]/Table1[[#This Row],[Population]]</f>
        <v>3.0172283740156291E-5</v>
      </c>
      <c r="Q56" s="13">
        <f>1-Table1[[#This Row],[Deaths]]/Table1[[#This Row],[Ex(Deaths)]]</f>
        <v>0.26441881100266196</v>
      </c>
      <c r="R56" s="14">
        <f t="shared" si="0"/>
        <v>0.35946924004825093</v>
      </c>
      <c r="S56" s="12">
        <f>Table1[[#This Row],[Percent Infected]]*Table1[[#This Row],[% Active]]</f>
        <v>8.5212051007330287E-4</v>
      </c>
      <c r="T56" s="8">
        <f>1/Table1[[#This Row],[Percent Actively Infected]]</f>
        <v>1173.5429298773431</v>
      </c>
      <c r="AMC56"/>
    </row>
    <row r="57" spans="1:1017" s="1" customFormat="1" ht="16.5" thickBot="1" x14ac:dyDescent="0.3">
      <c r="A57" s="1">
        <v>58</v>
      </c>
      <c r="B57" s="54">
        <v>56</v>
      </c>
      <c r="C57" s="43" t="s">
        <v>159</v>
      </c>
      <c r="D57" s="50">
        <v>21129</v>
      </c>
      <c r="E57" s="51">
        <v>982</v>
      </c>
      <c r="F57" s="50">
        <v>17849</v>
      </c>
      <c r="G57" s="50">
        <v>2298</v>
      </c>
      <c r="H57" s="51">
        <v>33</v>
      </c>
      <c r="I57" s="43">
        <v>126463242</v>
      </c>
      <c r="J57" s="8">
        <f>Table1[[#This Row],[Population]]/Table1[[#This Row],[Cases]]</f>
        <v>5985.2923470112164</v>
      </c>
      <c r="K57" s="8">
        <f>Table1[[#This Row],[Population]]/Table1[[#This Row],[Deaths]]</f>
        <v>128781.30549898167</v>
      </c>
      <c r="L57" s="9">
        <f>Table1[[#This Row],[Deaths]]+Table1[[#This Row],[Active]]*Table1[[#This Row],[Death Rate]]</f>
        <v>1088.802782905012</v>
      </c>
      <c r="M57" s="10">
        <f>Table1[[#This Row],[Deaths]]/Table1[[#This Row],[Cases]]</f>
        <v>4.6476406834208908E-2</v>
      </c>
      <c r="N57" s="11">
        <f>Table1[[#This Row],[Cases]]/Table1[[#This Row],[Deaths]]</f>
        <v>21.516293279022403</v>
      </c>
      <c r="O57" s="12">
        <f>Table1[[#This Row],[Cases]]/Table1[[#This Row],[Population]]</f>
        <v>1.670762165024996E-4</v>
      </c>
      <c r="P57" s="12">
        <f>Table1[[#This Row],[Deaths]]/Table1[[#This Row],[Population]]</f>
        <v>7.7651022104905386E-6</v>
      </c>
      <c r="Q57" s="13">
        <f>1-Table1[[#This Row],[Deaths]]/Table1[[#This Row],[Ex(Deaths)]]</f>
        <v>9.8091945191445706E-2</v>
      </c>
      <c r="R57" s="14">
        <f t="shared" si="0"/>
        <v>0.10876047139003266</v>
      </c>
      <c r="S57" s="12">
        <f>Table1[[#This Row],[Percent Infected]]*Table1[[#This Row],[% Active]]</f>
        <v>1.8171288064875009E-5</v>
      </c>
      <c r="T57" s="8">
        <f>1/Table1[[#This Row],[Percent Actively Infected]]</f>
        <v>55031.872062663184</v>
      </c>
      <c r="AMC57"/>
    </row>
    <row r="58" spans="1:1017" s="1" customFormat="1" ht="16.5" thickBot="1" x14ac:dyDescent="0.3">
      <c r="A58" s="1">
        <v>59</v>
      </c>
      <c r="B58" s="54">
        <v>57</v>
      </c>
      <c r="C58" s="43" t="s">
        <v>72</v>
      </c>
      <c r="D58" s="50">
        <v>19382</v>
      </c>
      <c r="E58" s="51">
        <v>642</v>
      </c>
      <c r="F58" s="50">
        <v>12667</v>
      </c>
      <c r="G58" s="50">
        <v>6073</v>
      </c>
      <c r="H58" s="51">
        <v>373</v>
      </c>
      <c r="I58" s="43">
        <v>4033646</v>
      </c>
      <c r="J58" s="8">
        <f>Table1[[#This Row],[Population]]/Table1[[#This Row],[Cases]]</f>
        <v>208.1129914353524</v>
      </c>
      <c r="K58" s="8">
        <f>Table1[[#This Row],[Population]]/Table1[[#This Row],[Deaths]]</f>
        <v>6282.93769470405</v>
      </c>
      <c r="L58" s="9">
        <f>Table1[[#This Row],[Deaths]]+Table1[[#This Row],[Active]]*Table1[[#This Row],[Death Rate]]</f>
        <v>843.15911670622222</v>
      </c>
      <c r="M58" s="10">
        <f>Table1[[#This Row],[Deaths]]/Table1[[#This Row],[Cases]]</f>
        <v>3.312351666494686E-2</v>
      </c>
      <c r="N58" s="11">
        <f>Table1[[#This Row],[Cases]]/Table1[[#This Row],[Deaths]]</f>
        <v>30.190031152647975</v>
      </c>
      <c r="O58" s="12">
        <f>Table1[[#This Row],[Cases]]/Table1[[#This Row],[Population]]</f>
        <v>4.805082052316936E-3</v>
      </c>
      <c r="P58" s="12">
        <f>Table1[[#This Row],[Deaths]]/Table1[[#This Row],[Population]]</f>
        <v>1.5916121543635707E-4</v>
      </c>
      <c r="Q58" s="13">
        <f>1-Table1[[#This Row],[Deaths]]/Table1[[#This Row],[Ex(Deaths)]]</f>
        <v>0.23857788253781176</v>
      </c>
      <c r="R58" s="14">
        <f t="shared" si="0"/>
        <v>0.31333195748632753</v>
      </c>
      <c r="S58" s="12">
        <f>Table1[[#This Row],[Percent Infected]]*Table1[[#This Row],[% Active]]</f>
        <v>1.5055857653348856E-3</v>
      </c>
      <c r="T58" s="8">
        <f>1/Table1[[#This Row],[Percent Actively Infected]]</f>
        <v>664.19331467149686</v>
      </c>
      <c r="AMC58"/>
    </row>
    <row r="59" spans="1:1017" s="1" customFormat="1" ht="16.5" thickBot="1" x14ac:dyDescent="0.3">
      <c r="A59" s="1">
        <v>60</v>
      </c>
      <c r="B59" s="54">
        <v>58</v>
      </c>
      <c r="C59" s="43" t="s">
        <v>69</v>
      </c>
      <c r="D59" s="50">
        <v>18897</v>
      </c>
      <c r="E59" s="51">
        <v>708</v>
      </c>
      <c r="F59" s="50">
        <v>16952</v>
      </c>
      <c r="G59" s="50">
        <v>1237</v>
      </c>
      <c r="H59" s="51">
        <v>10</v>
      </c>
      <c r="I59" s="43">
        <v>9007934</v>
      </c>
      <c r="J59" s="8">
        <f>Table1[[#This Row],[Population]]/Table1[[#This Row],[Cases]]</f>
        <v>476.6859289834365</v>
      </c>
      <c r="K59" s="8">
        <f>Table1[[#This Row],[Population]]/Table1[[#This Row],[Deaths]]</f>
        <v>12723.070621468927</v>
      </c>
      <c r="L59" s="9">
        <f>Table1[[#This Row],[Deaths]]+Table1[[#This Row],[Active]]*Table1[[#This Row],[Death Rate]]</f>
        <v>754.34576916970946</v>
      </c>
      <c r="M59" s="10">
        <f>Table1[[#This Row],[Deaths]]/Table1[[#This Row],[Cases]]</f>
        <v>3.7466264486426419E-2</v>
      </c>
      <c r="N59" s="11">
        <f>Table1[[#This Row],[Cases]]/Table1[[#This Row],[Deaths]]</f>
        <v>26.690677966101696</v>
      </c>
      <c r="O59" s="12">
        <f>Table1[[#This Row],[Cases]]/Table1[[#This Row],[Population]]</f>
        <v>2.0978173241500216E-3</v>
      </c>
      <c r="P59" s="12">
        <f>Table1[[#This Row],[Deaths]]/Table1[[#This Row],[Population]]</f>
        <v>7.8597378710812052E-5</v>
      </c>
      <c r="Q59" s="13">
        <f>1-Table1[[#This Row],[Deaths]]/Table1[[#This Row],[Ex(Deaths)]]</f>
        <v>6.1438362968113558E-2</v>
      </c>
      <c r="R59" s="14">
        <f t="shared" si="0"/>
        <v>6.5460125945917338E-2</v>
      </c>
      <c r="S59" s="12">
        <f>Table1[[#This Row],[Percent Infected]]*Table1[[#This Row],[% Active]]</f>
        <v>1.373233862503877E-4</v>
      </c>
      <c r="T59" s="8">
        <f>1/Table1[[#This Row],[Percent Actively Infected]]</f>
        <v>7282.0808407437353</v>
      </c>
      <c r="AMC59"/>
    </row>
    <row r="60" spans="1:1017" s="1" customFormat="1" ht="16.5" thickBot="1" x14ac:dyDescent="0.3">
      <c r="A60" s="1">
        <v>61</v>
      </c>
      <c r="B60" s="54">
        <v>59</v>
      </c>
      <c r="C60" s="43" t="s">
        <v>146</v>
      </c>
      <c r="D60" s="50">
        <v>18712</v>
      </c>
      <c r="E60" s="50">
        <v>1004</v>
      </c>
      <c r="F60" s="50">
        <v>13124</v>
      </c>
      <c r="G60" s="50">
        <v>4584</v>
      </c>
      <c r="H60" s="51">
        <v>50</v>
      </c>
      <c r="I60" s="43">
        <v>43869754</v>
      </c>
      <c r="J60" s="8">
        <f>Table1[[#This Row],[Population]]/Table1[[#This Row],[Cases]]</f>
        <v>2344.4716759298844</v>
      </c>
      <c r="K60" s="8">
        <f>Table1[[#This Row],[Population]]/Table1[[#This Row],[Deaths]]</f>
        <v>43694.974103585657</v>
      </c>
      <c r="L60" s="9">
        <f>Table1[[#This Row],[Deaths]]+Table1[[#This Row],[Active]]*Table1[[#This Row],[Death Rate]]</f>
        <v>1249.9563916203506</v>
      </c>
      <c r="M60" s="10">
        <f>Table1[[#This Row],[Deaths]]/Table1[[#This Row],[Cases]]</f>
        <v>5.3655408294142795E-2</v>
      </c>
      <c r="N60" s="11">
        <f>Table1[[#This Row],[Cases]]/Table1[[#This Row],[Deaths]]</f>
        <v>18.637450199203187</v>
      </c>
      <c r="O60" s="12">
        <f>Table1[[#This Row],[Cases]]/Table1[[#This Row],[Population]]</f>
        <v>4.2653533001347582E-4</v>
      </c>
      <c r="P60" s="12">
        <f>Table1[[#This Row],[Deaths]]/Table1[[#This Row],[Population]]</f>
        <v>2.2885927283749984E-5</v>
      </c>
      <c r="Q60" s="13">
        <f>1-Table1[[#This Row],[Deaths]]/Table1[[#This Row],[Ex(Deaths)]]</f>
        <v>0.19677197802197799</v>
      </c>
      <c r="R60" s="14">
        <f t="shared" si="0"/>
        <v>0.24497648567764002</v>
      </c>
      <c r="S60" s="12">
        <f>Table1[[#This Row],[Percent Infected]]*Table1[[#This Row],[% Active]]</f>
        <v>1.0449112616405372E-4</v>
      </c>
      <c r="T60" s="8">
        <f>1/Table1[[#This Row],[Percent Actively Infected]]</f>
        <v>9570.1906631762649</v>
      </c>
      <c r="AMC60"/>
    </row>
    <row r="61" spans="1:1017" s="1" customFormat="1" ht="16.5" thickBot="1" x14ac:dyDescent="0.3">
      <c r="A61" s="1">
        <v>62</v>
      </c>
      <c r="B61" s="54">
        <v>60</v>
      </c>
      <c r="C61" s="43" t="s">
        <v>80</v>
      </c>
      <c r="D61" s="50">
        <v>18360</v>
      </c>
      <c r="E61" s="51">
        <v>393</v>
      </c>
      <c r="F61" s="50">
        <v>13876</v>
      </c>
      <c r="G61" s="50">
        <v>4091</v>
      </c>
      <c r="H61" s="51">
        <v>144</v>
      </c>
      <c r="I61" s="43">
        <v>8736153</v>
      </c>
      <c r="J61" s="8">
        <f>Table1[[#This Row],[Population]]/Table1[[#This Row],[Cases]]</f>
        <v>475.82532679738563</v>
      </c>
      <c r="K61" s="8">
        <f>Table1[[#This Row],[Population]]/Table1[[#This Row],[Deaths]]</f>
        <v>22229.396946564884</v>
      </c>
      <c r="L61" s="9">
        <f>Table1[[#This Row],[Deaths]]+Table1[[#This Row],[Active]]*Table1[[#This Row],[Death Rate]]</f>
        <v>480.56879084967318</v>
      </c>
      <c r="M61" s="10">
        <f>Table1[[#This Row],[Deaths]]/Table1[[#This Row],[Cases]]</f>
        <v>2.1405228758169935E-2</v>
      </c>
      <c r="N61" s="11">
        <f>Table1[[#This Row],[Cases]]/Table1[[#This Row],[Deaths]]</f>
        <v>46.717557251908396</v>
      </c>
      <c r="O61" s="12">
        <f>Table1[[#This Row],[Cases]]/Table1[[#This Row],[Population]]</f>
        <v>2.1016115445780313E-3</v>
      </c>
      <c r="P61" s="12">
        <f>Table1[[#This Row],[Deaths]]/Table1[[#This Row],[Population]]</f>
        <v>4.4985475872503604E-5</v>
      </c>
      <c r="Q61" s="13">
        <f>1-Table1[[#This Row],[Deaths]]/Table1[[#This Row],[Ex(Deaths)]]</f>
        <v>0.18221905483051981</v>
      </c>
      <c r="R61" s="14">
        <f t="shared" si="0"/>
        <v>0.22282135076252724</v>
      </c>
      <c r="S61" s="12">
        <f>Table1[[#This Row],[Percent Infected]]*Table1[[#This Row],[% Active]]</f>
        <v>4.6828392314099816E-4</v>
      </c>
      <c r="T61" s="8">
        <f>1/Table1[[#This Row],[Percent Actively Infected]]</f>
        <v>2135.456612075287</v>
      </c>
      <c r="AMC61"/>
    </row>
    <row r="62" spans="1:1017" s="1" customFormat="1" ht="16.5" thickBot="1" x14ac:dyDescent="0.3">
      <c r="A62" s="1">
        <v>63</v>
      </c>
      <c r="B62" s="54">
        <v>61</v>
      </c>
      <c r="C62" s="43" t="s">
        <v>202</v>
      </c>
      <c r="D62" s="50">
        <v>16801</v>
      </c>
      <c r="E62" s="51">
        <v>38</v>
      </c>
      <c r="F62" s="50">
        <v>8589</v>
      </c>
      <c r="G62" s="50">
        <v>8174</v>
      </c>
      <c r="H62" s="51"/>
      <c r="I62" s="43">
        <v>29149210</v>
      </c>
      <c r="J62" s="8">
        <f>Table1[[#This Row],[Population]]/Table1[[#This Row],[Cases]]</f>
        <v>1734.9687518600083</v>
      </c>
      <c r="K62" s="8">
        <f>Table1[[#This Row],[Population]]/Table1[[#This Row],[Deaths]]</f>
        <v>767084.47368421056</v>
      </c>
      <c r="L62" s="9">
        <f>Table1[[#This Row],[Deaths]]+Table1[[#This Row],[Active]]*Table1[[#This Row],[Death Rate]]</f>
        <v>56.48770906493661</v>
      </c>
      <c r="M62" s="10">
        <f>Table1[[#This Row],[Deaths]]/Table1[[#This Row],[Cases]]</f>
        <v>2.2617701327301946E-3</v>
      </c>
      <c r="N62" s="11">
        <f>Table1[[#This Row],[Cases]]/Table1[[#This Row],[Deaths]]</f>
        <v>442.13157894736844</v>
      </c>
      <c r="O62" s="12">
        <f>Table1[[#This Row],[Cases]]/Table1[[#This Row],[Population]]</f>
        <v>5.7637925693354987E-4</v>
      </c>
      <c r="P62" s="12">
        <f>Table1[[#This Row],[Deaths]]/Table1[[#This Row],[Population]]</f>
        <v>1.3036373884575259E-6</v>
      </c>
      <c r="Q62" s="13">
        <f>1-Table1[[#This Row],[Deaths]]/Table1[[#This Row],[Ex(Deaths)]]</f>
        <v>0.32728728728728729</v>
      </c>
      <c r="R62" s="14">
        <f t="shared" si="0"/>
        <v>0.48651865960359503</v>
      </c>
      <c r="S62" s="12">
        <f>Table1[[#This Row],[Percent Infected]]*Table1[[#This Row],[% Active]]</f>
        <v>2.804192635066268E-4</v>
      </c>
      <c r="T62" s="8">
        <f>1/Table1[[#This Row],[Percent Actively Infected]]</f>
        <v>3566.0888182040612</v>
      </c>
      <c r="AMC62"/>
    </row>
    <row r="63" spans="1:1017" s="1" customFormat="1" ht="16.5" thickBot="1" x14ac:dyDescent="0.3">
      <c r="A63" s="1">
        <v>64</v>
      </c>
      <c r="B63" s="54">
        <v>62</v>
      </c>
      <c r="C63" s="43" t="s">
        <v>143</v>
      </c>
      <c r="D63" s="50">
        <v>15635</v>
      </c>
      <c r="E63" s="51">
        <v>247</v>
      </c>
      <c r="F63" s="50">
        <v>12212</v>
      </c>
      <c r="G63" s="50">
        <v>3176</v>
      </c>
      <c r="H63" s="51">
        <v>19</v>
      </c>
      <c r="I63" s="43">
        <v>36922289</v>
      </c>
      <c r="J63" s="8">
        <f>Table1[[#This Row],[Population]]/Table1[[#This Row],[Cases]]</f>
        <v>2361.5151263191556</v>
      </c>
      <c r="K63" s="8">
        <f>Table1[[#This Row],[Population]]/Table1[[#This Row],[Deaths]]</f>
        <v>149482.95141700405</v>
      </c>
      <c r="L63" s="9">
        <f>Table1[[#This Row],[Deaths]]+Table1[[#This Row],[Active]]*Table1[[#This Row],[Death Rate]]</f>
        <v>297.17409657818996</v>
      </c>
      <c r="M63" s="10">
        <f>Table1[[#This Row],[Deaths]]/Table1[[#This Row],[Cases]]</f>
        <v>1.579788935081548E-2</v>
      </c>
      <c r="N63" s="11">
        <f>Table1[[#This Row],[Cases]]/Table1[[#This Row],[Deaths]]</f>
        <v>63.299595141700408</v>
      </c>
      <c r="O63" s="12">
        <f>Table1[[#This Row],[Cases]]/Table1[[#This Row],[Population]]</f>
        <v>4.2345695306160463E-4</v>
      </c>
      <c r="P63" s="12">
        <f>Table1[[#This Row],[Deaths]]/Table1[[#This Row],[Population]]</f>
        <v>6.6897260893006931E-6</v>
      </c>
      <c r="Q63" s="13">
        <f>1-Table1[[#This Row],[Deaths]]/Table1[[#This Row],[Ex(Deaths)]]</f>
        <v>0.16883738238264845</v>
      </c>
      <c r="R63" s="14">
        <f t="shared" si="0"/>
        <v>0.20313399424368403</v>
      </c>
      <c r="S63" s="12">
        <f>Table1[[#This Row],[Percent Infected]]*Table1[[#This Row],[% Active]]</f>
        <v>8.6018502265663971E-5</v>
      </c>
      <c r="T63" s="8">
        <f>1/Table1[[#This Row],[Percent Actively Infected]]</f>
        <v>11625.405856423175</v>
      </c>
      <c r="AMC63"/>
    </row>
    <row r="64" spans="1:1017" s="1" customFormat="1" ht="16.5" thickBot="1" x14ac:dyDescent="0.3">
      <c r="A64" s="1">
        <v>65</v>
      </c>
      <c r="B64" s="54">
        <v>63</v>
      </c>
      <c r="C64" s="43" t="s">
        <v>149</v>
      </c>
      <c r="D64" s="50">
        <v>15173</v>
      </c>
      <c r="E64" s="51">
        <v>359</v>
      </c>
      <c r="F64" s="50">
        <v>11928</v>
      </c>
      <c r="G64" s="50">
        <v>2886</v>
      </c>
      <c r="H64" s="51">
        <v>52</v>
      </c>
      <c r="I64" s="43">
        <v>26559103</v>
      </c>
      <c r="J64" s="8">
        <f>Table1[[#This Row],[Population]]/Table1[[#This Row],[Cases]]</f>
        <v>1750.4187042773347</v>
      </c>
      <c r="K64" s="8">
        <f>Table1[[#This Row],[Population]]/Table1[[#This Row],[Deaths]]</f>
        <v>73980.788300835658</v>
      </c>
      <c r="L64" s="9">
        <f>Table1[[#This Row],[Deaths]]+Table1[[#This Row],[Active]]*Table1[[#This Row],[Death Rate]]</f>
        <v>427.28405720688062</v>
      </c>
      <c r="M64" s="10">
        <f>Table1[[#This Row],[Deaths]]/Table1[[#This Row],[Cases]]</f>
        <v>2.3660449482633624E-2</v>
      </c>
      <c r="N64" s="11">
        <f>Table1[[#This Row],[Cases]]/Table1[[#This Row],[Deaths]]</f>
        <v>42.264623955431752</v>
      </c>
      <c r="O64" s="12">
        <f>Table1[[#This Row],[Cases]]/Table1[[#This Row],[Population]]</f>
        <v>5.7129188436823341E-4</v>
      </c>
      <c r="P64" s="12">
        <f>Table1[[#This Row],[Deaths]]/Table1[[#This Row],[Population]]</f>
        <v>1.3517022769933157E-5</v>
      </c>
      <c r="Q64" s="13">
        <f>1-Table1[[#This Row],[Deaths]]/Table1[[#This Row],[Ex(Deaths)]]</f>
        <v>0.15980951326208537</v>
      </c>
      <c r="R64" s="14">
        <f t="shared" si="0"/>
        <v>0.1902062874843472</v>
      </c>
      <c r="S64" s="12">
        <f>Table1[[#This Row],[Percent Infected]]*Table1[[#This Row],[% Active]]</f>
        <v>1.0866330839561864E-4</v>
      </c>
      <c r="T64" s="8">
        <f>1/Table1[[#This Row],[Percent Actively Infected]]</f>
        <v>9202.7383922383924</v>
      </c>
      <c r="AMC64"/>
    </row>
    <row r="65" spans="1:1017" s="1" customFormat="1" ht="16.5" thickBot="1" x14ac:dyDescent="0.3">
      <c r="A65" s="1">
        <v>66</v>
      </c>
      <c r="B65" s="54">
        <v>64</v>
      </c>
      <c r="C65" s="43" t="s">
        <v>138</v>
      </c>
      <c r="D65" s="50">
        <v>13417</v>
      </c>
      <c r="E65" s="51">
        <v>289</v>
      </c>
      <c r="F65" s="50">
        <v>12178</v>
      </c>
      <c r="G65" s="51">
        <v>950</v>
      </c>
      <c r="H65" s="51">
        <v>15</v>
      </c>
      <c r="I65" s="43">
        <v>51270608</v>
      </c>
      <c r="J65" s="8">
        <f>Table1[[#This Row],[Population]]/Table1[[#This Row],[Cases]]</f>
        <v>3821.3168368487741</v>
      </c>
      <c r="K65" s="8">
        <f>Table1[[#This Row],[Population]]/Table1[[#This Row],[Deaths]]</f>
        <v>177406.94809688581</v>
      </c>
      <c r="L65" s="9">
        <f>Table1[[#This Row],[Deaths]]+Table1[[#This Row],[Active]]*Table1[[#This Row],[Death Rate]]</f>
        <v>309.46284564358649</v>
      </c>
      <c r="M65" s="10">
        <f>Table1[[#This Row],[Deaths]]/Table1[[#This Row],[Cases]]</f>
        <v>2.1539837519564731E-2</v>
      </c>
      <c r="N65" s="11">
        <f>Table1[[#This Row],[Cases]]/Table1[[#This Row],[Deaths]]</f>
        <v>46.425605536332178</v>
      </c>
      <c r="O65" s="12">
        <f>Table1[[#This Row],[Cases]]/Table1[[#This Row],[Population]]</f>
        <v>2.6168989452982495E-4</v>
      </c>
      <c r="P65" s="12">
        <f>Table1[[#This Row],[Deaths]]/Table1[[#This Row],[Population]]</f>
        <v>5.6367578086844613E-6</v>
      </c>
      <c r="Q65" s="13">
        <f>1-Table1[[#This Row],[Deaths]]/Table1[[#This Row],[Ex(Deaths)]]</f>
        <v>6.6123755829331055E-2</v>
      </c>
      <c r="R65" s="14">
        <f t="shared" si="0"/>
        <v>7.0805694268465377E-2</v>
      </c>
      <c r="S65" s="12">
        <f>Table1[[#This Row],[Percent Infected]]*Table1[[#This Row],[% Active]]</f>
        <v>1.8529134665225736E-5</v>
      </c>
      <c r="T65" s="8">
        <f>1/Table1[[#This Row],[Percent Actively Infected]]</f>
        <v>53969.06105263158</v>
      </c>
      <c r="AMC65"/>
    </row>
    <row r="66" spans="1:1017" s="1" customFormat="1" ht="16.5" thickBot="1" x14ac:dyDescent="0.3">
      <c r="A66" s="1">
        <v>67</v>
      </c>
      <c r="B66" s="54">
        <v>65</v>
      </c>
      <c r="C66" s="43" t="s">
        <v>89</v>
      </c>
      <c r="D66" s="50">
        <v>13115</v>
      </c>
      <c r="E66" s="51">
        <v>352</v>
      </c>
      <c r="F66" s="50">
        <v>8227</v>
      </c>
      <c r="G66" s="50">
        <v>4536</v>
      </c>
      <c r="H66" s="51">
        <v>12</v>
      </c>
      <c r="I66" s="43">
        <v>10709612</v>
      </c>
      <c r="J66" s="8">
        <f>Table1[[#This Row],[Population]]/Table1[[#This Row],[Cases]]</f>
        <v>816.5926038886771</v>
      </c>
      <c r="K66" s="8">
        <f>Table1[[#This Row],[Population]]/Table1[[#This Row],[Deaths]]</f>
        <v>30425.034090909092</v>
      </c>
      <c r="L66" s="9">
        <f>Table1[[#This Row],[Deaths]]+Table1[[#This Row],[Active]]*Table1[[#This Row],[Death Rate]]</f>
        <v>473.74395730080062</v>
      </c>
      <c r="M66" s="10">
        <f>Table1[[#This Row],[Deaths]]/Table1[[#This Row],[Cases]]</f>
        <v>2.6839496759435762E-2</v>
      </c>
      <c r="N66" s="11">
        <f>Table1[[#This Row],[Cases]]/Table1[[#This Row],[Deaths]]</f>
        <v>37.258522727272727</v>
      </c>
      <c r="O66" s="12">
        <f>Table1[[#This Row],[Cases]]/Table1[[#This Row],[Population]]</f>
        <v>1.2246008538871437E-3</v>
      </c>
      <c r="P66" s="12">
        <f>Table1[[#This Row],[Deaths]]/Table1[[#This Row],[Population]]</f>
        <v>3.2867670649506255E-5</v>
      </c>
      <c r="Q66" s="13">
        <f>1-Table1[[#This Row],[Deaths]]/Table1[[#This Row],[Ex(Deaths)]]</f>
        <v>0.25698260721772137</v>
      </c>
      <c r="R66" s="14">
        <f t="shared" ref="R66:R129" si="1">G66/D66</f>
        <v>0.34586351505909263</v>
      </c>
      <c r="S66" s="12">
        <f>Table1[[#This Row],[Percent Infected]]*Table1[[#This Row],[% Active]]</f>
        <v>4.2354475586977382E-4</v>
      </c>
      <c r="T66" s="8">
        <f>1/Table1[[#This Row],[Percent Actively Infected]]</f>
        <v>2361.0255731922398</v>
      </c>
      <c r="AMC66"/>
    </row>
    <row r="67" spans="1:1017" s="1" customFormat="1" ht="16.5" thickBot="1" x14ac:dyDescent="0.3">
      <c r="A67" s="1">
        <v>68</v>
      </c>
      <c r="B67" s="54">
        <v>66</v>
      </c>
      <c r="C67" s="43" t="s">
        <v>66</v>
      </c>
      <c r="D67" s="50">
        <v>12946</v>
      </c>
      <c r="E67" s="51">
        <v>609</v>
      </c>
      <c r="F67" s="50">
        <v>12077</v>
      </c>
      <c r="G67" s="51">
        <v>260</v>
      </c>
      <c r="H67" s="51">
        <v>4</v>
      </c>
      <c r="I67" s="43">
        <v>5792833</v>
      </c>
      <c r="J67" s="8">
        <f>Table1[[#This Row],[Population]]/Table1[[#This Row],[Cases]]</f>
        <v>447.4612235439518</v>
      </c>
      <c r="K67" s="8">
        <f>Table1[[#This Row],[Population]]/Table1[[#This Row],[Deaths]]</f>
        <v>9512.0410509031208</v>
      </c>
      <c r="L67" s="9">
        <f>Table1[[#This Row],[Deaths]]+Table1[[#This Row],[Active]]*Table1[[#This Row],[Death Rate]]</f>
        <v>621.23080488181677</v>
      </c>
      <c r="M67" s="10">
        <f>Table1[[#This Row],[Deaths]]/Table1[[#This Row],[Cases]]</f>
        <v>4.7041557237756833E-2</v>
      </c>
      <c r="N67" s="11">
        <f>Table1[[#This Row],[Cases]]/Table1[[#This Row],[Deaths]]</f>
        <v>21.257799671592775</v>
      </c>
      <c r="O67" s="12">
        <f>Table1[[#This Row],[Cases]]/Table1[[#This Row],[Population]]</f>
        <v>2.2348305224749272E-3</v>
      </c>
      <c r="P67" s="12">
        <f>Table1[[#This Row],[Deaths]]/Table1[[#This Row],[Population]]</f>
        <v>1.051299079396903E-4</v>
      </c>
      <c r="Q67" s="13">
        <f>1-Table1[[#This Row],[Deaths]]/Table1[[#This Row],[Ex(Deaths)]]</f>
        <v>1.9688020596698497E-2</v>
      </c>
      <c r="R67" s="14">
        <f t="shared" si="1"/>
        <v>2.0083423451259075E-2</v>
      </c>
      <c r="S67" s="12">
        <f>Table1[[#This Row],[Percent Infected]]*Table1[[#This Row],[% Active]]</f>
        <v>4.4883047724662523E-5</v>
      </c>
      <c r="T67" s="8">
        <f>1/Table1[[#This Row],[Percent Actively Infected]]</f>
        <v>22280.126923076925</v>
      </c>
      <c r="AMC67"/>
    </row>
    <row r="68" spans="1:1017" s="1" customFormat="1" ht="16.5" thickBot="1" x14ac:dyDescent="0.3">
      <c r="A68" s="1">
        <v>69</v>
      </c>
      <c r="B68" s="54">
        <v>67</v>
      </c>
      <c r="C68" s="43" t="s">
        <v>169</v>
      </c>
      <c r="D68" s="50">
        <v>12855</v>
      </c>
      <c r="E68" s="51">
        <v>59</v>
      </c>
      <c r="F68" s="50">
        <v>7723</v>
      </c>
      <c r="G68" s="50">
        <v>5073</v>
      </c>
      <c r="H68" s="51">
        <v>43</v>
      </c>
      <c r="I68" s="43">
        <v>33481555</v>
      </c>
      <c r="J68" s="8">
        <f>Table1[[#This Row],[Population]]/Table1[[#This Row],[Cases]]</f>
        <v>2604.5550369506027</v>
      </c>
      <c r="K68" s="8">
        <f>Table1[[#This Row],[Population]]/Table1[[#This Row],[Deaths]]</f>
        <v>567483.98305084743</v>
      </c>
      <c r="L68" s="9">
        <f>Table1[[#This Row],[Deaths]]+Table1[[#This Row],[Active]]*Table1[[#This Row],[Death Rate]]</f>
        <v>82.283313885647601</v>
      </c>
      <c r="M68" s="10">
        <f>Table1[[#This Row],[Deaths]]/Table1[[#This Row],[Cases]]</f>
        <v>4.5896538311940875E-3</v>
      </c>
      <c r="N68" s="11">
        <f>Table1[[#This Row],[Cases]]/Table1[[#This Row],[Deaths]]</f>
        <v>217.88135593220338</v>
      </c>
      <c r="O68" s="12">
        <f>Table1[[#This Row],[Cases]]/Table1[[#This Row],[Population]]</f>
        <v>3.8394274101068485E-4</v>
      </c>
      <c r="P68" s="12">
        <f>Table1[[#This Row],[Deaths]]/Table1[[#This Row],[Population]]</f>
        <v>1.7621642722388491E-6</v>
      </c>
      <c r="Q68" s="13">
        <f>1-Table1[[#This Row],[Deaths]]/Table1[[#This Row],[Ex(Deaths)]]</f>
        <v>0.28296519410977239</v>
      </c>
      <c r="R68" s="14">
        <f t="shared" si="1"/>
        <v>0.39463243873978998</v>
      </c>
      <c r="S68" s="12">
        <f>Table1[[#This Row],[Percent Infected]]*Table1[[#This Row],[% Active]]</f>
        <v>1.5151626022148613E-4</v>
      </c>
      <c r="T68" s="8">
        <f>1/Table1[[#This Row],[Percent Actively Infected]]</f>
        <v>6599.95170510546</v>
      </c>
      <c r="AMC68"/>
    </row>
    <row r="69" spans="1:1017" s="1" customFormat="1" ht="16.5" thickBot="1" x14ac:dyDescent="0.3">
      <c r="A69" s="1">
        <v>70</v>
      </c>
      <c r="B69" s="54">
        <v>68</v>
      </c>
      <c r="C69" s="43" t="s">
        <v>171</v>
      </c>
      <c r="D69" s="50">
        <v>12443</v>
      </c>
      <c r="E69" s="51">
        <v>82</v>
      </c>
      <c r="F69" s="50">
        <v>6357</v>
      </c>
      <c r="G69" s="50">
        <v>6004</v>
      </c>
      <c r="H69" s="51"/>
      <c r="I69" s="43">
        <v>26391407</v>
      </c>
      <c r="J69" s="8">
        <f>Table1[[#This Row],[Population]]/Table1[[#This Row],[Cases]]</f>
        <v>2120.9842481716628</v>
      </c>
      <c r="K69" s="8">
        <f>Table1[[#This Row],[Population]]/Table1[[#This Row],[Deaths]]</f>
        <v>321846.42682926828</v>
      </c>
      <c r="L69" s="9">
        <f>Table1[[#This Row],[Deaths]]+Table1[[#This Row],[Active]]*Table1[[#This Row],[Death Rate]]</f>
        <v>121.5666639877843</v>
      </c>
      <c r="M69" s="10">
        <f>Table1[[#This Row],[Deaths]]/Table1[[#This Row],[Cases]]</f>
        <v>6.5900506308767979E-3</v>
      </c>
      <c r="N69" s="11">
        <f>Table1[[#This Row],[Cases]]/Table1[[#This Row],[Deaths]]</f>
        <v>151.7439024390244</v>
      </c>
      <c r="O69" s="12">
        <f>Table1[[#This Row],[Cases]]/Table1[[#This Row],[Population]]</f>
        <v>4.7147922049021486E-4</v>
      </c>
      <c r="P69" s="12">
        <f>Table1[[#This Row],[Deaths]]/Table1[[#This Row],[Population]]</f>
        <v>3.1070719344368415E-6</v>
      </c>
      <c r="Q69" s="17">
        <f>1-Table1[[#This Row],[Deaths]]/Table1[[#This Row],[Ex(Deaths)]]</f>
        <v>0.32547297663576735</v>
      </c>
      <c r="R69" s="14">
        <f t="shared" si="1"/>
        <v>0.48252029253395484</v>
      </c>
      <c r="S69" s="12">
        <f>Table1[[#This Row],[Percent Infected]]*Table1[[#This Row],[% Active]]</f>
        <v>2.2749829139461948E-4</v>
      </c>
      <c r="T69" s="8">
        <f>1/Table1[[#This Row],[Percent Actively Infected]]</f>
        <v>4395.6374083944038</v>
      </c>
      <c r="AMC69"/>
    </row>
    <row r="70" spans="1:1017" s="1" customFormat="1" ht="16.5" thickBot="1" x14ac:dyDescent="0.3">
      <c r="A70" s="1">
        <v>71</v>
      </c>
      <c r="B70" s="54">
        <v>69</v>
      </c>
      <c r="C70" s="43" t="s">
        <v>136</v>
      </c>
      <c r="D70" s="50">
        <v>10629</v>
      </c>
      <c r="E70" s="51">
        <v>132</v>
      </c>
      <c r="F70" s="50">
        <v>3387</v>
      </c>
      <c r="G70" s="50">
        <v>7110</v>
      </c>
      <c r="H70" s="51">
        <v>24</v>
      </c>
      <c r="I70" s="43">
        <v>6526825</v>
      </c>
      <c r="J70" s="8">
        <f>Table1[[#This Row],[Population]]/Table1[[#This Row],[Cases]]</f>
        <v>614.0582368990498</v>
      </c>
      <c r="K70" s="8">
        <f>Table1[[#This Row],[Population]]/Table1[[#This Row],[Deaths]]</f>
        <v>49445.643939393936</v>
      </c>
      <c r="L70" s="9">
        <f>Table1[[#This Row],[Deaths]]+Table1[[#This Row],[Active]]*Table1[[#This Row],[Death Rate]]</f>
        <v>220.29805249788313</v>
      </c>
      <c r="M70" s="10">
        <f>Table1[[#This Row],[Deaths]]/Table1[[#This Row],[Cases]]</f>
        <v>1.2418854078464579E-2</v>
      </c>
      <c r="N70" s="11">
        <f>Table1[[#This Row],[Cases]]/Table1[[#This Row],[Deaths]]</f>
        <v>80.522727272727266</v>
      </c>
      <c r="O70" s="12">
        <f>Table1[[#This Row],[Cases]]/Table1[[#This Row],[Population]]</f>
        <v>1.628510033592137E-3</v>
      </c>
      <c r="P70" s="12">
        <f>Table1[[#This Row],[Deaths]]/Table1[[#This Row],[Population]]</f>
        <v>2.02242284724962E-5</v>
      </c>
      <c r="Q70" s="13">
        <f>1-Table1[[#This Row],[Deaths]]/Table1[[#This Row],[Ex(Deaths)]]</f>
        <v>0.40081177067478435</v>
      </c>
      <c r="R70" s="14">
        <f t="shared" si="1"/>
        <v>0.66892464013547837</v>
      </c>
      <c r="S70" s="12">
        <f>Table1[[#This Row],[Percent Infected]]*Table1[[#This Row],[% Active]]</f>
        <v>1.0893504881776361E-3</v>
      </c>
      <c r="T70" s="8">
        <f>1/Table1[[#This Row],[Percent Actively Infected]]</f>
        <v>917.97819971870604</v>
      </c>
      <c r="AMC70"/>
    </row>
    <row r="71" spans="1:1017" s="1" customFormat="1" ht="16.5" thickBot="1" x14ac:dyDescent="0.3">
      <c r="A71" s="1">
        <v>72</v>
      </c>
      <c r="B71" s="54">
        <v>70</v>
      </c>
      <c r="C71" s="43" t="s">
        <v>174</v>
      </c>
      <c r="D71" s="50">
        <v>10250</v>
      </c>
      <c r="E71" s="51">
        <v>650</v>
      </c>
      <c r="F71" s="50">
        <v>5341</v>
      </c>
      <c r="G71" s="50">
        <v>4259</v>
      </c>
      <c r="H71" s="51"/>
      <c r="I71" s="43">
        <v>43870614</v>
      </c>
      <c r="J71" s="8">
        <f>Table1[[#This Row],[Population]]/Table1[[#This Row],[Cases]]</f>
        <v>4280.059902439024</v>
      </c>
      <c r="K71" s="8">
        <f>Table1[[#This Row],[Population]]/Table1[[#This Row],[Deaths]]</f>
        <v>67493.25230769231</v>
      </c>
      <c r="L71" s="9">
        <f>Table1[[#This Row],[Deaths]]+Table1[[#This Row],[Active]]*Table1[[#This Row],[Death Rate]]</f>
        <v>920.08292682926822</v>
      </c>
      <c r="M71" s="10">
        <f>Table1[[#This Row],[Deaths]]/Table1[[#This Row],[Cases]]</f>
        <v>6.3414634146341464E-2</v>
      </c>
      <c r="N71" s="11">
        <f>Table1[[#This Row],[Cases]]/Table1[[#This Row],[Deaths]]</f>
        <v>15.76923076923077</v>
      </c>
      <c r="O71" s="12">
        <f>Table1[[#This Row],[Cases]]/Table1[[#This Row],[Population]]</f>
        <v>2.3364158978946592E-4</v>
      </c>
      <c r="P71" s="12">
        <f>Table1[[#This Row],[Deaths]]/Table1[[#This Row],[Population]]</f>
        <v>1.481629593786857E-5</v>
      </c>
      <c r="Q71" s="13">
        <f>1-Table1[[#This Row],[Deaths]]/Table1[[#This Row],[Ex(Deaths)]]</f>
        <v>0.29354193948583629</v>
      </c>
      <c r="R71" s="14">
        <f t="shared" si="1"/>
        <v>0.4155121951219512</v>
      </c>
      <c r="S71" s="12">
        <f>Table1[[#This Row],[Percent Infected]]*Table1[[#This Row],[% Active]]</f>
        <v>9.7080929845203438E-5</v>
      </c>
      <c r="T71" s="8">
        <f>1/Table1[[#This Row],[Percent Actively Infected]]</f>
        <v>10300.684198168585</v>
      </c>
      <c r="AMC71"/>
    </row>
    <row r="72" spans="1:1017" s="1" customFormat="1" ht="16.5" thickBot="1" x14ac:dyDescent="0.3">
      <c r="A72" s="1">
        <v>73</v>
      </c>
      <c r="B72" s="54">
        <v>71</v>
      </c>
      <c r="C72" s="43" t="s">
        <v>123</v>
      </c>
      <c r="D72" s="50">
        <v>9796</v>
      </c>
      <c r="E72" s="51">
        <v>108</v>
      </c>
      <c r="F72" s="50">
        <v>7727</v>
      </c>
      <c r="G72" s="50">
        <v>1961</v>
      </c>
      <c r="H72" s="51">
        <v>17</v>
      </c>
      <c r="I72" s="43">
        <v>25507853</v>
      </c>
      <c r="J72" s="8">
        <f>Table1[[#This Row],[Population]]/Table1[[#This Row],[Cases]]</f>
        <v>2603.9049612086565</v>
      </c>
      <c r="K72" s="8">
        <f>Table1[[#This Row],[Population]]/Table1[[#This Row],[Deaths]]</f>
        <v>236183.82407407407</v>
      </c>
      <c r="L72" s="9">
        <f>Table1[[#This Row],[Deaths]]+Table1[[#This Row],[Active]]*Table1[[#This Row],[Death Rate]]</f>
        <v>129.61984483462638</v>
      </c>
      <c r="M72" s="10">
        <f>Table1[[#This Row],[Deaths]]/Table1[[#This Row],[Cases]]</f>
        <v>1.1024908125765618E-2</v>
      </c>
      <c r="N72" s="11">
        <f>Table1[[#This Row],[Cases]]/Table1[[#This Row],[Deaths]]</f>
        <v>90.703703703703709</v>
      </c>
      <c r="O72" s="12">
        <f>Table1[[#This Row],[Cases]]/Table1[[#This Row],[Population]]</f>
        <v>3.8403859391850814E-4</v>
      </c>
      <c r="P72" s="12">
        <f>Table1[[#This Row],[Deaths]]/Table1[[#This Row],[Population]]</f>
        <v>4.2339902146997635E-6</v>
      </c>
      <c r="Q72" s="13">
        <f>1-Table1[[#This Row],[Deaths]]/Table1[[#This Row],[Ex(Deaths)]]</f>
        <v>0.16679425023390315</v>
      </c>
      <c r="R72" s="14">
        <f t="shared" si="1"/>
        <v>0.20018374846876277</v>
      </c>
      <c r="S72" s="12">
        <f>Table1[[#This Row],[Percent Infected]]*Table1[[#This Row],[% Active]]</f>
        <v>7.6878285287279956E-5</v>
      </c>
      <c r="T72" s="8">
        <f>1/Table1[[#This Row],[Percent Actively Infected]]</f>
        <v>13007.574196838348</v>
      </c>
      <c r="AMC72"/>
    </row>
    <row r="73" spans="1:1017" s="1" customFormat="1" ht="16.5" thickBot="1" x14ac:dyDescent="0.3">
      <c r="A73" s="1">
        <v>74</v>
      </c>
      <c r="B73" s="54">
        <v>72</v>
      </c>
      <c r="C73" s="43" t="s">
        <v>203</v>
      </c>
      <c r="D73" s="50">
        <v>9726</v>
      </c>
      <c r="E73" s="51">
        <v>184</v>
      </c>
      <c r="F73" s="50">
        <v>2832</v>
      </c>
      <c r="G73" s="50">
        <v>6710</v>
      </c>
      <c r="H73" s="51">
        <v>44</v>
      </c>
      <c r="I73" s="43">
        <v>53796826</v>
      </c>
      <c r="J73" s="8">
        <f>Table1[[#This Row],[Population]]/Table1[[#This Row],[Cases]]</f>
        <v>5531.2385358831998</v>
      </c>
      <c r="K73" s="8">
        <f>Table1[[#This Row],[Population]]/Table1[[#This Row],[Deaths]]</f>
        <v>292374.05434782611</v>
      </c>
      <c r="L73" s="9">
        <f>Table1[[#This Row],[Deaths]]+Table1[[#This Row],[Active]]*Table1[[#This Row],[Death Rate]]</f>
        <v>310.94221673863871</v>
      </c>
      <c r="M73" s="10">
        <f>Table1[[#This Row],[Deaths]]/Table1[[#This Row],[Cases]]</f>
        <v>1.8918363150318734E-2</v>
      </c>
      <c r="N73" s="11">
        <f>Table1[[#This Row],[Cases]]/Table1[[#This Row],[Deaths]]</f>
        <v>52.858695652173914</v>
      </c>
      <c r="O73" s="12">
        <f>Table1[[#This Row],[Cases]]/Table1[[#This Row],[Population]]</f>
        <v>1.8079133516166919E-4</v>
      </c>
      <c r="P73" s="12">
        <f>Table1[[#This Row],[Deaths]]/Table1[[#This Row],[Population]]</f>
        <v>3.420276133019446E-6</v>
      </c>
      <c r="Q73" s="13">
        <f>1-Table1[[#This Row],[Deaths]]/Table1[[#This Row],[Ex(Deaths)]]</f>
        <v>0.40825018252616208</v>
      </c>
      <c r="R73" s="14">
        <f t="shared" si="1"/>
        <v>0.68990335184042773</v>
      </c>
      <c r="S73" s="12">
        <f>Table1[[#This Row],[Percent Infected]]*Table1[[#This Row],[% Active]]</f>
        <v>1.2472854811174176E-4</v>
      </c>
      <c r="T73" s="8">
        <f>1/Table1[[#This Row],[Percent Actively Infected]]</f>
        <v>8017.410730253353</v>
      </c>
      <c r="AMC73"/>
    </row>
    <row r="74" spans="1:1017" s="1" customFormat="1" ht="16.5" thickBot="1" x14ac:dyDescent="0.3">
      <c r="A74" s="1">
        <v>75</v>
      </c>
      <c r="B74" s="54">
        <v>73</v>
      </c>
      <c r="C74" s="43" t="s">
        <v>120</v>
      </c>
      <c r="D74" s="50">
        <v>9674</v>
      </c>
      <c r="E74" s="51">
        <v>260</v>
      </c>
      <c r="F74" s="50">
        <v>5634</v>
      </c>
      <c r="G74" s="50">
        <v>3780</v>
      </c>
      <c r="H74" s="51">
        <v>319</v>
      </c>
      <c r="I74" s="43">
        <v>6487194</v>
      </c>
      <c r="J74" s="8">
        <f>Table1[[#This Row],[Population]]/Table1[[#This Row],[Cases]]</f>
        <v>670.58031837916064</v>
      </c>
      <c r="K74" s="8">
        <f>Table1[[#This Row],[Population]]/Table1[[#This Row],[Deaths]]</f>
        <v>24950.746153846154</v>
      </c>
      <c r="L74" s="9">
        <f>Table1[[#This Row],[Deaths]]+Table1[[#This Row],[Active]]*Table1[[#This Row],[Death Rate]]</f>
        <v>361.59189580318377</v>
      </c>
      <c r="M74" s="10">
        <f>Table1[[#This Row],[Deaths]]/Table1[[#This Row],[Cases]]</f>
        <v>2.6876162910895184E-2</v>
      </c>
      <c r="N74" s="11">
        <f>Table1[[#This Row],[Cases]]/Table1[[#This Row],[Deaths]]</f>
        <v>37.207692307692305</v>
      </c>
      <c r="O74" s="12">
        <f>Table1[[#This Row],[Cases]]/Table1[[#This Row],[Population]]</f>
        <v>1.4912456757112552E-3</v>
      </c>
      <c r="P74" s="12">
        <f>Table1[[#This Row],[Deaths]]/Table1[[#This Row],[Population]]</f>
        <v>4.0078961720583661E-5</v>
      </c>
      <c r="Q74" s="13">
        <f>1-Table1[[#This Row],[Deaths]]/Table1[[#This Row],[Ex(Deaths)]]</f>
        <v>0.2809573361082206</v>
      </c>
      <c r="R74" s="14">
        <f t="shared" si="1"/>
        <v>0.3907380607814761</v>
      </c>
      <c r="S74" s="12">
        <f>Table1[[#This Row],[Percent Infected]]*Table1[[#This Row],[% Active]]</f>
        <v>5.8268644347617778E-4</v>
      </c>
      <c r="T74" s="8">
        <f>1/Table1[[#This Row],[Percent Actively Infected]]</f>
        <v>1716.1888888888891</v>
      </c>
      <c r="AMC74"/>
    </row>
    <row r="75" spans="1:1017" s="1" customFormat="1" ht="16.5" thickBot="1" x14ac:dyDescent="0.3">
      <c r="A75" s="1">
        <v>76</v>
      </c>
      <c r="B75" s="54">
        <v>74</v>
      </c>
      <c r="C75" s="43" t="s">
        <v>195</v>
      </c>
      <c r="D75" s="50">
        <v>9178</v>
      </c>
      <c r="E75" s="51">
        <v>85</v>
      </c>
      <c r="F75" s="50">
        <v>2671</v>
      </c>
      <c r="G75" s="50">
        <v>6422</v>
      </c>
      <c r="H75" s="51">
        <v>23</v>
      </c>
      <c r="I75" s="43">
        <v>28433198</v>
      </c>
      <c r="J75" s="8">
        <f>Table1[[#This Row],[Population]]/Table1[[#This Row],[Cases]]</f>
        <v>3097.9731967748967</v>
      </c>
      <c r="K75" s="8">
        <f>Table1[[#This Row],[Population]]/Table1[[#This Row],[Deaths]]</f>
        <v>334508.21176470589</v>
      </c>
      <c r="L75" s="9">
        <f>Table1[[#This Row],[Deaths]]+Table1[[#This Row],[Active]]*Table1[[#This Row],[Death Rate]]</f>
        <v>144.47592067988668</v>
      </c>
      <c r="M75" s="10">
        <f>Table1[[#This Row],[Deaths]]/Table1[[#This Row],[Cases]]</f>
        <v>9.2612769666594024E-3</v>
      </c>
      <c r="N75" s="11">
        <f>Table1[[#This Row],[Cases]]/Table1[[#This Row],[Deaths]]</f>
        <v>107.97647058823529</v>
      </c>
      <c r="O75" s="12">
        <f>Table1[[#This Row],[Cases]]/Table1[[#This Row],[Population]]</f>
        <v>3.2279168878576373E-4</v>
      </c>
      <c r="P75" s="12">
        <f>Table1[[#This Row],[Deaths]]/Table1[[#This Row],[Population]]</f>
        <v>2.9894632323806841E-6</v>
      </c>
      <c r="Q75" s="13">
        <f>1-Table1[[#This Row],[Deaths]]/Table1[[#This Row],[Ex(Deaths)]]</f>
        <v>0.41166666666666663</v>
      </c>
      <c r="R75" s="14">
        <f t="shared" si="1"/>
        <v>0.69971671388101986</v>
      </c>
      <c r="S75" s="12">
        <f>Table1[[#This Row],[Percent Infected]]*Table1[[#This Row],[% Active]]</f>
        <v>2.2586273974527945E-4</v>
      </c>
      <c r="T75" s="8">
        <f>1/Table1[[#This Row],[Percent Actively Infected]]</f>
        <v>4427.4677670507626</v>
      </c>
      <c r="AMC75"/>
    </row>
    <row r="76" spans="1:1017" s="1" customFormat="1" ht="16.5" thickBot="1" x14ac:dyDescent="0.3">
      <c r="A76" s="1">
        <v>77</v>
      </c>
      <c r="B76" s="54">
        <v>75</v>
      </c>
      <c r="C76" s="43" t="s">
        <v>75</v>
      </c>
      <c r="D76" s="50">
        <v>8979</v>
      </c>
      <c r="E76" s="51">
        <v>252</v>
      </c>
      <c r="F76" s="50">
        <v>8138</v>
      </c>
      <c r="G76" s="51">
        <v>589</v>
      </c>
      <c r="H76" s="51">
        <v>2</v>
      </c>
      <c r="I76" s="43">
        <v>5422463</v>
      </c>
      <c r="J76" s="8">
        <f>Table1[[#This Row],[Population]]/Table1[[#This Row],[Cases]]</f>
        <v>603.90500055685493</v>
      </c>
      <c r="K76" s="8">
        <f>Table1[[#This Row],[Population]]/Table1[[#This Row],[Deaths]]</f>
        <v>21517.710317460318</v>
      </c>
      <c r="L76" s="9">
        <f>Table1[[#This Row],[Deaths]]+Table1[[#This Row],[Active]]*Table1[[#This Row],[Death Rate]]</f>
        <v>268.53057133311057</v>
      </c>
      <c r="M76" s="10">
        <f>Table1[[#This Row],[Deaths]]/Table1[[#This Row],[Cases]]</f>
        <v>2.8065486134313398E-2</v>
      </c>
      <c r="N76" s="11">
        <f>Table1[[#This Row],[Cases]]/Table1[[#This Row],[Deaths]]</f>
        <v>35.63095238095238</v>
      </c>
      <c r="O76" s="12">
        <f>Table1[[#This Row],[Cases]]/Table1[[#This Row],[Population]]</f>
        <v>1.6558895837555738E-3</v>
      </c>
      <c r="P76" s="12">
        <f>Table1[[#This Row],[Deaths]]/Table1[[#This Row],[Population]]</f>
        <v>4.6473346152846038E-5</v>
      </c>
      <c r="Q76" s="13">
        <f>1-Table1[[#This Row],[Deaths]]/Table1[[#This Row],[Ex(Deaths)]]</f>
        <v>6.1559364548494866E-2</v>
      </c>
      <c r="R76" s="14">
        <f t="shared" si="1"/>
        <v>6.55975052901214E-2</v>
      </c>
      <c r="S76" s="12">
        <f>Table1[[#This Row],[Percent Infected]]*Table1[[#This Row],[% Active]]</f>
        <v>1.0862222573026318E-4</v>
      </c>
      <c r="T76" s="8">
        <f>1/Table1[[#This Row],[Percent Actively Infected]]</f>
        <v>9206.219015280134</v>
      </c>
      <c r="AMC76"/>
    </row>
    <row r="77" spans="1:1017" s="1" customFormat="1" ht="16.5" thickBot="1" x14ac:dyDescent="0.3">
      <c r="A77" s="1">
        <v>78</v>
      </c>
      <c r="B77" s="54">
        <v>76</v>
      </c>
      <c r="C77" s="43" t="s">
        <v>133</v>
      </c>
      <c r="D77" s="50">
        <v>8718</v>
      </c>
      <c r="E77" s="51">
        <v>122</v>
      </c>
      <c r="F77" s="50">
        <v>8519</v>
      </c>
      <c r="G77" s="51">
        <v>77</v>
      </c>
      <c r="H77" s="51">
        <v>3</v>
      </c>
      <c r="I77" s="43">
        <v>32376914</v>
      </c>
      <c r="J77" s="8">
        <f>Table1[[#This Row],[Population]]/Table1[[#This Row],[Cases]]</f>
        <v>3713.8006423491624</v>
      </c>
      <c r="K77" s="8">
        <f>Table1[[#This Row],[Population]]/Table1[[#This Row],[Deaths]]</f>
        <v>265384.54098360654</v>
      </c>
      <c r="L77" s="9">
        <f>Table1[[#This Row],[Deaths]]+Table1[[#This Row],[Active]]*Table1[[#This Row],[Death Rate]]</f>
        <v>123.07754072034871</v>
      </c>
      <c r="M77" s="10">
        <f>Table1[[#This Row],[Deaths]]/Table1[[#This Row],[Cases]]</f>
        <v>1.3994035329203946E-2</v>
      </c>
      <c r="N77" s="11">
        <f>Table1[[#This Row],[Cases]]/Table1[[#This Row],[Deaths]]</f>
        <v>71.459016393442624</v>
      </c>
      <c r="O77" s="12">
        <f>Table1[[#This Row],[Cases]]/Table1[[#This Row],[Population]]</f>
        <v>2.6926593436298469E-4</v>
      </c>
      <c r="P77" s="12">
        <f>Table1[[#This Row],[Deaths]]/Table1[[#This Row],[Population]]</f>
        <v>3.7681169984267187E-6</v>
      </c>
      <c r="Q77" s="13">
        <f>1-Table1[[#This Row],[Deaths]]/Table1[[#This Row],[Ex(Deaths)]]</f>
        <v>8.7549744172825683E-3</v>
      </c>
      <c r="R77" s="14">
        <f t="shared" si="1"/>
        <v>8.8323009864647861E-3</v>
      </c>
      <c r="S77" s="12">
        <f>Table1[[#This Row],[Percent Infected]]*Table1[[#This Row],[% Active]]</f>
        <v>2.3782377776955522E-6</v>
      </c>
      <c r="T77" s="8">
        <f>1/Table1[[#This Row],[Percent Actively Infected]]</f>
        <v>420479.40259740251</v>
      </c>
      <c r="AMC77"/>
    </row>
    <row r="78" spans="1:1017" s="1" customFormat="1" ht="16.5" thickBot="1" x14ac:dyDescent="0.3">
      <c r="A78" s="1">
        <v>79</v>
      </c>
      <c r="B78" s="54">
        <v>77</v>
      </c>
      <c r="C78" s="43" t="s">
        <v>147</v>
      </c>
      <c r="D78" s="50">
        <v>8135</v>
      </c>
      <c r="E78" s="51">
        <v>148</v>
      </c>
      <c r="F78" s="50">
        <v>5446</v>
      </c>
      <c r="G78" s="50">
        <v>2541</v>
      </c>
      <c r="H78" s="51">
        <v>32</v>
      </c>
      <c r="I78" s="43">
        <v>16752424</v>
      </c>
      <c r="J78" s="8">
        <f>Table1[[#This Row],[Population]]/Table1[[#This Row],[Cases]]</f>
        <v>2059.3022741241548</v>
      </c>
      <c r="K78" s="8">
        <f>Table1[[#This Row],[Population]]/Table1[[#This Row],[Deaths]]</f>
        <v>113192.05405405405</v>
      </c>
      <c r="L78" s="9">
        <f>Table1[[#This Row],[Deaths]]+Table1[[#This Row],[Active]]*Table1[[#This Row],[Death Rate]]</f>
        <v>194.22839582052859</v>
      </c>
      <c r="M78" s="10">
        <f>Table1[[#This Row],[Deaths]]/Table1[[#This Row],[Cases]]</f>
        <v>1.8192993239090349E-2</v>
      </c>
      <c r="N78" s="11">
        <f>Table1[[#This Row],[Cases]]/Table1[[#This Row],[Deaths]]</f>
        <v>54.966216216216218</v>
      </c>
      <c r="O78" s="12">
        <f>Table1[[#This Row],[Cases]]/Table1[[#This Row],[Population]]</f>
        <v>4.8560136730063663E-4</v>
      </c>
      <c r="P78" s="12">
        <f>Table1[[#This Row],[Deaths]]/Table1[[#This Row],[Population]]</f>
        <v>8.8345423921935118E-6</v>
      </c>
      <c r="Q78" s="13">
        <f>1-Table1[[#This Row],[Deaths]]/Table1[[#This Row],[Ex(Deaths)]]</f>
        <v>0.23801049082053205</v>
      </c>
      <c r="R78" s="14">
        <f t="shared" si="1"/>
        <v>0.31235402581438232</v>
      </c>
      <c r="S78" s="12">
        <f>Table1[[#This Row],[Percent Infected]]*Table1[[#This Row],[% Active]]</f>
        <v>1.516795420173224E-4</v>
      </c>
      <c r="T78" s="8">
        <f>1/Table1[[#This Row],[Percent Actively Infected]]</f>
        <v>6592.8469106650919</v>
      </c>
      <c r="AMC78"/>
    </row>
    <row r="79" spans="1:1017" s="1" customFormat="1" ht="16.5" thickBot="1" x14ac:dyDescent="0.3">
      <c r="A79" s="1">
        <v>80</v>
      </c>
      <c r="B79" s="54">
        <v>78</v>
      </c>
      <c r="C79" s="43" t="s">
        <v>85</v>
      </c>
      <c r="D79" s="50">
        <v>8111</v>
      </c>
      <c r="E79" s="51">
        <v>382</v>
      </c>
      <c r="F79" s="50">
        <v>4203</v>
      </c>
      <c r="G79" s="50">
        <v>3526</v>
      </c>
      <c r="H79" s="51">
        <v>55</v>
      </c>
      <c r="I79" s="43">
        <v>2083371</v>
      </c>
      <c r="J79" s="8">
        <f>Table1[[#This Row],[Population]]/Table1[[#This Row],[Cases]]</f>
        <v>256.85747749969175</v>
      </c>
      <c r="K79" s="8">
        <f>Table1[[#This Row],[Population]]/Table1[[#This Row],[Deaths]]</f>
        <v>5453.8507853403144</v>
      </c>
      <c r="L79" s="9">
        <f>Table1[[#This Row],[Deaths]]+Table1[[#This Row],[Active]]*Table1[[#This Row],[Death Rate]]</f>
        <v>548.06238441622486</v>
      </c>
      <c r="M79" s="10">
        <f>Table1[[#This Row],[Deaths]]/Table1[[#This Row],[Cases]]</f>
        <v>4.7096535568980399E-2</v>
      </c>
      <c r="N79" s="11">
        <f>Table1[[#This Row],[Cases]]/Table1[[#This Row],[Deaths]]</f>
        <v>21.232984293193716</v>
      </c>
      <c r="O79" s="12">
        <f>Table1[[#This Row],[Cases]]/Table1[[#This Row],[Population]]</f>
        <v>3.8932096107702372E-3</v>
      </c>
      <c r="P79" s="12">
        <f>Table1[[#This Row],[Deaths]]/Table1[[#This Row],[Population]]</f>
        <v>1.8335668491113681E-4</v>
      </c>
      <c r="Q79" s="13">
        <f>1-Table1[[#This Row],[Deaths]]/Table1[[#This Row],[Ex(Deaths)]]</f>
        <v>0.30299905473919397</v>
      </c>
      <c r="R79" s="14">
        <f t="shared" si="1"/>
        <v>0.43471828381210703</v>
      </c>
      <c r="S79" s="12">
        <f>Table1[[#This Row],[Percent Infected]]*Table1[[#This Row],[% Active]]</f>
        <v>1.6924494005148387E-3</v>
      </c>
      <c r="T79" s="8">
        <f>1/Table1[[#This Row],[Percent Actively Infected]]</f>
        <v>590.85961429381734</v>
      </c>
      <c r="AMC79"/>
    </row>
    <row r="80" spans="1:1017" s="1" customFormat="1" ht="16.5" thickBot="1" x14ac:dyDescent="0.3">
      <c r="A80" s="1">
        <v>81</v>
      </c>
      <c r="B80" s="54">
        <v>79</v>
      </c>
      <c r="C80" s="43" t="s">
        <v>201</v>
      </c>
      <c r="D80" s="50">
        <v>8033</v>
      </c>
      <c r="E80" s="51">
        <v>189</v>
      </c>
      <c r="F80" s="50">
        <v>3615</v>
      </c>
      <c r="G80" s="50">
        <v>4229</v>
      </c>
      <c r="H80" s="51"/>
      <c r="I80" s="43">
        <v>89607886</v>
      </c>
      <c r="J80" s="8">
        <f>Table1[[#This Row],[Population]]/Table1[[#This Row],[Cases]]</f>
        <v>11154.971492593053</v>
      </c>
      <c r="K80" s="8">
        <f>Table1[[#This Row],[Population]]/Table1[[#This Row],[Deaths]]</f>
        <v>474115.79894179892</v>
      </c>
      <c r="L80" s="9">
        <f>Table1[[#This Row],[Deaths]]+Table1[[#This Row],[Active]]*Table1[[#This Row],[Death Rate]]</f>
        <v>288.49968878376694</v>
      </c>
      <c r="M80" s="10">
        <f>Table1[[#This Row],[Deaths]]/Table1[[#This Row],[Cases]]</f>
        <v>2.3527947217726875E-2</v>
      </c>
      <c r="N80" s="11">
        <f>Table1[[#This Row],[Cases]]/Table1[[#This Row],[Deaths]]</f>
        <v>42.5026455026455</v>
      </c>
      <c r="O80" s="12">
        <f>Table1[[#This Row],[Cases]]/Table1[[#This Row],[Population]]</f>
        <v>8.9646127797278919E-5</v>
      </c>
      <c r="P80" s="12">
        <f>Table1[[#This Row],[Deaths]]/Table1[[#This Row],[Population]]</f>
        <v>2.1091893630879764E-6</v>
      </c>
      <c r="Q80" s="13">
        <f>1-Table1[[#This Row],[Deaths]]/Table1[[#This Row],[Ex(Deaths)]]</f>
        <v>0.3448866416571521</v>
      </c>
      <c r="R80" s="14">
        <f t="shared" si="1"/>
        <v>0.52645337980829077</v>
      </c>
      <c r="S80" s="12">
        <f>Table1[[#This Row],[Percent Infected]]*Table1[[#This Row],[% Active]]</f>
        <v>4.7194506965603452E-5</v>
      </c>
      <c r="T80" s="8">
        <f>1/Table1[[#This Row],[Percent Actively Infected]]</f>
        <v>21188.906597304329</v>
      </c>
      <c r="AMC80"/>
    </row>
    <row r="81" spans="1:1017" s="1" customFormat="1" ht="16.5" thickBot="1" x14ac:dyDescent="0.3">
      <c r="A81" s="1">
        <v>82</v>
      </c>
      <c r="B81" s="54">
        <v>80</v>
      </c>
      <c r="C81" s="43" t="s">
        <v>221</v>
      </c>
      <c r="D81" s="50">
        <v>7402</v>
      </c>
      <c r="E81" s="51">
        <v>124</v>
      </c>
      <c r="F81" s="50">
        <v>2430</v>
      </c>
      <c r="G81" s="50">
        <v>4848</v>
      </c>
      <c r="H81" s="51">
        <v>35</v>
      </c>
      <c r="I81" s="43">
        <v>115020833</v>
      </c>
      <c r="J81" s="8">
        <f>Table1[[#This Row],[Population]]/Table1[[#This Row],[Cases]]</f>
        <v>15539.156038908402</v>
      </c>
      <c r="K81" s="8">
        <f>Table1[[#This Row],[Population]]/Table1[[#This Row],[Deaths]]</f>
        <v>927587.36290322582</v>
      </c>
      <c r="L81" s="9">
        <f>Table1[[#This Row],[Deaths]]+Table1[[#This Row],[Active]]*Table1[[#This Row],[Death Rate]]</f>
        <v>205.21480680897054</v>
      </c>
      <c r="M81" s="10">
        <f>Table1[[#This Row],[Deaths]]/Table1[[#This Row],[Cases]]</f>
        <v>1.6752229127262902E-2</v>
      </c>
      <c r="N81" s="11">
        <f>Table1[[#This Row],[Cases]]/Table1[[#This Row],[Deaths]]</f>
        <v>59.693548387096776</v>
      </c>
      <c r="O81" s="12">
        <f>Table1[[#This Row],[Cases]]/Table1[[#This Row],[Population]]</f>
        <v>6.4353559324335625E-5</v>
      </c>
      <c r="P81" s="12">
        <f>Table1[[#This Row],[Deaths]]/Table1[[#This Row],[Population]]</f>
        <v>1.0780655709561763E-6</v>
      </c>
      <c r="Q81" s="13">
        <f>1-Table1[[#This Row],[Deaths]]/Table1[[#This Row],[Ex(Deaths)]]</f>
        <v>0.39575510204081632</v>
      </c>
      <c r="R81" s="14">
        <f t="shared" si="1"/>
        <v>0.65495811942718185</v>
      </c>
      <c r="S81" s="12">
        <f>Table1[[#This Row],[Percent Infected]]*Table1[[#This Row],[% Active]]</f>
        <v>4.2148886193512443E-5</v>
      </c>
      <c r="T81" s="8">
        <f>1/Table1[[#This Row],[Percent Actively Infected]]</f>
        <v>23725.419348184816</v>
      </c>
      <c r="AMC81"/>
    </row>
    <row r="82" spans="1:1017" s="1" customFormat="1" ht="16.5" thickBot="1" x14ac:dyDescent="0.3">
      <c r="A82" s="1">
        <v>83</v>
      </c>
      <c r="B82" s="54">
        <v>81</v>
      </c>
      <c r="C82" s="43" t="s">
        <v>81</v>
      </c>
      <c r="D82" s="50">
        <v>7294</v>
      </c>
      <c r="E82" s="51">
        <v>329</v>
      </c>
      <c r="F82" s="50">
        <v>6800</v>
      </c>
      <c r="G82" s="51">
        <v>165</v>
      </c>
      <c r="H82" s="51">
        <v>2</v>
      </c>
      <c r="I82" s="43">
        <v>5540995</v>
      </c>
      <c r="J82" s="8">
        <f>Table1[[#This Row],[Population]]/Table1[[#This Row],[Cases]]</f>
        <v>759.66479298053196</v>
      </c>
      <c r="K82" s="8">
        <f>Table1[[#This Row],[Population]]/Table1[[#This Row],[Deaths]]</f>
        <v>16841.930091185412</v>
      </c>
      <c r="L82" s="9">
        <f>Table1[[#This Row],[Deaths]]+Table1[[#This Row],[Active]]*Table1[[#This Row],[Death Rate]]</f>
        <v>336.44241842610364</v>
      </c>
      <c r="M82" s="10">
        <f>Table1[[#This Row],[Deaths]]/Table1[[#This Row],[Cases]]</f>
        <v>4.5105566218809984E-2</v>
      </c>
      <c r="N82" s="11">
        <f>Table1[[#This Row],[Cases]]/Table1[[#This Row],[Deaths]]</f>
        <v>22.170212765957448</v>
      </c>
      <c r="O82" s="12">
        <f>Table1[[#This Row],[Cases]]/Table1[[#This Row],[Population]]</f>
        <v>1.3163700743278057E-3</v>
      </c>
      <c r="P82" s="12">
        <f>Table1[[#This Row],[Deaths]]/Table1[[#This Row],[Population]]</f>
        <v>5.9375617556052655E-5</v>
      </c>
      <c r="Q82" s="13">
        <f>1-Table1[[#This Row],[Deaths]]/Table1[[#This Row],[Ex(Deaths)]]</f>
        <v>2.2120927738302765E-2</v>
      </c>
      <c r="R82" s="14">
        <f t="shared" si="1"/>
        <v>2.2621332602138743E-2</v>
      </c>
      <c r="S82" s="12">
        <f>Table1[[#This Row],[Percent Infected]]*Table1[[#This Row],[% Active]]</f>
        <v>2.977804527887139E-5</v>
      </c>
      <c r="T82" s="8">
        <f>1/Table1[[#This Row],[Percent Actively Infected]]</f>
        <v>33581.787878787887</v>
      </c>
      <c r="AMC82"/>
    </row>
    <row r="83" spans="1:1017" s="1" customFormat="1" ht="16.5" thickBot="1" x14ac:dyDescent="0.3">
      <c r="A83" s="1">
        <v>84</v>
      </c>
      <c r="B83" s="54">
        <v>82</v>
      </c>
      <c r="C83" s="43" t="s">
        <v>151</v>
      </c>
      <c r="D83" s="50">
        <v>7231</v>
      </c>
      <c r="E83" s="51">
        <v>28</v>
      </c>
      <c r="F83" s="50">
        <v>2220</v>
      </c>
      <c r="G83" s="50">
        <v>4983</v>
      </c>
      <c r="H83" s="51">
        <v>22</v>
      </c>
      <c r="I83" s="43">
        <v>5095429</v>
      </c>
      <c r="J83" s="8">
        <f>Table1[[#This Row],[Population]]/Table1[[#This Row],[Cases]]</f>
        <v>704.6645000691467</v>
      </c>
      <c r="K83" s="8">
        <f>Table1[[#This Row],[Population]]/Table1[[#This Row],[Deaths]]</f>
        <v>181979.60714285713</v>
      </c>
      <c r="L83" s="9">
        <f>Table1[[#This Row],[Deaths]]+Table1[[#This Row],[Active]]*Table1[[#This Row],[Death Rate]]</f>
        <v>47.295256534365926</v>
      </c>
      <c r="M83" s="10">
        <f>Table1[[#This Row],[Deaths]]/Table1[[#This Row],[Cases]]</f>
        <v>3.8722168441432721E-3</v>
      </c>
      <c r="N83" s="11">
        <f>Table1[[#This Row],[Cases]]/Table1[[#This Row],[Deaths]]</f>
        <v>258.25</v>
      </c>
      <c r="O83" s="12">
        <f>Table1[[#This Row],[Cases]]/Table1[[#This Row],[Population]]</f>
        <v>1.4191150539041952E-3</v>
      </c>
      <c r="P83" s="12">
        <f>Table1[[#This Row],[Deaths]]/Table1[[#This Row],[Population]]</f>
        <v>5.4951212155051125E-6</v>
      </c>
      <c r="Q83" s="13">
        <f>1-Table1[[#This Row],[Deaths]]/Table1[[#This Row],[Ex(Deaths)]]</f>
        <v>0.40797445554281975</v>
      </c>
      <c r="R83" s="14">
        <f t="shared" si="1"/>
        <v>0.68911630479878305</v>
      </c>
      <c r="S83" s="12">
        <f>Table1[[#This Row],[Percent Infected]]*Table1[[#This Row],[% Active]]</f>
        <v>9.7793532203078494E-4</v>
      </c>
      <c r="T83" s="8">
        <f>1/Table1[[#This Row],[Percent Actively Infected]]</f>
        <v>1022.5625125426449</v>
      </c>
      <c r="AMC83"/>
    </row>
    <row r="84" spans="1:1017" s="1" customFormat="1" ht="16.5" thickBot="1" x14ac:dyDescent="0.3">
      <c r="A84" s="1">
        <v>85</v>
      </c>
      <c r="B84" s="54">
        <v>83</v>
      </c>
      <c r="C84" s="43" t="s">
        <v>113</v>
      </c>
      <c r="D84" s="50">
        <v>7175</v>
      </c>
      <c r="E84" s="51">
        <v>267</v>
      </c>
      <c r="F84" s="50">
        <v>3311</v>
      </c>
      <c r="G84" s="50">
        <v>3597</v>
      </c>
      <c r="H84" s="51">
        <v>33</v>
      </c>
      <c r="I84" s="43">
        <v>6946549</v>
      </c>
      <c r="J84" s="8">
        <f>Table1[[#This Row],[Population]]/Table1[[#This Row],[Cases]]</f>
        <v>968.1601393728223</v>
      </c>
      <c r="K84" s="8">
        <f>Table1[[#This Row],[Population]]/Table1[[#This Row],[Deaths]]</f>
        <v>26017.037453183522</v>
      </c>
      <c r="L84" s="9">
        <f>Table1[[#This Row],[Deaths]]+Table1[[#This Row],[Active]]*Table1[[#This Row],[Death Rate]]</f>
        <v>400.85351916376305</v>
      </c>
      <c r="M84" s="10">
        <f>Table1[[#This Row],[Deaths]]/Table1[[#This Row],[Cases]]</f>
        <v>3.7212543554006966E-2</v>
      </c>
      <c r="N84" s="11">
        <f>Table1[[#This Row],[Cases]]/Table1[[#This Row],[Deaths]]</f>
        <v>26.872659176029963</v>
      </c>
      <c r="O84" s="12">
        <f>Table1[[#This Row],[Cases]]/Table1[[#This Row],[Population]]</f>
        <v>1.0328869774041758E-3</v>
      </c>
      <c r="P84" s="12">
        <f>Table1[[#This Row],[Deaths]]/Table1[[#This Row],[Population]]</f>
        <v>3.8436351633019505E-5</v>
      </c>
      <c r="Q84" s="13">
        <f>1-Table1[[#This Row],[Deaths]]/Table1[[#This Row],[Ex(Deaths)]]</f>
        <v>0.33392127738581501</v>
      </c>
      <c r="R84" s="14">
        <f t="shared" si="1"/>
        <v>0.50132404181184664</v>
      </c>
      <c r="S84" s="12">
        <f>Table1[[#This Row],[Percent Infected]]*Table1[[#This Row],[% Active]]</f>
        <v>5.1781107424708295E-4</v>
      </c>
      <c r="T84" s="8">
        <f>1/Table1[[#This Row],[Percent Actively Infected]]</f>
        <v>1931.2062830136226</v>
      </c>
      <c r="AMC84"/>
    </row>
    <row r="85" spans="1:1017" s="1" customFormat="1" ht="16.5" thickBot="1" x14ac:dyDescent="0.3">
      <c r="A85" s="1">
        <v>86</v>
      </c>
      <c r="B85" s="54">
        <v>84</v>
      </c>
      <c r="C85" s="43" t="s">
        <v>92</v>
      </c>
      <c r="D85" s="50">
        <v>6877</v>
      </c>
      <c r="E85" s="51">
        <v>221</v>
      </c>
      <c r="F85" s="50">
        <v>3115</v>
      </c>
      <c r="G85" s="50">
        <v>3541</v>
      </c>
      <c r="H85" s="51">
        <v>4</v>
      </c>
      <c r="I85" s="43">
        <v>3280092</v>
      </c>
      <c r="J85" s="8">
        <f>Table1[[#This Row],[Population]]/Table1[[#This Row],[Cases]]</f>
        <v>476.96553729824052</v>
      </c>
      <c r="K85" s="8">
        <f>Table1[[#This Row],[Population]]/Table1[[#This Row],[Deaths]]</f>
        <v>14842.045248868779</v>
      </c>
      <c r="L85" s="9">
        <f>Table1[[#This Row],[Deaths]]+Table1[[#This Row],[Active]]*Table1[[#This Row],[Death Rate]]</f>
        <v>334.79395085066164</v>
      </c>
      <c r="M85" s="10">
        <f>Table1[[#This Row],[Deaths]]/Table1[[#This Row],[Cases]]</f>
        <v>3.2136105860113423E-2</v>
      </c>
      <c r="N85" s="11">
        <f>Table1[[#This Row],[Cases]]/Table1[[#This Row],[Deaths]]</f>
        <v>31.117647058823529</v>
      </c>
      <c r="O85" s="12">
        <f>Table1[[#This Row],[Cases]]/Table1[[#This Row],[Population]]</f>
        <v>2.0965875347398791E-3</v>
      </c>
      <c r="P85" s="12">
        <f>Table1[[#This Row],[Deaths]]/Table1[[#This Row],[Population]]</f>
        <v>6.7376158961394991E-5</v>
      </c>
      <c r="Q85" s="13">
        <f>1-Table1[[#This Row],[Deaths]]/Table1[[#This Row],[Ex(Deaths)]]</f>
        <v>0.33989249376079866</v>
      </c>
      <c r="R85" s="14">
        <f t="shared" si="1"/>
        <v>0.51490475498036936</v>
      </c>
      <c r="S85" s="12">
        <f>Table1[[#This Row],[Percent Infected]]*Table1[[#This Row],[% Active]]</f>
        <v>1.0795428908701341E-3</v>
      </c>
      <c r="T85" s="8">
        <f>1/Table1[[#This Row],[Percent Actively Infected]]</f>
        <v>926.31798926856823</v>
      </c>
      <c r="AMC85"/>
    </row>
    <row r="86" spans="1:1017" s="1" customFormat="1" ht="16.5" thickBot="1" x14ac:dyDescent="0.3">
      <c r="A86" s="1">
        <v>87</v>
      </c>
      <c r="B86" s="54">
        <v>85</v>
      </c>
      <c r="C86" s="43" t="s">
        <v>175</v>
      </c>
      <c r="D86" s="50">
        <v>6690</v>
      </c>
      <c r="E86" s="51">
        <v>139</v>
      </c>
      <c r="F86" s="50">
        <v>2590</v>
      </c>
      <c r="G86" s="50">
        <v>3961</v>
      </c>
      <c r="H86" s="51"/>
      <c r="I86" s="43">
        <v>11406231</v>
      </c>
      <c r="J86" s="8">
        <f>Table1[[#This Row],[Population]]/Table1[[#This Row],[Cases]]</f>
        <v>1704.9672645739911</v>
      </c>
      <c r="K86" s="8">
        <f>Table1[[#This Row],[Population]]/Table1[[#This Row],[Deaths]]</f>
        <v>82059.215827338136</v>
      </c>
      <c r="L86" s="9">
        <f>Table1[[#This Row],[Deaths]]+Table1[[#This Row],[Active]]*Table1[[#This Row],[Death Rate]]</f>
        <v>221.29880418535129</v>
      </c>
      <c r="M86" s="10">
        <f>Table1[[#This Row],[Deaths]]/Table1[[#This Row],[Cases]]</f>
        <v>2.0777279521674141E-2</v>
      </c>
      <c r="N86" s="11">
        <f>Table1[[#This Row],[Cases]]/Table1[[#This Row],[Deaths]]</f>
        <v>48.129496402877699</v>
      </c>
      <c r="O86" s="12">
        <f>Table1[[#This Row],[Cases]]/Table1[[#This Row],[Population]]</f>
        <v>5.8652152494544432E-4</v>
      </c>
      <c r="P86" s="12">
        <f>Table1[[#This Row],[Deaths]]/Table1[[#This Row],[Population]]</f>
        <v>1.2186321669270069E-5</v>
      </c>
      <c r="Q86" s="13">
        <f>1-Table1[[#This Row],[Deaths]]/Table1[[#This Row],[Ex(Deaths)]]</f>
        <v>0.37188996338371993</v>
      </c>
      <c r="R86" s="14">
        <f t="shared" si="1"/>
        <v>0.5920777279521674</v>
      </c>
      <c r="S86" s="12">
        <f>Table1[[#This Row],[Percent Infected]]*Table1[[#This Row],[% Active]]</f>
        <v>3.4726633188473914E-4</v>
      </c>
      <c r="T86" s="8">
        <f>1/Table1[[#This Row],[Percent Actively Infected]]</f>
        <v>2879.6341832870489</v>
      </c>
      <c r="AMC86"/>
    </row>
    <row r="87" spans="1:1017" s="1" customFormat="1" ht="16.5" thickBot="1" x14ac:dyDescent="0.3">
      <c r="A87" s="1">
        <v>88</v>
      </c>
      <c r="B87" s="54">
        <v>86</v>
      </c>
      <c r="C87" s="43" t="s">
        <v>119</v>
      </c>
      <c r="D87" s="50">
        <v>6506</v>
      </c>
      <c r="E87" s="51">
        <v>55</v>
      </c>
      <c r="F87" s="50">
        <v>5176</v>
      </c>
      <c r="G87" s="50">
        <v>1275</v>
      </c>
      <c r="H87" s="51"/>
      <c r="I87" s="43">
        <v>9542213</v>
      </c>
      <c r="J87" s="8">
        <f>Table1[[#This Row],[Population]]/Table1[[#This Row],[Cases]]</f>
        <v>1466.6789117737474</v>
      </c>
      <c r="K87" s="8">
        <f>Table1[[#This Row],[Population]]/Table1[[#This Row],[Deaths]]</f>
        <v>173494.78181818183</v>
      </c>
      <c r="L87" s="9">
        <f>Table1[[#This Row],[Deaths]]+Table1[[#This Row],[Active]]*Table1[[#This Row],[Death Rate]]</f>
        <v>65.778512142637567</v>
      </c>
      <c r="M87" s="10">
        <f>Table1[[#This Row],[Deaths]]/Table1[[#This Row],[Cases]]</f>
        <v>8.4537350138333845E-3</v>
      </c>
      <c r="N87" s="11">
        <f>Table1[[#This Row],[Cases]]/Table1[[#This Row],[Deaths]]</f>
        <v>118.2909090909091</v>
      </c>
      <c r="O87" s="12">
        <f>Table1[[#This Row],[Cases]]/Table1[[#This Row],[Population]]</f>
        <v>6.8181248940890333E-4</v>
      </c>
      <c r="P87" s="12">
        <f>Table1[[#This Row],[Deaths]]/Table1[[#This Row],[Population]]</f>
        <v>5.7638621145849504E-6</v>
      </c>
      <c r="Q87" s="13">
        <f>1-Table1[[#This Row],[Deaths]]/Table1[[#This Row],[Ex(Deaths)]]</f>
        <v>0.16386068628710959</v>
      </c>
      <c r="R87" s="14">
        <f t="shared" si="1"/>
        <v>0.19597294804795573</v>
      </c>
      <c r="S87" s="12">
        <f>Table1[[#This Row],[Percent Infected]]*Table1[[#This Row],[% Active]]</f>
        <v>1.3361680356537838E-4</v>
      </c>
      <c r="T87" s="8">
        <f>1/Table1[[#This Row],[Percent Actively Infected]]</f>
        <v>7484.0886274509803</v>
      </c>
      <c r="AMC87"/>
    </row>
    <row r="88" spans="1:1017" s="1" customFormat="1" ht="16.5" thickBot="1" x14ac:dyDescent="0.3">
      <c r="A88" s="1">
        <v>89</v>
      </c>
      <c r="B88" s="54">
        <v>87</v>
      </c>
      <c r="C88" s="43" t="s">
        <v>177</v>
      </c>
      <c r="D88" s="50">
        <v>6230</v>
      </c>
      <c r="E88" s="51">
        <v>34</v>
      </c>
      <c r="F88" s="51">
        <v>942</v>
      </c>
      <c r="G88" s="50">
        <v>5254</v>
      </c>
      <c r="H88" s="51"/>
      <c r="I88" s="43">
        <v>5103894</v>
      </c>
      <c r="J88" s="8">
        <f>Table1[[#This Row],[Population]]/Table1[[#This Row],[Cases]]</f>
        <v>819.24462279293743</v>
      </c>
      <c r="K88" s="8">
        <f>Table1[[#This Row],[Population]]/Table1[[#This Row],[Deaths]]</f>
        <v>150114.5294117647</v>
      </c>
      <c r="L88" s="9">
        <f>Table1[[#This Row],[Deaths]]+Table1[[#This Row],[Active]]*Table1[[#This Row],[Death Rate]]</f>
        <v>62.67351524879615</v>
      </c>
      <c r="M88" s="10">
        <f>Table1[[#This Row],[Deaths]]/Table1[[#This Row],[Cases]]</f>
        <v>5.4574638844301767E-3</v>
      </c>
      <c r="N88" s="11">
        <f>Table1[[#This Row],[Cases]]/Table1[[#This Row],[Deaths]]</f>
        <v>183.23529411764707</v>
      </c>
      <c r="O88" s="12">
        <f>Table1[[#This Row],[Cases]]/Table1[[#This Row],[Population]]</f>
        <v>1.2206366354787148E-3</v>
      </c>
      <c r="P88" s="12">
        <f>Table1[[#This Row],[Deaths]]/Table1[[#This Row],[Population]]</f>
        <v>6.6615803541374484E-6</v>
      </c>
      <c r="Q88" s="13">
        <f>1-Table1[[#This Row],[Deaths]]/Table1[[#This Row],[Ex(Deaths)]]</f>
        <v>0.45750609543712994</v>
      </c>
      <c r="R88" s="14">
        <f t="shared" si="1"/>
        <v>0.84333868378812205</v>
      </c>
      <c r="S88" s="12">
        <f>Table1[[#This Row],[Percent Infected]]*Table1[[#This Row],[% Active]]</f>
        <v>1.0294100935481811E-3</v>
      </c>
      <c r="T88" s="8">
        <f>1/Table1[[#This Row],[Percent Actively Infected]]</f>
        <v>971.43014845831749</v>
      </c>
      <c r="AMC88"/>
    </row>
    <row r="89" spans="1:1017" s="1" customFormat="1" ht="16.5" thickBot="1" x14ac:dyDescent="0.3">
      <c r="A89" s="1">
        <v>90</v>
      </c>
      <c r="B89" s="54">
        <v>88</v>
      </c>
      <c r="C89" s="43" t="s">
        <v>132</v>
      </c>
      <c r="D89" s="50">
        <v>6044</v>
      </c>
      <c r="E89" s="51">
        <v>37</v>
      </c>
      <c r="F89" s="50">
        <v>4802</v>
      </c>
      <c r="G89" s="50">
        <v>1205</v>
      </c>
      <c r="H89" s="51">
        <v>24</v>
      </c>
      <c r="I89" s="43">
        <v>13139507</v>
      </c>
      <c r="J89" s="8">
        <f>Table1[[#This Row],[Population]]/Table1[[#This Row],[Cases]]</f>
        <v>2173.9753474520185</v>
      </c>
      <c r="K89" s="8">
        <f>Table1[[#This Row],[Population]]/Table1[[#This Row],[Deaths]]</f>
        <v>355121.81081081083</v>
      </c>
      <c r="L89" s="9">
        <f>Table1[[#This Row],[Deaths]]+Table1[[#This Row],[Active]]*Table1[[#This Row],[Death Rate]]</f>
        <v>44.376737260092654</v>
      </c>
      <c r="M89" s="10">
        <f>Table1[[#This Row],[Deaths]]/Table1[[#This Row],[Cases]]</f>
        <v>6.1217736598279289E-3</v>
      </c>
      <c r="N89" s="11">
        <f>Table1[[#This Row],[Cases]]/Table1[[#This Row],[Deaths]]</f>
        <v>163.35135135135135</v>
      </c>
      <c r="O89" s="12">
        <f>Table1[[#This Row],[Cases]]/Table1[[#This Row],[Population]]</f>
        <v>4.5998681685697947E-4</v>
      </c>
      <c r="P89" s="12">
        <f>Table1[[#This Row],[Deaths]]/Table1[[#This Row],[Population]]</f>
        <v>2.8159351793031504E-6</v>
      </c>
      <c r="Q89" s="13">
        <f>1-Table1[[#This Row],[Deaths]]/Table1[[#This Row],[Ex(Deaths)]]</f>
        <v>0.16622982480342119</v>
      </c>
      <c r="R89" s="14">
        <f t="shared" si="1"/>
        <v>0.19937127729980145</v>
      </c>
      <c r="S89" s="12">
        <f>Table1[[#This Row],[Percent Infected]]*Table1[[#This Row],[% Active]]</f>
        <v>9.1708159217845841E-5</v>
      </c>
      <c r="T89" s="8">
        <f>1/Table1[[#This Row],[Percent Actively Infected]]</f>
        <v>10904.155186721991</v>
      </c>
      <c r="AMC89"/>
    </row>
    <row r="90" spans="1:1017" s="1" customFormat="1" ht="16.5" thickBot="1" x14ac:dyDescent="0.3">
      <c r="A90" s="1">
        <v>91</v>
      </c>
      <c r="B90" s="54">
        <v>89</v>
      </c>
      <c r="C90" s="43" t="s">
        <v>83</v>
      </c>
      <c r="D90" s="50">
        <v>5949</v>
      </c>
      <c r="E90" s="51">
        <v>26</v>
      </c>
      <c r="F90" s="50">
        <v>2981</v>
      </c>
      <c r="G90" s="50">
        <v>2942</v>
      </c>
      <c r="H90" s="51">
        <v>30</v>
      </c>
      <c r="I90" s="43">
        <v>298833</v>
      </c>
      <c r="J90" s="8">
        <f>Table1[[#This Row],[Population]]/Table1[[#This Row],[Cases]]</f>
        <v>50.232476046394353</v>
      </c>
      <c r="K90" s="8">
        <f>Table1[[#This Row],[Population]]/Table1[[#This Row],[Deaths]]</f>
        <v>11493.576923076924</v>
      </c>
      <c r="L90" s="9">
        <f>Table1[[#This Row],[Deaths]]+Table1[[#This Row],[Active]]*Table1[[#This Row],[Death Rate]]</f>
        <v>38.857959320894267</v>
      </c>
      <c r="M90" s="10">
        <f>Table1[[#This Row],[Deaths]]/Table1[[#This Row],[Cases]]</f>
        <v>4.3704824340225247E-3</v>
      </c>
      <c r="N90" s="11">
        <f>Table1[[#This Row],[Cases]]/Table1[[#This Row],[Deaths]]</f>
        <v>228.80769230769232</v>
      </c>
      <c r="O90" s="12">
        <f>Table1[[#This Row],[Cases]]/Table1[[#This Row],[Population]]</f>
        <v>1.9907439941371938E-2</v>
      </c>
      <c r="P90" s="12">
        <f>Table1[[#This Row],[Deaths]]/Table1[[#This Row],[Population]]</f>
        <v>8.7005116570124455E-5</v>
      </c>
      <c r="Q90" s="13">
        <f>1-Table1[[#This Row],[Deaths]]/Table1[[#This Row],[Ex(Deaths)]]</f>
        <v>0.33089641210212573</v>
      </c>
      <c r="R90" s="14">
        <f t="shared" si="1"/>
        <v>0.49453689695747183</v>
      </c>
      <c r="S90" s="12">
        <f>Table1[[#This Row],[Percent Infected]]*Table1[[#This Row],[% Active]]</f>
        <v>9.8449635749733137E-3</v>
      </c>
      <c r="T90" s="8">
        <f>1/Table1[[#This Row],[Percent Actively Infected]]</f>
        <v>101.57477906186267</v>
      </c>
      <c r="AMC90"/>
    </row>
    <row r="91" spans="1:1017" s="1" customFormat="1" ht="16.5" thickBot="1" x14ac:dyDescent="0.3">
      <c r="A91" s="1">
        <v>92</v>
      </c>
      <c r="B91" s="54">
        <v>90</v>
      </c>
      <c r="C91" s="43" t="s">
        <v>88</v>
      </c>
      <c r="D91" s="50">
        <v>5942</v>
      </c>
      <c r="E91" s="51">
        <v>46</v>
      </c>
      <c r="F91" s="50">
        <v>3004</v>
      </c>
      <c r="G91" s="50">
        <v>2892</v>
      </c>
      <c r="H91" s="51">
        <v>11</v>
      </c>
      <c r="I91" s="43">
        <v>2226822</v>
      </c>
      <c r="J91" s="8">
        <f>Table1[[#This Row],[Population]]/Table1[[#This Row],[Cases]]</f>
        <v>374.75967687647255</v>
      </c>
      <c r="K91" s="8">
        <f>Table1[[#This Row],[Population]]/Table1[[#This Row],[Deaths]]</f>
        <v>48409.17391304348</v>
      </c>
      <c r="L91" s="9">
        <f>Table1[[#This Row],[Deaths]]+Table1[[#This Row],[Active]]*Table1[[#This Row],[Death Rate]]</f>
        <v>68.388421406933688</v>
      </c>
      <c r="M91" s="10">
        <f>Table1[[#This Row],[Deaths]]/Table1[[#This Row],[Cases]]</f>
        <v>7.7415011780545273E-3</v>
      </c>
      <c r="N91" s="11">
        <f>Table1[[#This Row],[Cases]]/Table1[[#This Row],[Deaths]]</f>
        <v>129.17391304347825</v>
      </c>
      <c r="O91" s="12">
        <f>Table1[[#This Row],[Cases]]/Table1[[#This Row],[Population]]</f>
        <v>2.6683767270127565E-3</v>
      </c>
      <c r="P91" s="12">
        <f>Table1[[#This Row],[Deaths]]/Table1[[#This Row],[Population]]</f>
        <v>2.0657241575662536E-5</v>
      </c>
      <c r="Q91" s="13">
        <f>1-Table1[[#This Row],[Deaths]]/Table1[[#This Row],[Ex(Deaths)]]</f>
        <v>0.32737151913063156</v>
      </c>
      <c r="R91" s="14">
        <f t="shared" si="1"/>
        <v>0.48670481319421072</v>
      </c>
      <c r="S91" s="12">
        <f>Table1[[#This Row],[Percent Infected]]*Table1[[#This Row],[% Active]]</f>
        <v>1.298711796452523E-3</v>
      </c>
      <c r="T91" s="8">
        <f>1/Table1[[#This Row],[Percent Actively Infected]]</f>
        <v>769.99377593360987</v>
      </c>
      <c r="AMC91"/>
    </row>
    <row r="92" spans="1:1017" s="1" customFormat="1" ht="16.5" thickBot="1" x14ac:dyDescent="0.3">
      <c r="A92" s="1">
        <v>93</v>
      </c>
      <c r="B92" s="54">
        <v>91</v>
      </c>
      <c r="C92" s="43" t="s">
        <v>186</v>
      </c>
      <c r="D92" s="50">
        <v>5275</v>
      </c>
      <c r="E92" s="51">
        <v>147</v>
      </c>
      <c r="F92" s="50">
        <v>2160</v>
      </c>
      <c r="G92" s="50">
        <v>2968</v>
      </c>
      <c r="H92" s="51">
        <v>5</v>
      </c>
      <c r="I92" s="43">
        <v>4652016</v>
      </c>
      <c r="J92" s="8">
        <f>Table1[[#This Row],[Population]]/Table1[[#This Row],[Cases]]</f>
        <v>881.89876777251186</v>
      </c>
      <c r="K92" s="8">
        <f>Table1[[#This Row],[Population]]/Table1[[#This Row],[Deaths]]</f>
        <v>31646.367346938776</v>
      </c>
      <c r="L92" s="9">
        <f>Table1[[#This Row],[Deaths]]+Table1[[#This Row],[Active]]*Table1[[#This Row],[Death Rate]]</f>
        <v>229.71014218009481</v>
      </c>
      <c r="M92" s="10">
        <f>Table1[[#This Row],[Deaths]]/Table1[[#This Row],[Cases]]</f>
        <v>2.7867298578199053E-2</v>
      </c>
      <c r="N92" s="11">
        <f>Table1[[#This Row],[Cases]]/Table1[[#This Row],[Deaths]]</f>
        <v>35.884353741496597</v>
      </c>
      <c r="O92" s="12">
        <f>Table1[[#This Row],[Cases]]/Table1[[#This Row],[Population]]</f>
        <v>1.1339169942665716E-3</v>
      </c>
      <c r="P92" s="12">
        <f>Table1[[#This Row],[Deaths]]/Table1[[#This Row],[Population]]</f>
        <v>3.1599203442120579E-5</v>
      </c>
      <c r="Q92" s="13">
        <f>1-Table1[[#This Row],[Deaths]]/Table1[[#This Row],[Ex(Deaths)]]</f>
        <v>0.36006308382870322</v>
      </c>
      <c r="R92" s="14">
        <f t="shared" si="1"/>
        <v>0.56265402843601897</v>
      </c>
      <c r="S92" s="12">
        <f>Table1[[#This Row],[Percent Infected]]*Table1[[#This Row],[% Active]]</f>
        <v>6.3800296473614875E-4</v>
      </c>
      <c r="T92" s="8">
        <f>1/Table1[[#This Row],[Percent Actively Infected]]</f>
        <v>1567.3908355795149</v>
      </c>
      <c r="AMC92"/>
    </row>
    <row r="93" spans="1:1017" s="1" customFormat="1" ht="16.5" thickBot="1" x14ac:dyDescent="0.3">
      <c r="A93" s="1">
        <v>94</v>
      </c>
      <c r="B93" s="54">
        <v>92</v>
      </c>
      <c r="C93" s="43" t="s">
        <v>58</v>
      </c>
      <c r="D93" s="50">
        <v>4972</v>
      </c>
      <c r="E93" s="51">
        <v>56</v>
      </c>
      <c r="F93" s="50">
        <v>4712</v>
      </c>
      <c r="G93" s="51">
        <v>204</v>
      </c>
      <c r="H93" s="51"/>
      <c r="I93" s="43">
        <v>988366</v>
      </c>
      <c r="J93" s="8">
        <f>Table1[[#This Row],[Population]]/Table1[[#This Row],[Cases]]</f>
        <v>198.7864038616251</v>
      </c>
      <c r="K93" s="8">
        <f>Table1[[#This Row],[Population]]/Table1[[#This Row],[Deaths]]</f>
        <v>17649.392857142859</v>
      </c>
      <c r="L93" s="9">
        <f>Table1[[#This Row],[Deaths]]+Table1[[#This Row],[Active]]*Table1[[#This Row],[Death Rate]]</f>
        <v>58.297666934835078</v>
      </c>
      <c r="M93" s="10">
        <f>Table1[[#This Row],[Deaths]]/Table1[[#This Row],[Cases]]</f>
        <v>1.1263073209975865E-2</v>
      </c>
      <c r="N93" s="11">
        <f>Table1[[#This Row],[Cases]]/Table1[[#This Row],[Deaths]]</f>
        <v>88.785714285714292</v>
      </c>
      <c r="O93" s="12">
        <f>Table1[[#This Row],[Cases]]/Table1[[#This Row],[Population]]</f>
        <v>5.0305251293549149E-3</v>
      </c>
      <c r="P93" s="12">
        <f>Table1[[#This Row],[Deaths]]/Table1[[#This Row],[Population]]</f>
        <v>5.6659172816547714E-5</v>
      </c>
      <c r="Q93" s="13">
        <f>1-Table1[[#This Row],[Deaths]]/Table1[[#This Row],[Ex(Deaths)]]</f>
        <v>3.9412673879443583E-2</v>
      </c>
      <c r="R93" s="14">
        <f t="shared" si="1"/>
        <v>4.1029766693483509E-2</v>
      </c>
      <c r="S93" s="12">
        <f>Table1[[#This Row],[Percent Infected]]*Table1[[#This Row],[% Active]]</f>
        <v>2.064012724031381E-4</v>
      </c>
      <c r="T93" s="8">
        <f>1/Table1[[#This Row],[Percent Actively Infected]]</f>
        <v>4844.9313725490201</v>
      </c>
      <c r="AMC93"/>
    </row>
    <row r="94" spans="1:1017" s="1" customFormat="1" ht="16.5" thickBot="1" x14ac:dyDescent="0.3">
      <c r="A94" s="1">
        <v>95</v>
      </c>
      <c r="B94" s="54">
        <v>93</v>
      </c>
      <c r="C94" s="43" t="s">
        <v>26</v>
      </c>
      <c r="D94" s="50">
        <v>4925</v>
      </c>
      <c r="E94" s="51">
        <v>110</v>
      </c>
      <c r="F94" s="50">
        <v>4086</v>
      </c>
      <c r="G94" s="51">
        <v>729</v>
      </c>
      <c r="H94" s="51">
        <v>3</v>
      </c>
      <c r="I94" s="43">
        <v>626228</v>
      </c>
      <c r="J94" s="8">
        <f>Table1[[#This Row],[Population]]/Table1[[#This Row],[Cases]]</f>
        <v>127.15289340101523</v>
      </c>
      <c r="K94" s="8">
        <f>Table1[[#This Row],[Population]]/Table1[[#This Row],[Deaths]]</f>
        <v>5692.9818181818182</v>
      </c>
      <c r="L94" s="9">
        <f>Table1[[#This Row],[Deaths]]+Table1[[#This Row],[Active]]*Table1[[#This Row],[Death Rate]]</f>
        <v>126.28223350253808</v>
      </c>
      <c r="M94" s="10">
        <f>Table1[[#This Row],[Deaths]]/Table1[[#This Row],[Cases]]</f>
        <v>2.2335025380710659E-2</v>
      </c>
      <c r="N94" s="11">
        <f>Table1[[#This Row],[Cases]]/Table1[[#This Row],[Deaths]]</f>
        <v>44.772727272727273</v>
      </c>
      <c r="O94" s="12">
        <f>Table1[[#This Row],[Cases]]/Table1[[#This Row],[Population]]</f>
        <v>7.8645477366071151E-3</v>
      </c>
      <c r="P94" s="12">
        <f>Table1[[#This Row],[Deaths]]/Table1[[#This Row],[Population]]</f>
        <v>1.7565487330493048E-4</v>
      </c>
      <c r="Q94" s="13">
        <f>1-Table1[[#This Row],[Deaths]]/Table1[[#This Row],[Ex(Deaths)]]</f>
        <v>0.12893526706756286</v>
      </c>
      <c r="R94" s="14">
        <f t="shared" si="1"/>
        <v>0.14802030456852791</v>
      </c>
      <c r="S94" s="12">
        <f>Table1[[#This Row],[Percent Infected]]*Table1[[#This Row],[% Active]]</f>
        <v>1.1641127512663121E-3</v>
      </c>
      <c r="T94" s="8">
        <f>1/Table1[[#This Row],[Percent Actively Infected]]</f>
        <v>859.0233196159121</v>
      </c>
      <c r="AMC94"/>
    </row>
    <row r="95" spans="1:1017" s="1" customFormat="1" ht="16.5" thickBot="1" x14ac:dyDescent="0.3">
      <c r="A95" s="1">
        <v>96</v>
      </c>
      <c r="B95" s="54">
        <v>94</v>
      </c>
      <c r="C95" s="43" t="s">
        <v>205</v>
      </c>
      <c r="D95" s="50">
        <v>4867</v>
      </c>
      <c r="E95" s="51">
        <v>35</v>
      </c>
      <c r="F95" s="50">
        <v>2378</v>
      </c>
      <c r="G95" s="50">
        <v>2454</v>
      </c>
      <c r="H95" s="51">
        <v>58</v>
      </c>
      <c r="I95" s="43">
        <v>27704972</v>
      </c>
      <c r="J95" s="8">
        <f>Table1[[#This Row],[Population]]/Table1[[#This Row],[Cases]]</f>
        <v>5692.4125744812</v>
      </c>
      <c r="K95" s="8">
        <f>Table1[[#This Row],[Population]]/Table1[[#This Row],[Deaths]]</f>
        <v>791570.62857142859</v>
      </c>
      <c r="L95" s="9">
        <f>Table1[[#This Row],[Deaths]]+Table1[[#This Row],[Active]]*Table1[[#This Row],[Death Rate]]</f>
        <v>52.647421409492495</v>
      </c>
      <c r="M95" s="10">
        <f>Table1[[#This Row],[Deaths]]/Table1[[#This Row],[Cases]]</f>
        <v>7.191288267926854E-3</v>
      </c>
      <c r="N95" s="11">
        <f>Table1[[#This Row],[Cases]]/Table1[[#This Row],[Deaths]]</f>
        <v>139.05714285714285</v>
      </c>
      <c r="O95" s="12">
        <f>Table1[[#This Row],[Cases]]/Table1[[#This Row],[Population]]</f>
        <v>1.7567243886765162E-4</v>
      </c>
      <c r="P95" s="12">
        <f>Table1[[#This Row],[Deaths]]/Table1[[#This Row],[Population]]</f>
        <v>1.2633111486270407E-6</v>
      </c>
      <c r="Q95" s="13">
        <f>1-Table1[[#This Row],[Deaths]]/Table1[[#This Row],[Ex(Deaths)]]</f>
        <v>0.33520010927468913</v>
      </c>
      <c r="R95" s="14">
        <f t="shared" si="1"/>
        <v>0.50421204027121425</v>
      </c>
      <c r="S95" s="12">
        <f>Table1[[#This Row],[Percent Infected]]*Table1[[#This Row],[% Active]]</f>
        <v>8.8576158820878785E-5</v>
      </c>
      <c r="T95" s="8">
        <f>1/Table1[[#This Row],[Percent Actively Infected]]</f>
        <v>11289.719641401794</v>
      </c>
      <c r="AMC95"/>
    </row>
    <row r="96" spans="1:1017" s="1" customFormat="1" ht="16.5" thickBot="1" x14ac:dyDescent="0.3">
      <c r="A96" s="1">
        <v>97</v>
      </c>
      <c r="B96" s="54">
        <v>95</v>
      </c>
      <c r="C96" s="43" t="s">
        <v>160</v>
      </c>
      <c r="D96" s="50">
        <v>4288</v>
      </c>
      <c r="E96" s="51">
        <v>53</v>
      </c>
      <c r="F96" s="50">
        <v>1145</v>
      </c>
      <c r="G96" s="50">
        <v>3090</v>
      </c>
      <c r="H96" s="51">
        <v>2</v>
      </c>
      <c r="I96" s="43">
        <v>4831780</v>
      </c>
      <c r="J96" s="8">
        <f>Table1[[#This Row],[Population]]/Table1[[#This Row],[Cases]]</f>
        <v>1126.8143656716418</v>
      </c>
      <c r="K96" s="8">
        <f>Table1[[#This Row],[Population]]/Table1[[#This Row],[Deaths]]</f>
        <v>91165.660377358494</v>
      </c>
      <c r="L96" s="9">
        <f>Table1[[#This Row],[Deaths]]+Table1[[#This Row],[Active]]*Table1[[#This Row],[Death Rate]]</f>
        <v>91.192630597014926</v>
      </c>
      <c r="M96" s="10">
        <f>Table1[[#This Row],[Deaths]]/Table1[[#This Row],[Cases]]</f>
        <v>1.2360074626865671E-2</v>
      </c>
      <c r="N96" s="11">
        <f>Table1[[#This Row],[Cases]]/Table1[[#This Row],[Deaths]]</f>
        <v>80.905660377358487</v>
      </c>
      <c r="O96" s="12">
        <f>Table1[[#This Row],[Cases]]/Table1[[#This Row],[Population]]</f>
        <v>8.8745762431236518E-4</v>
      </c>
      <c r="P96" s="12">
        <f>Table1[[#This Row],[Deaths]]/Table1[[#This Row],[Population]]</f>
        <v>1.0969042464681752E-5</v>
      </c>
      <c r="Q96" s="13">
        <f>1-Table1[[#This Row],[Deaths]]/Table1[[#This Row],[Ex(Deaths)]]</f>
        <v>0.41881268636486857</v>
      </c>
      <c r="R96" s="14">
        <f t="shared" si="1"/>
        <v>0.72061567164179108</v>
      </c>
      <c r="S96" s="12">
        <f>Table1[[#This Row],[Percent Infected]]*Table1[[#This Row],[% Active]]</f>
        <v>6.3951587199748334E-4</v>
      </c>
      <c r="T96" s="8">
        <f>1/Table1[[#This Row],[Percent Actively Infected]]</f>
        <v>1563.6828478964401</v>
      </c>
      <c r="AMC96"/>
    </row>
    <row r="97" spans="1:1017" s="1" customFormat="1" ht="16.5" thickBot="1" x14ac:dyDescent="0.3">
      <c r="A97" s="1">
        <v>98</v>
      </c>
      <c r="B97" s="54">
        <v>96</v>
      </c>
      <c r="C97" s="43" t="s">
        <v>111</v>
      </c>
      <c r="D97" s="50">
        <v>4234</v>
      </c>
      <c r="E97" s="51">
        <v>595</v>
      </c>
      <c r="F97" s="50">
        <v>3036</v>
      </c>
      <c r="G97" s="51">
        <v>603</v>
      </c>
      <c r="H97" s="51">
        <v>5</v>
      </c>
      <c r="I97" s="43">
        <v>9659520</v>
      </c>
      <c r="J97" s="8">
        <f>Table1[[#This Row],[Population]]/Table1[[#This Row],[Cases]]</f>
        <v>2281.4170996693433</v>
      </c>
      <c r="K97" s="8">
        <f>Table1[[#This Row],[Population]]/Table1[[#This Row],[Deaths]]</f>
        <v>16234.487394957983</v>
      </c>
      <c r="L97" s="9">
        <f>Table1[[#This Row],[Deaths]]+Table1[[#This Row],[Active]]*Table1[[#This Row],[Death Rate]]</f>
        <v>679.73901747756258</v>
      </c>
      <c r="M97" s="10">
        <f>Table1[[#This Row],[Deaths]]/Table1[[#This Row],[Cases]]</f>
        <v>0.14052905054322154</v>
      </c>
      <c r="N97" s="11">
        <f>Table1[[#This Row],[Cases]]/Table1[[#This Row],[Deaths]]</f>
        <v>7.1159663865546214</v>
      </c>
      <c r="O97" s="12">
        <f>Table1[[#This Row],[Cases]]/Table1[[#This Row],[Population]]</f>
        <v>4.3832405751010402E-4</v>
      </c>
      <c r="P97" s="12">
        <f>Table1[[#This Row],[Deaths]]/Table1[[#This Row],[Population]]</f>
        <v>6.1597263632147349E-5</v>
      </c>
      <c r="Q97" s="13">
        <f>1-Table1[[#This Row],[Deaths]]/Table1[[#This Row],[Ex(Deaths)]]</f>
        <v>0.12466404796361386</v>
      </c>
      <c r="R97" s="14">
        <f t="shared" si="1"/>
        <v>0.14241851676901277</v>
      </c>
      <c r="S97" s="12">
        <f>Table1[[#This Row],[Percent Infected]]*Table1[[#This Row],[% Active]]</f>
        <v>6.242546213476447E-5</v>
      </c>
      <c r="T97" s="8">
        <f>1/Table1[[#This Row],[Percent Actively Infected]]</f>
        <v>16019.104477611938</v>
      </c>
      <c r="AMC97"/>
    </row>
    <row r="98" spans="1:1017" s="1" customFormat="1" ht="16.5" thickBot="1" x14ac:dyDescent="0.3">
      <c r="A98" s="1">
        <v>99</v>
      </c>
      <c r="B98" s="54">
        <v>97</v>
      </c>
      <c r="C98" s="43" t="s">
        <v>125</v>
      </c>
      <c r="D98" s="50">
        <v>3772</v>
      </c>
      <c r="E98" s="51">
        <v>193</v>
      </c>
      <c r="F98" s="50">
        <v>1374</v>
      </c>
      <c r="G98" s="50">
        <v>2205</v>
      </c>
      <c r="H98" s="51">
        <v>9</v>
      </c>
      <c r="I98" s="43">
        <v>10421272</v>
      </c>
      <c r="J98" s="8">
        <f>Table1[[#This Row],[Population]]/Table1[[#This Row],[Cases]]</f>
        <v>2762.7974549310711</v>
      </c>
      <c r="K98" s="8">
        <f>Table1[[#This Row],[Population]]/Table1[[#This Row],[Deaths]]</f>
        <v>53996.227979274612</v>
      </c>
      <c r="L98" s="9">
        <f>Table1[[#This Row],[Deaths]]+Table1[[#This Row],[Active]]*Table1[[#This Row],[Death Rate]]</f>
        <v>305.82211028632025</v>
      </c>
      <c r="M98" s="10">
        <f>Table1[[#This Row],[Deaths]]/Table1[[#This Row],[Cases]]</f>
        <v>5.1166489925768825E-2</v>
      </c>
      <c r="N98" s="11">
        <f>Table1[[#This Row],[Cases]]/Table1[[#This Row],[Deaths]]</f>
        <v>19.5440414507772</v>
      </c>
      <c r="O98" s="12">
        <f>Table1[[#This Row],[Cases]]/Table1[[#This Row],[Population]]</f>
        <v>3.6195197668768267E-4</v>
      </c>
      <c r="P98" s="12">
        <f>Table1[[#This Row],[Deaths]]/Table1[[#This Row],[Population]]</f>
        <v>1.8519812168802426E-5</v>
      </c>
      <c r="Q98" s="13">
        <f>1-Table1[[#This Row],[Deaths]]/Table1[[#This Row],[Ex(Deaths)]]</f>
        <v>0.36891417098879031</v>
      </c>
      <c r="R98" s="14">
        <f t="shared" si="1"/>
        <v>0.58457051961823969</v>
      </c>
      <c r="S98" s="12">
        <f>Table1[[#This Row],[Percent Infected]]*Table1[[#This Row],[% Active]]</f>
        <v>2.1158645508916765E-4</v>
      </c>
      <c r="T98" s="8">
        <f>1/Table1[[#This Row],[Percent Actively Infected]]</f>
        <v>4726.2004535147389</v>
      </c>
      <c r="AMC98"/>
    </row>
    <row r="99" spans="1:1017" s="1" customFormat="1" ht="16.5" thickBot="1" x14ac:dyDescent="0.3">
      <c r="A99" s="1">
        <v>100</v>
      </c>
      <c r="B99" s="54">
        <v>98</v>
      </c>
      <c r="C99" s="43" t="s">
        <v>99</v>
      </c>
      <c r="D99" s="50">
        <v>3722</v>
      </c>
      <c r="E99" s="51">
        <v>119</v>
      </c>
      <c r="F99" s="50">
        <v>2486</v>
      </c>
      <c r="G99" s="50">
        <v>1117</v>
      </c>
      <c r="H99" s="51">
        <v>3</v>
      </c>
      <c r="I99" s="43">
        <v>4104365</v>
      </c>
      <c r="J99" s="8">
        <f>Table1[[#This Row],[Population]]/Table1[[#This Row],[Cases]]</f>
        <v>1102.7310585706609</v>
      </c>
      <c r="K99" s="8">
        <f>Table1[[#This Row],[Population]]/Table1[[#This Row],[Deaths]]</f>
        <v>34490.462184873948</v>
      </c>
      <c r="L99" s="9">
        <f>Table1[[#This Row],[Deaths]]+Table1[[#This Row],[Active]]*Table1[[#This Row],[Death Rate]]</f>
        <v>154.71278882321332</v>
      </c>
      <c r="M99" s="10">
        <f>Table1[[#This Row],[Deaths]]/Table1[[#This Row],[Cases]]</f>
        <v>3.1972058033315424E-2</v>
      </c>
      <c r="N99" s="11">
        <f>Table1[[#This Row],[Cases]]/Table1[[#This Row],[Deaths]]</f>
        <v>31.277310924369747</v>
      </c>
      <c r="O99" s="12">
        <f>Table1[[#This Row],[Cases]]/Table1[[#This Row],[Population]]</f>
        <v>9.0683942583079239E-4</v>
      </c>
      <c r="P99" s="12">
        <f>Table1[[#This Row],[Deaths]]/Table1[[#This Row],[Population]]</f>
        <v>2.8993522749560529E-5</v>
      </c>
      <c r="Q99" s="13">
        <f>1-Table1[[#This Row],[Deaths]]/Table1[[#This Row],[Ex(Deaths)]]</f>
        <v>0.23083281669766476</v>
      </c>
      <c r="R99" s="14">
        <f t="shared" si="1"/>
        <v>0.30010746910263297</v>
      </c>
      <c r="S99" s="12">
        <f>Table1[[#This Row],[Percent Infected]]*Table1[[#This Row],[% Active]]</f>
        <v>2.7214928496856395E-4</v>
      </c>
      <c r="T99" s="8">
        <f>1/Table1[[#This Row],[Percent Actively Infected]]</f>
        <v>3674.4538943598927</v>
      </c>
      <c r="AMC99"/>
    </row>
    <row r="100" spans="1:1017" s="1" customFormat="1" ht="16.5" thickBot="1" x14ac:dyDescent="0.3">
      <c r="A100" s="1">
        <v>101</v>
      </c>
      <c r="B100" s="54">
        <v>99</v>
      </c>
      <c r="C100" s="43" t="s">
        <v>114</v>
      </c>
      <c r="D100" s="50">
        <v>3454</v>
      </c>
      <c r="E100" s="51">
        <v>93</v>
      </c>
      <c r="F100" s="50">
        <v>1946</v>
      </c>
      <c r="G100" s="50">
        <v>1415</v>
      </c>
      <c r="H100" s="51">
        <v>8</v>
      </c>
      <c r="I100" s="43">
        <v>2877693</v>
      </c>
      <c r="J100" s="8">
        <f>Table1[[#This Row],[Population]]/Table1[[#This Row],[Cases]]</f>
        <v>833.14794441227559</v>
      </c>
      <c r="K100" s="8">
        <f>Table1[[#This Row],[Population]]/Table1[[#This Row],[Deaths]]</f>
        <v>30942.935483870966</v>
      </c>
      <c r="L100" s="9">
        <f>Table1[[#This Row],[Deaths]]+Table1[[#This Row],[Active]]*Table1[[#This Row],[Death Rate]]</f>
        <v>131.09930515344527</v>
      </c>
      <c r="M100" s="10">
        <f>Table1[[#This Row],[Deaths]]/Table1[[#This Row],[Cases]]</f>
        <v>2.6925303995367689E-2</v>
      </c>
      <c r="N100" s="15">
        <f>Table1[[#This Row],[Cases]]/Table1[[#This Row],[Deaths]]</f>
        <v>37.13978494623656</v>
      </c>
      <c r="O100" s="12">
        <f>Table1[[#This Row],[Cases]]/Table1[[#This Row],[Population]]</f>
        <v>1.2002670194492602E-3</v>
      </c>
      <c r="P100" s="12">
        <f>Table1[[#This Row],[Deaths]]/Table1[[#This Row],[Population]]</f>
        <v>3.2317554374285236E-5</v>
      </c>
      <c r="Q100" s="13">
        <f>1-Table1[[#This Row],[Deaths]]/Table1[[#This Row],[Ex(Deaths)]]</f>
        <v>0.29061408913534603</v>
      </c>
      <c r="R100" s="16">
        <f t="shared" si="1"/>
        <v>0.4096699478865084</v>
      </c>
      <c r="S100" s="12">
        <f>Table1[[#This Row],[Percent Infected]]*Table1[[#This Row],[% Active]]</f>
        <v>4.9171332730767322E-4</v>
      </c>
      <c r="T100" s="8">
        <f>1/Table1[[#This Row],[Percent Actively Infected]]</f>
        <v>2033.7053003533567</v>
      </c>
      <c r="AMC100"/>
    </row>
    <row r="101" spans="1:1017" s="1" customFormat="1" ht="16.5" thickBot="1" x14ac:dyDescent="0.3">
      <c r="A101" s="1">
        <v>102</v>
      </c>
      <c r="B101" s="54">
        <v>100</v>
      </c>
      <c r="C101" s="43" t="s">
        <v>191</v>
      </c>
      <c r="D101" s="50">
        <v>3217</v>
      </c>
      <c r="E101" s="51">
        <v>58</v>
      </c>
      <c r="F101" s="50">
        <v>3088</v>
      </c>
      <c r="G101" s="51">
        <v>71</v>
      </c>
      <c r="H101" s="51">
        <v>1</v>
      </c>
      <c r="I101" s="43">
        <v>69805487</v>
      </c>
      <c r="J101" s="8">
        <f>Table1[[#This Row],[Population]]/Table1[[#This Row],[Cases]]</f>
        <v>21698.939073671121</v>
      </c>
      <c r="K101" s="8">
        <f>Table1[[#This Row],[Population]]/Table1[[#This Row],[Deaths]]</f>
        <v>1203542.8793103448</v>
      </c>
      <c r="L101" s="9">
        <f>Table1[[#This Row],[Deaths]]+Table1[[#This Row],[Active]]*Table1[[#This Row],[Death Rate]]</f>
        <v>59.280074603668012</v>
      </c>
      <c r="M101" s="10">
        <f>Table1[[#This Row],[Deaths]]/Table1[[#This Row],[Cases]]</f>
        <v>1.8029219769972023E-2</v>
      </c>
      <c r="N101" s="11">
        <f>Table1[[#This Row],[Cases]]/Table1[[#This Row],[Deaths]]</f>
        <v>55.46551724137931</v>
      </c>
      <c r="O101" s="12">
        <f>Table1[[#This Row],[Cases]]/Table1[[#This Row],[Population]]</f>
        <v>4.6085202442610279E-5</v>
      </c>
      <c r="P101" s="12">
        <f>Table1[[#This Row],[Deaths]]/Table1[[#This Row],[Population]]</f>
        <v>8.3088024298147218E-7</v>
      </c>
      <c r="Q101" s="13">
        <f>1-Table1[[#This Row],[Deaths]]/Table1[[#This Row],[Ex(Deaths)]]</f>
        <v>2.1593673965936699E-2</v>
      </c>
      <c r="R101" s="14">
        <f t="shared" si="1"/>
        <v>2.2070251787379546E-2</v>
      </c>
      <c r="S101" s="12">
        <f>Table1[[#This Row],[Percent Infected]]*Table1[[#This Row],[% Active]]</f>
        <v>1.0171120215807678E-6</v>
      </c>
      <c r="T101" s="8">
        <f>1/Table1[[#This Row],[Percent Actively Infected]]</f>
        <v>983175.87323943654</v>
      </c>
      <c r="AMC101"/>
    </row>
    <row r="102" spans="1:1017" s="1" customFormat="1" ht="16.5" thickBot="1" x14ac:dyDescent="0.3">
      <c r="A102" s="1">
        <v>103</v>
      </c>
      <c r="B102" s="54">
        <v>101</v>
      </c>
      <c r="C102" s="43" t="s">
        <v>91</v>
      </c>
      <c r="D102" s="50">
        <v>3071</v>
      </c>
      <c r="E102" s="51">
        <v>51</v>
      </c>
      <c r="F102" s="51">
        <v>842</v>
      </c>
      <c r="G102" s="50">
        <v>2178</v>
      </c>
      <c r="H102" s="51"/>
      <c r="I102" s="43">
        <v>1403710</v>
      </c>
      <c r="J102" s="8">
        <f>Table1[[#This Row],[Population]]/Table1[[#This Row],[Cases]]</f>
        <v>457.08563985672419</v>
      </c>
      <c r="K102" s="8">
        <f>Table1[[#This Row],[Population]]/Table1[[#This Row],[Deaths]]</f>
        <v>27523.725490196077</v>
      </c>
      <c r="L102" s="9">
        <f>Table1[[#This Row],[Deaths]]+Table1[[#This Row],[Active]]*Table1[[#This Row],[Death Rate]]</f>
        <v>87.169977206121786</v>
      </c>
      <c r="M102" s="10">
        <f>Table1[[#This Row],[Deaths]]/Table1[[#This Row],[Cases]]</f>
        <v>1.6606968414197329E-2</v>
      </c>
      <c r="N102" s="11">
        <f>Table1[[#This Row],[Cases]]/Table1[[#This Row],[Deaths]]</f>
        <v>60.215686274509807</v>
      </c>
      <c r="O102" s="12">
        <f>Table1[[#This Row],[Cases]]/Table1[[#This Row],[Population]]</f>
        <v>2.1877738279274207E-3</v>
      </c>
      <c r="P102" s="12">
        <f>Table1[[#This Row],[Deaths]]/Table1[[#This Row],[Population]]</f>
        <v>3.6332290857798265E-5</v>
      </c>
      <c r="Q102" s="13">
        <f>1-Table1[[#This Row],[Deaths]]/Table1[[#This Row],[Ex(Deaths)]]</f>
        <v>0.41493617831967999</v>
      </c>
      <c r="R102" s="14">
        <f t="shared" si="1"/>
        <v>0.70921523933572128</v>
      </c>
      <c r="S102" s="12">
        <f>Table1[[#This Row],[Percent Infected]]*Table1[[#This Row],[% Active]]</f>
        <v>1.5516025389859728E-3</v>
      </c>
      <c r="T102" s="8">
        <f>1/Table1[[#This Row],[Percent Actively Infected]]</f>
        <v>644.49494949494954</v>
      </c>
      <c r="AMC102"/>
    </row>
    <row r="103" spans="1:1017" s="1" customFormat="1" ht="16.5" thickBot="1" x14ac:dyDescent="0.3">
      <c r="A103" s="1">
        <v>104</v>
      </c>
      <c r="B103" s="54">
        <v>102</v>
      </c>
      <c r="C103" s="43" t="s">
        <v>166</v>
      </c>
      <c r="D103" s="50">
        <v>3051</v>
      </c>
      <c r="E103" s="51">
        <v>92</v>
      </c>
      <c r="F103" s="50">
        <v>1264</v>
      </c>
      <c r="G103" s="50">
        <v>1695</v>
      </c>
      <c r="H103" s="51">
        <v>2</v>
      </c>
      <c r="I103" s="43">
        <v>15901393</v>
      </c>
      <c r="J103" s="8">
        <f>Table1[[#This Row],[Population]]/Table1[[#This Row],[Cases]]</f>
        <v>5211.8626679777126</v>
      </c>
      <c r="K103" s="8">
        <f>Table1[[#This Row],[Population]]/Table1[[#This Row],[Deaths]]</f>
        <v>172841.22826086957</v>
      </c>
      <c r="L103" s="9">
        <f>Table1[[#This Row],[Deaths]]+Table1[[#This Row],[Active]]*Table1[[#This Row],[Death Rate]]</f>
        <v>143.11111111111111</v>
      </c>
      <c r="M103" s="10">
        <f>Table1[[#This Row],[Deaths]]/Table1[[#This Row],[Cases]]</f>
        <v>3.0154047853162898E-2</v>
      </c>
      <c r="N103" s="11">
        <f>Table1[[#This Row],[Cases]]/Table1[[#This Row],[Deaths]]</f>
        <v>33.163043478260867</v>
      </c>
      <c r="O103" s="12">
        <f>Table1[[#This Row],[Cases]]/Table1[[#This Row],[Population]]</f>
        <v>1.9186998271157753E-4</v>
      </c>
      <c r="P103" s="12">
        <f>Table1[[#This Row],[Deaths]]/Table1[[#This Row],[Population]]</f>
        <v>5.7856566402704464E-6</v>
      </c>
      <c r="Q103" s="13">
        <f>1-Table1[[#This Row],[Deaths]]/Table1[[#This Row],[Ex(Deaths)]]</f>
        <v>0.35714285714285721</v>
      </c>
      <c r="R103" s="14">
        <f t="shared" si="1"/>
        <v>0.55555555555555558</v>
      </c>
      <c r="S103" s="12">
        <f>Table1[[#This Row],[Percent Infected]]*Table1[[#This Row],[% Active]]</f>
        <v>1.065944348397653E-4</v>
      </c>
      <c r="T103" s="8">
        <f>1/Table1[[#This Row],[Percent Actively Infected]]</f>
        <v>9381.352802359881</v>
      </c>
      <c r="AMC103"/>
    </row>
    <row r="104" spans="1:1017" s="1" customFormat="1" ht="16.5" thickBot="1" x14ac:dyDescent="0.3">
      <c r="A104" s="1">
        <v>105</v>
      </c>
      <c r="B104" s="54">
        <v>103</v>
      </c>
      <c r="C104" s="43" t="s">
        <v>193</v>
      </c>
      <c r="D104" s="50">
        <v>2846</v>
      </c>
      <c r="E104" s="51">
        <v>91</v>
      </c>
      <c r="F104" s="50">
        <v>1993</v>
      </c>
      <c r="G104" s="51">
        <v>762</v>
      </c>
      <c r="H104" s="51"/>
      <c r="I104" s="43">
        <v>6626665</v>
      </c>
      <c r="J104" s="8">
        <f>Table1[[#This Row],[Population]]/Table1[[#This Row],[Cases]]</f>
        <v>2328.4135628952918</v>
      </c>
      <c r="K104" s="8">
        <f>Table1[[#This Row],[Population]]/Table1[[#This Row],[Deaths]]</f>
        <v>72820.494505494498</v>
      </c>
      <c r="L104" s="9">
        <f>Table1[[#This Row],[Deaths]]+Table1[[#This Row],[Active]]*Table1[[#This Row],[Death Rate]]</f>
        <v>115.36472241742797</v>
      </c>
      <c r="M104" s="10">
        <f>Table1[[#This Row],[Deaths]]/Table1[[#This Row],[Cases]]</f>
        <v>3.1974701335207308E-2</v>
      </c>
      <c r="N104" s="11">
        <f>Table1[[#This Row],[Cases]]/Table1[[#This Row],[Deaths]]</f>
        <v>31.274725274725274</v>
      </c>
      <c r="O104" s="12">
        <f>Table1[[#This Row],[Cases]]/Table1[[#This Row],[Population]]</f>
        <v>4.2947696918434837E-4</v>
      </c>
      <c r="P104" s="12">
        <f>Table1[[#This Row],[Deaths]]/Table1[[#This Row],[Population]]</f>
        <v>1.3732397820019572E-5</v>
      </c>
      <c r="Q104" s="13">
        <f>1-Table1[[#This Row],[Deaths]]/Table1[[#This Row],[Ex(Deaths)]]</f>
        <v>0.21119733924611972</v>
      </c>
      <c r="R104" s="14">
        <f t="shared" si="1"/>
        <v>0.26774420238931834</v>
      </c>
      <c r="S104" s="12">
        <f>Table1[[#This Row],[Percent Infected]]*Table1[[#This Row],[% Active]]</f>
        <v>1.1498996855884521E-4</v>
      </c>
      <c r="T104" s="8">
        <f>1/Table1[[#This Row],[Percent Actively Infected]]</f>
        <v>8696.4107611548552</v>
      </c>
      <c r="AMC104"/>
    </row>
    <row r="105" spans="1:1017" s="1" customFormat="1" ht="16.5" thickBot="1" x14ac:dyDescent="0.3">
      <c r="A105" s="1">
        <v>106</v>
      </c>
      <c r="B105" s="54">
        <v>104</v>
      </c>
      <c r="C105" s="43" t="s">
        <v>161</v>
      </c>
      <c r="D105" s="50">
        <v>2820</v>
      </c>
      <c r="E105" s="51">
        <v>21</v>
      </c>
      <c r="F105" s="50">
        <v>1261</v>
      </c>
      <c r="G105" s="50">
        <v>1538</v>
      </c>
      <c r="H105" s="51">
        <v>10</v>
      </c>
      <c r="I105" s="43">
        <v>7134868</v>
      </c>
      <c r="J105" s="8">
        <f>Table1[[#This Row],[Population]]/Table1[[#This Row],[Cases]]</f>
        <v>2530.0950354609931</v>
      </c>
      <c r="K105" s="8">
        <f>Table1[[#This Row],[Population]]/Table1[[#This Row],[Deaths]]</f>
        <v>339755.61904761905</v>
      </c>
      <c r="L105" s="9">
        <f>Table1[[#This Row],[Deaths]]+Table1[[#This Row],[Active]]*Table1[[#This Row],[Death Rate]]</f>
        <v>32.4531914893617</v>
      </c>
      <c r="M105" s="10">
        <f>Table1[[#This Row],[Deaths]]/Table1[[#This Row],[Cases]]</f>
        <v>7.4468085106382982E-3</v>
      </c>
      <c r="N105" s="11">
        <f>Table1[[#This Row],[Cases]]/Table1[[#This Row],[Deaths]]</f>
        <v>134.28571428571428</v>
      </c>
      <c r="O105" s="12">
        <f>Table1[[#This Row],[Cases]]/Table1[[#This Row],[Population]]</f>
        <v>3.9524207035084599E-4</v>
      </c>
      <c r="P105" s="12">
        <f>Table1[[#This Row],[Deaths]]/Table1[[#This Row],[Population]]</f>
        <v>2.9432920132509809E-6</v>
      </c>
      <c r="Q105" s="13">
        <f>1-Table1[[#This Row],[Deaths]]/Table1[[#This Row],[Ex(Deaths)]]</f>
        <v>0.35291418081688841</v>
      </c>
      <c r="R105" s="14">
        <f t="shared" si="1"/>
        <v>0.54539007092198577</v>
      </c>
      <c r="S105" s="12">
        <f>Table1[[#This Row],[Percent Infected]]*Table1[[#This Row],[% Active]]</f>
        <v>2.1556110078000038E-4</v>
      </c>
      <c r="T105" s="8">
        <f>1/Table1[[#This Row],[Percent Actively Infected]]</f>
        <v>4639.0559167750334</v>
      </c>
      <c r="AMC105"/>
    </row>
    <row r="106" spans="1:1017" s="1" customFormat="1" ht="16.5" thickBot="1" x14ac:dyDescent="0.3">
      <c r="A106" s="1">
        <v>107</v>
      </c>
      <c r="B106" s="54">
        <v>105</v>
      </c>
      <c r="C106" s="43" t="s">
        <v>28</v>
      </c>
      <c r="D106" s="50">
        <v>2711</v>
      </c>
      <c r="E106" s="51">
        <v>37</v>
      </c>
      <c r="F106" s="50">
        <v>2480</v>
      </c>
      <c r="G106" s="51">
        <v>194</v>
      </c>
      <c r="H106" s="51">
        <v>3</v>
      </c>
      <c r="I106" s="43">
        <v>272950</v>
      </c>
      <c r="J106" s="8">
        <f>Table1[[#This Row],[Population]]/Table1[[#This Row],[Cases]]</f>
        <v>100.68240501659903</v>
      </c>
      <c r="K106" s="8">
        <f>Table1[[#This Row],[Population]]/Table1[[#This Row],[Deaths]]</f>
        <v>7377.0270270270266</v>
      </c>
      <c r="L106" s="9">
        <f>Table1[[#This Row],[Deaths]]+Table1[[#This Row],[Active]]*Table1[[#This Row],[Death Rate]]</f>
        <v>39.647731464404281</v>
      </c>
      <c r="M106" s="10">
        <f>Table1[[#This Row],[Deaths]]/Table1[[#This Row],[Cases]]</f>
        <v>1.3648100331980819E-2</v>
      </c>
      <c r="N106" s="11">
        <f>Table1[[#This Row],[Cases]]/Table1[[#This Row],[Deaths]]</f>
        <v>73.270270270270274</v>
      </c>
      <c r="O106" s="12">
        <f>Table1[[#This Row],[Cases]]/Table1[[#This Row],[Population]]</f>
        <v>9.9322220186847405E-3</v>
      </c>
      <c r="P106" s="12">
        <f>Table1[[#This Row],[Deaths]]/Table1[[#This Row],[Population]]</f>
        <v>1.3555596263051841E-4</v>
      </c>
      <c r="Q106" s="13">
        <f>1-Table1[[#This Row],[Deaths]]/Table1[[#This Row],[Ex(Deaths)]]</f>
        <v>6.6781411359724707E-2</v>
      </c>
      <c r="R106" s="14">
        <f t="shared" si="1"/>
        <v>7.1560309848764297E-2</v>
      </c>
      <c r="S106" s="12">
        <f>Table1[[#This Row],[Percent Infected]]*Table1[[#This Row],[% Active]]</f>
        <v>7.1075288514379923E-4</v>
      </c>
      <c r="T106" s="8">
        <f>1/Table1[[#This Row],[Percent Actively Infected]]</f>
        <v>1406.9587628865979</v>
      </c>
      <c r="AMC106"/>
    </row>
    <row r="107" spans="1:1017" s="1" customFormat="1" ht="16.5" thickBot="1" x14ac:dyDescent="0.3">
      <c r="A107" s="1">
        <v>108</v>
      </c>
      <c r="B107" s="54">
        <v>106</v>
      </c>
      <c r="C107" s="43" t="s">
        <v>53</v>
      </c>
      <c r="D107" s="50">
        <v>2664</v>
      </c>
      <c r="E107" s="51">
        <v>13</v>
      </c>
      <c r="F107" s="50">
        <v>2268</v>
      </c>
      <c r="G107" s="51">
        <v>383</v>
      </c>
      <c r="H107" s="51">
        <v>12</v>
      </c>
      <c r="I107" s="43">
        <v>540771</v>
      </c>
      <c r="J107" s="8">
        <f>Table1[[#This Row],[Population]]/Table1[[#This Row],[Cases]]</f>
        <v>202.99211711711712</v>
      </c>
      <c r="K107" s="8">
        <f>Table1[[#This Row],[Population]]/Table1[[#This Row],[Deaths]]</f>
        <v>41597.769230769234</v>
      </c>
      <c r="L107" s="9">
        <f>Table1[[#This Row],[Deaths]]+Table1[[#This Row],[Active]]*Table1[[#This Row],[Death Rate]]</f>
        <v>14.868993993993994</v>
      </c>
      <c r="M107" s="10">
        <f>Table1[[#This Row],[Deaths]]/Table1[[#This Row],[Cases]]</f>
        <v>4.8798798798798801E-3</v>
      </c>
      <c r="N107" s="11">
        <f>Table1[[#This Row],[Cases]]/Table1[[#This Row],[Deaths]]</f>
        <v>204.92307692307693</v>
      </c>
      <c r="O107" s="12">
        <f>Table1[[#This Row],[Cases]]/Table1[[#This Row],[Population]]</f>
        <v>4.9262996721347856E-3</v>
      </c>
      <c r="P107" s="12">
        <f>Table1[[#This Row],[Deaths]]/Table1[[#This Row],[Population]]</f>
        <v>2.4039750652309386E-5</v>
      </c>
      <c r="Q107" s="13">
        <f>1-Table1[[#This Row],[Deaths]]/Table1[[#This Row],[Ex(Deaths)]]</f>
        <v>0.12569740728585499</v>
      </c>
      <c r="R107" s="14">
        <f t="shared" si="1"/>
        <v>0.14376876876876876</v>
      </c>
      <c r="S107" s="12">
        <f>Table1[[#This Row],[Percent Infected]]*Table1[[#This Row],[% Active]]</f>
        <v>7.0824803844880737E-4</v>
      </c>
      <c r="T107" s="8">
        <f>1/Table1[[#This Row],[Percent Actively Infected]]</f>
        <v>1411.9347258485639</v>
      </c>
      <c r="AMC107"/>
    </row>
    <row r="108" spans="1:1017" s="1" customFormat="1" ht="16.5" thickBot="1" x14ac:dyDescent="0.3">
      <c r="A108" s="1">
        <v>109</v>
      </c>
      <c r="B108" s="54">
        <v>107</v>
      </c>
      <c r="C108" s="43" t="s">
        <v>184</v>
      </c>
      <c r="D108" s="50">
        <v>2612</v>
      </c>
      <c r="E108" s="51">
        <v>11</v>
      </c>
      <c r="F108" s="50">
        <v>1981</v>
      </c>
      <c r="G108" s="51">
        <v>620</v>
      </c>
      <c r="H108" s="51">
        <v>1</v>
      </c>
      <c r="I108" s="43">
        <v>21415999</v>
      </c>
      <c r="J108" s="8">
        <f>Table1[[#This Row],[Population]]/Table1[[#This Row],[Cases]]</f>
        <v>8199.0807810107199</v>
      </c>
      <c r="K108" s="8">
        <f>Table1[[#This Row],[Population]]/Table1[[#This Row],[Deaths]]</f>
        <v>1946909</v>
      </c>
      <c r="L108" s="9">
        <f>Table1[[#This Row],[Deaths]]+Table1[[#This Row],[Active]]*Table1[[#This Row],[Death Rate]]</f>
        <v>13.611026033690658</v>
      </c>
      <c r="M108" s="10">
        <f>Table1[[#This Row],[Deaths]]/Table1[[#This Row],[Cases]]</f>
        <v>4.2113323124042881E-3</v>
      </c>
      <c r="N108" s="11">
        <f>Table1[[#This Row],[Cases]]/Table1[[#This Row],[Deaths]]</f>
        <v>237.45454545454547</v>
      </c>
      <c r="O108" s="12">
        <f>Table1[[#This Row],[Cases]]/Table1[[#This Row],[Population]]</f>
        <v>1.2196489176152838E-4</v>
      </c>
      <c r="P108" s="12">
        <f>Table1[[#This Row],[Deaths]]/Table1[[#This Row],[Population]]</f>
        <v>5.1363468965421595E-7</v>
      </c>
      <c r="Q108" s="13">
        <f>1-Table1[[#This Row],[Deaths]]/Table1[[#This Row],[Ex(Deaths)]]</f>
        <v>0.19183168316831678</v>
      </c>
      <c r="R108" s="14">
        <f t="shared" si="1"/>
        <v>0.23736600306278713</v>
      </c>
      <c r="S108" s="12">
        <f>Table1[[#This Row],[Percent Infected]]*Table1[[#This Row],[% Active]]</f>
        <v>2.8950318871419445E-5</v>
      </c>
      <c r="T108" s="8">
        <f>1/Table1[[#This Row],[Percent Actively Infected]]</f>
        <v>34541.933870967747</v>
      </c>
      <c r="AMC108"/>
    </row>
    <row r="109" spans="1:1017" s="1" customFormat="1" ht="16.5" thickBot="1" x14ac:dyDescent="0.3">
      <c r="A109" s="1">
        <v>110</v>
      </c>
      <c r="B109" s="54">
        <v>108</v>
      </c>
      <c r="C109" s="43" t="s">
        <v>153</v>
      </c>
      <c r="D109" s="50">
        <v>2420</v>
      </c>
      <c r="E109" s="51">
        <v>87</v>
      </c>
      <c r="F109" s="50">
        <v>2254</v>
      </c>
      <c r="G109" s="51">
        <v>79</v>
      </c>
      <c r="H109" s="51">
        <v>2</v>
      </c>
      <c r="I109" s="43">
        <v>11326388</v>
      </c>
      <c r="J109" s="8">
        <f>Table1[[#This Row],[Population]]/Table1[[#This Row],[Cases]]</f>
        <v>4680.3256198347108</v>
      </c>
      <c r="K109" s="8">
        <f>Table1[[#This Row],[Population]]/Table1[[#This Row],[Deaths]]</f>
        <v>130188.36781609195</v>
      </c>
      <c r="L109" s="9">
        <f>Table1[[#This Row],[Deaths]]+Table1[[#This Row],[Active]]*Table1[[#This Row],[Death Rate]]</f>
        <v>89.840082644628097</v>
      </c>
      <c r="M109" s="10">
        <f>Table1[[#This Row],[Deaths]]/Table1[[#This Row],[Cases]]</f>
        <v>3.5950413223140493E-2</v>
      </c>
      <c r="N109" s="11">
        <f>Table1[[#This Row],[Cases]]/Table1[[#This Row],[Deaths]]</f>
        <v>27.816091954022987</v>
      </c>
      <c r="O109" s="12">
        <f>Table1[[#This Row],[Cases]]/Table1[[#This Row],[Population]]</f>
        <v>2.136603478531726E-4</v>
      </c>
      <c r="P109" s="12">
        <f>Table1[[#This Row],[Deaths]]/Table1[[#This Row],[Population]]</f>
        <v>7.6811777947214941E-6</v>
      </c>
      <c r="Q109" s="13">
        <f>1-Table1[[#This Row],[Deaths]]/Table1[[#This Row],[Ex(Deaths)]]</f>
        <v>3.1612645058023192E-2</v>
      </c>
      <c r="R109" s="14">
        <f t="shared" si="1"/>
        <v>3.2644628099173553E-2</v>
      </c>
      <c r="S109" s="12">
        <f>Table1[[#This Row],[Percent Infected]]*Table1[[#This Row],[% Active]]</f>
        <v>6.9748625952068741E-6</v>
      </c>
      <c r="T109" s="8">
        <f>1/Table1[[#This Row],[Percent Actively Infected]]</f>
        <v>143372</v>
      </c>
      <c r="AMC109"/>
    </row>
    <row r="110" spans="1:1017" s="1" customFormat="1" ht="16.5" thickBot="1" x14ac:dyDescent="0.3">
      <c r="A110" s="1">
        <v>111</v>
      </c>
      <c r="B110" s="54">
        <v>109</v>
      </c>
      <c r="C110" s="43" t="s">
        <v>187</v>
      </c>
      <c r="D110" s="50">
        <v>2411</v>
      </c>
      <c r="E110" s="51">
        <v>121</v>
      </c>
      <c r="F110" s="50">
        <v>1694</v>
      </c>
      <c r="G110" s="51">
        <v>596</v>
      </c>
      <c r="H110" s="51"/>
      <c r="I110" s="43">
        <v>20261296</v>
      </c>
      <c r="J110" s="8">
        <f>Table1[[#This Row],[Population]]/Table1[[#This Row],[Cases]]</f>
        <v>8403.6897552882619</v>
      </c>
      <c r="K110" s="8">
        <f>Table1[[#This Row],[Population]]/Table1[[#This Row],[Deaths]]</f>
        <v>167448.72727272726</v>
      </c>
      <c r="L110" s="9">
        <f>Table1[[#This Row],[Deaths]]+Table1[[#This Row],[Active]]*Table1[[#This Row],[Death Rate]]</f>
        <v>150.91124014931563</v>
      </c>
      <c r="M110" s="10">
        <f>Table1[[#This Row],[Deaths]]/Table1[[#This Row],[Cases]]</f>
        <v>5.0186644545831605E-2</v>
      </c>
      <c r="N110" s="11">
        <f>Table1[[#This Row],[Cases]]/Table1[[#This Row],[Deaths]]</f>
        <v>19.925619834710744</v>
      </c>
      <c r="O110" s="12">
        <f>Table1[[#This Row],[Cases]]/Table1[[#This Row],[Population]]</f>
        <v>1.1899534955710632E-4</v>
      </c>
      <c r="P110" s="12">
        <f>Table1[[#This Row],[Deaths]]/Table1[[#This Row],[Population]]</f>
        <v>5.9719773108294755E-6</v>
      </c>
      <c r="Q110" s="13">
        <f>1-Table1[[#This Row],[Deaths]]/Table1[[#This Row],[Ex(Deaths)]]</f>
        <v>0.19820419022281344</v>
      </c>
      <c r="R110" s="14">
        <f t="shared" si="1"/>
        <v>0.24720033181252593</v>
      </c>
      <c r="S110" s="12">
        <f>Table1[[#This Row],[Percent Infected]]*Table1[[#This Row],[% Active]]</f>
        <v>2.9415689894664192E-5</v>
      </c>
      <c r="T110" s="8">
        <f>1/Table1[[#This Row],[Percent Actively Infected]]</f>
        <v>33995.463087248325</v>
      </c>
      <c r="AMC110"/>
    </row>
    <row r="111" spans="1:1017" s="1" customFormat="1" ht="16.5" thickBot="1" x14ac:dyDescent="0.3">
      <c r="A111" s="1">
        <v>112</v>
      </c>
      <c r="B111" s="54">
        <v>110</v>
      </c>
      <c r="C111" s="43" t="s">
        <v>155</v>
      </c>
      <c r="D111" s="50">
        <v>2334</v>
      </c>
      <c r="E111" s="51">
        <v>36</v>
      </c>
      <c r="F111" s="50">
        <v>1420</v>
      </c>
      <c r="G111" s="51">
        <v>878</v>
      </c>
      <c r="H111" s="51">
        <v>9</v>
      </c>
      <c r="I111" s="43">
        <v>6824381</v>
      </c>
      <c r="J111" s="8">
        <f>Table1[[#This Row],[Population]]/Table1[[#This Row],[Cases]]</f>
        <v>2923.8993144815768</v>
      </c>
      <c r="K111" s="8">
        <f>Table1[[#This Row],[Population]]/Table1[[#This Row],[Deaths]]</f>
        <v>189566.13888888888</v>
      </c>
      <c r="L111" s="9">
        <f>Table1[[#This Row],[Deaths]]+Table1[[#This Row],[Active]]*Table1[[#This Row],[Death Rate]]</f>
        <v>49.542416452442161</v>
      </c>
      <c r="M111" s="10">
        <f>Table1[[#This Row],[Deaths]]/Table1[[#This Row],[Cases]]</f>
        <v>1.5424164524421594E-2</v>
      </c>
      <c r="N111" s="11">
        <f>Table1[[#This Row],[Cases]]/Table1[[#This Row],[Deaths]]</f>
        <v>64.833333333333329</v>
      </c>
      <c r="O111" s="12">
        <f>Table1[[#This Row],[Cases]]/Table1[[#This Row],[Population]]</f>
        <v>3.4200904081996595E-4</v>
      </c>
      <c r="P111" s="12">
        <f>Table1[[#This Row],[Deaths]]/Table1[[#This Row],[Population]]</f>
        <v>5.2752037144467756E-6</v>
      </c>
      <c r="Q111" s="13">
        <f>1-Table1[[#This Row],[Deaths]]/Table1[[#This Row],[Ex(Deaths)]]</f>
        <v>0.27334993773349936</v>
      </c>
      <c r="R111" s="14">
        <f t="shared" si="1"/>
        <v>0.37617823479005996</v>
      </c>
      <c r="S111" s="12">
        <f>Table1[[#This Row],[Percent Infected]]*Table1[[#This Row],[% Active]]</f>
        <v>1.2865635725789636E-4</v>
      </c>
      <c r="T111" s="8">
        <f>1/Table1[[#This Row],[Percent Actively Infected]]</f>
        <v>7772.6435079726652</v>
      </c>
      <c r="AMC111"/>
    </row>
    <row r="112" spans="1:1017" s="1" customFormat="1" ht="16.5" thickBot="1" x14ac:dyDescent="0.3">
      <c r="A112" s="1">
        <v>113</v>
      </c>
      <c r="B112" s="54">
        <v>111</v>
      </c>
      <c r="C112" s="43" t="s">
        <v>223</v>
      </c>
      <c r="D112" s="50">
        <v>2261</v>
      </c>
      <c r="E112" s="51">
        <v>33</v>
      </c>
      <c r="F112" s="51">
        <v>517</v>
      </c>
      <c r="G112" s="50">
        <v>1711</v>
      </c>
      <c r="H112" s="51">
        <v>4</v>
      </c>
      <c r="I112" s="43">
        <v>19139607</v>
      </c>
      <c r="J112" s="8">
        <f>Table1[[#This Row],[Population]]/Table1[[#This Row],[Cases]]</f>
        <v>8465.107032286598</v>
      </c>
      <c r="K112" s="8">
        <f>Table1[[#This Row],[Population]]/Table1[[#This Row],[Deaths]]</f>
        <v>579988.09090909094</v>
      </c>
      <c r="L112" s="9">
        <f>Table1[[#This Row],[Deaths]]+Table1[[#This Row],[Active]]*Table1[[#This Row],[Death Rate]]</f>
        <v>57.972578505086247</v>
      </c>
      <c r="M112" s="10">
        <f>Table1[[#This Row],[Deaths]]/Table1[[#This Row],[Cases]]</f>
        <v>1.45953118089341E-2</v>
      </c>
      <c r="N112" s="11">
        <f>Table1[[#This Row],[Cases]]/Table1[[#This Row],[Deaths]]</f>
        <v>68.515151515151516</v>
      </c>
      <c r="O112" s="12">
        <f>Table1[[#This Row],[Cases]]/Table1[[#This Row],[Population]]</f>
        <v>1.1813199717214675E-4</v>
      </c>
      <c r="P112" s="12">
        <f>Table1[[#This Row],[Deaths]]/Table1[[#This Row],[Population]]</f>
        <v>1.7241733333396031E-6</v>
      </c>
      <c r="Q112" s="13">
        <f>1-Table1[[#This Row],[Deaths]]/Table1[[#This Row],[Ex(Deaths)]]</f>
        <v>0.43076535750251765</v>
      </c>
      <c r="R112" s="14">
        <f t="shared" si="1"/>
        <v>0.75674480318443171</v>
      </c>
      <c r="S112" s="12">
        <f>Table1[[#This Row],[Percent Infected]]*Table1[[#This Row],[% Active]]</f>
        <v>8.9395774949820034E-5</v>
      </c>
      <c r="T112" s="8">
        <f>1/Table1[[#This Row],[Percent Actively Infected]]</f>
        <v>11186.210987726474</v>
      </c>
      <c r="AMC112"/>
    </row>
    <row r="113" spans="1:1017" s="1" customFormat="1" ht="16.5" thickBot="1" x14ac:dyDescent="0.3">
      <c r="A113" s="1">
        <v>114</v>
      </c>
      <c r="B113" s="54">
        <v>112</v>
      </c>
      <c r="C113" s="43" t="s">
        <v>173</v>
      </c>
      <c r="D113" s="50">
        <v>2028</v>
      </c>
      <c r="E113" s="51">
        <v>47</v>
      </c>
      <c r="F113" s="51">
        <v>589</v>
      </c>
      <c r="G113" s="50">
        <v>1392</v>
      </c>
      <c r="H113" s="51"/>
      <c r="I113" s="43">
        <v>5520829</v>
      </c>
      <c r="J113" s="8">
        <f>Table1[[#This Row],[Population]]/Table1[[#This Row],[Cases]]</f>
        <v>2722.3022682445758</v>
      </c>
      <c r="K113" s="8">
        <f>Table1[[#This Row],[Population]]/Table1[[#This Row],[Deaths]]</f>
        <v>117464.44680851063</v>
      </c>
      <c r="L113" s="9">
        <f>Table1[[#This Row],[Deaths]]+Table1[[#This Row],[Active]]*Table1[[#This Row],[Death Rate]]</f>
        <v>79.26035502958581</v>
      </c>
      <c r="M113" s="10">
        <f>Table1[[#This Row],[Deaths]]/Table1[[#This Row],[Cases]]</f>
        <v>2.3175542406311637E-2</v>
      </c>
      <c r="N113" s="11">
        <f>Table1[[#This Row],[Cases]]/Table1[[#This Row],[Deaths]]</f>
        <v>43.148936170212764</v>
      </c>
      <c r="O113" s="12">
        <f>Table1[[#This Row],[Cases]]/Table1[[#This Row],[Population]]</f>
        <v>3.6733613738081729E-4</v>
      </c>
      <c r="P113" s="12">
        <f>Table1[[#This Row],[Deaths]]/Table1[[#This Row],[Population]]</f>
        <v>8.5132142292398483E-6</v>
      </c>
      <c r="Q113" s="13">
        <f>1-Table1[[#This Row],[Deaths]]/Table1[[#This Row],[Ex(Deaths)]]</f>
        <v>0.40701754385964917</v>
      </c>
      <c r="R113" s="14">
        <f t="shared" si="1"/>
        <v>0.68639053254437865</v>
      </c>
      <c r="S113" s="12">
        <f>Table1[[#This Row],[Percent Infected]]*Table1[[#This Row],[% Active]]</f>
        <v>2.5213604695961423E-4</v>
      </c>
      <c r="T113" s="8">
        <f>1/Table1[[#This Row],[Percent Actively Infected]]</f>
        <v>3966.1127873563219</v>
      </c>
      <c r="AMC113"/>
    </row>
    <row r="114" spans="1:1017" s="1" customFormat="1" ht="16.5" thickBot="1" x14ac:dyDescent="0.3">
      <c r="A114" s="1">
        <v>115</v>
      </c>
      <c r="B114" s="54">
        <v>113</v>
      </c>
      <c r="C114" s="43" t="s">
        <v>182</v>
      </c>
      <c r="D114" s="50">
        <v>2021</v>
      </c>
      <c r="E114" s="51">
        <v>38</v>
      </c>
      <c r="F114" s="51">
        <v>333</v>
      </c>
      <c r="G114" s="50">
        <v>1650</v>
      </c>
      <c r="H114" s="51"/>
      <c r="I114" s="43">
        <v>11197252</v>
      </c>
      <c r="J114" s="8">
        <f>Table1[[#This Row],[Population]]/Table1[[#This Row],[Cases]]</f>
        <v>5540.4512617516084</v>
      </c>
      <c r="K114" s="8">
        <f>Table1[[#This Row],[Population]]/Table1[[#This Row],[Deaths]]</f>
        <v>294664.5263157895</v>
      </c>
      <c r="L114" s="9">
        <f>Table1[[#This Row],[Deaths]]+Table1[[#This Row],[Active]]*Table1[[#This Row],[Death Rate]]</f>
        <v>69.024245423057891</v>
      </c>
      <c r="M114" s="10">
        <f>Table1[[#This Row],[Deaths]]/Table1[[#This Row],[Cases]]</f>
        <v>1.880257298367145E-2</v>
      </c>
      <c r="N114" s="11">
        <f>Table1[[#This Row],[Cases]]/Table1[[#This Row],[Deaths]]</f>
        <v>53.184210526315788</v>
      </c>
      <c r="O114" s="12">
        <f>Table1[[#This Row],[Cases]]/Table1[[#This Row],[Population]]</f>
        <v>1.8049071325714559E-4</v>
      </c>
      <c r="P114" s="12">
        <f>Table1[[#This Row],[Deaths]]/Table1[[#This Row],[Population]]</f>
        <v>3.3936898088923959E-6</v>
      </c>
      <c r="Q114" s="13">
        <f>1-Table1[[#This Row],[Deaths]]/Table1[[#This Row],[Ex(Deaths)]]</f>
        <v>0.44946880958866797</v>
      </c>
      <c r="R114" s="14">
        <f t="shared" si="1"/>
        <v>0.81642751113310241</v>
      </c>
      <c r="S114" s="12">
        <f>Table1[[#This Row],[Percent Infected]]*Table1[[#This Row],[% Active]]</f>
        <v>1.4735758380716982E-4</v>
      </c>
      <c r="T114" s="8">
        <f>1/Table1[[#This Row],[Percent Actively Infected]]</f>
        <v>6786.213333333334</v>
      </c>
      <c r="AMC114"/>
    </row>
    <row r="115" spans="1:1017" s="1" customFormat="1" ht="16.5" thickBot="1" x14ac:dyDescent="0.3">
      <c r="A115" s="1">
        <v>116</v>
      </c>
      <c r="B115" s="54">
        <v>114</v>
      </c>
      <c r="C115" s="43" t="s">
        <v>78</v>
      </c>
      <c r="D115" s="50">
        <v>2014</v>
      </c>
      <c r="E115" s="51">
        <v>69</v>
      </c>
      <c r="F115" s="50">
        <v>1895</v>
      </c>
      <c r="G115" s="51">
        <v>50</v>
      </c>
      <c r="H115" s="51">
        <v>1</v>
      </c>
      <c r="I115" s="43">
        <v>1326564</v>
      </c>
      <c r="J115" s="8">
        <f>Table1[[#This Row],[Population]]/Table1[[#This Row],[Cases]]</f>
        <v>658.67130089374382</v>
      </c>
      <c r="K115" s="8">
        <f>Table1[[#This Row],[Population]]/Table1[[#This Row],[Deaths]]</f>
        <v>19225.565217391304</v>
      </c>
      <c r="L115" s="9">
        <f>Table1[[#This Row],[Deaths]]+Table1[[#This Row],[Active]]*Table1[[#This Row],[Death Rate]]</f>
        <v>70.713008937437934</v>
      </c>
      <c r="M115" s="10">
        <f>Table1[[#This Row],[Deaths]]/Table1[[#This Row],[Cases]]</f>
        <v>3.4260178748758689E-2</v>
      </c>
      <c r="N115" s="11">
        <f>Table1[[#This Row],[Cases]]/Table1[[#This Row],[Deaths]]</f>
        <v>29.188405797101449</v>
      </c>
      <c r="O115" s="12">
        <f>Table1[[#This Row],[Cases]]/Table1[[#This Row],[Population]]</f>
        <v>1.5182079417201131E-3</v>
      </c>
      <c r="P115" s="12">
        <f>Table1[[#This Row],[Deaths]]/Table1[[#This Row],[Population]]</f>
        <v>5.2014075461116089E-5</v>
      </c>
      <c r="Q115" s="13">
        <f>1-Table1[[#This Row],[Deaths]]/Table1[[#This Row],[Ex(Deaths)]]</f>
        <v>2.4224806201550431E-2</v>
      </c>
      <c r="R115" s="14">
        <f t="shared" si="1"/>
        <v>2.4826216484607744E-2</v>
      </c>
      <c r="S115" s="12">
        <f>Table1[[#This Row],[Percent Infected]]*Table1[[#This Row],[% Active]]</f>
        <v>3.7691359029794266E-5</v>
      </c>
      <c r="T115" s="8">
        <f>1/Table1[[#This Row],[Percent Actively Infected]]</f>
        <v>26531.279999999999</v>
      </c>
      <c r="AMC115"/>
    </row>
    <row r="116" spans="1:1017" s="1" customFormat="1" ht="16.5" thickBot="1" x14ac:dyDescent="0.3">
      <c r="A116" s="1">
        <v>117</v>
      </c>
      <c r="B116" s="54">
        <v>115</v>
      </c>
      <c r="C116" s="43" t="s">
        <v>124</v>
      </c>
      <c r="D116" s="50">
        <v>1901</v>
      </c>
      <c r="E116" s="51">
        <v>28</v>
      </c>
      <c r="F116" s="50">
        <v>1493</v>
      </c>
      <c r="G116" s="51">
        <v>380</v>
      </c>
      <c r="H116" s="51">
        <v>3</v>
      </c>
      <c r="I116" s="43">
        <v>5459728</v>
      </c>
      <c r="J116" s="8">
        <f>Table1[[#This Row],[Population]]/Table1[[#This Row],[Cases]]</f>
        <v>2872.0294581799053</v>
      </c>
      <c r="K116" s="8">
        <f>Table1[[#This Row],[Population]]/Table1[[#This Row],[Deaths]]</f>
        <v>194990.28571428571</v>
      </c>
      <c r="L116" s="9">
        <f>Table1[[#This Row],[Deaths]]+Table1[[#This Row],[Active]]*Table1[[#This Row],[Death Rate]]</f>
        <v>33.597054182009472</v>
      </c>
      <c r="M116" s="10">
        <f>Table1[[#This Row],[Deaths]]/Table1[[#This Row],[Cases]]</f>
        <v>1.4729089952656496E-2</v>
      </c>
      <c r="N116" s="11">
        <f>Table1[[#This Row],[Cases]]/Table1[[#This Row],[Deaths]]</f>
        <v>67.892857142857139</v>
      </c>
      <c r="O116" s="12">
        <f>Table1[[#This Row],[Cases]]/Table1[[#This Row],[Population]]</f>
        <v>3.4818584369038165E-4</v>
      </c>
      <c r="P116" s="12">
        <f>Table1[[#This Row],[Deaths]]/Table1[[#This Row],[Population]]</f>
        <v>5.1284606119572256E-6</v>
      </c>
      <c r="Q116" s="13">
        <f>1-Table1[[#This Row],[Deaths]]/Table1[[#This Row],[Ex(Deaths)]]</f>
        <v>0.16659359929855333</v>
      </c>
      <c r="R116" s="14">
        <f t="shared" si="1"/>
        <v>0.19989479221462389</v>
      </c>
      <c r="S116" s="12">
        <f>Table1[[#This Row],[Percent Infected]]*Table1[[#This Row],[% Active]]</f>
        <v>6.9600536876562356E-5</v>
      </c>
      <c r="T116" s="8">
        <f>1/Table1[[#This Row],[Percent Actively Infected]]</f>
        <v>14367.705263157894</v>
      </c>
      <c r="AMC116"/>
    </row>
    <row r="117" spans="1:1017" s="1" customFormat="1" ht="16.5" thickBot="1" x14ac:dyDescent="0.3">
      <c r="A117" s="1">
        <v>118</v>
      </c>
      <c r="B117" s="54">
        <v>116</v>
      </c>
      <c r="C117" s="43" t="s">
        <v>31</v>
      </c>
      <c r="D117" s="50">
        <v>1896</v>
      </c>
      <c r="E117" s="51">
        <v>10</v>
      </c>
      <c r="F117" s="50">
        <v>1865</v>
      </c>
      <c r="G117" s="51">
        <v>21</v>
      </c>
      <c r="H117" s="51"/>
      <c r="I117" s="43">
        <v>341308</v>
      </c>
      <c r="J117" s="8">
        <f>Table1[[#This Row],[Population]]/Table1[[#This Row],[Cases]]</f>
        <v>180.01476793248946</v>
      </c>
      <c r="K117" s="8">
        <f>Table1[[#This Row],[Population]]/Table1[[#This Row],[Deaths]]</f>
        <v>34130.800000000003</v>
      </c>
      <c r="L117" s="9">
        <f>Table1[[#This Row],[Deaths]]+Table1[[#This Row],[Active]]*Table1[[#This Row],[Death Rate]]</f>
        <v>10.110759493670885</v>
      </c>
      <c r="M117" s="10">
        <f>Table1[[#This Row],[Deaths]]/Table1[[#This Row],[Cases]]</f>
        <v>5.2742616033755272E-3</v>
      </c>
      <c r="N117" s="11">
        <f>Table1[[#This Row],[Cases]]/Table1[[#This Row],[Deaths]]</f>
        <v>189.6</v>
      </c>
      <c r="O117" s="12">
        <f>Table1[[#This Row],[Cases]]/Table1[[#This Row],[Population]]</f>
        <v>5.555099792562729E-3</v>
      </c>
      <c r="P117" s="12">
        <f>Table1[[#This Row],[Deaths]]/Table1[[#This Row],[Population]]</f>
        <v>2.9299049538832961E-5</v>
      </c>
      <c r="Q117" s="13">
        <f>1-Table1[[#This Row],[Deaths]]/Table1[[#This Row],[Ex(Deaths)]]</f>
        <v>1.0954616588419341E-2</v>
      </c>
      <c r="R117" s="14">
        <f t="shared" si="1"/>
        <v>1.1075949367088608E-2</v>
      </c>
      <c r="S117" s="12">
        <f>Table1[[#This Row],[Percent Infected]]*Table1[[#This Row],[% Active]]</f>
        <v>6.1528004031549208E-5</v>
      </c>
      <c r="T117" s="8">
        <f>1/Table1[[#This Row],[Percent Actively Infected]]</f>
        <v>16252.761904761906</v>
      </c>
      <c r="AMC117"/>
    </row>
    <row r="118" spans="1:1017" s="1" customFormat="1" ht="16.5" thickBot="1" x14ac:dyDescent="0.3">
      <c r="A118" s="1">
        <v>119</v>
      </c>
      <c r="B118" s="54">
        <v>117</v>
      </c>
      <c r="C118" s="43" t="s">
        <v>188</v>
      </c>
      <c r="D118" s="50">
        <v>1895</v>
      </c>
      <c r="E118" s="51">
        <v>42</v>
      </c>
      <c r="F118" s="50">
        <v>1348</v>
      </c>
      <c r="G118" s="51">
        <v>505</v>
      </c>
      <c r="H118" s="51">
        <v>1</v>
      </c>
      <c r="I118" s="43">
        <v>18393412</v>
      </c>
      <c r="J118" s="8">
        <f>Table1[[#This Row],[Population]]/Table1[[#This Row],[Cases]]</f>
        <v>9706.2860158311341</v>
      </c>
      <c r="K118" s="8">
        <f>Table1[[#This Row],[Population]]/Table1[[#This Row],[Deaths]]</f>
        <v>437938.38095238095</v>
      </c>
      <c r="L118" s="9">
        <f>Table1[[#This Row],[Deaths]]+Table1[[#This Row],[Active]]*Table1[[#This Row],[Death Rate]]</f>
        <v>53.19261213720317</v>
      </c>
      <c r="M118" s="10">
        <f>Table1[[#This Row],[Deaths]]/Table1[[#This Row],[Cases]]</f>
        <v>2.216358839050132E-2</v>
      </c>
      <c r="N118" s="11">
        <f>Table1[[#This Row],[Cases]]/Table1[[#This Row],[Deaths]]</f>
        <v>45.11904761904762</v>
      </c>
      <c r="O118" s="12">
        <f>Table1[[#This Row],[Cases]]/Table1[[#This Row],[Population]]</f>
        <v>1.0302601822870058E-4</v>
      </c>
      <c r="P118" s="12">
        <f>Table1[[#This Row],[Deaths]]/Table1[[#This Row],[Population]]</f>
        <v>2.2834262615332054E-6</v>
      </c>
      <c r="Q118" s="13">
        <f>1-Table1[[#This Row],[Deaths]]/Table1[[#This Row],[Ex(Deaths)]]</f>
        <v>0.2104166666666667</v>
      </c>
      <c r="R118" s="14">
        <f t="shared" si="1"/>
        <v>0.26649076517150394</v>
      </c>
      <c r="S118" s="12">
        <f>Table1[[#This Row],[Percent Infected]]*Table1[[#This Row],[% Active]]</f>
        <v>2.7455482430339733E-5</v>
      </c>
      <c r="T118" s="8">
        <f>1/Table1[[#This Row],[Percent Actively Infected]]</f>
        <v>36422.598019801982</v>
      </c>
      <c r="AMC118"/>
    </row>
    <row r="119" spans="1:1017" s="1" customFormat="1" ht="16.5" thickBot="1" x14ac:dyDescent="0.3">
      <c r="A119" s="1">
        <v>120</v>
      </c>
      <c r="B119" s="54">
        <v>118</v>
      </c>
      <c r="C119" s="43" t="s">
        <v>95</v>
      </c>
      <c r="D119" s="50">
        <v>1869</v>
      </c>
      <c r="E119" s="51">
        <v>79</v>
      </c>
      <c r="F119" s="50">
        <v>1571</v>
      </c>
      <c r="G119" s="51">
        <v>219</v>
      </c>
      <c r="H119" s="51">
        <v>15</v>
      </c>
      <c r="I119" s="43">
        <v>2720799</v>
      </c>
      <c r="J119" s="8">
        <f>Table1[[#This Row],[Population]]/Table1[[#This Row],[Cases]]</f>
        <v>1455.7512038523275</v>
      </c>
      <c r="K119" s="8">
        <f>Table1[[#This Row],[Population]]/Table1[[#This Row],[Deaths]]</f>
        <v>34440.493670886077</v>
      </c>
      <c r="L119" s="9">
        <f>Table1[[#This Row],[Deaths]]+Table1[[#This Row],[Active]]*Table1[[#This Row],[Death Rate]]</f>
        <v>88.256821829855539</v>
      </c>
      <c r="M119" s="10">
        <f>Table1[[#This Row],[Deaths]]/Table1[[#This Row],[Cases]]</f>
        <v>4.2268592830390583E-2</v>
      </c>
      <c r="N119" s="11">
        <f>Table1[[#This Row],[Cases]]/Table1[[#This Row],[Deaths]]</f>
        <v>23.658227848101266</v>
      </c>
      <c r="O119" s="12">
        <f>Table1[[#This Row],[Cases]]/Table1[[#This Row],[Population]]</f>
        <v>6.8693056708709461E-4</v>
      </c>
      <c r="P119" s="12">
        <f>Table1[[#This Row],[Deaths]]/Table1[[#This Row],[Population]]</f>
        <v>2.9035588442953705E-5</v>
      </c>
      <c r="Q119" s="13">
        <f>1-Table1[[#This Row],[Deaths]]/Table1[[#This Row],[Ex(Deaths)]]</f>
        <v>0.10488505747126442</v>
      </c>
      <c r="R119" s="14">
        <f t="shared" si="1"/>
        <v>0.11717495987158909</v>
      </c>
      <c r="S119" s="12">
        <f>Table1[[#This Row],[Percent Infected]]*Table1[[#This Row],[% Active]]</f>
        <v>8.0491061632998251E-5</v>
      </c>
      <c r="T119" s="8">
        <f>1/Table1[[#This Row],[Percent Actively Infected]]</f>
        <v>12423.739726027397</v>
      </c>
      <c r="AMC119"/>
    </row>
    <row r="120" spans="1:1017" s="1" customFormat="1" ht="16.5" thickBot="1" x14ac:dyDescent="0.3">
      <c r="A120" s="1">
        <v>121</v>
      </c>
      <c r="B120" s="54">
        <v>119</v>
      </c>
      <c r="C120" s="43" t="s">
        <v>96</v>
      </c>
      <c r="D120" s="50">
        <v>1842</v>
      </c>
      <c r="E120" s="51">
        <v>26</v>
      </c>
      <c r="F120" s="51">
        <v>773</v>
      </c>
      <c r="G120" s="50">
        <v>1043</v>
      </c>
      <c r="H120" s="51">
        <v>5</v>
      </c>
      <c r="I120" s="43">
        <v>1968964</v>
      </c>
      <c r="J120" s="8">
        <f>Table1[[#This Row],[Population]]/Table1[[#This Row],[Cases]]</f>
        <v>1068.9272529858849</v>
      </c>
      <c r="K120" s="8">
        <f>Table1[[#This Row],[Population]]/Table1[[#This Row],[Deaths]]</f>
        <v>75729.38461538461</v>
      </c>
      <c r="L120" s="9">
        <f>Table1[[#This Row],[Deaths]]+Table1[[#This Row],[Active]]*Table1[[#This Row],[Death Rate]]</f>
        <v>40.722041259500543</v>
      </c>
      <c r="M120" s="10">
        <f>Table1[[#This Row],[Deaths]]/Table1[[#This Row],[Cases]]</f>
        <v>1.4115092290988056E-2</v>
      </c>
      <c r="N120" s="11">
        <f>Table1[[#This Row],[Cases]]/Table1[[#This Row],[Deaths]]</f>
        <v>70.84615384615384</v>
      </c>
      <c r="O120" s="12">
        <f>Table1[[#This Row],[Cases]]/Table1[[#This Row],[Population]]</f>
        <v>9.3551735836714127E-4</v>
      </c>
      <c r="P120" s="12">
        <f>Table1[[#This Row],[Deaths]]/Table1[[#This Row],[Population]]</f>
        <v>1.3204913853173547E-5</v>
      </c>
      <c r="Q120" s="17">
        <f>1-Table1[[#This Row],[Deaths]]/Table1[[#This Row],[Ex(Deaths)]]</f>
        <v>0.36152512998266895</v>
      </c>
      <c r="R120" s="14">
        <f t="shared" si="1"/>
        <v>0.56623235613463629</v>
      </c>
      <c r="S120" s="12">
        <f>Table1[[#This Row],[Percent Infected]]*Table1[[#This Row],[% Active]]</f>
        <v>5.2972019803307726E-4</v>
      </c>
      <c r="T120" s="8">
        <f>1/Table1[[#This Row],[Percent Actively Infected]]</f>
        <v>1887.7890699904124</v>
      </c>
      <c r="AMC120"/>
    </row>
    <row r="121" spans="1:1017" s="1" customFormat="1" ht="16.5" thickBot="1" x14ac:dyDescent="0.3">
      <c r="A121" s="1">
        <v>122</v>
      </c>
      <c r="B121" s="54">
        <v>120</v>
      </c>
      <c r="C121" s="43" t="s">
        <v>93</v>
      </c>
      <c r="D121" s="50">
        <v>1841</v>
      </c>
      <c r="E121" s="51">
        <v>111</v>
      </c>
      <c r="F121" s="50">
        <v>1469</v>
      </c>
      <c r="G121" s="51">
        <v>261</v>
      </c>
      <c r="H121" s="51"/>
      <c r="I121" s="43">
        <v>2078947</v>
      </c>
      <c r="J121" s="8">
        <f>Table1[[#This Row],[Population]]/Table1[[#This Row],[Cases]]</f>
        <v>1129.2487778381314</v>
      </c>
      <c r="K121" s="8">
        <f>Table1[[#This Row],[Population]]/Table1[[#This Row],[Deaths]]</f>
        <v>18729.252252252252</v>
      </c>
      <c r="L121" s="9">
        <f>Table1[[#This Row],[Deaths]]+Table1[[#This Row],[Active]]*Table1[[#This Row],[Death Rate]]</f>
        <v>126.73655621944596</v>
      </c>
      <c r="M121" s="10">
        <f>Table1[[#This Row],[Deaths]]/Table1[[#This Row],[Cases]]</f>
        <v>6.0293318848451925E-2</v>
      </c>
      <c r="N121" s="11">
        <f>Table1[[#This Row],[Cases]]/Table1[[#This Row],[Deaths]]</f>
        <v>16.585585585585587</v>
      </c>
      <c r="O121" s="12">
        <f>Table1[[#This Row],[Cases]]/Table1[[#This Row],[Population]]</f>
        <v>8.8554446072939815E-4</v>
      </c>
      <c r="P121" s="12">
        <f>Table1[[#This Row],[Deaths]]/Table1[[#This Row],[Population]]</f>
        <v>5.3392414525238014E-5</v>
      </c>
      <c r="Q121" s="13">
        <f>1-Table1[[#This Row],[Deaths]]/Table1[[#This Row],[Ex(Deaths)]]</f>
        <v>0.12416745956232167</v>
      </c>
      <c r="R121" s="14">
        <f t="shared" si="1"/>
        <v>0.14177077675176533</v>
      </c>
      <c r="S121" s="12">
        <f>Table1[[#This Row],[Percent Infected]]*Table1[[#This Row],[% Active]]</f>
        <v>1.2554432604582993E-4</v>
      </c>
      <c r="T121" s="8">
        <f>1/Table1[[#This Row],[Percent Actively Infected]]</f>
        <v>7965.3141762452105</v>
      </c>
      <c r="AMC121"/>
    </row>
    <row r="122" spans="1:1017" s="1" customFormat="1" ht="16.5" thickBot="1" x14ac:dyDescent="0.3">
      <c r="A122" s="1">
        <v>123</v>
      </c>
      <c r="B122" s="54">
        <v>121</v>
      </c>
      <c r="C122" s="43" t="s">
        <v>94</v>
      </c>
      <c r="D122" s="50">
        <v>1623</v>
      </c>
      <c r="E122" s="51">
        <v>19</v>
      </c>
      <c r="F122" s="51">
        <v>748</v>
      </c>
      <c r="G122" s="51">
        <v>856</v>
      </c>
      <c r="H122" s="51"/>
      <c r="I122" s="43">
        <v>556152</v>
      </c>
      <c r="J122" s="8">
        <f>Table1[[#This Row],[Population]]/Table1[[#This Row],[Cases]]</f>
        <v>342.66913123844733</v>
      </c>
      <c r="K122" s="8">
        <f>Table1[[#This Row],[Population]]/Table1[[#This Row],[Deaths]]</f>
        <v>29271.157894736843</v>
      </c>
      <c r="L122" s="9">
        <f>Table1[[#This Row],[Deaths]]+Table1[[#This Row],[Active]]*Table1[[#This Row],[Death Rate]]</f>
        <v>29.020948860135551</v>
      </c>
      <c r="M122" s="10">
        <f>Table1[[#This Row],[Deaths]]/Table1[[#This Row],[Cases]]</f>
        <v>1.1706715958102279E-2</v>
      </c>
      <c r="N122" s="15">
        <f>Table1[[#This Row],[Cases]]/Table1[[#This Row],[Deaths]]</f>
        <v>85.421052631578945</v>
      </c>
      <c r="O122" s="12">
        <f>Table1[[#This Row],[Cases]]/Table1[[#This Row],[Population]]</f>
        <v>2.9182669486039789E-3</v>
      </c>
      <c r="P122" s="12">
        <f>Table1[[#This Row],[Deaths]]/Table1[[#This Row],[Population]]</f>
        <v>3.4163322257224647E-5</v>
      </c>
      <c r="Q122" s="13">
        <f>1-Table1[[#This Row],[Deaths]]/Table1[[#This Row],[Ex(Deaths)]]</f>
        <v>0.34530052440500203</v>
      </c>
      <c r="R122" s="16">
        <f t="shared" si="1"/>
        <v>0.52741836105976592</v>
      </c>
      <c r="S122" s="12">
        <f>Table1[[#This Row],[Percent Infected]]*Table1[[#This Row],[% Active]]</f>
        <v>1.5391475711675946E-3</v>
      </c>
      <c r="T122" s="8">
        <f>1/Table1[[#This Row],[Percent Actively Infected]]</f>
        <v>649.71028037383167</v>
      </c>
      <c r="AMC122"/>
    </row>
    <row r="123" spans="1:1017" s="1" customFormat="1" ht="16.5" thickBot="1" x14ac:dyDescent="0.3">
      <c r="A123" s="1">
        <v>124</v>
      </c>
      <c r="B123" s="54">
        <v>122</v>
      </c>
      <c r="C123" s="43" t="s">
        <v>170</v>
      </c>
      <c r="D123" s="50">
        <v>1618</v>
      </c>
      <c r="E123" s="51">
        <v>63</v>
      </c>
      <c r="F123" s="50">
        <v>1141</v>
      </c>
      <c r="G123" s="51">
        <v>414</v>
      </c>
      <c r="H123" s="51"/>
      <c r="I123" s="43">
        <v>7980624</v>
      </c>
      <c r="J123" s="8">
        <f>Table1[[#This Row],[Population]]/Table1[[#This Row],[Cases]]</f>
        <v>4932.4004944375774</v>
      </c>
      <c r="K123" s="8">
        <f>Table1[[#This Row],[Population]]/Table1[[#This Row],[Deaths]]</f>
        <v>126676.57142857143</v>
      </c>
      <c r="L123" s="9">
        <f>Table1[[#This Row],[Deaths]]+Table1[[#This Row],[Active]]*Table1[[#This Row],[Death Rate]]</f>
        <v>79.119901112484541</v>
      </c>
      <c r="M123" s="10">
        <f>Table1[[#This Row],[Deaths]]/Table1[[#This Row],[Cases]]</f>
        <v>3.8936959208899877E-2</v>
      </c>
      <c r="N123" s="11">
        <f>Table1[[#This Row],[Cases]]/Table1[[#This Row],[Deaths]]</f>
        <v>25.682539682539684</v>
      </c>
      <c r="O123" s="12">
        <f>Table1[[#This Row],[Cases]]/Table1[[#This Row],[Population]]</f>
        <v>2.0274103879596383E-4</v>
      </c>
      <c r="P123" s="12">
        <f>Table1[[#This Row],[Deaths]]/Table1[[#This Row],[Population]]</f>
        <v>7.8941195575684312E-6</v>
      </c>
      <c r="Q123" s="13">
        <f>1-Table1[[#This Row],[Deaths]]/Table1[[#This Row],[Ex(Deaths)]]</f>
        <v>0.20374015748031493</v>
      </c>
      <c r="R123" s="14">
        <f t="shared" si="1"/>
        <v>0.25587144622991348</v>
      </c>
      <c r="S123" s="12">
        <f>Table1[[#This Row],[Percent Infected]]*Table1[[#This Row],[% Active]]</f>
        <v>5.1875642806878263E-5</v>
      </c>
      <c r="T123" s="8">
        <f>1/Table1[[#This Row],[Percent Actively Infected]]</f>
        <v>19276.869565217388</v>
      </c>
      <c r="AMC123"/>
    </row>
    <row r="124" spans="1:1017" s="1" customFormat="1" ht="16.5" thickBot="1" x14ac:dyDescent="0.3">
      <c r="A124" s="1">
        <v>125</v>
      </c>
      <c r="B124" s="54">
        <v>123</v>
      </c>
      <c r="C124" s="43" t="s">
        <v>117</v>
      </c>
      <c r="D124" s="50">
        <v>1544</v>
      </c>
      <c r="E124" s="51">
        <v>22</v>
      </c>
      <c r="F124" s="50">
        <v>1497</v>
      </c>
      <c r="G124" s="51">
        <v>25</v>
      </c>
      <c r="H124" s="51"/>
      <c r="I124" s="50">
        <v>5002100</v>
      </c>
      <c r="J124" s="8">
        <f>Table1[[#This Row],[Population]]/Table1[[#This Row],[Cases]]</f>
        <v>3239.7020725388602</v>
      </c>
      <c r="K124" s="8">
        <f>Table1[[#This Row],[Population]]/Table1[[#This Row],[Deaths]]</f>
        <v>227368.18181818182</v>
      </c>
      <c r="L124" s="9">
        <f>Table1[[#This Row],[Deaths]]+Table1[[#This Row],[Active]]*Table1[[#This Row],[Death Rate]]</f>
        <v>22.356217616580309</v>
      </c>
      <c r="M124" s="10">
        <f>Table1[[#This Row],[Deaths]]/Table1[[#This Row],[Cases]]</f>
        <v>1.4248704663212436E-2</v>
      </c>
      <c r="N124" s="11">
        <f>Table1[[#This Row],[Cases]]/Table1[[#This Row],[Deaths]]</f>
        <v>70.181818181818187</v>
      </c>
      <c r="O124" s="12">
        <f>Table1[[#This Row],[Cases]]/Table1[[#This Row],[Population]]</f>
        <v>3.0867035844945126E-4</v>
      </c>
      <c r="P124" s="12">
        <f>Table1[[#This Row],[Deaths]]/Table1[[#This Row],[Population]]</f>
        <v>4.3981527758341496E-6</v>
      </c>
      <c r="Q124" s="13">
        <f>1-Table1[[#This Row],[Deaths]]/Table1[[#This Row],[Ex(Deaths)]]</f>
        <v>1.5933715742511123E-2</v>
      </c>
      <c r="R124" s="14">
        <f t="shared" si="1"/>
        <v>1.6191709844559584E-2</v>
      </c>
      <c r="S124" s="12">
        <f>Table1[[#This Row],[Percent Infected]]*Table1[[#This Row],[% Active]]</f>
        <v>4.9979008816297158E-6</v>
      </c>
      <c r="T124" s="8">
        <f>1/Table1[[#This Row],[Percent Actively Infected]]</f>
        <v>200084</v>
      </c>
      <c r="AMC124"/>
    </row>
    <row r="125" spans="1:1017" s="1" customFormat="1" ht="16.5" thickBot="1" x14ac:dyDescent="0.3">
      <c r="A125" s="1">
        <v>126</v>
      </c>
      <c r="B125" s="54">
        <v>124</v>
      </c>
      <c r="C125" s="43" t="s">
        <v>157</v>
      </c>
      <c r="D125" s="50">
        <v>1470</v>
      </c>
      <c r="E125" s="51">
        <v>7</v>
      </c>
      <c r="F125" s="50">
        <v>1214</v>
      </c>
      <c r="G125" s="51">
        <v>249</v>
      </c>
      <c r="H125" s="51">
        <v>4</v>
      </c>
      <c r="I125" s="43">
        <v>7498726</v>
      </c>
      <c r="J125" s="8">
        <f>Table1[[#This Row],[Population]]/Table1[[#This Row],[Cases]]</f>
        <v>5101.1741496598643</v>
      </c>
      <c r="K125" s="8">
        <f>Table1[[#This Row],[Population]]/Table1[[#This Row],[Deaths]]</f>
        <v>1071246.5714285714</v>
      </c>
      <c r="L125" s="9">
        <f>Table1[[#This Row],[Deaths]]+Table1[[#This Row],[Active]]*Table1[[#This Row],[Death Rate]]</f>
        <v>8.1857142857142851</v>
      </c>
      <c r="M125" s="10">
        <f>Table1[[#This Row],[Deaths]]/Table1[[#This Row],[Cases]]</f>
        <v>4.7619047619047623E-3</v>
      </c>
      <c r="N125" s="11">
        <f>Table1[[#This Row],[Cases]]/Table1[[#This Row],[Deaths]]</f>
        <v>210</v>
      </c>
      <c r="O125" s="12">
        <f>Table1[[#This Row],[Cases]]/Table1[[#This Row],[Population]]</f>
        <v>1.9603329952314568E-4</v>
      </c>
      <c r="P125" s="12">
        <f>Table1[[#This Row],[Deaths]]/Table1[[#This Row],[Population]]</f>
        <v>9.3349190249116984E-7</v>
      </c>
      <c r="Q125" s="13">
        <f>1-Table1[[#This Row],[Deaths]]/Table1[[#This Row],[Ex(Deaths)]]</f>
        <v>0.14485165794066313</v>
      </c>
      <c r="R125" s="14">
        <f t="shared" si="1"/>
        <v>0.16938775510204082</v>
      </c>
      <c r="S125" s="12">
        <f>Table1[[#This Row],[Percent Infected]]*Table1[[#This Row],[% Active]]</f>
        <v>3.3205640531471618E-5</v>
      </c>
      <c r="T125" s="8">
        <f>1/Table1[[#This Row],[Percent Actively Infected]]</f>
        <v>30115.365461847385</v>
      </c>
      <c r="AMC125"/>
    </row>
    <row r="126" spans="1:1017" s="1" customFormat="1" ht="16.5" thickBot="1" x14ac:dyDescent="0.3">
      <c r="A126" s="1">
        <v>127</v>
      </c>
      <c r="B126" s="54">
        <v>125</v>
      </c>
      <c r="C126" s="43" t="s">
        <v>213</v>
      </c>
      <c r="D126" s="50">
        <v>1433</v>
      </c>
      <c r="E126" s="51">
        <v>39</v>
      </c>
      <c r="F126" s="51">
        <v>341</v>
      </c>
      <c r="G126" s="50">
        <v>1053</v>
      </c>
      <c r="H126" s="51"/>
      <c r="I126" s="43">
        <v>6873714</v>
      </c>
      <c r="J126" s="8">
        <f>Table1[[#This Row],[Population]]/Table1[[#This Row],[Cases]]</f>
        <v>4796.7299371946965</v>
      </c>
      <c r="K126" s="8">
        <f>Table1[[#This Row],[Population]]/Table1[[#This Row],[Deaths]]</f>
        <v>176249.07692307694</v>
      </c>
      <c r="L126" s="9">
        <f>Table1[[#This Row],[Deaths]]+Table1[[#This Row],[Active]]*Table1[[#This Row],[Death Rate]]</f>
        <v>67.658060013956742</v>
      </c>
      <c r="M126" s="10">
        <f>Table1[[#This Row],[Deaths]]/Table1[[#This Row],[Cases]]</f>
        <v>2.7215631542219121E-2</v>
      </c>
      <c r="N126" s="11">
        <f>Table1[[#This Row],[Cases]]/Table1[[#This Row],[Deaths]]</f>
        <v>36.743589743589745</v>
      </c>
      <c r="O126" s="12">
        <f>Table1[[#This Row],[Cases]]/Table1[[#This Row],[Population]]</f>
        <v>2.0847535990004823E-4</v>
      </c>
      <c r="P126" s="12">
        <f>Table1[[#This Row],[Deaths]]/Table1[[#This Row],[Population]]</f>
        <v>5.6737885806712358E-6</v>
      </c>
      <c r="Q126" s="13">
        <f>1-Table1[[#This Row],[Deaths]]/Table1[[#This Row],[Ex(Deaths)]]</f>
        <v>0.42357200321802102</v>
      </c>
      <c r="R126" s="14">
        <f t="shared" si="1"/>
        <v>0.73482205163991621</v>
      </c>
      <c r="S126" s="12">
        <f>Table1[[#This Row],[Percent Infected]]*Table1[[#This Row],[% Active]]</f>
        <v>1.5319229167812335E-4</v>
      </c>
      <c r="T126" s="8">
        <f>1/Table1[[#This Row],[Percent Actively Infected]]</f>
        <v>6527.7435897435898</v>
      </c>
      <c r="AMC126"/>
    </row>
    <row r="127" spans="1:1017" s="1" customFormat="1" ht="16.5" thickBot="1" x14ac:dyDescent="0.3">
      <c r="A127" s="1">
        <v>128</v>
      </c>
      <c r="B127" s="54">
        <v>126</v>
      </c>
      <c r="C127" s="43" t="s">
        <v>217</v>
      </c>
      <c r="D127" s="50">
        <v>1389</v>
      </c>
      <c r="E127" s="51">
        <v>365</v>
      </c>
      <c r="F127" s="51">
        <v>642</v>
      </c>
      <c r="G127" s="51">
        <v>382</v>
      </c>
      <c r="H127" s="51"/>
      <c r="I127" s="43">
        <v>29840124</v>
      </c>
      <c r="J127" s="8">
        <f>Table1[[#This Row],[Population]]/Table1[[#This Row],[Cases]]</f>
        <v>21483.170626349893</v>
      </c>
      <c r="K127" s="8">
        <f>Table1[[#This Row],[Population]]/Table1[[#This Row],[Deaths]]</f>
        <v>81753.764383561647</v>
      </c>
      <c r="L127" s="9">
        <f>Table1[[#This Row],[Deaths]]+Table1[[#This Row],[Active]]*Table1[[#This Row],[Death Rate]]</f>
        <v>465.38156947444202</v>
      </c>
      <c r="M127" s="10">
        <f>Table1[[#This Row],[Deaths]]/Table1[[#This Row],[Cases]]</f>
        <v>0.26277897768178543</v>
      </c>
      <c r="N127" s="11">
        <f>Table1[[#This Row],[Cases]]/Table1[[#This Row],[Deaths]]</f>
        <v>3.8054794520547945</v>
      </c>
      <c r="O127" s="12">
        <f>Table1[[#This Row],[Cases]]/Table1[[#This Row],[Population]]</f>
        <v>4.6548063942361635E-5</v>
      </c>
      <c r="P127" s="12">
        <f>Table1[[#This Row],[Deaths]]/Table1[[#This Row],[Population]]</f>
        <v>1.223185265584017E-5</v>
      </c>
      <c r="Q127" s="13">
        <f>1-Table1[[#This Row],[Deaths]]/Table1[[#This Row],[Ex(Deaths)]]</f>
        <v>0.21569734613212865</v>
      </c>
      <c r="R127" s="14">
        <f t="shared" si="1"/>
        <v>0.27501799856011522</v>
      </c>
      <c r="S127" s="12">
        <f>Table1[[#This Row],[Percent Infected]]*Table1[[#This Row],[% Active]]</f>
        <v>1.2801555382276564E-5</v>
      </c>
      <c r="T127" s="8">
        <f>1/Table1[[#This Row],[Percent Actively Infected]]</f>
        <v>78115.507853403135</v>
      </c>
      <c r="AMC127"/>
    </row>
    <row r="128" spans="1:1017" s="1" customFormat="1" ht="16.5" thickBot="1" x14ac:dyDescent="0.3">
      <c r="A128" s="1">
        <v>129</v>
      </c>
      <c r="B128" s="54">
        <v>127</v>
      </c>
      <c r="C128" s="43" t="s">
        <v>209</v>
      </c>
      <c r="D128" s="50">
        <v>1378</v>
      </c>
      <c r="E128" s="51">
        <v>26</v>
      </c>
      <c r="F128" s="51">
        <v>557</v>
      </c>
      <c r="G128" s="51">
        <v>795</v>
      </c>
      <c r="H128" s="51">
        <v>1</v>
      </c>
      <c r="I128" s="43">
        <v>12129342</v>
      </c>
      <c r="J128" s="8">
        <f>Table1[[#This Row],[Population]]/Table1[[#This Row],[Cases]]</f>
        <v>8802.1349782293182</v>
      </c>
      <c r="K128" s="8">
        <f>Table1[[#This Row],[Population]]/Table1[[#This Row],[Deaths]]</f>
        <v>466513.15384615387</v>
      </c>
      <c r="L128" s="9">
        <f>Table1[[#This Row],[Deaths]]+Table1[[#This Row],[Active]]*Table1[[#This Row],[Death Rate]]</f>
        <v>41</v>
      </c>
      <c r="M128" s="10">
        <f>Table1[[#This Row],[Deaths]]/Table1[[#This Row],[Cases]]</f>
        <v>1.8867924528301886E-2</v>
      </c>
      <c r="N128" s="11">
        <f>Table1[[#This Row],[Cases]]/Table1[[#This Row],[Deaths]]</f>
        <v>53</v>
      </c>
      <c r="O128" s="12">
        <f>Table1[[#This Row],[Cases]]/Table1[[#This Row],[Population]]</f>
        <v>1.1360880087312238E-4</v>
      </c>
      <c r="P128" s="12">
        <f>Table1[[#This Row],[Deaths]]/Table1[[#This Row],[Population]]</f>
        <v>2.1435622806249507E-6</v>
      </c>
      <c r="Q128" s="13">
        <f>1-Table1[[#This Row],[Deaths]]/Table1[[#This Row],[Ex(Deaths)]]</f>
        <v>0.36585365853658536</v>
      </c>
      <c r="R128" s="14">
        <f t="shared" si="1"/>
        <v>0.57692307692307687</v>
      </c>
      <c r="S128" s="12">
        <f>Table1[[#This Row],[Percent Infected]]*Table1[[#This Row],[% Active]]</f>
        <v>6.5543538965262901E-5</v>
      </c>
      <c r="T128" s="8">
        <f>1/Table1[[#This Row],[Percent Actively Infected]]</f>
        <v>15257.033962264153</v>
      </c>
      <c r="AMC128"/>
    </row>
    <row r="129" spans="1:1017" s="1" customFormat="1" ht="16.5" thickBot="1" x14ac:dyDescent="0.3">
      <c r="A129" s="1">
        <v>130</v>
      </c>
      <c r="B129" s="54">
        <v>128</v>
      </c>
      <c r="C129" s="43" t="s">
        <v>140</v>
      </c>
      <c r="D129" s="50">
        <v>1311</v>
      </c>
      <c r="E129" s="51">
        <v>18</v>
      </c>
      <c r="F129" s="51">
        <v>656</v>
      </c>
      <c r="G129" s="51">
        <v>637</v>
      </c>
      <c r="H129" s="51">
        <v>5</v>
      </c>
      <c r="I129" s="43">
        <v>1160495</v>
      </c>
      <c r="J129" s="8">
        <f>Table1[[#This Row],[Population]]/Table1[[#This Row],[Cases]]</f>
        <v>885.19832189168574</v>
      </c>
      <c r="K129" s="8">
        <f>Table1[[#This Row],[Population]]/Table1[[#This Row],[Deaths]]</f>
        <v>64471.944444444445</v>
      </c>
      <c r="L129" s="9">
        <f>Table1[[#This Row],[Deaths]]+Table1[[#This Row],[Active]]*Table1[[#This Row],[Death Rate]]</f>
        <v>26.745995423340961</v>
      </c>
      <c r="M129" s="10">
        <f>Table1[[#This Row],[Deaths]]/Table1[[#This Row],[Cases]]</f>
        <v>1.3729977116704805E-2</v>
      </c>
      <c r="N129" s="15">
        <f>Table1[[#This Row],[Cases]]/Table1[[#This Row],[Deaths]]</f>
        <v>72.833333333333329</v>
      </c>
      <c r="O129" s="12">
        <f>Table1[[#This Row],[Cases]]/Table1[[#This Row],[Population]]</f>
        <v>1.1296903476533721E-3</v>
      </c>
      <c r="P129" s="12">
        <f>Table1[[#This Row],[Deaths]]/Table1[[#This Row],[Population]]</f>
        <v>1.5510622622243095E-5</v>
      </c>
      <c r="Q129" s="13">
        <f>1-Table1[[#This Row],[Deaths]]/Table1[[#This Row],[Ex(Deaths)]]</f>
        <v>0.3270020533880903</v>
      </c>
      <c r="R129" s="16">
        <f t="shared" si="1"/>
        <v>0.48588863463005338</v>
      </c>
      <c r="S129" s="12">
        <f>Table1[[#This Row],[Percent Infected]]*Table1[[#This Row],[% Active]]</f>
        <v>5.4890370057604726E-4</v>
      </c>
      <c r="T129" s="8">
        <f>1/Table1[[#This Row],[Percent Actively Infected]]</f>
        <v>1821.8131868131868</v>
      </c>
      <c r="AMC129"/>
    </row>
    <row r="130" spans="1:1017" s="1" customFormat="1" ht="16.5" thickBot="1" x14ac:dyDescent="0.3">
      <c r="A130" s="1">
        <v>131</v>
      </c>
      <c r="B130" s="54">
        <v>129</v>
      </c>
      <c r="C130" s="43" t="s">
        <v>200</v>
      </c>
      <c r="D130" s="50">
        <v>1299</v>
      </c>
      <c r="E130" s="51">
        <v>4</v>
      </c>
      <c r="F130" s="51">
        <v>663</v>
      </c>
      <c r="G130" s="51">
        <v>632</v>
      </c>
      <c r="H130" s="51"/>
      <c r="I130" s="43">
        <v>12958669</v>
      </c>
      <c r="J130" s="8">
        <f>Table1[[#This Row],[Population]]/Table1[[#This Row],[Cases]]</f>
        <v>9975.8806774441873</v>
      </c>
      <c r="K130" s="8">
        <f>Table1[[#This Row],[Population]]/Table1[[#This Row],[Deaths]]</f>
        <v>3239667.25</v>
      </c>
      <c r="L130" s="9">
        <f>Table1[[#This Row],[Deaths]]+Table1[[#This Row],[Active]]*Table1[[#This Row],[Death Rate]]</f>
        <v>5.9461123941493454</v>
      </c>
      <c r="M130" s="10">
        <f>Table1[[#This Row],[Deaths]]/Table1[[#This Row],[Cases]]</f>
        <v>3.0792917628945341E-3</v>
      </c>
      <c r="N130" s="11">
        <f>Table1[[#This Row],[Cases]]/Table1[[#This Row],[Deaths]]</f>
        <v>324.75</v>
      </c>
      <c r="O130" s="12">
        <f>Table1[[#This Row],[Cases]]/Table1[[#This Row],[Population]]</f>
        <v>1.0024177637379271E-4</v>
      </c>
      <c r="P130" s="12">
        <f>Table1[[#This Row],[Deaths]]/Table1[[#This Row],[Population]]</f>
        <v>3.0867367628573584E-7</v>
      </c>
      <c r="Q130" s="13">
        <f>1-Table1[[#This Row],[Deaths]]/Table1[[#This Row],[Ex(Deaths)]]</f>
        <v>0.32729155877783533</v>
      </c>
      <c r="R130" s="14">
        <f t="shared" ref="R130:R193" si="2">G130/D130</f>
        <v>0.48652809853733642</v>
      </c>
      <c r="S130" s="12">
        <f>Table1[[#This Row],[Percent Infected]]*Table1[[#This Row],[% Active]]</f>
        <v>4.8770440853146261E-5</v>
      </c>
      <c r="T130" s="8">
        <f>1/Table1[[#This Row],[Percent Actively Infected]]</f>
        <v>20504.223101265823</v>
      </c>
      <c r="AMC130"/>
    </row>
    <row r="131" spans="1:1017" s="1" customFormat="1" ht="16.5" thickBot="1" x14ac:dyDescent="0.3">
      <c r="A131" s="1">
        <v>132</v>
      </c>
      <c r="B131" s="54">
        <v>130</v>
      </c>
      <c r="C131" s="43" t="s">
        <v>172</v>
      </c>
      <c r="D131" s="50">
        <v>1263</v>
      </c>
      <c r="E131" s="51">
        <v>50</v>
      </c>
      <c r="F131" s="50">
        <v>1076</v>
      </c>
      <c r="G131" s="51">
        <v>137</v>
      </c>
      <c r="H131" s="51"/>
      <c r="I131" s="43">
        <v>11822021</v>
      </c>
      <c r="J131" s="8">
        <f>Table1[[#This Row],[Population]]/Table1[[#This Row],[Cases]]</f>
        <v>9360.2699920823434</v>
      </c>
      <c r="K131" s="8">
        <f>Table1[[#This Row],[Population]]/Table1[[#This Row],[Deaths]]</f>
        <v>236440.42</v>
      </c>
      <c r="L131" s="9">
        <f>Table1[[#This Row],[Deaths]]+Table1[[#This Row],[Active]]*Table1[[#This Row],[Death Rate]]</f>
        <v>55.423594615993665</v>
      </c>
      <c r="M131" s="10">
        <f>Table1[[#This Row],[Deaths]]/Table1[[#This Row],[Cases]]</f>
        <v>3.9588281868566902E-2</v>
      </c>
      <c r="N131" s="11">
        <f>Table1[[#This Row],[Cases]]/Table1[[#This Row],[Deaths]]</f>
        <v>25.26</v>
      </c>
      <c r="O131" s="12">
        <f>Table1[[#This Row],[Cases]]/Table1[[#This Row],[Population]]</f>
        <v>1.0683452516282961E-4</v>
      </c>
      <c r="P131" s="12">
        <f>Table1[[#This Row],[Deaths]]/Table1[[#This Row],[Population]]</f>
        <v>4.2293952954406021E-6</v>
      </c>
      <c r="Q131" s="13">
        <f>1-Table1[[#This Row],[Deaths]]/Table1[[#This Row],[Ex(Deaths)]]</f>
        <v>9.7857142857142865E-2</v>
      </c>
      <c r="R131" s="14">
        <f t="shared" si="2"/>
        <v>0.10847189231987332</v>
      </c>
      <c r="S131" s="12">
        <f>Table1[[#This Row],[Percent Infected]]*Table1[[#This Row],[% Active]]</f>
        <v>1.158854310950725E-5</v>
      </c>
      <c r="T131" s="8">
        <f>1/Table1[[#This Row],[Percent Actively Infected]]</f>
        <v>86292.124087591234</v>
      </c>
      <c r="AMC131"/>
    </row>
    <row r="132" spans="1:1017" s="1" customFormat="1" ht="16.5" thickBot="1" x14ac:dyDescent="0.3">
      <c r="A132" s="1">
        <v>133</v>
      </c>
      <c r="B132" s="54">
        <v>131</v>
      </c>
      <c r="C132" s="43" t="s">
        <v>103</v>
      </c>
      <c r="D132" s="50">
        <v>1221</v>
      </c>
      <c r="E132" s="51">
        <v>23</v>
      </c>
      <c r="F132" s="51">
        <v>325</v>
      </c>
      <c r="G132" s="51">
        <v>873</v>
      </c>
      <c r="H132" s="51"/>
      <c r="I132" s="43">
        <v>628069</v>
      </c>
      <c r="J132" s="8">
        <f>Table1[[#This Row],[Population]]/Table1[[#This Row],[Cases]]</f>
        <v>514.38902538902539</v>
      </c>
      <c r="K132" s="8">
        <f>Table1[[#This Row],[Population]]/Table1[[#This Row],[Deaths]]</f>
        <v>27307.347826086956</v>
      </c>
      <c r="L132" s="9">
        <f>Table1[[#This Row],[Deaths]]+Table1[[#This Row],[Active]]*Table1[[#This Row],[Death Rate]]</f>
        <v>39.44471744471744</v>
      </c>
      <c r="M132" s="10">
        <f>Table1[[#This Row],[Deaths]]/Table1[[#This Row],[Cases]]</f>
        <v>1.8837018837018837E-2</v>
      </c>
      <c r="N132" s="11">
        <f>Table1[[#This Row],[Cases]]/Table1[[#This Row],[Deaths]]</f>
        <v>53.086956521739133</v>
      </c>
      <c r="O132" s="12">
        <f>Table1[[#This Row],[Cases]]/Table1[[#This Row],[Population]]</f>
        <v>1.9440539176428069E-3</v>
      </c>
      <c r="P132" s="12">
        <f>Table1[[#This Row],[Deaths]]/Table1[[#This Row],[Population]]</f>
        <v>3.6620180266817815E-5</v>
      </c>
      <c r="Q132" s="13">
        <f>1-Table1[[#This Row],[Deaths]]/Table1[[#This Row],[Ex(Deaths)]]</f>
        <v>0.41690544412607444</v>
      </c>
      <c r="R132" s="14">
        <f t="shared" si="2"/>
        <v>0.71498771498771496</v>
      </c>
      <c r="S132" s="12">
        <f>Table1[[#This Row],[Percent Infected]]*Table1[[#This Row],[% Active]]</f>
        <v>1.389974668388346E-3</v>
      </c>
      <c r="T132" s="8">
        <f>1/Table1[[#This Row],[Percent Actively Infected]]</f>
        <v>719.4375715922107</v>
      </c>
      <c r="AMC132"/>
    </row>
    <row r="133" spans="1:1017" s="1" customFormat="1" ht="16.5" thickBot="1" x14ac:dyDescent="0.3">
      <c r="A133" s="1">
        <v>134</v>
      </c>
      <c r="B133" s="54">
        <v>132</v>
      </c>
      <c r="C133" s="43" t="s">
        <v>179</v>
      </c>
      <c r="D133" s="50">
        <v>1176</v>
      </c>
      <c r="E133" s="51">
        <v>10</v>
      </c>
      <c r="F133" s="51">
        <v>991</v>
      </c>
      <c r="G133" s="51">
        <v>175</v>
      </c>
      <c r="H133" s="51">
        <v>3</v>
      </c>
      <c r="I133" s="43">
        <v>10205948</v>
      </c>
      <c r="J133" s="8">
        <f>Table1[[#This Row],[Population]]/Table1[[#This Row],[Cases]]</f>
        <v>8678.5272108843546</v>
      </c>
      <c r="K133" s="8">
        <f>Table1[[#This Row],[Population]]/Table1[[#This Row],[Deaths]]</f>
        <v>1020594.8</v>
      </c>
      <c r="L133" s="9">
        <f>Table1[[#This Row],[Deaths]]+Table1[[#This Row],[Active]]*Table1[[#This Row],[Death Rate]]</f>
        <v>11.488095238095237</v>
      </c>
      <c r="M133" s="10">
        <f>Table1[[#This Row],[Deaths]]/Table1[[#This Row],[Cases]]</f>
        <v>8.5034013605442185E-3</v>
      </c>
      <c r="N133" s="11">
        <f>Table1[[#This Row],[Cases]]/Table1[[#This Row],[Deaths]]</f>
        <v>117.6</v>
      </c>
      <c r="O133" s="12">
        <f>Table1[[#This Row],[Cases]]/Table1[[#This Row],[Population]]</f>
        <v>1.1522692453459493E-4</v>
      </c>
      <c r="P133" s="12">
        <f>Table1[[#This Row],[Deaths]]/Table1[[#This Row],[Population]]</f>
        <v>9.7982078685880029E-7</v>
      </c>
      <c r="Q133" s="13">
        <f>1-Table1[[#This Row],[Deaths]]/Table1[[#This Row],[Ex(Deaths)]]</f>
        <v>0.12953367875647659</v>
      </c>
      <c r="R133" s="14">
        <f t="shared" si="2"/>
        <v>0.14880952380952381</v>
      </c>
      <c r="S133" s="12">
        <f>Table1[[#This Row],[Percent Infected]]*Table1[[#This Row],[% Active]]</f>
        <v>1.7146863770029008E-5</v>
      </c>
      <c r="T133" s="8">
        <f>1/Table1[[#This Row],[Percent Actively Infected]]</f>
        <v>58319.702857142853</v>
      </c>
      <c r="AMC133"/>
    </row>
    <row r="134" spans="1:1017" s="1" customFormat="1" ht="16.5" thickBot="1" x14ac:dyDescent="0.3">
      <c r="A134" s="1">
        <v>135</v>
      </c>
      <c r="B134" s="54">
        <v>133</v>
      </c>
      <c r="C134" s="43" t="s">
        <v>98</v>
      </c>
      <c r="D134" s="50">
        <v>1173</v>
      </c>
      <c r="E134" s="51">
        <v>30</v>
      </c>
      <c r="F134" s="50">
        <v>1019</v>
      </c>
      <c r="G134" s="51">
        <v>124</v>
      </c>
      <c r="H134" s="51">
        <v>1</v>
      </c>
      <c r="I134" s="43">
        <v>1885408</v>
      </c>
      <c r="J134" s="8">
        <f>Table1[[#This Row],[Population]]/Table1[[#This Row],[Cases]]</f>
        <v>1607.3384484228475</v>
      </c>
      <c r="K134" s="8">
        <f>Table1[[#This Row],[Population]]/Table1[[#This Row],[Deaths]]</f>
        <v>62846.933333333334</v>
      </c>
      <c r="L134" s="9">
        <f>Table1[[#This Row],[Deaths]]+Table1[[#This Row],[Active]]*Table1[[#This Row],[Death Rate]]</f>
        <v>33.171355498721226</v>
      </c>
      <c r="M134" s="10">
        <f>Table1[[#This Row],[Deaths]]/Table1[[#This Row],[Cases]]</f>
        <v>2.557544757033248E-2</v>
      </c>
      <c r="N134" s="11">
        <f>Table1[[#This Row],[Cases]]/Table1[[#This Row],[Deaths]]</f>
        <v>39.1</v>
      </c>
      <c r="O134" s="12">
        <f>Table1[[#This Row],[Cases]]/Table1[[#This Row],[Population]]</f>
        <v>6.2214650622040432E-4</v>
      </c>
      <c r="P134" s="12">
        <f>Table1[[#This Row],[Deaths]]/Table1[[#This Row],[Population]]</f>
        <v>1.5911675350905479E-5</v>
      </c>
      <c r="Q134" s="13">
        <f>1-Table1[[#This Row],[Deaths]]/Table1[[#This Row],[Ex(Deaths)]]</f>
        <v>9.5605242868157303E-2</v>
      </c>
      <c r="R134" s="14">
        <f t="shared" si="2"/>
        <v>0.10571184995737426</v>
      </c>
      <c r="S134" s="12">
        <f>Table1[[#This Row],[Percent Infected]]*Table1[[#This Row],[% Active]]</f>
        <v>6.5768258117075996E-5</v>
      </c>
      <c r="T134" s="8">
        <f>1/Table1[[#This Row],[Percent Actively Infected]]</f>
        <v>15204.903225806449</v>
      </c>
      <c r="AMC134"/>
    </row>
    <row r="135" spans="1:1017" s="1" customFormat="1" ht="16.5" thickBot="1" x14ac:dyDescent="0.3">
      <c r="A135" s="1">
        <v>136</v>
      </c>
      <c r="B135" s="54">
        <v>134</v>
      </c>
      <c r="C135" s="43" t="s">
        <v>219</v>
      </c>
      <c r="D135" s="50">
        <v>1135</v>
      </c>
      <c r="E135" s="51">
        <v>9</v>
      </c>
      <c r="F135" s="51">
        <v>349</v>
      </c>
      <c r="G135" s="51">
        <v>777</v>
      </c>
      <c r="H135" s="51"/>
      <c r="I135" s="43">
        <v>31271515</v>
      </c>
      <c r="J135" s="8">
        <f>Table1[[#This Row],[Population]]/Table1[[#This Row],[Cases]]</f>
        <v>27551.995594713655</v>
      </c>
      <c r="K135" s="8">
        <f>Table1[[#This Row],[Population]]/Table1[[#This Row],[Deaths]]</f>
        <v>3474612.777777778</v>
      </c>
      <c r="L135" s="9">
        <f>Table1[[#This Row],[Deaths]]+Table1[[#This Row],[Active]]*Table1[[#This Row],[Death Rate]]</f>
        <v>15.161233480176211</v>
      </c>
      <c r="M135" s="10">
        <f>Table1[[#This Row],[Deaths]]/Table1[[#This Row],[Cases]]</f>
        <v>7.9295154185022032E-3</v>
      </c>
      <c r="N135" s="11">
        <f>Table1[[#This Row],[Cases]]/Table1[[#This Row],[Deaths]]</f>
        <v>126.11111111111111</v>
      </c>
      <c r="O135" s="12">
        <f>Table1[[#This Row],[Cases]]/Table1[[#This Row],[Population]]</f>
        <v>3.6295011610406468E-5</v>
      </c>
      <c r="P135" s="12">
        <f>Table1[[#This Row],[Deaths]]/Table1[[#This Row],[Population]]</f>
        <v>2.8780185417943453E-7</v>
      </c>
      <c r="Q135" s="13">
        <f>1-Table1[[#This Row],[Deaths]]/Table1[[#This Row],[Ex(Deaths)]]</f>
        <v>0.40638075313807531</v>
      </c>
      <c r="R135" s="14">
        <f t="shared" si="2"/>
        <v>0.68458149779735677</v>
      </c>
      <c r="S135" s="12">
        <f>Table1[[#This Row],[Percent Infected]]*Table1[[#This Row],[% Active]]</f>
        <v>2.4846893410824513E-5</v>
      </c>
      <c r="T135" s="8">
        <f>1/Table1[[#This Row],[Percent Actively Infected]]</f>
        <v>40246.480051480052</v>
      </c>
      <c r="AMC135"/>
    </row>
    <row r="136" spans="1:1017" s="1" customFormat="1" ht="16.5" thickBot="1" x14ac:dyDescent="0.3">
      <c r="A136" s="1">
        <v>137</v>
      </c>
      <c r="B136" s="54">
        <v>135</v>
      </c>
      <c r="C136" s="43" t="s">
        <v>196</v>
      </c>
      <c r="D136" s="50">
        <v>1099</v>
      </c>
      <c r="E136" s="51">
        <v>68</v>
      </c>
      <c r="F136" s="51">
        <v>992</v>
      </c>
      <c r="G136" s="51">
        <v>39</v>
      </c>
      <c r="H136" s="51"/>
      <c r="I136" s="43">
        <v>24218806</v>
      </c>
      <c r="J136" s="8">
        <f>Table1[[#This Row],[Population]]/Table1[[#This Row],[Cases]]</f>
        <v>22037.130118289355</v>
      </c>
      <c r="K136" s="8">
        <f>Table1[[#This Row],[Population]]/Table1[[#This Row],[Deaths]]</f>
        <v>356158.9117647059</v>
      </c>
      <c r="L136" s="9">
        <f>Table1[[#This Row],[Deaths]]+Table1[[#This Row],[Active]]*Table1[[#This Row],[Death Rate]]</f>
        <v>70.413102820746133</v>
      </c>
      <c r="M136" s="10">
        <f>Table1[[#This Row],[Deaths]]/Table1[[#This Row],[Cases]]</f>
        <v>6.1874431301182892E-2</v>
      </c>
      <c r="N136" s="11">
        <f>Table1[[#This Row],[Cases]]/Table1[[#This Row],[Deaths]]</f>
        <v>16.161764705882351</v>
      </c>
      <c r="O136" s="12">
        <f>Table1[[#This Row],[Cases]]/Table1[[#This Row],[Population]]</f>
        <v>4.5377959590576015E-5</v>
      </c>
      <c r="P136" s="12">
        <f>Table1[[#This Row],[Deaths]]/Table1[[#This Row],[Population]]</f>
        <v>2.8077354432749492E-6</v>
      </c>
      <c r="Q136" s="13">
        <f>1-Table1[[#This Row],[Deaths]]/Table1[[#This Row],[Ex(Deaths)]]</f>
        <v>3.4270650263620417E-2</v>
      </c>
      <c r="R136" s="14">
        <f t="shared" si="2"/>
        <v>3.5486806187443133E-2</v>
      </c>
      <c r="S136" s="12">
        <f>Table1[[#This Row],[Percent Infected]]*Table1[[#This Row],[% Active]]</f>
        <v>1.6103188571723974E-6</v>
      </c>
      <c r="T136" s="8">
        <f>1/Table1[[#This Row],[Percent Actively Infected]]</f>
        <v>620995.02564102563</v>
      </c>
      <c r="AMC136"/>
    </row>
    <row r="137" spans="1:1017" s="1" customFormat="1" ht="16.5" thickBot="1" x14ac:dyDescent="0.3">
      <c r="A137" s="1">
        <v>138</v>
      </c>
      <c r="B137" s="54">
        <v>136</v>
      </c>
      <c r="C137" s="43" t="s">
        <v>197</v>
      </c>
      <c r="D137" s="50">
        <v>1033</v>
      </c>
      <c r="E137" s="51">
        <v>53</v>
      </c>
      <c r="F137" s="51">
        <v>869</v>
      </c>
      <c r="G137" s="51">
        <v>111</v>
      </c>
      <c r="H137" s="51"/>
      <c r="I137" s="43">
        <v>20913982</v>
      </c>
      <c r="J137" s="8">
        <f>Table1[[#This Row],[Population]]/Table1[[#This Row],[Cases]]</f>
        <v>20245.868344627299</v>
      </c>
      <c r="K137" s="8">
        <f>Table1[[#This Row],[Population]]/Table1[[#This Row],[Deaths]]</f>
        <v>394603.43396226416</v>
      </c>
      <c r="L137" s="9">
        <f>Table1[[#This Row],[Deaths]]+Table1[[#This Row],[Active]]*Table1[[#This Row],[Death Rate]]</f>
        <v>58.695062923523714</v>
      </c>
      <c r="M137" s="10">
        <f>Table1[[#This Row],[Deaths]]/Table1[[#This Row],[Cases]]</f>
        <v>5.1306873184898356E-2</v>
      </c>
      <c r="N137" s="11">
        <f>Table1[[#This Row],[Cases]]/Table1[[#This Row],[Deaths]]</f>
        <v>19.490566037735849</v>
      </c>
      <c r="O137" s="12">
        <f>Table1[[#This Row],[Cases]]/Table1[[#This Row],[Population]]</f>
        <v>4.9392793777865924E-5</v>
      </c>
      <c r="P137" s="12">
        <f>Table1[[#This Row],[Deaths]]/Table1[[#This Row],[Population]]</f>
        <v>2.5341898066088035E-6</v>
      </c>
      <c r="Q137" s="13">
        <f>1-Table1[[#This Row],[Deaths]]/Table1[[#This Row],[Ex(Deaths)]]</f>
        <v>9.7027972027971976E-2</v>
      </c>
      <c r="R137" s="14">
        <f t="shared" si="2"/>
        <v>0.1074540174249758</v>
      </c>
      <c r="S137" s="12">
        <f>Table1[[#This Row],[Percent Infected]]*Table1[[#This Row],[% Active]]</f>
        <v>5.3074541232750411E-6</v>
      </c>
      <c r="T137" s="8">
        <f>1/Table1[[#This Row],[Percent Actively Infected]]</f>
        <v>188414.25225225228</v>
      </c>
      <c r="AMC137"/>
    </row>
    <row r="138" spans="1:1017" s="1" customFormat="1" ht="16.5" thickBot="1" x14ac:dyDescent="0.3">
      <c r="A138" s="1">
        <v>139</v>
      </c>
      <c r="B138" s="54">
        <v>137</v>
      </c>
      <c r="C138" s="43" t="s">
        <v>222</v>
      </c>
      <c r="D138" s="50">
        <v>1025</v>
      </c>
      <c r="E138" s="51"/>
      <c r="F138" s="51">
        <v>972</v>
      </c>
      <c r="G138" s="51">
        <v>53</v>
      </c>
      <c r="H138" s="51"/>
      <c r="I138" s="43">
        <v>45764738</v>
      </c>
      <c r="J138" s="8">
        <f>Table1[[#This Row],[Population]]/Table1[[#This Row],[Cases]]</f>
        <v>44648.524878048782</v>
      </c>
      <c r="K138" s="8" t="e">
        <f>Table1[[#This Row],[Population]]/Table1[[#This Row],[Deaths]]</f>
        <v>#DIV/0!</v>
      </c>
      <c r="L138" s="9">
        <f>Table1[[#This Row],[Deaths]]+Table1[[#This Row],[Active]]*Table1[[#This Row],[Death Rate]]</f>
        <v>0</v>
      </c>
      <c r="M138" s="10">
        <f>Table1[[#This Row],[Deaths]]/Table1[[#This Row],[Cases]]</f>
        <v>0</v>
      </c>
      <c r="N138" s="11" t="e">
        <f>Table1[[#This Row],[Cases]]/Table1[[#This Row],[Deaths]]</f>
        <v>#DIV/0!</v>
      </c>
      <c r="O138" s="12">
        <f>Table1[[#This Row],[Cases]]/Table1[[#This Row],[Population]]</f>
        <v>2.2397156518190928E-5</v>
      </c>
      <c r="P138" s="12">
        <f>Table1[[#This Row],[Deaths]]/Table1[[#This Row],[Population]]</f>
        <v>0</v>
      </c>
      <c r="Q138" s="13" t="e">
        <f>1-Table1[[#This Row],[Deaths]]/Table1[[#This Row],[Ex(Deaths)]]</f>
        <v>#DIV/0!</v>
      </c>
      <c r="R138" s="14">
        <f t="shared" si="2"/>
        <v>5.1707317073170729E-2</v>
      </c>
      <c r="S138" s="12">
        <f>Table1[[#This Row],[Percent Infected]]*Table1[[#This Row],[% Active]]</f>
        <v>1.1580968736235308E-6</v>
      </c>
      <c r="T138" s="8">
        <f>1/Table1[[#This Row],[Percent Actively Infected]]</f>
        <v>863485.62264150952</v>
      </c>
      <c r="AMC138"/>
    </row>
    <row r="139" spans="1:1017" s="1" customFormat="1" ht="16.5" thickBot="1" x14ac:dyDescent="0.3">
      <c r="A139" s="1">
        <v>140</v>
      </c>
      <c r="B139" s="54">
        <v>138</v>
      </c>
      <c r="C139" s="43" t="s">
        <v>90</v>
      </c>
      <c r="D139" s="50">
        <v>1021</v>
      </c>
      <c r="E139" s="51">
        <v>19</v>
      </c>
      <c r="F139" s="51">
        <v>839</v>
      </c>
      <c r="G139" s="51">
        <v>163</v>
      </c>
      <c r="H139" s="51"/>
      <c r="I139" s="43">
        <v>1207615</v>
      </c>
      <c r="J139" s="8">
        <f>Table1[[#This Row],[Population]]/Table1[[#This Row],[Cases]]</f>
        <v>1182.7766895200784</v>
      </c>
      <c r="K139" s="8">
        <f>Table1[[#This Row],[Population]]/Table1[[#This Row],[Deaths]]</f>
        <v>63558.684210526313</v>
      </c>
      <c r="L139" s="9">
        <f>Table1[[#This Row],[Deaths]]+Table1[[#This Row],[Active]]*Table1[[#This Row],[Death Rate]]</f>
        <v>22.033300685602352</v>
      </c>
      <c r="M139" s="10">
        <f>Table1[[#This Row],[Deaths]]/Table1[[#This Row],[Cases]]</f>
        <v>1.8609206660137122E-2</v>
      </c>
      <c r="N139" s="11">
        <f>Table1[[#This Row],[Cases]]/Table1[[#This Row],[Deaths]]</f>
        <v>53.736842105263158</v>
      </c>
      <c r="O139" s="12">
        <f>Table1[[#This Row],[Cases]]/Table1[[#This Row],[Population]]</f>
        <v>8.4546813346969021E-4</v>
      </c>
      <c r="P139" s="12">
        <f>Table1[[#This Row],[Deaths]]/Table1[[#This Row],[Population]]</f>
        <v>1.573349122029786E-5</v>
      </c>
      <c r="Q139" s="13">
        <f>1-Table1[[#This Row],[Deaths]]/Table1[[#This Row],[Ex(Deaths)]]</f>
        <v>0.13766891891891897</v>
      </c>
      <c r="R139" s="14">
        <f t="shared" si="2"/>
        <v>0.15964740450538686</v>
      </c>
      <c r="S139" s="12">
        <f>Table1[[#This Row],[Percent Infected]]*Table1[[#This Row],[% Active]]</f>
        <v>1.3497679310045004E-4</v>
      </c>
      <c r="T139" s="8">
        <f>1/Table1[[#This Row],[Percent Actively Infected]]</f>
        <v>7408.6809815950937</v>
      </c>
      <c r="AMC139"/>
    </row>
    <row r="140" spans="1:1017" s="1" customFormat="1" ht="16.5" thickBot="1" x14ac:dyDescent="0.3">
      <c r="A140" s="1">
        <v>141</v>
      </c>
      <c r="B140" s="54">
        <v>139</v>
      </c>
      <c r="C140" s="43" t="s">
        <v>185</v>
      </c>
      <c r="D140" s="50">
        <v>1010</v>
      </c>
      <c r="E140" s="51">
        <v>51</v>
      </c>
      <c r="F140" s="51">
        <v>423</v>
      </c>
      <c r="G140" s="51">
        <v>536</v>
      </c>
      <c r="H140" s="51"/>
      <c r="I140" s="43">
        <v>5060151</v>
      </c>
      <c r="J140" s="8">
        <f>Table1[[#This Row],[Population]]/Table1[[#This Row],[Cases]]</f>
        <v>5010.0504950495051</v>
      </c>
      <c r="K140" s="8">
        <f>Table1[[#This Row],[Population]]/Table1[[#This Row],[Deaths]]</f>
        <v>99218.647058823524</v>
      </c>
      <c r="L140" s="9">
        <f>Table1[[#This Row],[Deaths]]+Table1[[#This Row],[Active]]*Table1[[#This Row],[Death Rate]]</f>
        <v>78.065346534653472</v>
      </c>
      <c r="M140" s="10">
        <f>Table1[[#This Row],[Deaths]]/Table1[[#This Row],[Cases]]</f>
        <v>5.0495049504950498E-2</v>
      </c>
      <c r="N140" s="11">
        <f>Table1[[#This Row],[Cases]]/Table1[[#This Row],[Deaths]]</f>
        <v>19.803921568627452</v>
      </c>
      <c r="O140" s="12">
        <f>Table1[[#This Row],[Cases]]/Table1[[#This Row],[Population]]</f>
        <v>1.9959878667652408E-4</v>
      </c>
      <c r="P140" s="12">
        <f>Table1[[#This Row],[Deaths]]/Table1[[#This Row],[Population]]</f>
        <v>1.0078750614359137E-5</v>
      </c>
      <c r="Q140" s="13">
        <f>1-Table1[[#This Row],[Deaths]]/Table1[[#This Row],[Ex(Deaths)]]</f>
        <v>0.34670116429495479</v>
      </c>
      <c r="R140" s="14">
        <f t="shared" si="2"/>
        <v>0.53069306930693072</v>
      </c>
      <c r="S140" s="12">
        <f>Table1[[#This Row],[Percent Infected]]*Table1[[#This Row],[% Active]]</f>
        <v>1.0592569273130387E-4</v>
      </c>
      <c r="T140" s="8">
        <f>1/Table1[[#This Row],[Percent Actively Infected]]</f>
        <v>9440.5802238805973</v>
      </c>
      <c r="AMC140"/>
    </row>
    <row r="141" spans="1:1017" s="1" customFormat="1" ht="16.5" thickBot="1" x14ac:dyDescent="0.3">
      <c r="A141" s="1">
        <v>142</v>
      </c>
      <c r="B141" s="54">
        <v>140</v>
      </c>
      <c r="C141" s="43" t="s">
        <v>135</v>
      </c>
      <c r="D141" s="51">
        <v>986</v>
      </c>
      <c r="E141" s="51">
        <v>30</v>
      </c>
      <c r="F141" s="51">
        <v>896</v>
      </c>
      <c r="G141" s="51">
        <v>60</v>
      </c>
      <c r="H141" s="51"/>
      <c r="I141" s="43">
        <v>3474103</v>
      </c>
      <c r="J141" s="8">
        <f>Table1[[#This Row],[Population]]/Table1[[#This Row],[Cases]]</f>
        <v>3523.4310344827586</v>
      </c>
      <c r="K141" s="8">
        <f>Table1[[#This Row],[Population]]/Table1[[#This Row],[Deaths]]</f>
        <v>115803.43333333333</v>
      </c>
      <c r="L141" s="9">
        <f>Table1[[#This Row],[Deaths]]+Table1[[#This Row],[Active]]*Table1[[#This Row],[Death Rate]]</f>
        <v>31.825557809330629</v>
      </c>
      <c r="M141" s="10">
        <f>Table1[[#This Row],[Deaths]]/Table1[[#This Row],[Cases]]</f>
        <v>3.0425963488843813E-2</v>
      </c>
      <c r="N141" s="11">
        <f>Table1[[#This Row],[Cases]]/Table1[[#This Row],[Deaths]]</f>
        <v>32.866666666666667</v>
      </c>
      <c r="O141" s="12">
        <f>Table1[[#This Row],[Cases]]/Table1[[#This Row],[Population]]</f>
        <v>2.838142680283227E-4</v>
      </c>
      <c r="P141" s="12">
        <f>Table1[[#This Row],[Deaths]]/Table1[[#This Row],[Population]]</f>
        <v>8.6353225566426789E-6</v>
      </c>
      <c r="Q141" s="13">
        <f>1-Table1[[#This Row],[Deaths]]/Table1[[#This Row],[Ex(Deaths)]]</f>
        <v>5.7361376673040199E-2</v>
      </c>
      <c r="R141" s="14">
        <f t="shared" si="2"/>
        <v>6.0851926977687626E-2</v>
      </c>
      <c r="S141" s="12">
        <f>Table1[[#This Row],[Percent Infected]]*Table1[[#This Row],[% Active]]</f>
        <v>1.7270645113285358E-5</v>
      </c>
      <c r="T141" s="8">
        <f>1/Table1[[#This Row],[Percent Actively Infected]]</f>
        <v>57901.716666666667</v>
      </c>
      <c r="AMC141"/>
    </row>
    <row r="142" spans="1:1017" s="1" customFormat="1" ht="16.5" thickBot="1" x14ac:dyDescent="0.3">
      <c r="A142" s="1">
        <v>143</v>
      </c>
      <c r="B142" s="54">
        <v>141</v>
      </c>
      <c r="C142" s="43" t="s">
        <v>150</v>
      </c>
      <c r="D142" s="51">
        <v>986</v>
      </c>
      <c r="E142" s="51">
        <v>15</v>
      </c>
      <c r="F142" s="51">
        <v>857</v>
      </c>
      <c r="G142" s="51">
        <v>114</v>
      </c>
      <c r="H142" s="51">
        <v>5</v>
      </c>
      <c r="I142" s="43">
        <v>3988910</v>
      </c>
      <c r="J142" s="8">
        <f>Table1[[#This Row],[Population]]/Table1[[#This Row],[Cases]]</f>
        <v>4045.5476673427993</v>
      </c>
      <c r="K142" s="8">
        <f>Table1[[#This Row],[Population]]/Table1[[#This Row],[Deaths]]</f>
        <v>265927.33333333331</v>
      </c>
      <c r="L142" s="9">
        <f>Table1[[#This Row],[Deaths]]+Table1[[#This Row],[Active]]*Table1[[#This Row],[Death Rate]]</f>
        <v>16.734279918864097</v>
      </c>
      <c r="M142" s="10">
        <f>Table1[[#This Row],[Deaths]]/Table1[[#This Row],[Cases]]</f>
        <v>1.5212981744421906E-2</v>
      </c>
      <c r="N142" s="11">
        <f>Table1[[#This Row],[Cases]]/Table1[[#This Row],[Deaths]]</f>
        <v>65.733333333333334</v>
      </c>
      <c r="O142" s="12">
        <f>Table1[[#This Row],[Cases]]/Table1[[#This Row],[Population]]</f>
        <v>2.4718532130331346E-4</v>
      </c>
      <c r="P142" s="12">
        <f>Table1[[#This Row],[Deaths]]/Table1[[#This Row],[Population]]</f>
        <v>3.7604257804763709E-6</v>
      </c>
      <c r="Q142" s="13">
        <f>1-Table1[[#This Row],[Deaths]]/Table1[[#This Row],[Ex(Deaths)]]</f>
        <v>0.10363636363636364</v>
      </c>
      <c r="R142" s="14">
        <f t="shared" si="2"/>
        <v>0.11561866125760649</v>
      </c>
      <c r="S142" s="12">
        <f>Table1[[#This Row],[Percent Infected]]*Table1[[#This Row],[% Active]]</f>
        <v>2.857923593162042E-5</v>
      </c>
      <c r="T142" s="8">
        <f>1/Table1[[#This Row],[Percent Actively Infected]]</f>
        <v>34990.438596491222</v>
      </c>
      <c r="AMC142"/>
    </row>
    <row r="143" spans="1:1017" s="1" customFormat="1" ht="16.5" thickBot="1" x14ac:dyDescent="0.3">
      <c r="A143" s="1">
        <v>144</v>
      </c>
      <c r="B143" s="54">
        <v>142</v>
      </c>
      <c r="C143" s="43" t="s">
        <v>224</v>
      </c>
      <c r="D143" s="51">
        <v>982</v>
      </c>
      <c r="E143" s="51">
        <v>18</v>
      </c>
      <c r="F143" s="51">
        <v>320</v>
      </c>
      <c r="G143" s="51">
        <v>644</v>
      </c>
      <c r="H143" s="51"/>
      <c r="I143" s="43">
        <v>14868427</v>
      </c>
      <c r="J143" s="8">
        <f>Table1[[#This Row],[Population]]/Table1[[#This Row],[Cases]]</f>
        <v>15140.964358452138</v>
      </c>
      <c r="K143" s="8">
        <f>Table1[[#This Row],[Population]]/Table1[[#This Row],[Deaths]]</f>
        <v>826023.72222222225</v>
      </c>
      <c r="L143" s="9">
        <f>Table1[[#This Row],[Deaths]]+Table1[[#This Row],[Active]]*Table1[[#This Row],[Death Rate]]</f>
        <v>29.804480651731161</v>
      </c>
      <c r="M143" s="10">
        <f>Table1[[#This Row],[Deaths]]/Table1[[#This Row],[Cases]]</f>
        <v>1.8329938900203666E-2</v>
      </c>
      <c r="N143" s="11">
        <f>Table1[[#This Row],[Cases]]/Table1[[#This Row],[Deaths]]</f>
        <v>54.555555555555557</v>
      </c>
      <c r="O143" s="12">
        <f>Table1[[#This Row],[Cases]]/Table1[[#This Row],[Population]]</f>
        <v>6.6045991280718529E-5</v>
      </c>
      <c r="P143" s="12">
        <f>Table1[[#This Row],[Deaths]]/Table1[[#This Row],[Population]]</f>
        <v>1.2106189847789547E-6</v>
      </c>
      <c r="Q143" s="13">
        <f>1-Table1[[#This Row],[Deaths]]/Table1[[#This Row],[Ex(Deaths)]]</f>
        <v>0.39606396063960636</v>
      </c>
      <c r="R143" s="14">
        <f t="shared" si="2"/>
        <v>0.65580448065173114</v>
      </c>
      <c r="S143" s="12">
        <f>Table1[[#This Row],[Percent Infected]]*Table1[[#This Row],[% Active]]</f>
        <v>4.3313257010980379E-5</v>
      </c>
      <c r="T143" s="8">
        <f>1/Table1[[#This Row],[Percent Actively Infected]]</f>
        <v>23087.619565217392</v>
      </c>
      <c r="AMC143"/>
    </row>
    <row r="144" spans="1:1017" s="1" customFormat="1" ht="16.5" thickBot="1" x14ac:dyDescent="0.3">
      <c r="A144" s="1">
        <v>145</v>
      </c>
      <c r="B144" s="54">
        <v>143</v>
      </c>
      <c r="C144" s="43" t="s">
        <v>194</v>
      </c>
      <c r="D144" s="51">
        <v>874</v>
      </c>
      <c r="E144" s="51">
        <v>74</v>
      </c>
      <c r="F144" s="51">
        <v>790</v>
      </c>
      <c r="G144" s="51">
        <v>10</v>
      </c>
      <c r="H144" s="51"/>
      <c r="I144" s="43">
        <v>16434347</v>
      </c>
      <c r="J144" s="8">
        <f>Table1[[#This Row],[Population]]/Table1[[#This Row],[Cases]]</f>
        <v>18803.600686498856</v>
      </c>
      <c r="K144" s="8">
        <f>Table1[[#This Row],[Population]]/Table1[[#This Row],[Deaths]]</f>
        <v>222085.77027027027</v>
      </c>
      <c r="L144" s="9">
        <f>Table1[[#This Row],[Deaths]]+Table1[[#This Row],[Active]]*Table1[[#This Row],[Death Rate]]</f>
        <v>74.846681922196794</v>
      </c>
      <c r="M144" s="10">
        <f>Table1[[#This Row],[Deaths]]/Table1[[#This Row],[Cases]]</f>
        <v>8.4668192219679639E-2</v>
      </c>
      <c r="N144" s="11">
        <f>Table1[[#This Row],[Cases]]/Table1[[#This Row],[Deaths]]</f>
        <v>11.810810810810811</v>
      </c>
      <c r="O144" s="12">
        <f>Table1[[#This Row],[Cases]]/Table1[[#This Row],[Population]]</f>
        <v>5.3181303765826537E-5</v>
      </c>
      <c r="P144" s="12">
        <f>Table1[[#This Row],[Deaths]]/Table1[[#This Row],[Population]]</f>
        <v>4.5027648497381733E-6</v>
      </c>
      <c r="Q144" s="13">
        <f>1-Table1[[#This Row],[Deaths]]/Table1[[#This Row],[Ex(Deaths)]]</f>
        <v>1.1312217194570096E-2</v>
      </c>
      <c r="R144" s="14">
        <f t="shared" si="2"/>
        <v>1.1441647597254004E-2</v>
      </c>
      <c r="S144" s="12">
        <f>Table1[[#This Row],[Percent Infected]]*Table1[[#This Row],[% Active]]</f>
        <v>6.0848173645110455E-7</v>
      </c>
      <c r="T144" s="8">
        <f>1/Table1[[#This Row],[Percent Actively Infected]]</f>
        <v>1643434.7</v>
      </c>
      <c r="AMC144"/>
    </row>
    <row r="145" spans="1:1017" s="1" customFormat="1" ht="16.5" thickBot="1" x14ac:dyDescent="0.3">
      <c r="A145" s="1">
        <v>146</v>
      </c>
      <c r="B145" s="55">
        <v>144</v>
      </c>
      <c r="C145" s="43" t="s">
        <v>25</v>
      </c>
      <c r="D145" s="52">
        <v>855</v>
      </c>
      <c r="E145" s="52">
        <v>52</v>
      </c>
      <c r="F145" s="52">
        <v>803</v>
      </c>
      <c r="G145" s="52">
        <v>0</v>
      </c>
      <c r="H145" s="52"/>
      <c r="I145" s="43">
        <v>77269</v>
      </c>
      <c r="J145" s="8">
        <f>Table1[[#This Row],[Population]]/Table1[[#This Row],[Cases]]</f>
        <v>90.373099415204678</v>
      </c>
      <c r="K145" s="8">
        <f>Table1[[#This Row],[Population]]/Table1[[#This Row],[Deaths]]</f>
        <v>1485.9423076923076</v>
      </c>
      <c r="L145" s="9">
        <f>Table1[[#This Row],[Deaths]]+Table1[[#This Row],[Active]]*Table1[[#This Row],[Death Rate]]</f>
        <v>52</v>
      </c>
      <c r="M145" s="10">
        <f>Table1[[#This Row],[Deaths]]/Table1[[#This Row],[Cases]]</f>
        <v>6.0818713450292397E-2</v>
      </c>
      <c r="N145" s="11">
        <f>Table1[[#This Row],[Cases]]/Table1[[#This Row],[Deaths]]</f>
        <v>16.442307692307693</v>
      </c>
      <c r="O145" s="12">
        <f>Table1[[#This Row],[Cases]]/Table1[[#This Row],[Population]]</f>
        <v>1.1065239617440371E-2</v>
      </c>
      <c r="P145" s="12">
        <f>Table1[[#This Row],[Deaths]]/Table1[[#This Row],[Population]]</f>
        <v>6.72973637551929E-4</v>
      </c>
      <c r="Q145" s="13">
        <f>1-Table1[[#This Row],[Deaths]]/Table1[[#This Row],[Ex(Deaths)]]</f>
        <v>0</v>
      </c>
      <c r="R145" s="14">
        <f t="shared" si="2"/>
        <v>0</v>
      </c>
      <c r="S145" s="12">
        <f>Table1[[#This Row],[Percent Infected]]*Table1[[#This Row],[% Active]]</f>
        <v>0</v>
      </c>
      <c r="T145" s="8" t="e">
        <f>1/Table1[[#This Row],[Percent Actively Infected]]</f>
        <v>#DIV/0!</v>
      </c>
      <c r="AMC145"/>
    </row>
    <row r="146" spans="1:1017" s="1" customFormat="1" ht="16.5" thickBot="1" x14ac:dyDescent="0.3">
      <c r="A146" s="1">
        <v>147</v>
      </c>
      <c r="B146" s="54">
        <v>145</v>
      </c>
      <c r="C146" s="43" t="s">
        <v>216</v>
      </c>
      <c r="D146" s="51">
        <v>785</v>
      </c>
      <c r="E146" s="51">
        <v>1</v>
      </c>
      <c r="F146" s="51">
        <v>26</v>
      </c>
      <c r="G146" s="51">
        <v>758</v>
      </c>
      <c r="H146" s="51">
        <v>1</v>
      </c>
      <c r="I146" s="43">
        <v>2541991</v>
      </c>
      <c r="J146" s="8">
        <f>Table1[[#This Row],[Population]]/Table1[[#This Row],[Cases]]</f>
        <v>3238.2050955414011</v>
      </c>
      <c r="K146" s="8">
        <f>Table1[[#This Row],[Population]]/Table1[[#This Row],[Deaths]]</f>
        <v>2541991</v>
      </c>
      <c r="L146" s="9">
        <f>Table1[[#This Row],[Deaths]]+Table1[[#This Row],[Active]]*Table1[[#This Row],[Death Rate]]</f>
        <v>1.9656050955414011</v>
      </c>
      <c r="M146" s="10">
        <f>Table1[[#This Row],[Deaths]]/Table1[[#This Row],[Cases]]</f>
        <v>1.2738853503184713E-3</v>
      </c>
      <c r="N146" s="11">
        <f>Table1[[#This Row],[Cases]]/Table1[[#This Row],[Deaths]]</f>
        <v>785</v>
      </c>
      <c r="O146" s="12">
        <f>Table1[[#This Row],[Cases]]/Table1[[#This Row],[Population]]</f>
        <v>3.0881305244589774E-4</v>
      </c>
      <c r="P146" s="12">
        <f>Table1[[#This Row],[Deaths]]/Table1[[#This Row],[Population]]</f>
        <v>3.9339242349795887E-7</v>
      </c>
      <c r="Q146" s="13">
        <f>1-Table1[[#This Row],[Deaths]]/Table1[[#This Row],[Ex(Deaths)]]</f>
        <v>0.49125081011017491</v>
      </c>
      <c r="R146" s="14">
        <f t="shared" si="2"/>
        <v>0.96560509554140128</v>
      </c>
      <c r="S146" s="12">
        <f>Table1[[#This Row],[Percent Infected]]*Table1[[#This Row],[% Active]]</f>
        <v>2.9819145701145283E-4</v>
      </c>
      <c r="T146" s="8">
        <f>1/Table1[[#This Row],[Percent Actively Infected]]</f>
        <v>3353.5501319261216</v>
      </c>
      <c r="AMC146"/>
    </row>
    <row r="147" spans="1:1017" s="1" customFormat="1" ht="16.5" thickBot="1" x14ac:dyDescent="0.3">
      <c r="A147" s="1">
        <v>148</v>
      </c>
      <c r="B147" s="54">
        <v>146</v>
      </c>
      <c r="C147" s="43" t="s">
        <v>148</v>
      </c>
      <c r="D147" s="51">
        <v>758</v>
      </c>
      <c r="E147" s="51">
        <v>10</v>
      </c>
      <c r="F147" s="51">
        <v>615</v>
      </c>
      <c r="G147" s="51">
        <v>133</v>
      </c>
      <c r="H147" s="51"/>
      <c r="I147" s="43">
        <v>2961562</v>
      </c>
      <c r="J147" s="8">
        <f>Table1[[#This Row],[Population]]/Table1[[#This Row],[Cases]]</f>
        <v>3907.0738786279685</v>
      </c>
      <c r="K147" s="8">
        <f>Table1[[#This Row],[Population]]/Table1[[#This Row],[Deaths]]</f>
        <v>296156.2</v>
      </c>
      <c r="L147" s="9">
        <f>Table1[[#This Row],[Deaths]]+Table1[[#This Row],[Active]]*Table1[[#This Row],[Death Rate]]</f>
        <v>11.75461741424802</v>
      </c>
      <c r="M147" s="10">
        <f>Table1[[#This Row],[Deaths]]/Table1[[#This Row],[Cases]]</f>
        <v>1.3192612137203167E-2</v>
      </c>
      <c r="N147" s="11">
        <f>Table1[[#This Row],[Cases]]/Table1[[#This Row],[Deaths]]</f>
        <v>75.8</v>
      </c>
      <c r="O147" s="12">
        <f>Table1[[#This Row],[Cases]]/Table1[[#This Row],[Population]]</f>
        <v>2.5594601767580755E-4</v>
      </c>
      <c r="P147" s="12">
        <f>Table1[[#This Row],[Deaths]]/Table1[[#This Row],[Population]]</f>
        <v>3.3765965392586748E-6</v>
      </c>
      <c r="Q147" s="13">
        <f>1-Table1[[#This Row],[Deaths]]/Table1[[#This Row],[Ex(Deaths)]]</f>
        <v>0.14927048260381592</v>
      </c>
      <c r="R147" s="14">
        <f t="shared" si="2"/>
        <v>0.17546174142480211</v>
      </c>
      <c r="S147" s="12">
        <f>Table1[[#This Row],[Percent Infected]]*Table1[[#This Row],[% Active]]</f>
        <v>4.4908733972140374E-5</v>
      </c>
      <c r="T147" s="8">
        <f>1/Table1[[#This Row],[Percent Actively Infected]]</f>
        <v>22267.383458646618</v>
      </c>
      <c r="AMC147"/>
    </row>
    <row r="148" spans="1:1017" s="1" customFormat="1" ht="16.5" thickBot="1" x14ac:dyDescent="0.3">
      <c r="A148" s="1">
        <v>149</v>
      </c>
      <c r="B148" s="54">
        <v>147</v>
      </c>
      <c r="C148" s="43" t="s">
        <v>206</v>
      </c>
      <c r="D148" s="51">
        <v>741</v>
      </c>
      <c r="E148" s="51">
        <v>18</v>
      </c>
      <c r="F148" s="51">
        <v>495</v>
      </c>
      <c r="G148" s="51">
        <v>228</v>
      </c>
      <c r="H148" s="51">
        <v>4</v>
      </c>
      <c r="I148" s="43">
        <v>586781</v>
      </c>
      <c r="J148" s="8">
        <f>Table1[[#This Row],[Population]]/Table1[[#This Row],[Cases]]</f>
        <v>791.87719298245611</v>
      </c>
      <c r="K148" s="8">
        <f>Table1[[#This Row],[Population]]/Table1[[#This Row],[Deaths]]</f>
        <v>32598.944444444445</v>
      </c>
      <c r="L148" s="9">
        <f>Table1[[#This Row],[Deaths]]+Table1[[#This Row],[Active]]*Table1[[#This Row],[Death Rate]]</f>
        <v>23.53846153846154</v>
      </c>
      <c r="M148" s="10">
        <f>Table1[[#This Row],[Deaths]]/Table1[[#This Row],[Cases]]</f>
        <v>2.4291497975708502E-2</v>
      </c>
      <c r="N148" s="11">
        <f>Table1[[#This Row],[Cases]]/Table1[[#This Row],[Deaths]]</f>
        <v>41.166666666666664</v>
      </c>
      <c r="O148" s="12">
        <f>Table1[[#This Row],[Cases]]/Table1[[#This Row],[Population]]</f>
        <v>1.2628220750160622E-3</v>
      </c>
      <c r="P148" s="12">
        <f>Table1[[#This Row],[Deaths]]/Table1[[#This Row],[Population]]</f>
        <v>3.0675839878932684E-5</v>
      </c>
      <c r="Q148" s="13">
        <f>1-Table1[[#This Row],[Deaths]]/Table1[[#This Row],[Ex(Deaths)]]</f>
        <v>0.23529411764705888</v>
      </c>
      <c r="R148" s="14">
        <f t="shared" si="2"/>
        <v>0.30769230769230771</v>
      </c>
      <c r="S148" s="12">
        <f>Table1[[#This Row],[Percent Infected]]*Table1[[#This Row],[% Active]]</f>
        <v>3.8856063846648067E-4</v>
      </c>
      <c r="T148" s="8">
        <f>1/Table1[[#This Row],[Percent Actively Infected]]</f>
        <v>2573.6008771929824</v>
      </c>
      <c r="AMC148"/>
    </row>
    <row r="149" spans="1:1017" s="1" customFormat="1" ht="16.5" thickBot="1" x14ac:dyDescent="0.3">
      <c r="A149" s="1">
        <v>150</v>
      </c>
      <c r="B149" s="54">
        <v>148</v>
      </c>
      <c r="C149" s="43" t="s">
        <v>82</v>
      </c>
      <c r="D149" s="51">
        <v>727</v>
      </c>
      <c r="E149" s="51">
        <v>14</v>
      </c>
      <c r="F149" s="51">
        <v>284</v>
      </c>
      <c r="G149" s="51">
        <v>429</v>
      </c>
      <c r="H149" s="51"/>
      <c r="I149" s="43">
        <v>219254</v>
      </c>
      <c r="J149" s="8">
        <f>Table1[[#This Row],[Population]]/Table1[[#This Row],[Cases]]</f>
        <v>301.58734525447045</v>
      </c>
      <c r="K149" s="8">
        <f>Table1[[#This Row],[Population]]/Table1[[#This Row],[Deaths]]</f>
        <v>15661</v>
      </c>
      <c r="L149" s="9">
        <f>Table1[[#This Row],[Deaths]]+Table1[[#This Row],[Active]]*Table1[[#This Row],[Death Rate]]</f>
        <v>22.261348005502064</v>
      </c>
      <c r="M149" s="10">
        <f>Table1[[#This Row],[Deaths]]/Table1[[#This Row],[Cases]]</f>
        <v>1.9257221458046769E-2</v>
      </c>
      <c r="N149" s="11">
        <f>Table1[[#This Row],[Cases]]/Table1[[#This Row],[Deaths]]</f>
        <v>51.928571428571431</v>
      </c>
      <c r="O149" s="12">
        <f>Table1[[#This Row],[Cases]]/Table1[[#This Row],[Population]]</f>
        <v>3.3157889935873461E-3</v>
      </c>
      <c r="P149" s="12">
        <f>Table1[[#This Row],[Deaths]]/Table1[[#This Row],[Population]]</f>
        <v>6.3852882957665544E-5</v>
      </c>
      <c r="Q149" s="13">
        <f>1-Table1[[#This Row],[Deaths]]/Table1[[#This Row],[Ex(Deaths)]]</f>
        <v>0.37110726643598624</v>
      </c>
      <c r="R149" s="14">
        <f t="shared" si="2"/>
        <v>0.59009628610729026</v>
      </c>
      <c r="S149" s="12">
        <f>Table1[[#This Row],[Percent Infected]]*Table1[[#This Row],[% Active]]</f>
        <v>1.9566347706313227E-3</v>
      </c>
      <c r="T149" s="8">
        <f>1/Table1[[#This Row],[Percent Actively Infected]]</f>
        <v>511.08158508158505</v>
      </c>
      <c r="AMC149"/>
    </row>
    <row r="150" spans="1:1017" s="1" customFormat="1" ht="29.25" thickBot="1" x14ac:dyDescent="0.3">
      <c r="A150" s="1">
        <v>151</v>
      </c>
      <c r="B150" s="54">
        <v>149</v>
      </c>
      <c r="C150" s="77" t="s">
        <v>343</v>
      </c>
      <c r="D150" s="51">
        <v>712</v>
      </c>
      <c r="E150" s="51">
        <v>13</v>
      </c>
      <c r="F150" s="51">
        <v>651</v>
      </c>
      <c r="G150" s="51">
        <v>48</v>
      </c>
      <c r="H150" s="51">
        <v>4</v>
      </c>
      <c r="I150" s="51"/>
      <c r="J150" s="8">
        <f>Table1[[#This Row],[Population]]/Table1[[#This Row],[Cases]]</f>
        <v>0</v>
      </c>
      <c r="K150" s="8">
        <f>Table1[[#This Row],[Population]]/Table1[[#This Row],[Deaths]]</f>
        <v>0</v>
      </c>
      <c r="L150" s="9">
        <f>Table1[[#This Row],[Deaths]]+Table1[[#This Row],[Active]]*Table1[[#This Row],[Death Rate]]</f>
        <v>13.876404494382022</v>
      </c>
      <c r="M150" s="10">
        <f>Table1[[#This Row],[Deaths]]/Table1[[#This Row],[Cases]]</f>
        <v>1.8258426966292134E-2</v>
      </c>
      <c r="N150" s="11">
        <f>Table1[[#This Row],[Cases]]/Table1[[#This Row],[Deaths]]</f>
        <v>54.769230769230766</v>
      </c>
      <c r="O150" s="12" t="e">
        <f>Table1[[#This Row],[Cases]]/Table1[[#This Row],[Population]]</f>
        <v>#DIV/0!</v>
      </c>
      <c r="P150" s="12" t="e">
        <f>Table1[[#This Row],[Deaths]]/Table1[[#This Row],[Population]]</f>
        <v>#DIV/0!</v>
      </c>
      <c r="Q150" s="13">
        <f>1-Table1[[#This Row],[Deaths]]/Table1[[#This Row],[Ex(Deaths)]]</f>
        <v>6.315789473684208E-2</v>
      </c>
      <c r="R150" s="14">
        <f t="shared" si="2"/>
        <v>6.741573033707865E-2</v>
      </c>
      <c r="S150" s="12" t="e">
        <f>Table1[[#This Row],[Percent Infected]]*Table1[[#This Row],[% Active]]</f>
        <v>#DIV/0!</v>
      </c>
      <c r="T150" s="8" t="e">
        <f>1/Table1[[#This Row],[Percent Actively Infected]]</f>
        <v>#DIV/0!</v>
      </c>
      <c r="AMC150"/>
    </row>
    <row r="151" spans="1:1017" s="1" customFormat="1" ht="16.5" thickBot="1" x14ac:dyDescent="0.3">
      <c r="A151" s="1">
        <v>152</v>
      </c>
      <c r="B151" s="54">
        <v>150</v>
      </c>
      <c r="C151" s="43" t="s">
        <v>189</v>
      </c>
      <c r="D151" s="51">
        <v>710</v>
      </c>
      <c r="E151" s="51">
        <v>15</v>
      </c>
      <c r="F151" s="51">
        <v>494</v>
      </c>
      <c r="G151" s="51">
        <v>201</v>
      </c>
      <c r="H151" s="51">
        <v>2</v>
      </c>
      <c r="I151" s="43">
        <v>8282762</v>
      </c>
      <c r="J151" s="8">
        <f>Table1[[#This Row],[Population]]/Table1[[#This Row],[Cases]]</f>
        <v>11665.861971830986</v>
      </c>
      <c r="K151" s="8">
        <f>Table1[[#This Row],[Population]]/Table1[[#This Row],[Deaths]]</f>
        <v>552184.1333333333</v>
      </c>
      <c r="L151" s="9">
        <f>Table1[[#This Row],[Deaths]]+Table1[[#This Row],[Active]]*Table1[[#This Row],[Death Rate]]</f>
        <v>19.246478873239436</v>
      </c>
      <c r="M151" s="10">
        <f>Table1[[#This Row],[Deaths]]/Table1[[#This Row],[Cases]]</f>
        <v>2.1126760563380281E-2</v>
      </c>
      <c r="N151" s="11">
        <f>Table1[[#This Row],[Cases]]/Table1[[#This Row],[Deaths]]</f>
        <v>47.333333333333336</v>
      </c>
      <c r="O151" s="12">
        <f>Table1[[#This Row],[Cases]]/Table1[[#This Row],[Population]]</f>
        <v>8.572019816578093E-5</v>
      </c>
      <c r="P151" s="12">
        <f>Table1[[#This Row],[Deaths]]/Table1[[#This Row],[Population]]</f>
        <v>1.8109901020939633E-6</v>
      </c>
      <c r="Q151" s="13">
        <f>1-Table1[[#This Row],[Deaths]]/Table1[[#This Row],[Ex(Deaths)]]</f>
        <v>0.22063666300768381</v>
      </c>
      <c r="R151" s="14">
        <f t="shared" si="2"/>
        <v>0.28309859154929579</v>
      </c>
      <c r="S151" s="12">
        <f>Table1[[#This Row],[Percent Infected]]*Table1[[#This Row],[% Active]]</f>
        <v>2.4267267368059109E-5</v>
      </c>
      <c r="T151" s="8">
        <f>1/Table1[[#This Row],[Percent Actively Infected]]</f>
        <v>41207.771144278609</v>
      </c>
      <c r="AMC151"/>
    </row>
    <row r="152" spans="1:1017" s="1" customFormat="1" ht="16.5" thickBot="1" x14ac:dyDescent="0.3">
      <c r="A152" s="1">
        <v>153</v>
      </c>
      <c r="B152" s="54">
        <v>151</v>
      </c>
      <c r="C152" s="43" t="s">
        <v>22</v>
      </c>
      <c r="D152" s="51">
        <v>699</v>
      </c>
      <c r="E152" s="51">
        <v>42</v>
      </c>
      <c r="F152" s="51">
        <v>656</v>
      </c>
      <c r="G152" s="51">
        <v>1</v>
      </c>
      <c r="H152" s="51"/>
      <c r="I152" s="43">
        <v>33933</v>
      </c>
      <c r="J152" s="8">
        <f>Table1[[#This Row],[Population]]/Table1[[#This Row],[Cases]]</f>
        <v>48.545064377682401</v>
      </c>
      <c r="K152" s="8">
        <f>Table1[[#This Row],[Population]]/Table1[[#This Row],[Deaths]]</f>
        <v>807.92857142857144</v>
      </c>
      <c r="L152" s="9">
        <f>Table1[[#This Row],[Deaths]]+Table1[[#This Row],[Active]]*Table1[[#This Row],[Death Rate]]</f>
        <v>42.06008583690987</v>
      </c>
      <c r="M152" s="10">
        <f>Table1[[#This Row],[Deaths]]/Table1[[#This Row],[Cases]]</f>
        <v>6.0085836909871244E-2</v>
      </c>
      <c r="N152" s="11">
        <f>Table1[[#This Row],[Cases]]/Table1[[#This Row],[Deaths]]</f>
        <v>16.642857142857142</v>
      </c>
      <c r="O152" s="12">
        <f>Table1[[#This Row],[Cases]]/Table1[[#This Row],[Population]]</f>
        <v>2.0599416497215101E-2</v>
      </c>
      <c r="P152" s="12">
        <f>Table1[[#This Row],[Deaths]]/Table1[[#This Row],[Population]]</f>
        <v>1.2377331800901778E-3</v>
      </c>
      <c r="Q152" s="13">
        <f>1-Table1[[#This Row],[Deaths]]/Table1[[#This Row],[Ex(Deaths)]]</f>
        <v>1.4285714285714457E-3</v>
      </c>
      <c r="R152" s="14">
        <f t="shared" si="2"/>
        <v>1.4306151645207439E-3</v>
      </c>
      <c r="S152" s="12">
        <f>Table1[[#This Row],[Percent Infected]]*Table1[[#This Row],[% Active]]</f>
        <v>2.9469837621194707E-5</v>
      </c>
      <c r="T152" s="8">
        <f>1/Table1[[#This Row],[Percent Actively Infected]]</f>
        <v>33933</v>
      </c>
      <c r="AMC152"/>
    </row>
    <row r="153" spans="1:1017" s="1" customFormat="1" ht="16.5" thickBot="1" x14ac:dyDescent="0.3">
      <c r="A153" s="1">
        <v>154</v>
      </c>
      <c r="B153" s="54">
        <v>152</v>
      </c>
      <c r="C153" s="43" t="s">
        <v>77</v>
      </c>
      <c r="D153" s="51">
        <v>674</v>
      </c>
      <c r="E153" s="51">
        <v>9</v>
      </c>
      <c r="F153" s="51">
        <v>660</v>
      </c>
      <c r="G153" s="51">
        <v>5</v>
      </c>
      <c r="H153" s="51"/>
      <c r="I153" s="43">
        <v>441580</v>
      </c>
      <c r="J153" s="8">
        <f>Table1[[#This Row],[Population]]/Table1[[#This Row],[Cases]]</f>
        <v>655.16320474777444</v>
      </c>
      <c r="K153" s="8">
        <f>Table1[[#This Row],[Population]]/Table1[[#This Row],[Deaths]]</f>
        <v>49064.444444444445</v>
      </c>
      <c r="L153" s="9">
        <f>Table1[[#This Row],[Deaths]]+Table1[[#This Row],[Active]]*Table1[[#This Row],[Death Rate]]</f>
        <v>9.0667655786350156</v>
      </c>
      <c r="M153" s="10">
        <f>Table1[[#This Row],[Deaths]]/Table1[[#This Row],[Cases]]</f>
        <v>1.3353115727002967E-2</v>
      </c>
      <c r="N153" s="11">
        <f>Table1[[#This Row],[Cases]]/Table1[[#This Row],[Deaths]]</f>
        <v>74.888888888888886</v>
      </c>
      <c r="O153" s="12">
        <f>Table1[[#This Row],[Cases]]/Table1[[#This Row],[Population]]</f>
        <v>1.5263372435345803E-3</v>
      </c>
      <c r="P153" s="12">
        <f>Table1[[#This Row],[Deaths]]/Table1[[#This Row],[Population]]</f>
        <v>2.0381357851351965E-5</v>
      </c>
      <c r="Q153" s="13">
        <f>1-Table1[[#This Row],[Deaths]]/Table1[[#This Row],[Ex(Deaths)]]</f>
        <v>7.3637702503682734E-3</v>
      </c>
      <c r="R153" s="14">
        <f t="shared" si="2"/>
        <v>7.4183976261127599E-3</v>
      </c>
      <c r="S153" s="12">
        <f>Table1[[#This Row],[Percent Infected]]*Table1[[#This Row],[% Active]]</f>
        <v>1.1322976584084424E-5</v>
      </c>
      <c r="T153" s="8">
        <f>1/Table1[[#This Row],[Percent Actively Infected]]</f>
        <v>88316</v>
      </c>
      <c r="AMC153"/>
    </row>
    <row r="154" spans="1:1017" s="1" customFormat="1" ht="16.5" thickBot="1" x14ac:dyDescent="0.3">
      <c r="A154" s="1">
        <v>155</v>
      </c>
      <c r="B154" s="54">
        <v>153</v>
      </c>
      <c r="C154" s="43" t="s">
        <v>48</v>
      </c>
      <c r="D154" s="51">
        <v>577</v>
      </c>
      <c r="E154" s="51">
        <v>47</v>
      </c>
      <c r="F154" s="51">
        <v>512</v>
      </c>
      <c r="G154" s="51">
        <v>18</v>
      </c>
      <c r="H154" s="51"/>
      <c r="I154" s="43">
        <v>173908</v>
      </c>
      <c r="J154" s="8">
        <f>Table1[[#This Row],[Population]]/Table1[[#This Row],[Cases]]</f>
        <v>301.40034662045059</v>
      </c>
      <c r="K154" s="8">
        <f>Table1[[#This Row],[Population]]/Table1[[#This Row],[Deaths]]</f>
        <v>3700.1702127659573</v>
      </c>
      <c r="L154" s="9">
        <f>Table1[[#This Row],[Deaths]]+Table1[[#This Row],[Active]]*Table1[[#This Row],[Death Rate]]</f>
        <v>48.466204506065857</v>
      </c>
      <c r="M154" s="10">
        <f>Table1[[#This Row],[Deaths]]/Table1[[#This Row],[Cases]]</f>
        <v>8.1455805892547667E-2</v>
      </c>
      <c r="N154" s="11">
        <f>Table1[[#This Row],[Cases]]/Table1[[#This Row],[Deaths]]</f>
        <v>12.276595744680851</v>
      </c>
      <c r="O154" s="12">
        <f>Table1[[#This Row],[Cases]]/Table1[[#This Row],[Population]]</f>
        <v>3.3178462175403088E-3</v>
      </c>
      <c r="P154" s="12">
        <f>Table1[[#This Row],[Deaths]]/Table1[[#This Row],[Population]]</f>
        <v>2.7025783747728683E-4</v>
      </c>
      <c r="Q154" s="13">
        <f>1-Table1[[#This Row],[Deaths]]/Table1[[#This Row],[Ex(Deaths)]]</f>
        <v>3.0252100840336138E-2</v>
      </c>
      <c r="R154" s="14">
        <f t="shared" si="2"/>
        <v>3.1195840554592721E-2</v>
      </c>
      <c r="S154" s="12">
        <f>Table1[[#This Row],[Percent Infected]]*Table1[[#This Row],[% Active]]</f>
        <v>1.0350300158704603E-4</v>
      </c>
      <c r="T154" s="8">
        <f>1/Table1[[#This Row],[Percent Actively Infected]]</f>
        <v>9661.5555555555547</v>
      </c>
      <c r="AMC154"/>
    </row>
    <row r="155" spans="1:1017" s="1" customFormat="1" ht="16.5" thickBot="1" x14ac:dyDescent="0.3">
      <c r="A155" s="1">
        <v>156</v>
      </c>
      <c r="B155" s="54">
        <v>154</v>
      </c>
      <c r="C155" s="43" t="s">
        <v>104</v>
      </c>
      <c r="D155" s="51">
        <v>577</v>
      </c>
      <c r="E155" s="51">
        <v>3</v>
      </c>
      <c r="F155" s="51">
        <v>472</v>
      </c>
      <c r="G155" s="51">
        <v>102</v>
      </c>
      <c r="H155" s="51">
        <v>3</v>
      </c>
      <c r="I155" s="43">
        <v>895498</v>
      </c>
      <c r="J155" s="8">
        <f>Table1[[#This Row],[Population]]/Table1[[#This Row],[Cases]]</f>
        <v>1551.9896013864818</v>
      </c>
      <c r="K155" s="8">
        <f>Table1[[#This Row],[Population]]/Table1[[#This Row],[Deaths]]</f>
        <v>298499.33333333331</v>
      </c>
      <c r="L155" s="9">
        <f>Table1[[#This Row],[Deaths]]+Table1[[#This Row],[Active]]*Table1[[#This Row],[Death Rate]]</f>
        <v>3.5303292894280762</v>
      </c>
      <c r="M155" s="10">
        <f>Table1[[#This Row],[Deaths]]/Table1[[#This Row],[Cases]]</f>
        <v>5.1993067590987872E-3</v>
      </c>
      <c r="N155" s="15">
        <f>Table1[[#This Row],[Cases]]/Table1[[#This Row],[Deaths]]</f>
        <v>192.33333333333334</v>
      </c>
      <c r="O155" s="12">
        <f>Table1[[#This Row],[Cases]]/Table1[[#This Row],[Population]]</f>
        <v>6.4433421403509552E-4</v>
      </c>
      <c r="P155" s="12">
        <f>Table1[[#This Row],[Deaths]]/Table1[[#This Row],[Population]]</f>
        <v>3.3500912341512768E-6</v>
      </c>
      <c r="Q155" s="13">
        <f>1-Table1[[#This Row],[Deaths]]/Table1[[#This Row],[Ex(Deaths)]]</f>
        <v>0.15022091310751107</v>
      </c>
      <c r="R155" s="16">
        <f t="shared" si="2"/>
        <v>0.17677642980935876</v>
      </c>
      <c r="S155" s="12">
        <f>Table1[[#This Row],[Percent Infected]]*Table1[[#This Row],[% Active]]</f>
        <v>1.1390310196114341E-4</v>
      </c>
      <c r="T155" s="8">
        <f>1/Table1[[#This Row],[Percent Actively Infected]]</f>
        <v>8779.3921568627447</v>
      </c>
      <c r="AMC155"/>
    </row>
    <row r="156" spans="1:1017" s="1" customFormat="1" ht="16.5" thickBot="1" x14ac:dyDescent="0.3">
      <c r="A156" s="1">
        <v>157</v>
      </c>
      <c r="B156" s="54">
        <v>155</v>
      </c>
      <c r="C156" s="43" t="s">
        <v>215</v>
      </c>
      <c r="D156" s="51">
        <v>509</v>
      </c>
      <c r="E156" s="51">
        <v>21</v>
      </c>
      <c r="F156" s="51">
        <v>183</v>
      </c>
      <c r="G156" s="51">
        <v>305</v>
      </c>
      <c r="H156" s="51">
        <v>7</v>
      </c>
      <c r="I156" s="43">
        <v>59765033</v>
      </c>
      <c r="J156" s="8">
        <f>Table1[[#This Row],[Population]]/Table1[[#This Row],[Cases]]</f>
        <v>117416.56777996071</v>
      </c>
      <c r="K156" s="8">
        <f>Table1[[#This Row],[Population]]/Table1[[#This Row],[Deaths]]</f>
        <v>2845953.9523809524</v>
      </c>
      <c r="L156" s="9">
        <f>Table1[[#This Row],[Deaths]]+Table1[[#This Row],[Active]]*Table1[[#This Row],[Death Rate]]</f>
        <v>33.583497053045186</v>
      </c>
      <c r="M156" s="10">
        <f>Table1[[#This Row],[Deaths]]/Table1[[#This Row],[Cases]]</f>
        <v>4.1257367387033402E-2</v>
      </c>
      <c r="N156" s="11">
        <f>Table1[[#This Row],[Cases]]/Table1[[#This Row],[Deaths]]</f>
        <v>24.238095238095237</v>
      </c>
      <c r="O156" s="12">
        <f>Table1[[#This Row],[Cases]]/Table1[[#This Row],[Population]]</f>
        <v>8.5166856680226372E-6</v>
      </c>
      <c r="P156" s="12">
        <f>Table1[[#This Row],[Deaths]]/Table1[[#This Row],[Population]]</f>
        <v>3.5137602952549194E-7</v>
      </c>
      <c r="Q156" s="13">
        <f>1-Table1[[#This Row],[Deaths]]/Table1[[#This Row],[Ex(Deaths)]]</f>
        <v>0.37469287469287471</v>
      </c>
      <c r="R156" s="14">
        <f t="shared" si="2"/>
        <v>0.59921414538310414</v>
      </c>
      <c r="S156" s="12">
        <f>Table1[[#This Row],[Percent Infected]]*Table1[[#This Row],[% Active]]</f>
        <v>5.1033185240607159E-6</v>
      </c>
      <c r="T156" s="8">
        <f>1/Table1[[#This Row],[Percent Actively Infected]]</f>
        <v>195950.92786885248</v>
      </c>
      <c r="AMC156"/>
    </row>
    <row r="157" spans="1:1017" s="1" customFormat="1" ht="16.5" thickBot="1" x14ac:dyDescent="0.3">
      <c r="A157" s="1">
        <v>158</v>
      </c>
      <c r="B157" s="54">
        <v>156</v>
      </c>
      <c r="C157" s="43" t="s">
        <v>229</v>
      </c>
      <c r="D157" s="51">
        <v>483</v>
      </c>
      <c r="E157" s="51">
        <v>25</v>
      </c>
      <c r="F157" s="51">
        <v>118</v>
      </c>
      <c r="G157" s="51">
        <v>340</v>
      </c>
      <c r="H157" s="51">
        <v>6</v>
      </c>
      <c r="I157" s="43">
        <v>32883332</v>
      </c>
      <c r="J157" s="8">
        <f>Table1[[#This Row],[Population]]/Table1[[#This Row],[Cases]]</f>
        <v>68081.432712215319</v>
      </c>
      <c r="K157" s="8">
        <f>Table1[[#This Row],[Population]]/Table1[[#This Row],[Deaths]]</f>
        <v>1315333.28</v>
      </c>
      <c r="L157" s="9">
        <f>Table1[[#This Row],[Deaths]]+Table1[[#This Row],[Active]]*Table1[[#This Row],[Death Rate]]</f>
        <v>42.598343685300208</v>
      </c>
      <c r="M157" s="10">
        <f>Table1[[#This Row],[Deaths]]/Table1[[#This Row],[Cases]]</f>
        <v>5.1759834368530024E-2</v>
      </c>
      <c r="N157" s="11">
        <f>Table1[[#This Row],[Cases]]/Table1[[#This Row],[Deaths]]</f>
        <v>19.32</v>
      </c>
      <c r="O157" s="12">
        <f>Table1[[#This Row],[Cases]]/Table1[[#This Row],[Population]]</f>
        <v>1.4688292536778207E-5</v>
      </c>
      <c r="P157" s="12">
        <f>Table1[[#This Row],[Deaths]]/Table1[[#This Row],[Population]]</f>
        <v>7.602635888601556E-7</v>
      </c>
      <c r="Q157" s="13">
        <f>1-Table1[[#This Row],[Deaths]]/Table1[[#This Row],[Ex(Deaths)]]</f>
        <v>0.41312272174969622</v>
      </c>
      <c r="R157" s="14">
        <f t="shared" si="2"/>
        <v>0.70393374741200831</v>
      </c>
      <c r="S157" s="12">
        <f>Table1[[#This Row],[Percent Infected]]*Table1[[#This Row],[% Active]]</f>
        <v>1.0339584808498116E-5</v>
      </c>
      <c r="T157" s="8">
        <f>1/Table1[[#This Row],[Percent Actively Infected]]</f>
        <v>96715.682352941178</v>
      </c>
      <c r="AMC157"/>
    </row>
    <row r="158" spans="1:1017" s="1" customFormat="1" ht="16.5" thickBot="1" x14ac:dyDescent="0.3">
      <c r="A158" s="1">
        <v>159</v>
      </c>
      <c r="B158" s="54">
        <v>157</v>
      </c>
      <c r="C158" s="43" t="s">
        <v>207</v>
      </c>
      <c r="D158" s="51">
        <v>451</v>
      </c>
      <c r="E158" s="51">
        <v>7</v>
      </c>
      <c r="F158" s="51">
        <v>438</v>
      </c>
      <c r="G158" s="51">
        <v>6</v>
      </c>
      <c r="H158" s="51"/>
      <c r="I158" s="43">
        <v>23818146</v>
      </c>
      <c r="J158" s="8">
        <f>Table1[[#This Row],[Population]]/Table1[[#This Row],[Cases]]</f>
        <v>52811.853658536587</v>
      </c>
      <c r="K158" s="8">
        <f>Table1[[#This Row],[Population]]/Table1[[#This Row],[Deaths]]</f>
        <v>3402592.2857142859</v>
      </c>
      <c r="L158" s="9">
        <f>Table1[[#This Row],[Deaths]]+Table1[[#This Row],[Active]]*Table1[[#This Row],[Death Rate]]</f>
        <v>7.0931263858093123</v>
      </c>
      <c r="M158" s="10">
        <f>Table1[[#This Row],[Deaths]]/Table1[[#This Row],[Cases]]</f>
        <v>1.5521064301552107E-2</v>
      </c>
      <c r="N158" s="11">
        <f>Table1[[#This Row],[Cases]]/Table1[[#This Row],[Deaths]]</f>
        <v>64.428571428571431</v>
      </c>
      <c r="O158" s="12">
        <f>Table1[[#This Row],[Cases]]/Table1[[#This Row],[Population]]</f>
        <v>1.8935142978802799E-5</v>
      </c>
      <c r="P158" s="12">
        <f>Table1[[#This Row],[Deaths]]/Table1[[#This Row],[Population]]</f>
        <v>2.9389357173308116E-7</v>
      </c>
      <c r="Q158" s="13">
        <f>1-Table1[[#This Row],[Deaths]]/Table1[[#This Row],[Ex(Deaths)]]</f>
        <v>1.3129102844638862E-2</v>
      </c>
      <c r="R158" s="14">
        <f t="shared" si="2"/>
        <v>1.3303769401330377E-2</v>
      </c>
      <c r="S158" s="12">
        <f>Table1[[#This Row],[Percent Infected]]*Table1[[#This Row],[% Active]]</f>
        <v>2.5190877577121242E-7</v>
      </c>
      <c r="T158" s="8">
        <f>1/Table1[[#This Row],[Percent Actively Infected]]</f>
        <v>3969691</v>
      </c>
      <c r="AMC158"/>
    </row>
    <row r="159" spans="1:1017" s="1" customFormat="1" ht="16.5" thickBot="1" x14ac:dyDescent="0.3">
      <c r="A159" s="1">
        <v>160</v>
      </c>
      <c r="B159" s="54">
        <v>158</v>
      </c>
      <c r="C159" s="43" t="s">
        <v>220</v>
      </c>
      <c r="D159" s="51">
        <v>394</v>
      </c>
      <c r="E159" s="51">
        <v>16</v>
      </c>
      <c r="F159" s="51">
        <v>126</v>
      </c>
      <c r="G159" s="51">
        <v>252</v>
      </c>
      <c r="H159" s="51"/>
      <c r="I159" s="43">
        <v>17509312</v>
      </c>
      <c r="J159" s="8">
        <f>Table1[[#This Row],[Population]]/Table1[[#This Row],[Cases]]</f>
        <v>44439.878172588833</v>
      </c>
      <c r="K159" s="8">
        <f>Table1[[#This Row],[Population]]/Table1[[#This Row],[Deaths]]</f>
        <v>1094332</v>
      </c>
      <c r="L159" s="9">
        <f>Table1[[#This Row],[Deaths]]+Table1[[#This Row],[Active]]*Table1[[#This Row],[Death Rate]]</f>
        <v>26.233502538071065</v>
      </c>
      <c r="M159" s="10">
        <f>Table1[[#This Row],[Deaths]]/Table1[[#This Row],[Cases]]</f>
        <v>4.060913705583756E-2</v>
      </c>
      <c r="N159" s="11">
        <f>Table1[[#This Row],[Cases]]/Table1[[#This Row],[Deaths]]</f>
        <v>24.625</v>
      </c>
      <c r="O159" s="12">
        <f>Table1[[#This Row],[Cases]]/Table1[[#This Row],[Population]]</f>
        <v>2.2502311912655391E-5</v>
      </c>
      <c r="P159" s="12">
        <f>Table1[[#This Row],[Deaths]]/Table1[[#This Row],[Population]]</f>
        <v>9.137994685342291E-7</v>
      </c>
      <c r="Q159" s="13">
        <f>1-Table1[[#This Row],[Deaths]]/Table1[[#This Row],[Ex(Deaths)]]</f>
        <v>0.3900928792569659</v>
      </c>
      <c r="R159" s="14">
        <f t="shared" si="2"/>
        <v>0.63959390862944165</v>
      </c>
      <c r="S159" s="12">
        <f>Table1[[#This Row],[Percent Infected]]*Table1[[#This Row],[% Active]]</f>
        <v>1.439234162941411E-5</v>
      </c>
      <c r="T159" s="8">
        <f>1/Table1[[#This Row],[Percent Actively Infected]]</f>
        <v>69481.39682539682</v>
      </c>
      <c r="AMC159"/>
    </row>
    <row r="160" spans="1:1017" s="1" customFormat="1" ht="16.5" thickBot="1" x14ac:dyDescent="0.3">
      <c r="A160" s="1">
        <v>161</v>
      </c>
      <c r="B160" s="54">
        <v>159</v>
      </c>
      <c r="C160" s="43" t="s">
        <v>227</v>
      </c>
      <c r="D160" s="51">
        <v>372</v>
      </c>
      <c r="E160" s="51"/>
      <c r="F160" s="51">
        <v>350</v>
      </c>
      <c r="G160" s="51">
        <v>22</v>
      </c>
      <c r="H160" s="51">
        <v>1</v>
      </c>
      <c r="I160" s="43">
        <v>97363318</v>
      </c>
      <c r="J160" s="8">
        <f>Table1[[#This Row],[Population]]/Table1[[#This Row],[Cases]]</f>
        <v>261729.34946236559</v>
      </c>
      <c r="K160" s="8" t="e">
        <f>Table1[[#This Row],[Population]]/Table1[[#This Row],[Deaths]]</f>
        <v>#DIV/0!</v>
      </c>
      <c r="L160" s="9">
        <f>Table1[[#This Row],[Deaths]]+Table1[[#This Row],[Active]]*Table1[[#This Row],[Death Rate]]</f>
        <v>0</v>
      </c>
      <c r="M160" s="10">
        <f>Table1[[#This Row],[Deaths]]/Table1[[#This Row],[Cases]]</f>
        <v>0</v>
      </c>
      <c r="N160" s="11" t="e">
        <f>Table1[[#This Row],[Cases]]/Table1[[#This Row],[Deaths]]</f>
        <v>#DIV/0!</v>
      </c>
      <c r="O160" s="12">
        <f>Table1[[#This Row],[Cases]]/Table1[[#This Row],[Population]]</f>
        <v>3.8207407845324248E-6</v>
      </c>
      <c r="P160" s="12">
        <f>Table1[[#This Row],[Deaths]]/Table1[[#This Row],[Population]]</f>
        <v>0</v>
      </c>
      <c r="Q160" s="13" t="e">
        <f>1-Table1[[#This Row],[Deaths]]/Table1[[#This Row],[Ex(Deaths)]]</f>
        <v>#DIV/0!</v>
      </c>
      <c r="R160" s="14">
        <f t="shared" si="2"/>
        <v>5.9139784946236562E-2</v>
      </c>
      <c r="S160" s="12">
        <f>Table1[[#This Row],[Percent Infected]]*Table1[[#This Row],[% Active]]</f>
        <v>2.2595778833256278E-7</v>
      </c>
      <c r="T160" s="8">
        <f>1/Table1[[#This Row],[Percent Actively Infected]]</f>
        <v>4425605.3636363633</v>
      </c>
      <c r="AMC160"/>
    </row>
    <row r="161" spans="1:1017" s="1" customFormat="1" ht="16.5" thickBot="1" x14ac:dyDescent="0.3">
      <c r="A161" s="1">
        <v>162</v>
      </c>
      <c r="B161" s="54">
        <v>160</v>
      </c>
      <c r="C161" s="43" t="s">
        <v>128</v>
      </c>
      <c r="D161" s="51">
        <v>342</v>
      </c>
      <c r="E161" s="51">
        <v>10</v>
      </c>
      <c r="F161" s="51">
        <v>330</v>
      </c>
      <c r="G161" s="51">
        <v>2</v>
      </c>
      <c r="H161" s="51"/>
      <c r="I161" s="43">
        <v>1271835</v>
      </c>
      <c r="J161" s="8">
        <f>Table1[[#This Row],[Population]]/Table1[[#This Row],[Cases]]</f>
        <v>3718.8157894736842</v>
      </c>
      <c r="K161" s="8">
        <f>Table1[[#This Row],[Population]]/Table1[[#This Row],[Deaths]]</f>
        <v>127183.5</v>
      </c>
      <c r="L161" s="9">
        <f>Table1[[#This Row],[Deaths]]+Table1[[#This Row],[Active]]*Table1[[#This Row],[Death Rate]]</f>
        <v>10.058479532163743</v>
      </c>
      <c r="M161" s="10">
        <f>Table1[[#This Row],[Deaths]]/Table1[[#This Row],[Cases]]</f>
        <v>2.9239766081871343E-2</v>
      </c>
      <c r="N161" s="11">
        <f>Table1[[#This Row],[Cases]]/Table1[[#This Row],[Deaths]]</f>
        <v>34.200000000000003</v>
      </c>
      <c r="O161" s="12">
        <f>Table1[[#This Row],[Cases]]/Table1[[#This Row],[Population]]</f>
        <v>2.6890280578848672E-4</v>
      </c>
      <c r="P161" s="12">
        <f>Table1[[#This Row],[Deaths]]/Table1[[#This Row],[Population]]</f>
        <v>7.8626551400142314E-6</v>
      </c>
      <c r="Q161" s="13">
        <f>1-Table1[[#This Row],[Deaths]]/Table1[[#This Row],[Ex(Deaths)]]</f>
        <v>5.8139534883721034E-3</v>
      </c>
      <c r="R161" s="14">
        <f t="shared" si="2"/>
        <v>5.8479532163742687E-3</v>
      </c>
      <c r="S161" s="12">
        <f>Table1[[#This Row],[Percent Infected]]*Table1[[#This Row],[% Active]]</f>
        <v>1.5725310280028463E-6</v>
      </c>
      <c r="T161" s="8">
        <f>1/Table1[[#This Row],[Percent Actively Infected]]</f>
        <v>635917.5</v>
      </c>
      <c r="AMC161"/>
    </row>
    <row r="162" spans="1:1017" s="1" customFormat="1" ht="16.5" thickBot="1" x14ac:dyDescent="0.3">
      <c r="A162" s="1">
        <v>163</v>
      </c>
      <c r="B162" s="55">
        <v>161</v>
      </c>
      <c r="C162" s="43" t="s">
        <v>37</v>
      </c>
      <c r="D162" s="52">
        <v>336</v>
      </c>
      <c r="E162" s="52">
        <v>24</v>
      </c>
      <c r="F162" s="52">
        <v>312</v>
      </c>
      <c r="G162" s="52">
        <v>0</v>
      </c>
      <c r="H162" s="52"/>
      <c r="I162" s="43">
        <v>85047</v>
      </c>
      <c r="J162" s="8">
        <f>Table1[[#This Row],[Population]]/Table1[[#This Row],[Cases]]</f>
        <v>253.11607142857142</v>
      </c>
      <c r="K162" s="8">
        <f>Table1[[#This Row],[Population]]/Table1[[#This Row],[Deaths]]</f>
        <v>3543.625</v>
      </c>
      <c r="L162" s="9">
        <f>Table1[[#This Row],[Deaths]]+Table1[[#This Row],[Active]]*Table1[[#This Row],[Death Rate]]</f>
        <v>24</v>
      </c>
      <c r="M162" s="10">
        <f>Table1[[#This Row],[Deaths]]/Table1[[#This Row],[Cases]]</f>
        <v>7.1428571428571425E-2</v>
      </c>
      <c r="N162" s="11">
        <f>Table1[[#This Row],[Cases]]/Table1[[#This Row],[Deaths]]</f>
        <v>14</v>
      </c>
      <c r="O162" s="12">
        <f>Table1[[#This Row],[Cases]]/Table1[[#This Row],[Population]]</f>
        <v>3.9507566404458714E-3</v>
      </c>
      <c r="P162" s="12">
        <f>Table1[[#This Row],[Deaths]]/Table1[[#This Row],[Population]]</f>
        <v>2.8219690288899081E-4</v>
      </c>
      <c r="Q162" s="13">
        <f>1-Table1[[#This Row],[Deaths]]/Table1[[#This Row],[Ex(Deaths)]]</f>
        <v>0</v>
      </c>
      <c r="R162" s="14">
        <f t="shared" si="2"/>
        <v>0</v>
      </c>
      <c r="S162" s="12">
        <f>Table1[[#This Row],[Percent Infected]]*Table1[[#This Row],[% Active]]</f>
        <v>0</v>
      </c>
      <c r="T162" s="8" t="e">
        <f>1/Table1[[#This Row],[Percent Actively Infected]]</f>
        <v>#DIV/0!</v>
      </c>
      <c r="AMC162"/>
    </row>
    <row r="163" spans="1:1017" s="1" customFormat="1" ht="16.5" thickBot="1" x14ac:dyDescent="0.3">
      <c r="A163" s="1">
        <v>164</v>
      </c>
      <c r="B163" s="54">
        <v>162</v>
      </c>
      <c r="C163" s="43" t="s">
        <v>225</v>
      </c>
      <c r="D163" s="51">
        <v>331</v>
      </c>
      <c r="E163" s="51">
        <v>6</v>
      </c>
      <c r="F163" s="51">
        <v>261</v>
      </c>
      <c r="G163" s="51">
        <v>64</v>
      </c>
      <c r="H163" s="51"/>
      <c r="I163" s="43">
        <v>54420520</v>
      </c>
      <c r="J163" s="8">
        <f>Table1[[#This Row],[Population]]/Table1[[#This Row],[Cases]]</f>
        <v>164412.44712990936</v>
      </c>
      <c r="K163" s="8">
        <f>Table1[[#This Row],[Population]]/Table1[[#This Row],[Deaths]]</f>
        <v>9070086.666666666</v>
      </c>
      <c r="L163" s="9">
        <f>Table1[[#This Row],[Deaths]]+Table1[[#This Row],[Active]]*Table1[[#This Row],[Death Rate]]</f>
        <v>7.1601208459214503</v>
      </c>
      <c r="M163" s="10">
        <f>Table1[[#This Row],[Deaths]]/Table1[[#This Row],[Cases]]</f>
        <v>1.812688821752266E-2</v>
      </c>
      <c r="N163" s="11">
        <f>Table1[[#This Row],[Cases]]/Table1[[#This Row],[Deaths]]</f>
        <v>55.166666666666664</v>
      </c>
      <c r="O163" s="12">
        <f>Table1[[#This Row],[Cases]]/Table1[[#This Row],[Population]]</f>
        <v>6.0822645575602736E-6</v>
      </c>
      <c r="P163" s="12">
        <f>Table1[[#This Row],[Deaths]]/Table1[[#This Row],[Population]]</f>
        <v>1.1025252974429498E-7</v>
      </c>
      <c r="Q163" s="13">
        <f>1-Table1[[#This Row],[Deaths]]/Table1[[#This Row],[Ex(Deaths)]]</f>
        <v>0.16202531645569618</v>
      </c>
      <c r="R163" s="14">
        <f t="shared" si="2"/>
        <v>0.19335347432024169</v>
      </c>
      <c r="S163" s="12">
        <f>Table1[[#This Row],[Percent Infected]]*Table1[[#This Row],[% Active]]</f>
        <v>1.1760269839391465E-6</v>
      </c>
      <c r="T163" s="8">
        <f>1/Table1[[#This Row],[Percent Actively Infected]]</f>
        <v>850320.625</v>
      </c>
      <c r="AMC163"/>
    </row>
    <row r="164" spans="1:1017" s="1" customFormat="1" ht="16.5" thickBot="1" x14ac:dyDescent="0.3">
      <c r="A164" s="1">
        <v>165</v>
      </c>
      <c r="B164" s="54">
        <v>163</v>
      </c>
      <c r="C164" s="43" t="s">
        <v>167</v>
      </c>
      <c r="D164" s="51">
        <v>317</v>
      </c>
      <c r="E164" s="51">
        <v>7</v>
      </c>
      <c r="F164" s="51">
        <v>296</v>
      </c>
      <c r="G164" s="51">
        <v>14</v>
      </c>
      <c r="H164" s="51"/>
      <c r="I164" s="43">
        <v>870007</v>
      </c>
      <c r="J164" s="8">
        <f>Table1[[#This Row],[Population]]/Table1[[#This Row],[Cases]]</f>
        <v>2744.5015772870661</v>
      </c>
      <c r="K164" s="8">
        <f>Table1[[#This Row],[Population]]/Table1[[#This Row],[Deaths]]</f>
        <v>124286.71428571429</v>
      </c>
      <c r="L164" s="9">
        <f>Table1[[#This Row],[Deaths]]+Table1[[#This Row],[Active]]*Table1[[#This Row],[Death Rate]]</f>
        <v>7.309148264984227</v>
      </c>
      <c r="M164" s="10">
        <f>Table1[[#This Row],[Deaths]]/Table1[[#This Row],[Cases]]</f>
        <v>2.2082018927444796E-2</v>
      </c>
      <c r="N164" s="11">
        <f>Table1[[#This Row],[Cases]]/Table1[[#This Row],[Deaths]]</f>
        <v>45.285714285714285</v>
      </c>
      <c r="O164" s="12">
        <f>Table1[[#This Row],[Cases]]/Table1[[#This Row],[Population]]</f>
        <v>3.6436488442047018E-4</v>
      </c>
      <c r="P164" s="12">
        <f>Table1[[#This Row],[Deaths]]/Table1[[#This Row],[Population]]</f>
        <v>8.0459122742690581E-6</v>
      </c>
      <c r="Q164" s="13">
        <f>1-Table1[[#This Row],[Deaths]]/Table1[[#This Row],[Ex(Deaths)]]</f>
        <v>4.2296072507552851E-2</v>
      </c>
      <c r="R164" s="14">
        <f t="shared" si="2"/>
        <v>4.4164037854889593E-2</v>
      </c>
      <c r="S164" s="12">
        <f>Table1[[#This Row],[Percent Infected]]*Table1[[#This Row],[% Active]]</f>
        <v>1.6091824548538116E-5</v>
      </c>
      <c r="T164" s="8">
        <f>1/Table1[[#This Row],[Percent Actively Infected]]</f>
        <v>62143.357142857138</v>
      </c>
      <c r="AMC164"/>
    </row>
    <row r="165" spans="1:1017" s="1" customFormat="1" ht="16.5" thickBot="1" x14ac:dyDescent="0.3">
      <c r="A165" s="1">
        <v>166</v>
      </c>
      <c r="B165" s="54">
        <v>164</v>
      </c>
      <c r="C165" s="43" t="s">
        <v>211</v>
      </c>
      <c r="D165" s="51">
        <v>314</v>
      </c>
      <c r="E165" s="51">
        <v>1</v>
      </c>
      <c r="F165" s="51">
        <v>31</v>
      </c>
      <c r="G165" s="51">
        <v>282</v>
      </c>
      <c r="H165" s="51">
        <v>1</v>
      </c>
      <c r="I165" s="43">
        <v>2352696</v>
      </c>
      <c r="J165" s="8">
        <f>Table1[[#This Row],[Population]]/Table1[[#This Row],[Cases]]</f>
        <v>7492.6624203821657</v>
      </c>
      <c r="K165" s="8">
        <f>Table1[[#This Row],[Population]]/Table1[[#This Row],[Deaths]]</f>
        <v>2352696</v>
      </c>
      <c r="L165" s="9">
        <f>Table1[[#This Row],[Deaths]]+Table1[[#This Row],[Active]]*Table1[[#This Row],[Death Rate]]</f>
        <v>1.8980891719745223</v>
      </c>
      <c r="M165" s="10">
        <f>Table1[[#This Row],[Deaths]]/Table1[[#This Row],[Cases]]</f>
        <v>3.1847133757961785E-3</v>
      </c>
      <c r="N165" s="11">
        <f>Table1[[#This Row],[Cases]]/Table1[[#This Row],[Deaths]]</f>
        <v>314</v>
      </c>
      <c r="O165" s="12">
        <f>Table1[[#This Row],[Cases]]/Table1[[#This Row],[Population]]</f>
        <v>1.3346390693910306E-4</v>
      </c>
      <c r="P165" s="12">
        <f>Table1[[#This Row],[Deaths]]/Table1[[#This Row],[Population]]</f>
        <v>4.2504428961497789E-7</v>
      </c>
      <c r="Q165" s="13">
        <f>1-Table1[[#This Row],[Deaths]]/Table1[[#This Row],[Ex(Deaths)]]</f>
        <v>0.47315436241610742</v>
      </c>
      <c r="R165" s="14">
        <f t="shared" si="2"/>
        <v>0.89808917197452232</v>
      </c>
      <c r="S165" s="12">
        <f>Table1[[#This Row],[Percent Infected]]*Table1[[#This Row],[% Active]]</f>
        <v>1.1986248967142377E-4</v>
      </c>
      <c r="T165" s="8">
        <f>1/Table1[[#This Row],[Percent Actively Infected]]</f>
        <v>8342.8936170212764</v>
      </c>
      <c r="AMC165"/>
    </row>
    <row r="166" spans="1:1017" s="1" customFormat="1" ht="16.5" thickBot="1" x14ac:dyDescent="0.3">
      <c r="A166" s="1">
        <v>167</v>
      </c>
      <c r="B166" s="54">
        <v>165</v>
      </c>
      <c r="C166" s="43" t="s">
        <v>152</v>
      </c>
      <c r="D166" s="51">
        <v>291</v>
      </c>
      <c r="E166" s="51">
        <v>17</v>
      </c>
      <c r="F166" s="51">
        <v>148</v>
      </c>
      <c r="G166" s="51">
        <v>126</v>
      </c>
      <c r="H166" s="51">
        <v>6</v>
      </c>
      <c r="I166" s="43">
        <v>786667</v>
      </c>
      <c r="J166" s="8">
        <f>Table1[[#This Row],[Population]]/Table1[[#This Row],[Cases]]</f>
        <v>2703.3230240549829</v>
      </c>
      <c r="K166" s="8">
        <f>Table1[[#This Row],[Population]]/Table1[[#This Row],[Deaths]]</f>
        <v>46274.529411764706</v>
      </c>
      <c r="L166" s="9">
        <f>Table1[[#This Row],[Deaths]]+Table1[[#This Row],[Active]]*Table1[[#This Row],[Death Rate]]</f>
        <v>24.360824742268044</v>
      </c>
      <c r="M166" s="10">
        <f>Table1[[#This Row],[Deaths]]/Table1[[#This Row],[Cases]]</f>
        <v>5.8419243986254296E-2</v>
      </c>
      <c r="N166" s="11">
        <f>Table1[[#This Row],[Cases]]/Table1[[#This Row],[Deaths]]</f>
        <v>17.117647058823529</v>
      </c>
      <c r="O166" s="12">
        <f>Table1[[#This Row],[Cases]]/Table1[[#This Row],[Population]]</f>
        <v>3.6991509749360277E-4</v>
      </c>
      <c r="P166" s="12">
        <f>Table1[[#This Row],[Deaths]]/Table1[[#This Row],[Population]]</f>
        <v>2.1610160334677824E-5</v>
      </c>
      <c r="Q166" s="13">
        <f>1-Table1[[#This Row],[Deaths]]/Table1[[#This Row],[Ex(Deaths)]]</f>
        <v>0.30215827338129508</v>
      </c>
      <c r="R166" s="14">
        <f t="shared" si="2"/>
        <v>0.4329896907216495</v>
      </c>
      <c r="S166" s="12">
        <f>Table1[[#This Row],[Percent Infected]]*Table1[[#This Row],[% Active]]</f>
        <v>1.601694236570239E-4</v>
      </c>
      <c r="T166" s="8">
        <f>1/Table1[[#This Row],[Percent Actively Infected]]</f>
        <v>6243.3888888888878</v>
      </c>
      <c r="AMC166"/>
    </row>
    <row r="167" spans="1:1017" s="1" customFormat="1" ht="16.5" thickBot="1" x14ac:dyDescent="0.3">
      <c r="A167" s="1">
        <v>168</v>
      </c>
      <c r="B167" s="54">
        <v>166</v>
      </c>
      <c r="C167" s="43" t="s">
        <v>102</v>
      </c>
      <c r="D167" s="51">
        <v>255</v>
      </c>
      <c r="E167" s="51">
        <v>15</v>
      </c>
      <c r="F167" s="51">
        <v>98</v>
      </c>
      <c r="G167" s="51">
        <v>142</v>
      </c>
      <c r="H167" s="51">
        <v>5</v>
      </c>
      <c r="I167" s="43">
        <v>375255</v>
      </c>
      <c r="J167" s="8">
        <f>Table1[[#This Row],[Population]]/Table1[[#This Row],[Cases]]</f>
        <v>1471.5882352941176</v>
      </c>
      <c r="K167" s="8">
        <f>Table1[[#This Row],[Population]]/Table1[[#This Row],[Deaths]]</f>
        <v>25017</v>
      </c>
      <c r="L167" s="9">
        <f>Table1[[#This Row],[Deaths]]+Table1[[#This Row],[Active]]*Table1[[#This Row],[Death Rate]]</f>
        <v>23.352941176470587</v>
      </c>
      <c r="M167" s="10">
        <f>Table1[[#This Row],[Deaths]]/Table1[[#This Row],[Cases]]</f>
        <v>5.8823529411764705E-2</v>
      </c>
      <c r="N167" s="11">
        <f>Table1[[#This Row],[Cases]]/Table1[[#This Row],[Deaths]]</f>
        <v>17</v>
      </c>
      <c r="O167" s="12">
        <f>Table1[[#This Row],[Cases]]/Table1[[#This Row],[Population]]</f>
        <v>6.7953791421833149E-4</v>
      </c>
      <c r="P167" s="12">
        <f>Table1[[#This Row],[Deaths]]/Table1[[#This Row],[Population]]</f>
        <v>3.9972818483431268E-5</v>
      </c>
      <c r="Q167" s="13">
        <f>1-Table1[[#This Row],[Deaths]]/Table1[[#This Row],[Ex(Deaths)]]</f>
        <v>0.35768261964735515</v>
      </c>
      <c r="R167" s="14">
        <f t="shared" si="2"/>
        <v>0.55686274509803924</v>
      </c>
      <c r="S167" s="12">
        <f>Table1[[#This Row],[Percent Infected]]*Table1[[#This Row],[% Active]]</f>
        <v>3.7840934830981595E-4</v>
      </c>
      <c r="T167" s="8">
        <f>1/Table1[[#This Row],[Percent Actively Infected]]</f>
        <v>2642.640845070423</v>
      </c>
      <c r="AMC167"/>
    </row>
    <row r="168" spans="1:1017" s="1" customFormat="1" ht="16.5" thickBot="1" x14ac:dyDescent="0.3">
      <c r="A168" s="1">
        <v>169</v>
      </c>
      <c r="B168" s="54">
        <v>167</v>
      </c>
      <c r="C168" s="43" t="s">
        <v>231</v>
      </c>
      <c r="D168" s="51">
        <v>233</v>
      </c>
      <c r="E168" s="51">
        <v>2</v>
      </c>
      <c r="F168" s="51">
        <v>32</v>
      </c>
      <c r="G168" s="51">
        <v>199</v>
      </c>
      <c r="H168" s="51"/>
      <c r="I168" s="43">
        <v>2142738</v>
      </c>
      <c r="J168" s="8">
        <f>Table1[[#This Row],[Population]]/Table1[[#This Row],[Cases]]</f>
        <v>9196.30042918455</v>
      </c>
      <c r="K168" s="8">
        <f>Table1[[#This Row],[Population]]/Table1[[#This Row],[Deaths]]</f>
        <v>1071369</v>
      </c>
      <c r="L168" s="9">
        <f>Table1[[#This Row],[Deaths]]+Table1[[#This Row],[Active]]*Table1[[#This Row],[Death Rate]]</f>
        <v>3.7081545064377686</v>
      </c>
      <c r="M168" s="10">
        <f>Table1[[#This Row],[Deaths]]/Table1[[#This Row],[Cases]]</f>
        <v>8.5836909871244635E-3</v>
      </c>
      <c r="N168" s="11">
        <f>Table1[[#This Row],[Cases]]/Table1[[#This Row],[Deaths]]</f>
        <v>116.5</v>
      </c>
      <c r="O168" s="12">
        <f>Table1[[#This Row],[Cases]]/Table1[[#This Row],[Population]]</f>
        <v>1.0873937924281924E-4</v>
      </c>
      <c r="P168" s="12">
        <f>Table1[[#This Row],[Deaths]]/Table1[[#This Row],[Population]]</f>
        <v>9.3338522955209642E-7</v>
      </c>
      <c r="Q168" s="13">
        <f>1-Table1[[#This Row],[Deaths]]/Table1[[#This Row],[Ex(Deaths)]]</f>
        <v>0.46064814814814814</v>
      </c>
      <c r="R168" s="14">
        <f t="shared" si="2"/>
        <v>0.85407725321888417</v>
      </c>
      <c r="S168" s="12">
        <f>Table1[[#This Row],[Percent Infected]]*Table1[[#This Row],[% Active]]</f>
        <v>9.2871830340433603E-5</v>
      </c>
      <c r="T168" s="8">
        <f>1/Table1[[#This Row],[Percent Actively Infected]]</f>
        <v>10767.527638190953</v>
      </c>
      <c r="AMC168"/>
    </row>
    <row r="169" spans="1:1017" s="1" customFormat="1" ht="16.5" thickBot="1" x14ac:dyDescent="0.3">
      <c r="A169" s="1">
        <v>170</v>
      </c>
      <c r="B169" s="54">
        <v>168</v>
      </c>
      <c r="C169" s="43" t="s">
        <v>212</v>
      </c>
      <c r="D169" s="51">
        <v>232</v>
      </c>
      <c r="E169" s="51"/>
      <c r="F169" s="51">
        <v>107</v>
      </c>
      <c r="G169" s="51">
        <v>125</v>
      </c>
      <c r="H169" s="51"/>
      <c r="I169" s="43">
        <v>3547687</v>
      </c>
      <c r="J169" s="8">
        <f>Table1[[#This Row],[Population]]/Table1[[#This Row],[Cases]]</f>
        <v>15291.754310344828</v>
      </c>
      <c r="K169" s="8" t="e">
        <f>Table1[[#This Row],[Population]]/Table1[[#This Row],[Deaths]]</f>
        <v>#DIV/0!</v>
      </c>
      <c r="L169" s="9">
        <f>Table1[[#This Row],[Deaths]]+Table1[[#This Row],[Active]]*Table1[[#This Row],[Death Rate]]</f>
        <v>0</v>
      </c>
      <c r="M169" s="10">
        <f>Table1[[#This Row],[Deaths]]/Table1[[#This Row],[Cases]]</f>
        <v>0</v>
      </c>
      <c r="N169" s="15" t="e">
        <f>Table1[[#This Row],[Cases]]/Table1[[#This Row],[Deaths]]</f>
        <v>#DIV/0!</v>
      </c>
      <c r="O169" s="12">
        <f>Table1[[#This Row],[Cases]]/Table1[[#This Row],[Population]]</f>
        <v>6.5394720560184712E-5</v>
      </c>
      <c r="P169" s="12">
        <f>Table1[[#This Row],[Deaths]]/Table1[[#This Row],[Population]]</f>
        <v>0</v>
      </c>
      <c r="Q169" s="13" t="e">
        <f>1-Table1[[#This Row],[Deaths]]/Table1[[#This Row],[Ex(Deaths)]]</f>
        <v>#DIV/0!</v>
      </c>
      <c r="R169" s="16">
        <f t="shared" si="2"/>
        <v>0.53879310344827591</v>
      </c>
      <c r="S169" s="12">
        <f>Table1[[#This Row],[Percent Infected]]*Table1[[#This Row],[% Active]]</f>
        <v>3.52342244397547E-5</v>
      </c>
      <c r="T169" s="8">
        <f>1/Table1[[#This Row],[Percent Actively Infected]]</f>
        <v>28381.495999999992</v>
      </c>
      <c r="AMC169"/>
    </row>
    <row r="170" spans="1:1017" s="1" customFormat="1" ht="16.5" thickBot="1" x14ac:dyDescent="0.3">
      <c r="A170" s="1">
        <v>171</v>
      </c>
      <c r="B170" s="54">
        <v>169</v>
      </c>
      <c r="C170" s="43" t="s">
        <v>192</v>
      </c>
      <c r="D170" s="51">
        <v>230</v>
      </c>
      <c r="E170" s="51"/>
      <c r="F170" s="51">
        <v>202</v>
      </c>
      <c r="G170" s="51">
        <v>28</v>
      </c>
      <c r="H170" s="51">
        <v>3</v>
      </c>
      <c r="I170" s="43">
        <v>3279591</v>
      </c>
      <c r="J170" s="8">
        <f>Table1[[#This Row],[Population]]/Table1[[#This Row],[Cases]]</f>
        <v>14259.091304347827</v>
      </c>
      <c r="K170" s="8" t="e">
        <f>Table1[[#This Row],[Population]]/Table1[[#This Row],[Deaths]]</f>
        <v>#DIV/0!</v>
      </c>
      <c r="L170" s="9">
        <f>Table1[[#This Row],[Deaths]]+Table1[[#This Row],[Active]]*Table1[[#This Row],[Death Rate]]</f>
        <v>0</v>
      </c>
      <c r="M170" s="10">
        <f>Table1[[#This Row],[Deaths]]/Table1[[#This Row],[Cases]]</f>
        <v>0</v>
      </c>
      <c r="N170" s="11" t="e">
        <f>Table1[[#This Row],[Cases]]/Table1[[#This Row],[Deaths]]</f>
        <v>#DIV/0!</v>
      </c>
      <c r="O170" s="12">
        <f>Table1[[#This Row],[Cases]]/Table1[[#This Row],[Population]]</f>
        <v>7.0130696175224288E-5</v>
      </c>
      <c r="P170" s="12">
        <f>Table1[[#This Row],[Deaths]]/Table1[[#This Row],[Population]]</f>
        <v>0</v>
      </c>
      <c r="Q170" s="13" t="e">
        <f>1-Table1[[#This Row],[Deaths]]/Table1[[#This Row],[Ex(Deaths)]]</f>
        <v>#DIV/0!</v>
      </c>
      <c r="R170" s="14">
        <f t="shared" si="2"/>
        <v>0.12173913043478261</v>
      </c>
      <c r="S170" s="12">
        <f>Table1[[#This Row],[Percent Infected]]*Table1[[#This Row],[% Active]]</f>
        <v>8.5376499691577392E-6</v>
      </c>
      <c r="T170" s="8">
        <f>1/Table1[[#This Row],[Percent Actively Infected]]</f>
        <v>117128.25</v>
      </c>
      <c r="AMC170"/>
    </row>
    <row r="171" spans="1:1017" s="1" customFormat="1" ht="16.5" thickBot="1" x14ac:dyDescent="0.3">
      <c r="A171" s="1">
        <v>172</v>
      </c>
      <c r="B171" s="54">
        <v>170</v>
      </c>
      <c r="C171" s="43" t="s">
        <v>67</v>
      </c>
      <c r="D171" s="51">
        <v>201</v>
      </c>
      <c r="E171" s="51">
        <v>1</v>
      </c>
      <c r="F171" s="51">
        <v>197</v>
      </c>
      <c r="G171" s="51">
        <v>3</v>
      </c>
      <c r="H171" s="51"/>
      <c r="I171" s="43">
        <v>65743</v>
      </c>
      <c r="J171" s="8">
        <f>Table1[[#This Row],[Population]]/Table1[[#This Row],[Cases]]</f>
        <v>327.07960199004975</v>
      </c>
      <c r="K171" s="8">
        <f>Table1[[#This Row],[Population]]/Table1[[#This Row],[Deaths]]</f>
        <v>65743</v>
      </c>
      <c r="L171" s="9">
        <f>Table1[[#This Row],[Deaths]]+Table1[[#This Row],[Active]]*Table1[[#This Row],[Death Rate]]</f>
        <v>1.0149253731343284</v>
      </c>
      <c r="M171" s="10">
        <f>Table1[[#This Row],[Deaths]]/Table1[[#This Row],[Cases]]</f>
        <v>4.9751243781094526E-3</v>
      </c>
      <c r="N171" s="11">
        <f>Table1[[#This Row],[Cases]]/Table1[[#This Row],[Deaths]]</f>
        <v>201</v>
      </c>
      <c r="O171" s="12">
        <f>Table1[[#This Row],[Cases]]/Table1[[#This Row],[Population]]</f>
        <v>3.0573597189054347E-3</v>
      </c>
      <c r="P171" s="12">
        <f>Table1[[#This Row],[Deaths]]/Table1[[#This Row],[Population]]</f>
        <v>1.5210744870176293E-5</v>
      </c>
      <c r="Q171" s="13">
        <f>1-Table1[[#This Row],[Deaths]]/Table1[[#This Row],[Ex(Deaths)]]</f>
        <v>1.4705882352941235E-2</v>
      </c>
      <c r="R171" s="14">
        <f t="shared" si="2"/>
        <v>1.4925373134328358E-2</v>
      </c>
      <c r="S171" s="12">
        <f>Table1[[#This Row],[Percent Infected]]*Table1[[#This Row],[% Active]]</f>
        <v>4.5632234610528873E-5</v>
      </c>
      <c r="T171" s="8">
        <f>1/Table1[[#This Row],[Percent Actively Infected]]</f>
        <v>21914.333333333336</v>
      </c>
      <c r="AMC171"/>
    </row>
    <row r="172" spans="1:1017" s="1" customFormat="1" ht="16.5" thickBot="1" x14ac:dyDescent="0.3">
      <c r="A172" s="1">
        <v>173</v>
      </c>
      <c r="B172" s="54">
        <v>171</v>
      </c>
      <c r="C172" s="43" t="s">
        <v>226</v>
      </c>
      <c r="D172" s="51">
        <v>191</v>
      </c>
      <c r="E172" s="51">
        <v>1</v>
      </c>
      <c r="F172" s="51">
        <v>118</v>
      </c>
      <c r="G172" s="51">
        <v>72</v>
      </c>
      <c r="H172" s="51"/>
      <c r="I172" s="43">
        <v>11896949</v>
      </c>
      <c r="J172" s="8">
        <f>Table1[[#This Row],[Population]]/Table1[[#This Row],[Cases]]</f>
        <v>62287.69109947644</v>
      </c>
      <c r="K172" s="8">
        <f>Table1[[#This Row],[Population]]/Table1[[#This Row],[Deaths]]</f>
        <v>11896949</v>
      </c>
      <c r="L172" s="9">
        <f>Table1[[#This Row],[Deaths]]+Table1[[#This Row],[Active]]*Table1[[#This Row],[Death Rate]]</f>
        <v>1.3769633507853403</v>
      </c>
      <c r="M172" s="10">
        <f>Table1[[#This Row],[Deaths]]/Table1[[#This Row],[Cases]]</f>
        <v>5.235602094240838E-3</v>
      </c>
      <c r="N172" s="11">
        <f>Table1[[#This Row],[Cases]]/Table1[[#This Row],[Deaths]]</f>
        <v>191</v>
      </c>
      <c r="O172" s="12">
        <f>Table1[[#This Row],[Cases]]/Table1[[#This Row],[Population]]</f>
        <v>1.6054536335324293E-5</v>
      </c>
      <c r="P172" s="12">
        <f>Table1[[#This Row],[Deaths]]/Table1[[#This Row],[Population]]</f>
        <v>8.4055164059289481E-8</v>
      </c>
      <c r="Q172" s="13">
        <f>1-Table1[[#This Row],[Deaths]]/Table1[[#This Row],[Ex(Deaths)]]</f>
        <v>0.27376425855513309</v>
      </c>
      <c r="R172" s="14">
        <f t="shared" si="2"/>
        <v>0.37696335078534032</v>
      </c>
      <c r="S172" s="12">
        <f>Table1[[#This Row],[Percent Infected]]*Table1[[#This Row],[% Active]]</f>
        <v>6.0519718122688437E-6</v>
      </c>
      <c r="T172" s="8">
        <f>1/Table1[[#This Row],[Percent Actively Infected]]</f>
        <v>165235.40277777775</v>
      </c>
      <c r="AMC172"/>
    </row>
    <row r="173" spans="1:1017" s="1" customFormat="1" ht="16.5" thickBot="1" x14ac:dyDescent="0.3">
      <c r="A173" s="1">
        <v>174</v>
      </c>
      <c r="B173" s="54">
        <v>172</v>
      </c>
      <c r="C173" s="43" t="s">
        <v>109</v>
      </c>
      <c r="D173" s="51">
        <v>190</v>
      </c>
      <c r="E173" s="51">
        <v>14</v>
      </c>
      <c r="F173" s="51">
        <v>157</v>
      </c>
      <c r="G173" s="51">
        <v>19</v>
      </c>
      <c r="H173" s="51">
        <v>4</v>
      </c>
      <c r="I173" s="43">
        <v>400126</v>
      </c>
      <c r="J173" s="8">
        <f>Table1[[#This Row],[Population]]/Table1[[#This Row],[Cases]]</f>
        <v>2105.9263157894738</v>
      </c>
      <c r="K173" s="8">
        <f>Table1[[#This Row],[Population]]/Table1[[#This Row],[Deaths]]</f>
        <v>28580.428571428572</v>
      </c>
      <c r="L173" s="9">
        <f>Table1[[#This Row],[Deaths]]+Table1[[#This Row],[Active]]*Table1[[#This Row],[Death Rate]]</f>
        <v>15.4</v>
      </c>
      <c r="M173" s="10">
        <f>Table1[[#This Row],[Deaths]]/Table1[[#This Row],[Cases]]</f>
        <v>7.3684210526315783E-2</v>
      </c>
      <c r="N173" s="11">
        <f>Table1[[#This Row],[Cases]]/Table1[[#This Row],[Deaths]]</f>
        <v>13.571428571428571</v>
      </c>
      <c r="O173" s="12">
        <f>Table1[[#This Row],[Cases]]/Table1[[#This Row],[Population]]</f>
        <v>4.7485042211703314E-4</v>
      </c>
      <c r="P173" s="12">
        <f>Table1[[#This Row],[Deaths]]/Table1[[#This Row],[Population]]</f>
        <v>3.4988978471781386E-5</v>
      </c>
      <c r="Q173" s="13">
        <f>1-Table1[[#This Row],[Deaths]]/Table1[[#This Row],[Ex(Deaths)]]</f>
        <v>9.0909090909090939E-2</v>
      </c>
      <c r="R173" s="14">
        <f t="shared" si="2"/>
        <v>0.1</v>
      </c>
      <c r="S173" s="12">
        <f>Table1[[#This Row],[Percent Infected]]*Table1[[#This Row],[% Active]]</f>
        <v>4.7485042211703314E-5</v>
      </c>
      <c r="T173" s="8">
        <f>1/Table1[[#This Row],[Percent Actively Infected]]</f>
        <v>21059.263157894737</v>
      </c>
      <c r="AMC173"/>
    </row>
    <row r="174" spans="1:1017" s="1" customFormat="1" ht="16.5" thickBot="1" x14ac:dyDescent="0.3">
      <c r="A174" s="1">
        <v>175</v>
      </c>
      <c r="B174" s="56">
        <v>173</v>
      </c>
      <c r="C174" s="43" t="s">
        <v>39</v>
      </c>
      <c r="D174" s="53">
        <v>188</v>
      </c>
      <c r="E174" s="53"/>
      <c r="F174" s="53">
        <v>188</v>
      </c>
      <c r="G174" s="53">
        <v>0</v>
      </c>
      <c r="H174" s="53"/>
      <c r="I174" s="43">
        <v>48869</v>
      </c>
      <c r="J174" s="8">
        <f>Table1[[#This Row],[Population]]/Table1[[#This Row],[Cases]]</f>
        <v>259.94148936170211</v>
      </c>
      <c r="K174" s="8" t="e">
        <f>Table1[[#This Row],[Population]]/Table1[[#This Row],[Deaths]]</f>
        <v>#DIV/0!</v>
      </c>
      <c r="L174" s="9">
        <f>Table1[[#This Row],[Deaths]]+Table1[[#This Row],[Active]]*Table1[[#This Row],[Death Rate]]</f>
        <v>0</v>
      </c>
      <c r="M174" s="10">
        <f>Table1[[#This Row],[Deaths]]/Table1[[#This Row],[Cases]]</f>
        <v>0</v>
      </c>
      <c r="N174" s="11" t="e">
        <f>Table1[[#This Row],[Cases]]/Table1[[#This Row],[Deaths]]</f>
        <v>#DIV/0!</v>
      </c>
      <c r="O174" s="12">
        <f>Table1[[#This Row],[Cases]]/Table1[[#This Row],[Population]]</f>
        <v>3.8470195829667067E-3</v>
      </c>
      <c r="P174" s="12">
        <f>Table1[[#This Row],[Deaths]]/Table1[[#This Row],[Population]]</f>
        <v>0</v>
      </c>
      <c r="Q174" s="13" t="e">
        <f>1-Table1[[#This Row],[Deaths]]/Table1[[#This Row],[Ex(Deaths)]]</f>
        <v>#DIV/0!</v>
      </c>
      <c r="R174" s="14">
        <f t="shared" si="2"/>
        <v>0</v>
      </c>
      <c r="S174" s="12">
        <f>Table1[[#This Row],[Percent Infected]]*Table1[[#This Row],[% Active]]</f>
        <v>0</v>
      </c>
      <c r="T174" s="8" t="e">
        <f>1/Table1[[#This Row],[Percent Actively Infected]]</f>
        <v>#DIV/0!</v>
      </c>
      <c r="AMC174"/>
    </row>
    <row r="175" spans="1:1017" s="1" customFormat="1" ht="16.5" thickBot="1" x14ac:dyDescent="0.3">
      <c r="A175" s="1">
        <v>176</v>
      </c>
      <c r="B175" s="54">
        <v>174</v>
      </c>
      <c r="C175" s="43" t="s">
        <v>36</v>
      </c>
      <c r="D175" s="51">
        <v>180</v>
      </c>
      <c r="E175" s="51"/>
      <c r="F175" s="51">
        <v>176</v>
      </c>
      <c r="G175" s="51">
        <v>4</v>
      </c>
      <c r="H175" s="51"/>
      <c r="I175" s="43">
        <v>33691</v>
      </c>
      <c r="J175" s="8">
        <f>Table1[[#This Row],[Population]]/Table1[[#This Row],[Cases]]</f>
        <v>187.17222222222222</v>
      </c>
      <c r="K175" s="8" t="e">
        <f>Table1[[#This Row],[Population]]/Table1[[#This Row],[Deaths]]</f>
        <v>#DIV/0!</v>
      </c>
      <c r="L175" s="9">
        <f>Table1[[#This Row],[Deaths]]+Table1[[#This Row],[Active]]*Table1[[#This Row],[Death Rate]]</f>
        <v>0</v>
      </c>
      <c r="M175" s="10">
        <f>Table1[[#This Row],[Deaths]]/Table1[[#This Row],[Cases]]</f>
        <v>0</v>
      </c>
      <c r="N175" s="15" t="e">
        <f>Table1[[#This Row],[Cases]]/Table1[[#This Row],[Deaths]]</f>
        <v>#DIV/0!</v>
      </c>
      <c r="O175" s="12">
        <f>Table1[[#This Row],[Cases]]/Table1[[#This Row],[Population]]</f>
        <v>5.3426731174497644E-3</v>
      </c>
      <c r="P175" s="12">
        <f>Table1[[#This Row],[Deaths]]/Table1[[#This Row],[Population]]</f>
        <v>0</v>
      </c>
      <c r="Q175" s="13" t="e">
        <f>1-Table1[[#This Row],[Deaths]]/Table1[[#This Row],[Ex(Deaths)]]</f>
        <v>#DIV/0!</v>
      </c>
      <c r="R175" s="16">
        <f t="shared" si="2"/>
        <v>2.2222222222222223E-2</v>
      </c>
      <c r="S175" s="12">
        <f>Table1[[#This Row],[Percent Infected]]*Table1[[#This Row],[% Active]]</f>
        <v>1.1872606927666144E-4</v>
      </c>
      <c r="T175" s="8">
        <f>1/Table1[[#This Row],[Percent Actively Infected]]</f>
        <v>8422.75</v>
      </c>
      <c r="AMC175"/>
    </row>
    <row r="176" spans="1:1017" s="1" customFormat="1" ht="16.5" thickBot="1" x14ac:dyDescent="0.3">
      <c r="A176" s="1">
        <v>177</v>
      </c>
      <c r="B176" s="54">
        <v>175</v>
      </c>
      <c r="C176" s="43" t="s">
        <v>218</v>
      </c>
      <c r="D176" s="51">
        <v>156</v>
      </c>
      <c r="E176" s="51"/>
      <c r="F176" s="51">
        <v>133</v>
      </c>
      <c r="G176" s="51">
        <v>23</v>
      </c>
      <c r="H176" s="51">
        <v>1</v>
      </c>
      <c r="I176" s="43">
        <v>16724934</v>
      </c>
      <c r="J176" s="8">
        <f>Table1[[#This Row],[Population]]/Table1[[#This Row],[Cases]]</f>
        <v>107211.11538461539</v>
      </c>
      <c r="K176" s="8" t="e">
        <f>Table1[[#This Row],[Population]]/Table1[[#This Row],[Deaths]]</f>
        <v>#DIV/0!</v>
      </c>
      <c r="L176" s="9">
        <f>Table1[[#This Row],[Deaths]]+Table1[[#This Row],[Active]]*Table1[[#This Row],[Death Rate]]</f>
        <v>0</v>
      </c>
      <c r="M176" s="10">
        <f>Table1[[#This Row],[Deaths]]/Table1[[#This Row],[Cases]]</f>
        <v>0</v>
      </c>
      <c r="N176" s="11" t="e">
        <f>Table1[[#This Row],[Cases]]/Table1[[#This Row],[Deaths]]</f>
        <v>#DIV/0!</v>
      </c>
      <c r="O176" s="12">
        <f>Table1[[#This Row],[Cases]]/Table1[[#This Row],[Population]]</f>
        <v>9.3273910677315685E-6</v>
      </c>
      <c r="P176" s="12">
        <f>Table1[[#This Row],[Deaths]]/Table1[[#This Row],[Population]]</f>
        <v>0</v>
      </c>
      <c r="Q176" s="13" t="e">
        <f>1-Table1[[#This Row],[Deaths]]/Table1[[#This Row],[Ex(Deaths)]]</f>
        <v>#DIV/0!</v>
      </c>
      <c r="R176" s="14">
        <f t="shared" si="2"/>
        <v>0.14743589743589744</v>
      </c>
      <c r="S176" s="12">
        <f>Table1[[#This Row],[Percent Infected]]*Table1[[#This Row],[% Active]]</f>
        <v>1.3751922728065775E-6</v>
      </c>
      <c r="T176" s="8">
        <f>1/Table1[[#This Row],[Percent Actively Infected]]</f>
        <v>727171.04347826075</v>
      </c>
      <c r="AMC176"/>
    </row>
    <row r="177" spans="1:1017" s="1" customFormat="1" ht="16.5" thickBot="1" x14ac:dyDescent="0.3">
      <c r="A177" s="1">
        <v>178</v>
      </c>
      <c r="B177" s="54">
        <v>176</v>
      </c>
      <c r="C177" s="43" t="s">
        <v>63</v>
      </c>
      <c r="D177" s="51">
        <v>150</v>
      </c>
      <c r="E177" s="51">
        <v>9</v>
      </c>
      <c r="F177" s="51">
        <v>137</v>
      </c>
      <c r="G177" s="51">
        <v>4</v>
      </c>
      <c r="H177" s="51">
        <v>1</v>
      </c>
      <c r="I177" s="43">
        <v>62270</v>
      </c>
      <c r="J177" s="8">
        <f>Table1[[#This Row],[Population]]/Table1[[#This Row],[Cases]]</f>
        <v>415.13333333333333</v>
      </c>
      <c r="K177" s="8">
        <f>Table1[[#This Row],[Population]]/Table1[[#This Row],[Deaths]]</f>
        <v>6918.8888888888887</v>
      </c>
      <c r="L177" s="9">
        <f>Table1[[#This Row],[Deaths]]+Table1[[#This Row],[Active]]*Table1[[#This Row],[Death Rate]]</f>
        <v>9.24</v>
      </c>
      <c r="M177" s="10">
        <f>Table1[[#This Row],[Deaths]]/Table1[[#This Row],[Cases]]</f>
        <v>0.06</v>
      </c>
      <c r="N177" s="11">
        <f>Table1[[#This Row],[Cases]]/Table1[[#This Row],[Deaths]]</f>
        <v>16.666666666666668</v>
      </c>
      <c r="O177" s="12">
        <f>Table1[[#This Row],[Cases]]/Table1[[#This Row],[Population]]</f>
        <v>2.4088646218082543E-3</v>
      </c>
      <c r="P177" s="12">
        <f>Table1[[#This Row],[Deaths]]/Table1[[#This Row],[Population]]</f>
        <v>1.4453187730849526E-4</v>
      </c>
      <c r="Q177" s="13">
        <f>1-Table1[[#This Row],[Deaths]]/Table1[[#This Row],[Ex(Deaths)]]</f>
        <v>2.5974025974025983E-2</v>
      </c>
      <c r="R177" s="14">
        <f t="shared" si="2"/>
        <v>2.6666666666666668E-2</v>
      </c>
      <c r="S177" s="12">
        <f>Table1[[#This Row],[Percent Infected]]*Table1[[#This Row],[% Active]]</f>
        <v>6.4236389914886782E-5</v>
      </c>
      <c r="T177" s="8">
        <f>1/Table1[[#This Row],[Percent Actively Infected]]</f>
        <v>15567.5</v>
      </c>
      <c r="AMC177"/>
    </row>
    <row r="178" spans="1:1017" s="1" customFormat="1" ht="16.5" thickBot="1" x14ac:dyDescent="0.3">
      <c r="A178" s="1">
        <v>179</v>
      </c>
      <c r="B178" s="55">
        <v>177</v>
      </c>
      <c r="C178" s="43" t="s">
        <v>115</v>
      </c>
      <c r="D178" s="52">
        <v>141</v>
      </c>
      <c r="E178" s="52">
        <v>3</v>
      </c>
      <c r="F178" s="52">
        <v>138</v>
      </c>
      <c r="G178" s="52">
        <v>0</v>
      </c>
      <c r="H178" s="52"/>
      <c r="I178" s="43">
        <v>437596</v>
      </c>
      <c r="J178" s="8">
        <f>Table1[[#This Row],[Population]]/Table1[[#This Row],[Cases]]</f>
        <v>3103.5177304964541</v>
      </c>
      <c r="K178" s="8">
        <f>Table1[[#This Row],[Population]]/Table1[[#This Row],[Deaths]]</f>
        <v>145865.33333333334</v>
      </c>
      <c r="L178" s="9">
        <f>Table1[[#This Row],[Deaths]]+Table1[[#This Row],[Active]]*Table1[[#This Row],[Death Rate]]</f>
        <v>3</v>
      </c>
      <c r="M178" s="10">
        <f>Table1[[#This Row],[Deaths]]/Table1[[#This Row],[Cases]]</f>
        <v>2.1276595744680851E-2</v>
      </c>
      <c r="N178" s="11">
        <f>Table1[[#This Row],[Cases]]/Table1[[#This Row],[Deaths]]</f>
        <v>47</v>
      </c>
      <c r="O178" s="12">
        <f>Table1[[#This Row],[Cases]]/Table1[[#This Row],[Population]]</f>
        <v>3.2221501110613445E-4</v>
      </c>
      <c r="P178" s="12">
        <f>Table1[[#This Row],[Deaths]]/Table1[[#This Row],[Population]]</f>
        <v>6.8556385341730728E-6</v>
      </c>
      <c r="Q178" s="13">
        <f>1-Table1[[#This Row],[Deaths]]/Table1[[#This Row],[Ex(Deaths)]]</f>
        <v>0</v>
      </c>
      <c r="R178" s="14">
        <f t="shared" si="2"/>
        <v>0</v>
      </c>
      <c r="S178" s="12">
        <f>Table1[[#This Row],[Percent Infected]]*Table1[[#This Row],[% Active]]</f>
        <v>0</v>
      </c>
      <c r="T178" s="8" t="e">
        <f>1/Table1[[#This Row],[Percent Actively Infected]]</f>
        <v>#DIV/0!</v>
      </c>
      <c r="AMC178"/>
    </row>
    <row r="179" spans="1:1017" s="1" customFormat="1" ht="16.5" thickBot="1" x14ac:dyDescent="0.3">
      <c r="A179" s="1">
        <v>180</v>
      </c>
      <c r="B179" s="54">
        <v>178</v>
      </c>
      <c r="C179" s="43" t="s">
        <v>178</v>
      </c>
      <c r="D179" s="51">
        <v>133</v>
      </c>
      <c r="E179" s="51">
        <v>8</v>
      </c>
      <c r="F179" s="51">
        <v>120</v>
      </c>
      <c r="G179" s="51">
        <v>5</v>
      </c>
      <c r="H179" s="51"/>
      <c r="I179" s="43">
        <v>1399629</v>
      </c>
      <c r="J179" s="8">
        <f>Table1[[#This Row],[Population]]/Table1[[#This Row],[Cases]]</f>
        <v>10523.526315789473</v>
      </c>
      <c r="K179" s="8">
        <f>Table1[[#This Row],[Population]]/Table1[[#This Row],[Deaths]]</f>
        <v>174953.625</v>
      </c>
      <c r="L179" s="9">
        <f>Table1[[#This Row],[Deaths]]+Table1[[#This Row],[Active]]*Table1[[#This Row],[Death Rate]]</f>
        <v>8.3007518796992485</v>
      </c>
      <c r="M179" s="10">
        <f>Table1[[#This Row],[Deaths]]/Table1[[#This Row],[Cases]]</f>
        <v>6.0150375939849621E-2</v>
      </c>
      <c r="N179" s="11">
        <f>Table1[[#This Row],[Cases]]/Table1[[#This Row],[Deaths]]</f>
        <v>16.625</v>
      </c>
      <c r="O179" s="12">
        <f>Table1[[#This Row],[Cases]]/Table1[[#This Row],[Population]]</f>
        <v>9.5025181673143386E-5</v>
      </c>
      <c r="P179" s="12">
        <f>Table1[[#This Row],[Deaths]]/Table1[[#This Row],[Population]]</f>
        <v>5.7158004013920836E-6</v>
      </c>
      <c r="Q179" s="13">
        <f>1-Table1[[#This Row],[Deaths]]/Table1[[#This Row],[Ex(Deaths)]]</f>
        <v>3.6231884057971064E-2</v>
      </c>
      <c r="R179" s="14">
        <f t="shared" si="2"/>
        <v>3.7593984962406013E-2</v>
      </c>
      <c r="S179" s="12">
        <f>Table1[[#This Row],[Percent Infected]]*Table1[[#This Row],[% Active]]</f>
        <v>3.572375250870052E-6</v>
      </c>
      <c r="T179" s="8">
        <f>1/Table1[[#This Row],[Percent Actively Infected]]</f>
        <v>279925.8</v>
      </c>
      <c r="AMC179"/>
    </row>
    <row r="180" spans="1:1017" s="1" customFormat="1" ht="16.5" thickBot="1" x14ac:dyDescent="0.3">
      <c r="A180" s="1">
        <v>181</v>
      </c>
      <c r="B180" s="54">
        <v>179</v>
      </c>
      <c r="C180" s="43" t="s">
        <v>131</v>
      </c>
      <c r="D180" s="51">
        <v>111</v>
      </c>
      <c r="E180" s="51">
        <v>11</v>
      </c>
      <c r="F180" s="51">
        <v>89</v>
      </c>
      <c r="G180" s="51">
        <v>11</v>
      </c>
      <c r="H180" s="51">
        <v>1</v>
      </c>
      <c r="I180" s="43">
        <v>393349</v>
      </c>
      <c r="J180" s="8">
        <f>Table1[[#This Row],[Population]]/Table1[[#This Row],[Cases]]</f>
        <v>3543.6846846846847</v>
      </c>
      <c r="K180" s="8">
        <f>Table1[[#This Row],[Population]]/Table1[[#This Row],[Deaths]]</f>
        <v>35759</v>
      </c>
      <c r="L180" s="9">
        <f>Table1[[#This Row],[Deaths]]+Table1[[#This Row],[Active]]*Table1[[#This Row],[Death Rate]]</f>
        <v>12.09009009009009</v>
      </c>
      <c r="M180" s="10">
        <f>Table1[[#This Row],[Deaths]]/Table1[[#This Row],[Cases]]</f>
        <v>9.90990990990991E-2</v>
      </c>
      <c r="N180" s="11">
        <f>Table1[[#This Row],[Cases]]/Table1[[#This Row],[Deaths]]</f>
        <v>10.090909090909092</v>
      </c>
      <c r="O180" s="12">
        <f>Table1[[#This Row],[Cases]]/Table1[[#This Row],[Population]]</f>
        <v>2.8219214997368751E-4</v>
      </c>
      <c r="P180" s="12">
        <f>Table1[[#This Row],[Deaths]]/Table1[[#This Row],[Population]]</f>
        <v>2.796498783523029E-5</v>
      </c>
      <c r="Q180" s="13">
        <f>1-Table1[[#This Row],[Deaths]]/Table1[[#This Row],[Ex(Deaths)]]</f>
        <v>9.0163934426229497E-2</v>
      </c>
      <c r="R180" s="14">
        <f t="shared" si="2"/>
        <v>9.90990990990991E-2</v>
      </c>
      <c r="S180" s="12">
        <f>Table1[[#This Row],[Percent Infected]]*Table1[[#This Row],[% Active]]</f>
        <v>2.7964987835230294E-5</v>
      </c>
      <c r="T180" s="8">
        <f>1/Table1[[#This Row],[Percent Actively Infected]]</f>
        <v>35759</v>
      </c>
      <c r="AMC180"/>
    </row>
    <row r="181" spans="1:1017" s="1" customFormat="1" ht="16.5" thickBot="1" x14ac:dyDescent="0.3">
      <c r="A181" s="1">
        <v>182</v>
      </c>
      <c r="B181" s="54">
        <v>180</v>
      </c>
      <c r="C181" s="43" t="s">
        <v>55</v>
      </c>
      <c r="D181" s="51">
        <v>109</v>
      </c>
      <c r="E181" s="51">
        <v>4</v>
      </c>
      <c r="F181" s="51">
        <v>96</v>
      </c>
      <c r="G181" s="51">
        <v>9</v>
      </c>
      <c r="H181" s="51"/>
      <c r="I181" s="43">
        <v>39250</v>
      </c>
      <c r="J181" s="8">
        <f>Table1[[#This Row],[Population]]/Table1[[#This Row],[Cases]]</f>
        <v>360.09174311926603</v>
      </c>
      <c r="K181" s="8">
        <f>Table1[[#This Row],[Population]]/Table1[[#This Row],[Deaths]]</f>
        <v>9812.5</v>
      </c>
      <c r="L181" s="9">
        <f>Table1[[#This Row],[Deaths]]+Table1[[#This Row],[Active]]*Table1[[#This Row],[Death Rate]]</f>
        <v>4.330275229357798</v>
      </c>
      <c r="M181" s="10">
        <f>Table1[[#This Row],[Deaths]]/Table1[[#This Row],[Cases]]</f>
        <v>3.669724770642202E-2</v>
      </c>
      <c r="N181" s="11">
        <f>Table1[[#This Row],[Cases]]/Table1[[#This Row],[Deaths]]</f>
        <v>27.25</v>
      </c>
      <c r="O181" s="12">
        <f>Table1[[#This Row],[Cases]]/Table1[[#This Row],[Population]]</f>
        <v>2.7770700636942677E-3</v>
      </c>
      <c r="P181" s="12">
        <f>Table1[[#This Row],[Deaths]]/Table1[[#This Row],[Population]]</f>
        <v>1.0191082802547771E-4</v>
      </c>
      <c r="Q181" s="13">
        <f>1-Table1[[#This Row],[Deaths]]/Table1[[#This Row],[Ex(Deaths)]]</f>
        <v>7.6271186440677874E-2</v>
      </c>
      <c r="R181" s="14">
        <f t="shared" si="2"/>
        <v>8.2568807339449546E-2</v>
      </c>
      <c r="S181" s="12">
        <f>Table1[[#This Row],[Percent Infected]]*Table1[[#This Row],[% Active]]</f>
        <v>2.2929936305732487E-4</v>
      </c>
      <c r="T181" s="8">
        <f>1/Table1[[#This Row],[Percent Actively Infected]]</f>
        <v>4361.1111111111104</v>
      </c>
      <c r="AMC181"/>
    </row>
    <row r="182" spans="1:1017" s="1" customFormat="1" ht="16.5" thickBot="1" x14ac:dyDescent="0.3">
      <c r="A182" s="1">
        <v>183</v>
      </c>
      <c r="B182" s="54">
        <v>181</v>
      </c>
      <c r="C182" s="43" t="s">
        <v>87</v>
      </c>
      <c r="D182" s="51">
        <v>105</v>
      </c>
      <c r="E182" s="51">
        <v>3</v>
      </c>
      <c r="F182" s="51">
        <v>99</v>
      </c>
      <c r="G182" s="51">
        <v>3</v>
      </c>
      <c r="H182" s="51"/>
      <c r="I182" s="43">
        <v>106780</v>
      </c>
      <c r="J182" s="8">
        <f>Table1[[#This Row],[Population]]/Table1[[#This Row],[Cases]]</f>
        <v>1016.952380952381</v>
      </c>
      <c r="K182" s="8">
        <f>Table1[[#This Row],[Population]]/Table1[[#This Row],[Deaths]]</f>
        <v>35593.333333333336</v>
      </c>
      <c r="L182" s="9">
        <f>Table1[[#This Row],[Deaths]]+Table1[[#This Row],[Active]]*Table1[[#This Row],[Death Rate]]</f>
        <v>3.0857142857142859</v>
      </c>
      <c r="M182" s="10">
        <f>Table1[[#This Row],[Deaths]]/Table1[[#This Row],[Cases]]</f>
        <v>2.8571428571428571E-2</v>
      </c>
      <c r="N182" s="11">
        <f>Table1[[#This Row],[Cases]]/Table1[[#This Row],[Deaths]]</f>
        <v>35</v>
      </c>
      <c r="O182" s="12">
        <f>Table1[[#This Row],[Cases]]/Table1[[#This Row],[Population]]</f>
        <v>9.8333021165012183E-4</v>
      </c>
      <c r="P182" s="12">
        <f>Table1[[#This Row],[Deaths]]/Table1[[#This Row],[Population]]</f>
        <v>2.8095148904289192E-5</v>
      </c>
      <c r="Q182" s="13">
        <f>1-Table1[[#This Row],[Deaths]]/Table1[[#This Row],[Ex(Deaths)]]</f>
        <v>2.777777777777779E-2</v>
      </c>
      <c r="R182" s="14">
        <f t="shared" si="2"/>
        <v>2.8571428571428571E-2</v>
      </c>
      <c r="S182" s="12">
        <f>Table1[[#This Row],[Percent Infected]]*Table1[[#This Row],[% Active]]</f>
        <v>2.8095148904289196E-5</v>
      </c>
      <c r="T182" s="8">
        <f>1/Table1[[#This Row],[Percent Actively Infected]]</f>
        <v>35593.333333333328</v>
      </c>
      <c r="AMC182"/>
    </row>
    <row r="183" spans="1:1017" s="1" customFormat="1" ht="16.5" thickBot="1" x14ac:dyDescent="0.3">
      <c r="A183" s="1">
        <v>184</v>
      </c>
      <c r="B183" s="54">
        <v>182</v>
      </c>
      <c r="C183" s="43" t="s">
        <v>116</v>
      </c>
      <c r="D183" s="51">
        <v>103</v>
      </c>
      <c r="E183" s="51">
        <v>7</v>
      </c>
      <c r="F183" s="51">
        <v>90</v>
      </c>
      <c r="G183" s="51">
        <v>6</v>
      </c>
      <c r="H183" s="51"/>
      <c r="I183" s="43">
        <v>287386</v>
      </c>
      <c r="J183" s="8">
        <f>Table1[[#This Row],[Population]]/Table1[[#This Row],[Cases]]</f>
        <v>2790.1553398058254</v>
      </c>
      <c r="K183" s="8">
        <f>Table1[[#This Row],[Population]]/Table1[[#This Row],[Deaths]]</f>
        <v>41055.142857142855</v>
      </c>
      <c r="L183" s="9">
        <f>Table1[[#This Row],[Deaths]]+Table1[[#This Row],[Active]]*Table1[[#This Row],[Death Rate]]</f>
        <v>7.407766990291262</v>
      </c>
      <c r="M183" s="10">
        <f>Table1[[#This Row],[Deaths]]/Table1[[#This Row],[Cases]]</f>
        <v>6.7961165048543687E-2</v>
      </c>
      <c r="N183" s="11">
        <f>Table1[[#This Row],[Cases]]/Table1[[#This Row],[Deaths]]</f>
        <v>14.714285714285714</v>
      </c>
      <c r="O183" s="12">
        <f>Table1[[#This Row],[Cases]]/Table1[[#This Row],[Population]]</f>
        <v>3.5840298413979804E-4</v>
      </c>
      <c r="P183" s="12">
        <f>Table1[[#This Row],[Deaths]]/Table1[[#This Row],[Population]]</f>
        <v>2.4357484359015401E-5</v>
      </c>
      <c r="Q183" s="13">
        <f>1-Table1[[#This Row],[Deaths]]/Table1[[#This Row],[Ex(Deaths)]]</f>
        <v>5.5045871559633031E-2</v>
      </c>
      <c r="R183" s="14">
        <f t="shared" si="2"/>
        <v>5.8252427184466021E-2</v>
      </c>
      <c r="S183" s="12">
        <f>Table1[[#This Row],[Percent Infected]]*Table1[[#This Row],[% Active]]</f>
        <v>2.0877843736298917E-5</v>
      </c>
      <c r="T183" s="8">
        <f>1/Table1[[#This Row],[Percent Actively Infected]]</f>
        <v>47897.666666666664</v>
      </c>
      <c r="AMC183"/>
    </row>
    <row r="184" spans="1:1017" s="1" customFormat="1" ht="16.5" thickBot="1" x14ac:dyDescent="0.3">
      <c r="A184" s="1">
        <v>185</v>
      </c>
      <c r="B184" s="54">
        <v>183</v>
      </c>
      <c r="C184" s="43" t="s">
        <v>162</v>
      </c>
      <c r="D184" s="51">
        <v>100</v>
      </c>
      <c r="E184" s="51"/>
      <c r="F184" s="51">
        <v>11</v>
      </c>
      <c r="G184" s="51">
        <v>89</v>
      </c>
      <c r="H184" s="51"/>
      <c r="I184" s="43">
        <v>98365</v>
      </c>
      <c r="J184" s="8">
        <f>Table1[[#This Row],[Population]]/Table1[[#This Row],[Cases]]</f>
        <v>983.65</v>
      </c>
      <c r="K184" s="8" t="e">
        <f>Table1[[#This Row],[Population]]/Table1[[#This Row],[Deaths]]</f>
        <v>#DIV/0!</v>
      </c>
      <c r="L184" s="9">
        <f>Table1[[#This Row],[Deaths]]+Table1[[#This Row],[Active]]*Table1[[#This Row],[Death Rate]]</f>
        <v>0</v>
      </c>
      <c r="M184" s="10">
        <f>Table1[[#This Row],[Deaths]]/Table1[[#This Row],[Cases]]</f>
        <v>0</v>
      </c>
      <c r="N184" s="11" t="e">
        <f>Table1[[#This Row],[Cases]]/Table1[[#This Row],[Deaths]]</f>
        <v>#DIV/0!</v>
      </c>
      <c r="O184" s="12">
        <f>Table1[[#This Row],[Cases]]/Table1[[#This Row],[Population]]</f>
        <v>1.0166217658720074E-3</v>
      </c>
      <c r="P184" s="12">
        <f>Table1[[#This Row],[Deaths]]/Table1[[#This Row],[Population]]</f>
        <v>0</v>
      </c>
      <c r="Q184" s="13" t="e">
        <f>1-Table1[[#This Row],[Deaths]]/Table1[[#This Row],[Ex(Deaths)]]</f>
        <v>#DIV/0!</v>
      </c>
      <c r="R184" s="14">
        <f t="shared" si="2"/>
        <v>0.89</v>
      </c>
      <c r="S184" s="12">
        <f>Table1[[#This Row],[Percent Infected]]*Table1[[#This Row],[% Active]]</f>
        <v>9.0479337162608666E-4</v>
      </c>
      <c r="T184" s="8">
        <f>1/Table1[[#This Row],[Percent Actively Infected]]</f>
        <v>1105.2247191011234</v>
      </c>
      <c r="AMC184"/>
    </row>
    <row r="185" spans="1:1017" s="1" customFormat="1" ht="16.5" thickBot="1" x14ac:dyDescent="0.3">
      <c r="A185" s="1">
        <v>186</v>
      </c>
      <c r="B185" s="54">
        <v>184</v>
      </c>
      <c r="C185" s="43" t="s">
        <v>62</v>
      </c>
      <c r="D185" s="51">
        <v>84</v>
      </c>
      <c r="E185" s="51">
        <v>1</v>
      </c>
      <c r="F185" s="51">
        <v>81</v>
      </c>
      <c r="G185" s="51">
        <v>2</v>
      </c>
      <c r="H185" s="51"/>
      <c r="I185" s="43">
        <v>38131</v>
      </c>
      <c r="J185" s="8">
        <f>Table1[[#This Row],[Population]]/Table1[[#This Row],[Cases]]</f>
        <v>453.9404761904762</v>
      </c>
      <c r="K185" s="8">
        <f>Table1[[#This Row],[Population]]/Table1[[#This Row],[Deaths]]</f>
        <v>38131</v>
      </c>
      <c r="L185" s="9">
        <f>Table1[[#This Row],[Deaths]]+Table1[[#This Row],[Active]]*Table1[[#This Row],[Death Rate]]</f>
        <v>1.0238095238095237</v>
      </c>
      <c r="M185" s="10">
        <f>Table1[[#This Row],[Deaths]]/Table1[[#This Row],[Cases]]</f>
        <v>1.1904761904761904E-2</v>
      </c>
      <c r="N185" s="11">
        <f>Table1[[#This Row],[Cases]]/Table1[[#This Row],[Deaths]]</f>
        <v>84</v>
      </c>
      <c r="O185" s="12">
        <f>Table1[[#This Row],[Cases]]/Table1[[#This Row],[Population]]</f>
        <v>2.202931997587265E-3</v>
      </c>
      <c r="P185" s="12">
        <f>Table1[[#This Row],[Deaths]]/Table1[[#This Row],[Population]]</f>
        <v>2.6225380923657916E-5</v>
      </c>
      <c r="Q185" s="13">
        <f>1-Table1[[#This Row],[Deaths]]/Table1[[#This Row],[Ex(Deaths)]]</f>
        <v>2.3255813953488302E-2</v>
      </c>
      <c r="R185" s="14">
        <f t="shared" si="2"/>
        <v>2.3809523809523808E-2</v>
      </c>
      <c r="S185" s="12">
        <f>Table1[[#This Row],[Percent Infected]]*Table1[[#This Row],[% Active]]</f>
        <v>5.2450761847315832E-5</v>
      </c>
      <c r="T185" s="8">
        <f>1/Table1[[#This Row],[Percent Actively Infected]]</f>
        <v>19065.5</v>
      </c>
      <c r="AMC185"/>
    </row>
    <row r="186" spans="1:1017" s="1" customFormat="1" ht="16.5" thickBot="1" x14ac:dyDescent="0.3">
      <c r="A186" s="1">
        <v>187</v>
      </c>
      <c r="B186" s="54">
        <v>185</v>
      </c>
      <c r="C186" s="43" t="s">
        <v>199</v>
      </c>
      <c r="D186" s="51">
        <v>82</v>
      </c>
      <c r="E186" s="51"/>
      <c r="F186" s="51">
        <v>76</v>
      </c>
      <c r="G186" s="51">
        <v>6</v>
      </c>
      <c r="H186" s="51"/>
      <c r="I186" s="43">
        <v>771839</v>
      </c>
      <c r="J186" s="8">
        <f>Table1[[#This Row],[Population]]/Table1[[#This Row],[Cases]]</f>
        <v>9412.6707317073178</v>
      </c>
      <c r="K186" s="8" t="e">
        <f>Table1[[#This Row],[Population]]/Table1[[#This Row],[Deaths]]</f>
        <v>#DIV/0!</v>
      </c>
      <c r="L186" s="9">
        <f>Table1[[#This Row],[Deaths]]+Table1[[#This Row],[Active]]*Table1[[#This Row],[Death Rate]]</f>
        <v>0</v>
      </c>
      <c r="M186" s="10">
        <f>Table1[[#This Row],[Deaths]]/Table1[[#This Row],[Cases]]</f>
        <v>0</v>
      </c>
      <c r="N186" s="11" t="e">
        <f>Table1[[#This Row],[Cases]]/Table1[[#This Row],[Deaths]]</f>
        <v>#DIV/0!</v>
      </c>
      <c r="O186" s="12">
        <f>Table1[[#This Row],[Cases]]/Table1[[#This Row],[Population]]</f>
        <v>1.0623977280235904E-4</v>
      </c>
      <c r="P186" s="12">
        <f>Table1[[#This Row],[Deaths]]/Table1[[#This Row],[Population]]</f>
        <v>0</v>
      </c>
      <c r="Q186" s="13" t="e">
        <f>1-Table1[[#This Row],[Deaths]]/Table1[[#This Row],[Ex(Deaths)]]</f>
        <v>#DIV/0!</v>
      </c>
      <c r="R186" s="14">
        <f t="shared" si="2"/>
        <v>7.3170731707317069E-2</v>
      </c>
      <c r="S186" s="12">
        <f>Table1[[#This Row],[Percent Infected]]*Table1[[#This Row],[% Active]]</f>
        <v>7.7736419123677343E-6</v>
      </c>
      <c r="T186" s="8">
        <f>1/Table1[[#This Row],[Percent Actively Infected]]</f>
        <v>128639.83333333334</v>
      </c>
      <c r="AMC186"/>
    </row>
    <row r="187" spans="1:1017" s="1" customFormat="1" ht="16.5" thickBot="1" x14ac:dyDescent="0.3">
      <c r="A187" s="1">
        <v>188</v>
      </c>
      <c r="B187" s="55">
        <v>186</v>
      </c>
      <c r="C187" s="43" t="s">
        <v>71</v>
      </c>
      <c r="D187" s="52">
        <v>78</v>
      </c>
      <c r="E187" s="52">
        <v>15</v>
      </c>
      <c r="F187" s="52">
        <v>63</v>
      </c>
      <c r="G187" s="52">
        <v>0</v>
      </c>
      <c r="H187" s="52"/>
      <c r="I187" s="43">
        <v>42889</v>
      </c>
      <c r="J187" s="8">
        <f>Table1[[#This Row],[Population]]/Table1[[#This Row],[Cases]]</f>
        <v>549.85897435897436</v>
      </c>
      <c r="K187" s="8">
        <f>Table1[[#This Row],[Population]]/Table1[[#This Row],[Deaths]]</f>
        <v>2859.2666666666669</v>
      </c>
      <c r="L187" s="9">
        <f>Table1[[#This Row],[Deaths]]+Table1[[#This Row],[Active]]*Table1[[#This Row],[Death Rate]]</f>
        <v>15</v>
      </c>
      <c r="M187" s="10">
        <f>Table1[[#This Row],[Deaths]]/Table1[[#This Row],[Cases]]</f>
        <v>0.19230769230769232</v>
      </c>
      <c r="N187" s="11">
        <f>Table1[[#This Row],[Cases]]/Table1[[#This Row],[Deaths]]</f>
        <v>5.2</v>
      </c>
      <c r="O187" s="12">
        <f>Table1[[#This Row],[Cases]]/Table1[[#This Row],[Population]]</f>
        <v>1.8186481382172586E-3</v>
      </c>
      <c r="P187" s="12">
        <f>Table1[[#This Row],[Deaths]]/Table1[[#This Row],[Population]]</f>
        <v>3.4974002658024204E-4</v>
      </c>
      <c r="Q187" s="13">
        <f>1-Table1[[#This Row],[Deaths]]/Table1[[#This Row],[Ex(Deaths)]]</f>
        <v>0</v>
      </c>
      <c r="R187" s="14">
        <f t="shared" si="2"/>
        <v>0</v>
      </c>
      <c r="S187" s="12">
        <f>Table1[[#This Row],[Percent Infected]]*Table1[[#This Row],[% Active]]</f>
        <v>0</v>
      </c>
      <c r="T187" s="8" t="e">
        <f>1/Table1[[#This Row],[Percent Actively Infected]]</f>
        <v>#DIV/0!</v>
      </c>
      <c r="AMC187"/>
    </row>
    <row r="188" spans="1:1017" s="1" customFormat="1" ht="16.5" thickBot="1" x14ac:dyDescent="0.3">
      <c r="A188" s="1">
        <v>189</v>
      </c>
      <c r="B188" s="54">
        <v>187</v>
      </c>
      <c r="C188" s="43" t="s">
        <v>130</v>
      </c>
      <c r="D188" s="51">
        <v>74</v>
      </c>
      <c r="E188" s="51">
        <v>3</v>
      </c>
      <c r="F188" s="51">
        <v>57</v>
      </c>
      <c r="G188" s="51">
        <v>14</v>
      </c>
      <c r="H188" s="51">
        <v>1</v>
      </c>
      <c r="I188" s="43">
        <v>97952</v>
      </c>
      <c r="J188" s="8">
        <f>Table1[[#This Row],[Population]]/Table1[[#This Row],[Cases]]</f>
        <v>1323.6756756756756</v>
      </c>
      <c r="K188" s="8">
        <f>Table1[[#This Row],[Population]]/Table1[[#This Row],[Deaths]]</f>
        <v>32650.666666666668</v>
      </c>
      <c r="L188" s="9">
        <f>Table1[[#This Row],[Deaths]]+Table1[[#This Row],[Active]]*Table1[[#This Row],[Death Rate]]</f>
        <v>3.5675675675675675</v>
      </c>
      <c r="M188" s="10">
        <f>Table1[[#This Row],[Deaths]]/Table1[[#This Row],[Cases]]</f>
        <v>4.0540540540540543E-2</v>
      </c>
      <c r="N188" s="11">
        <f>Table1[[#This Row],[Cases]]/Table1[[#This Row],[Deaths]]</f>
        <v>24.666666666666668</v>
      </c>
      <c r="O188" s="12">
        <f>Table1[[#This Row],[Cases]]/Table1[[#This Row],[Population]]</f>
        <v>7.5547206795164982E-4</v>
      </c>
      <c r="P188" s="12">
        <f>Table1[[#This Row],[Deaths]]/Table1[[#This Row],[Population]]</f>
        <v>3.0627245998039854E-5</v>
      </c>
      <c r="Q188" s="13">
        <f>1-Table1[[#This Row],[Deaths]]/Table1[[#This Row],[Ex(Deaths)]]</f>
        <v>0.15909090909090906</v>
      </c>
      <c r="R188" s="14">
        <f t="shared" si="2"/>
        <v>0.1891891891891892</v>
      </c>
      <c r="S188" s="12">
        <f>Table1[[#This Row],[Percent Infected]]*Table1[[#This Row],[% Active]]</f>
        <v>1.4292714799085267E-4</v>
      </c>
      <c r="T188" s="8">
        <f>1/Table1[[#This Row],[Percent Actively Infected]]</f>
        <v>6996.5714285714284</v>
      </c>
      <c r="AMC188"/>
    </row>
    <row r="189" spans="1:1017" s="1" customFormat="1" ht="16.5" thickBot="1" x14ac:dyDescent="0.3">
      <c r="A189" s="1">
        <v>190</v>
      </c>
      <c r="B189" s="54">
        <v>188</v>
      </c>
      <c r="C189" s="43" t="s">
        <v>118</v>
      </c>
      <c r="D189" s="51">
        <v>71</v>
      </c>
      <c r="E189" s="51">
        <v>2</v>
      </c>
      <c r="F189" s="51">
        <v>11</v>
      </c>
      <c r="G189" s="51">
        <v>58</v>
      </c>
      <c r="H189" s="51"/>
      <c r="I189" s="43">
        <v>38731</v>
      </c>
      <c r="J189" s="8">
        <f>Table1[[#This Row],[Population]]/Table1[[#This Row],[Cases]]</f>
        <v>545.50704225352115</v>
      </c>
      <c r="K189" s="8">
        <f>Table1[[#This Row],[Population]]/Table1[[#This Row],[Deaths]]</f>
        <v>19365.5</v>
      </c>
      <c r="L189" s="9">
        <f>Table1[[#This Row],[Deaths]]+Table1[[#This Row],[Active]]*Table1[[#This Row],[Death Rate]]</f>
        <v>3.6338028169014085</v>
      </c>
      <c r="M189" s="10">
        <f>Table1[[#This Row],[Deaths]]/Table1[[#This Row],[Cases]]</f>
        <v>2.8169014084507043E-2</v>
      </c>
      <c r="N189" s="11">
        <f>Table1[[#This Row],[Cases]]/Table1[[#This Row],[Deaths]]</f>
        <v>35.5</v>
      </c>
      <c r="O189" s="12">
        <f>Table1[[#This Row],[Cases]]/Table1[[#This Row],[Population]]</f>
        <v>1.8331569027394078E-3</v>
      </c>
      <c r="P189" s="12">
        <f>Table1[[#This Row],[Deaths]]/Table1[[#This Row],[Population]]</f>
        <v>5.1638222612377685E-5</v>
      </c>
      <c r="Q189" s="13">
        <f>1-Table1[[#This Row],[Deaths]]/Table1[[#This Row],[Ex(Deaths)]]</f>
        <v>0.44961240310077522</v>
      </c>
      <c r="R189" s="14">
        <f t="shared" si="2"/>
        <v>0.81690140845070425</v>
      </c>
      <c r="S189" s="12">
        <f>Table1[[#This Row],[Percent Infected]]*Table1[[#This Row],[% Active]]</f>
        <v>1.497508455758953E-3</v>
      </c>
      <c r="T189" s="8">
        <f>1/Table1[[#This Row],[Percent Actively Infected]]</f>
        <v>667.77586206896547</v>
      </c>
      <c r="AMC189"/>
    </row>
    <row r="190" spans="1:1017" s="1" customFormat="1" ht="16.5" thickBot="1" x14ac:dyDescent="0.3">
      <c r="A190" s="1">
        <v>191</v>
      </c>
      <c r="B190" s="54">
        <v>189</v>
      </c>
      <c r="C190" s="43" t="s">
        <v>214</v>
      </c>
      <c r="D190" s="51">
        <v>64</v>
      </c>
      <c r="E190" s="51">
        <v>3</v>
      </c>
      <c r="F190" s="51">
        <v>34</v>
      </c>
      <c r="G190" s="51">
        <v>27</v>
      </c>
      <c r="H190" s="51"/>
      <c r="I190" s="43">
        <v>2417912</v>
      </c>
      <c r="J190" s="8">
        <f>Table1[[#This Row],[Population]]/Table1[[#This Row],[Cases]]</f>
        <v>37779.875</v>
      </c>
      <c r="K190" s="8">
        <f>Table1[[#This Row],[Population]]/Table1[[#This Row],[Deaths]]</f>
        <v>805970.66666666663</v>
      </c>
      <c r="L190" s="9">
        <f>Table1[[#This Row],[Deaths]]+Table1[[#This Row],[Active]]*Table1[[#This Row],[Death Rate]]</f>
        <v>4.265625</v>
      </c>
      <c r="M190" s="10">
        <f>Table1[[#This Row],[Deaths]]/Table1[[#This Row],[Cases]]</f>
        <v>4.6875E-2</v>
      </c>
      <c r="N190" s="11">
        <f>Table1[[#This Row],[Cases]]/Table1[[#This Row],[Deaths]]</f>
        <v>21.333333333333332</v>
      </c>
      <c r="O190" s="12">
        <f>Table1[[#This Row],[Cases]]/Table1[[#This Row],[Population]]</f>
        <v>2.6469118809948418E-5</v>
      </c>
      <c r="P190" s="12">
        <f>Table1[[#This Row],[Deaths]]/Table1[[#This Row],[Population]]</f>
        <v>1.2407399442163321E-6</v>
      </c>
      <c r="Q190" s="13">
        <f>1-Table1[[#This Row],[Deaths]]/Table1[[#This Row],[Ex(Deaths)]]</f>
        <v>0.29670329670329665</v>
      </c>
      <c r="R190" s="14">
        <f t="shared" si="2"/>
        <v>0.421875</v>
      </c>
      <c r="S190" s="12">
        <f>Table1[[#This Row],[Percent Infected]]*Table1[[#This Row],[% Active]]</f>
        <v>1.1166659497946989E-5</v>
      </c>
      <c r="T190" s="8">
        <f>1/Table1[[#This Row],[Percent Actively Infected]]</f>
        <v>89552.296296296292</v>
      </c>
      <c r="AMC190"/>
    </row>
    <row r="191" spans="1:1017" s="1" customFormat="1" ht="16.5" thickBot="1" x14ac:dyDescent="0.3">
      <c r="A191" s="1">
        <v>192</v>
      </c>
      <c r="B191" s="54">
        <v>190</v>
      </c>
      <c r="C191" s="43" t="s">
        <v>141</v>
      </c>
      <c r="D191" s="51">
        <v>62</v>
      </c>
      <c r="E191" s="51"/>
      <c r="F191" s="51">
        <v>60</v>
      </c>
      <c r="G191" s="51">
        <v>2</v>
      </c>
      <c r="H191" s="51"/>
      <c r="I191" s="43">
        <v>280956</v>
      </c>
      <c r="J191" s="8">
        <f>Table1[[#This Row],[Population]]/Table1[[#This Row],[Cases]]</f>
        <v>4531.5483870967746</v>
      </c>
      <c r="K191" s="8" t="e">
        <f>Table1[[#This Row],[Population]]/Table1[[#This Row],[Deaths]]</f>
        <v>#DIV/0!</v>
      </c>
      <c r="L191" s="9">
        <f>Table1[[#This Row],[Deaths]]+Table1[[#This Row],[Active]]*Table1[[#This Row],[Death Rate]]</f>
        <v>0</v>
      </c>
      <c r="M191" s="10">
        <f>Table1[[#This Row],[Deaths]]/Table1[[#This Row],[Cases]]</f>
        <v>0</v>
      </c>
      <c r="N191" s="11" t="e">
        <f>Table1[[#This Row],[Cases]]/Table1[[#This Row],[Deaths]]</f>
        <v>#DIV/0!</v>
      </c>
      <c r="O191" s="12">
        <f>Table1[[#This Row],[Cases]]/Table1[[#This Row],[Population]]</f>
        <v>2.2067512350688363E-4</v>
      </c>
      <c r="P191" s="12">
        <f>Table1[[#This Row],[Deaths]]/Table1[[#This Row],[Population]]</f>
        <v>0</v>
      </c>
      <c r="Q191" s="13" t="e">
        <f>1-Table1[[#This Row],[Deaths]]/Table1[[#This Row],[Ex(Deaths)]]</f>
        <v>#DIV/0!</v>
      </c>
      <c r="R191" s="14">
        <f t="shared" si="2"/>
        <v>3.2258064516129031E-2</v>
      </c>
      <c r="S191" s="12">
        <f>Table1[[#This Row],[Percent Infected]]*Table1[[#This Row],[% Active]]</f>
        <v>7.1185523711897947E-6</v>
      </c>
      <c r="T191" s="8">
        <f>1/Table1[[#This Row],[Percent Actively Infected]]</f>
        <v>140478</v>
      </c>
      <c r="AMC191"/>
    </row>
    <row r="192" spans="1:1017" ht="16.5" thickBot="1" x14ac:dyDescent="0.3">
      <c r="A192" s="1">
        <v>193</v>
      </c>
      <c r="B192" s="54">
        <v>191</v>
      </c>
      <c r="C192" s="43" t="s">
        <v>180</v>
      </c>
      <c r="D192" s="51">
        <v>46</v>
      </c>
      <c r="E192" s="51"/>
      <c r="F192" s="51">
        <v>45</v>
      </c>
      <c r="G192" s="51">
        <v>1</v>
      </c>
      <c r="H192" s="51"/>
      <c r="I192" s="43">
        <v>649564</v>
      </c>
      <c r="J192" s="8">
        <f>Table1[[#This Row],[Population]]/Table1[[#This Row],[Cases]]</f>
        <v>14120.95652173913</v>
      </c>
      <c r="K192" s="8" t="e">
        <f>Table1[[#This Row],[Population]]/Table1[[#This Row],[Deaths]]</f>
        <v>#DIV/0!</v>
      </c>
      <c r="L192" s="9">
        <f>Table1[[#This Row],[Deaths]]+Table1[[#This Row],[Active]]*Table1[[#This Row],[Death Rate]]</f>
        <v>0</v>
      </c>
      <c r="M192" s="10">
        <f>Table1[[#This Row],[Deaths]]/Table1[[#This Row],[Cases]]</f>
        <v>0</v>
      </c>
      <c r="N192" s="11" t="e">
        <f>Table1[[#This Row],[Cases]]/Table1[[#This Row],[Deaths]]</f>
        <v>#DIV/0!</v>
      </c>
      <c r="O192" s="12">
        <f>Table1[[#This Row],[Cases]]/Table1[[#This Row],[Population]]</f>
        <v>7.081673245438479E-5</v>
      </c>
      <c r="P192" s="12">
        <f>Table1[[#This Row],[Deaths]]/Table1[[#This Row],[Population]]</f>
        <v>0</v>
      </c>
      <c r="Q192" s="13" t="e">
        <f>1-Table1[[#This Row],[Deaths]]/Table1[[#This Row],[Ex(Deaths)]]</f>
        <v>#DIV/0!</v>
      </c>
      <c r="R192" s="14">
        <f t="shared" si="2"/>
        <v>2.1739130434782608E-2</v>
      </c>
      <c r="S192" s="12">
        <f>Table1[[#This Row],[Percent Infected]]*Table1[[#This Row],[% Active]]</f>
        <v>1.5394941837909736E-6</v>
      </c>
      <c r="T192" s="8">
        <f>1/Table1[[#This Row],[Percent Actively Infected]]</f>
        <v>649564</v>
      </c>
    </row>
    <row r="193" spans="1:20" ht="16.5" thickBot="1" x14ac:dyDescent="0.3">
      <c r="A193" s="1">
        <v>194</v>
      </c>
      <c r="B193" s="54">
        <v>192</v>
      </c>
      <c r="C193" s="43" t="s">
        <v>84</v>
      </c>
      <c r="D193" s="51">
        <v>43</v>
      </c>
      <c r="E193" s="51">
        <v>3</v>
      </c>
      <c r="F193" s="51">
        <v>37</v>
      </c>
      <c r="G193" s="51">
        <v>3</v>
      </c>
      <c r="H193" s="51">
        <v>1</v>
      </c>
      <c r="I193" s="43">
        <v>38682</v>
      </c>
      <c r="J193" s="8">
        <f>Table1[[#This Row],[Population]]/Table1[[#This Row],[Cases]]</f>
        <v>899.58139534883719</v>
      </c>
      <c r="K193" s="8">
        <f>Table1[[#This Row],[Population]]/Table1[[#This Row],[Deaths]]</f>
        <v>12894</v>
      </c>
      <c r="L193" s="9">
        <f>Table1[[#This Row],[Deaths]]+Table1[[#This Row],[Active]]*Table1[[#This Row],[Death Rate]]</f>
        <v>3.2093023255813953</v>
      </c>
      <c r="M193" s="10">
        <f>Table1[[#This Row],[Deaths]]/Table1[[#This Row],[Cases]]</f>
        <v>6.9767441860465115E-2</v>
      </c>
      <c r="N193" s="15">
        <f>Table1[[#This Row],[Cases]]/Table1[[#This Row],[Deaths]]</f>
        <v>14.333333333333334</v>
      </c>
      <c r="O193" s="12">
        <f>Table1[[#This Row],[Cases]]/Table1[[#This Row],[Population]]</f>
        <v>1.1116281474587663E-3</v>
      </c>
      <c r="P193" s="12">
        <f>Table1[[#This Row],[Deaths]]/Table1[[#This Row],[Population]]</f>
        <v>7.7555452148286028E-5</v>
      </c>
      <c r="Q193" s="13">
        <f>1-Table1[[#This Row],[Deaths]]/Table1[[#This Row],[Ex(Deaths)]]</f>
        <v>6.5217391304347783E-2</v>
      </c>
      <c r="R193" s="16">
        <f t="shared" si="2"/>
        <v>6.9767441860465115E-2</v>
      </c>
      <c r="S193" s="12">
        <f>Table1[[#This Row],[Percent Infected]]*Table1[[#This Row],[% Active]]</f>
        <v>7.7555452148286014E-5</v>
      </c>
      <c r="T193" s="8">
        <f>1/Table1[[#This Row],[Percent Actively Infected]]</f>
        <v>12894.000000000002</v>
      </c>
    </row>
    <row r="194" spans="1:20" ht="16.5" thickBot="1" x14ac:dyDescent="0.3">
      <c r="A194" s="1">
        <v>195</v>
      </c>
      <c r="B194" s="54">
        <v>193</v>
      </c>
      <c r="C194" s="43" t="s">
        <v>190</v>
      </c>
      <c r="D194" s="51">
        <v>37</v>
      </c>
      <c r="E194" s="51">
        <v>2</v>
      </c>
      <c r="F194" s="51">
        <v>20</v>
      </c>
      <c r="G194" s="51">
        <v>15</v>
      </c>
      <c r="H194" s="51"/>
      <c r="I194" s="43">
        <v>397798</v>
      </c>
      <c r="J194" s="8">
        <f>Table1[[#This Row],[Population]]/Table1[[#This Row],[Cases]]</f>
        <v>10751.297297297297</v>
      </c>
      <c r="K194" s="8">
        <f>Table1[[#This Row],[Population]]/Table1[[#This Row],[Deaths]]</f>
        <v>198899</v>
      </c>
      <c r="L194" s="9">
        <f>Table1[[#This Row],[Deaths]]+Table1[[#This Row],[Active]]*Table1[[#This Row],[Death Rate]]</f>
        <v>2.810810810810811</v>
      </c>
      <c r="M194" s="10">
        <f>Table1[[#This Row],[Deaths]]/Table1[[#This Row],[Cases]]</f>
        <v>5.4054054054054057E-2</v>
      </c>
      <c r="N194" s="11">
        <f>Table1[[#This Row],[Cases]]/Table1[[#This Row],[Deaths]]</f>
        <v>18.5</v>
      </c>
      <c r="O194" s="12">
        <f>Table1[[#This Row],[Cases]]/Table1[[#This Row],[Population]]</f>
        <v>9.3012031231931778E-5</v>
      </c>
      <c r="P194" s="12">
        <f>Table1[[#This Row],[Deaths]]/Table1[[#This Row],[Population]]</f>
        <v>5.0276773638882041E-6</v>
      </c>
      <c r="Q194" s="13">
        <f>1-Table1[[#This Row],[Deaths]]/Table1[[#This Row],[Ex(Deaths)]]</f>
        <v>0.28846153846153855</v>
      </c>
      <c r="R194" s="14">
        <f t="shared" ref="R194:R212" si="3">G194/D194</f>
        <v>0.40540540540540543</v>
      </c>
      <c r="S194" s="12">
        <f>Table1[[#This Row],[Percent Infected]]*Table1[[#This Row],[% Active]]</f>
        <v>3.7707580229161535E-5</v>
      </c>
      <c r="T194" s="8">
        <f>1/Table1[[#This Row],[Percent Actively Infected]]</f>
        <v>26519.866666666665</v>
      </c>
    </row>
    <row r="195" spans="1:20" ht="16.5" thickBot="1" x14ac:dyDescent="0.3">
      <c r="A195" s="1">
        <v>196</v>
      </c>
      <c r="B195" s="56">
        <v>194</v>
      </c>
      <c r="C195" s="43" t="s">
        <v>156</v>
      </c>
      <c r="D195" s="53">
        <v>29</v>
      </c>
      <c r="E195" s="53"/>
      <c r="F195" s="53">
        <v>29</v>
      </c>
      <c r="G195" s="53">
        <v>0</v>
      </c>
      <c r="H195" s="53"/>
      <c r="I195" s="43">
        <v>110951</v>
      </c>
      <c r="J195" s="8">
        <f>Table1[[#This Row],[Population]]/Table1[[#This Row],[Cases]]</f>
        <v>3825.8965517241381</v>
      </c>
      <c r="K195" s="8" t="e">
        <f>Table1[[#This Row],[Population]]/Table1[[#This Row],[Deaths]]</f>
        <v>#DIV/0!</v>
      </c>
      <c r="L195" s="9">
        <f>Table1[[#This Row],[Deaths]]+Table1[[#This Row],[Active]]*Table1[[#This Row],[Death Rate]]</f>
        <v>0</v>
      </c>
      <c r="M195" s="10">
        <f>Table1[[#This Row],[Deaths]]/Table1[[#This Row],[Cases]]</f>
        <v>0</v>
      </c>
      <c r="N195" s="11" t="e">
        <f>Table1[[#This Row],[Cases]]/Table1[[#This Row],[Deaths]]</f>
        <v>#DIV/0!</v>
      </c>
      <c r="O195" s="12">
        <f>Table1[[#This Row],[Cases]]/Table1[[#This Row],[Population]]</f>
        <v>2.6137664374363458E-4</v>
      </c>
      <c r="P195" s="12">
        <f>Table1[[#This Row],[Deaths]]/Table1[[#This Row],[Population]]</f>
        <v>0</v>
      </c>
      <c r="Q195" s="13" t="e">
        <f>1-Table1[[#This Row],[Deaths]]/Table1[[#This Row],[Ex(Deaths)]]</f>
        <v>#DIV/0!</v>
      </c>
      <c r="R195" s="14">
        <f t="shared" si="3"/>
        <v>0</v>
      </c>
      <c r="S195" s="12">
        <f>Table1[[#This Row],[Percent Infected]]*Table1[[#This Row],[% Active]]</f>
        <v>0</v>
      </c>
      <c r="T195" s="8" t="e">
        <f>1/Table1[[#This Row],[Percent Actively Infected]]</f>
        <v>#DIV/0!</v>
      </c>
    </row>
    <row r="196" spans="1:20" ht="16.5" thickBot="1" x14ac:dyDescent="0.3">
      <c r="A196" s="1">
        <v>197</v>
      </c>
      <c r="B196" s="54">
        <v>195</v>
      </c>
      <c r="C196" s="43" t="s">
        <v>204</v>
      </c>
      <c r="D196" s="51">
        <v>26</v>
      </c>
      <c r="E196" s="51"/>
      <c r="F196" s="51">
        <v>18</v>
      </c>
      <c r="G196" s="51">
        <v>8</v>
      </c>
      <c r="H196" s="51"/>
      <c r="I196" s="43">
        <v>896634</v>
      </c>
      <c r="J196" s="15">
        <f>Table1[[#This Row],[Population]]/Table1[[#This Row],[Cases]]</f>
        <v>34485.923076923078</v>
      </c>
      <c r="K196" s="8" t="e">
        <f>Table1[[#This Row],[Population]]/Table1[[#This Row],[Deaths]]</f>
        <v>#DIV/0!</v>
      </c>
      <c r="L196" s="9">
        <f>Table1[[#This Row],[Deaths]]+Table1[[#This Row],[Active]]*Table1[[#This Row],[Death Rate]]</f>
        <v>0</v>
      </c>
      <c r="M196" s="10">
        <f>Table1[[#This Row],[Deaths]]/Table1[[#This Row],[Cases]]</f>
        <v>0</v>
      </c>
      <c r="N196" s="15" t="e">
        <f>Table1[[#This Row],[Cases]]/Table1[[#This Row],[Deaths]]</f>
        <v>#DIV/0!</v>
      </c>
      <c r="O196" s="12">
        <f>Table1[[#This Row],[Cases]]/Table1[[#This Row],[Population]]</f>
        <v>2.8997338936511443E-5</v>
      </c>
      <c r="P196" s="12">
        <f>Table1[[#This Row],[Deaths]]/Table1[[#This Row],[Population]]</f>
        <v>0</v>
      </c>
      <c r="Q196" s="13" t="e">
        <f>1-Table1[[#This Row],[Deaths]]/Table1[[#This Row],[Ex(Deaths)]]</f>
        <v>#DIV/0!</v>
      </c>
      <c r="R196" s="16">
        <f t="shared" si="3"/>
        <v>0.30769230769230771</v>
      </c>
      <c r="S196" s="12">
        <f>Table1[[#This Row],[Percent Infected]]*Table1[[#This Row],[% Active]]</f>
        <v>8.9222581343112135E-6</v>
      </c>
      <c r="T196" s="8">
        <f>1/Table1[[#This Row],[Percent Actively Infected]]</f>
        <v>112079.24999999999</v>
      </c>
    </row>
    <row r="197" spans="1:20" ht="16.5" thickBot="1" x14ac:dyDescent="0.3">
      <c r="A197" s="1">
        <v>198</v>
      </c>
      <c r="B197" s="55">
        <v>196</v>
      </c>
      <c r="C197" s="43" t="s">
        <v>164</v>
      </c>
      <c r="D197" s="52">
        <v>25</v>
      </c>
      <c r="E197" s="52">
        <v>1</v>
      </c>
      <c r="F197" s="52">
        <v>24</v>
      </c>
      <c r="G197" s="52">
        <v>0</v>
      </c>
      <c r="H197" s="52"/>
      <c r="I197" s="43">
        <v>164114</v>
      </c>
      <c r="J197" s="15">
        <f>Table1[[#This Row],[Population]]/Table1[[#This Row],[Cases]]</f>
        <v>6564.56</v>
      </c>
      <c r="K197" s="8">
        <f>Table1[[#This Row],[Population]]/Table1[[#This Row],[Deaths]]</f>
        <v>164114</v>
      </c>
      <c r="L197" s="9">
        <f>Table1[[#This Row],[Deaths]]+Table1[[#This Row],[Active]]*Table1[[#This Row],[Death Rate]]</f>
        <v>1</v>
      </c>
      <c r="M197" s="10">
        <f>Table1[[#This Row],[Deaths]]/Table1[[#This Row],[Cases]]</f>
        <v>0.04</v>
      </c>
      <c r="N197" s="15">
        <f>Table1[[#This Row],[Cases]]/Table1[[#This Row],[Deaths]]</f>
        <v>25</v>
      </c>
      <c r="O197" s="12">
        <f>Table1[[#This Row],[Cases]]/Table1[[#This Row],[Population]]</f>
        <v>1.5233313428470452E-4</v>
      </c>
      <c r="P197" s="12">
        <f>Table1[[#This Row],[Deaths]]/Table1[[#This Row],[Population]]</f>
        <v>6.0933253713881812E-6</v>
      </c>
      <c r="Q197" s="13">
        <f>1-Table1[[#This Row],[Deaths]]/Table1[[#This Row],[Ex(Deaths)]]</f>
        <v>0</v>
      </c>
      <c r="R197" s="16">
        <f t="shared" si="3"/>
        <v>0</v>
      </c>
      <c r="S197" s="12">
        <f>Table1[[#This Row],[Percent Infected]]*Table1[[#This Row],[% Active]]</f>
        <v>0</v>
      </c>
      <c r="T197" s="8" t="e">
        <f>1/Table1[[#This Row],[Percent Actively Infected]]</f>
        <v>#DIV/0!</v>
      </c>
    </row>
    <row r="198" spans="1:20" ht="16.5" thickBot="1" x14ac:dyDescent="0.3">
      <c r="A198" s="1">
        <v>199</v>
      </c>
      <c r="B198" s="56">
        <v>197</v>
      </c>
      <c r="C198" s="43" t="s">
        <v>208</v>
      </c>
      <c r="D198" s="53">
        <v>24</v>
      </c>
      <c r="E198" s="53"/>
      <c r="F198" s="53">
        <v>24</v>
      </c>
      <c r="G198" s="53">
        <v>0</v>
      </c>
      <c r="H198" s="53"/>
      <c r="I198" s="43">
        <v>1319025</v>
      </c>
      <c r="J198" s="15">
        <f>Table1[[#This Row],[Population]]/Table1[[#This Row],[Cases]]</f>
        <v>54959.375</v>
      </c>
      <c r="K198" s="8" t="e">
        <f>Table1[[#This Row],[Population]]/Table1[[#This Row],[Deaths]]</f>
        <v>#DIV/0!</v>
      </c>
      <c r="L198" s="9">
        <f>Table1[[#This Row],[Deaths]]+Table1[[#This Row],[Active]]*Table1[[#This Row],[Death Rate]]</f>
        <v>0</v>
      </c>
      <c r="M198" s="10">
        <f>Table1[[#This Row],[Deaths]]/Table1[[#This Row],[Cases]]</f>
        <v>0</v>
      </c>
      <c r="N198" s="15" t="e">
        <f>Table1[[#This Row],[Cases]]/Table1[[#This Row],[Deaths]]</f>
        <v>#DIV/0!</v>
      </c>
      <c r="O198" s="12">
        <f>Table1[[#This Row],[Cases]]/Table1[[#This Row],[Population]]</f>
        <v>1.8195257860919999E-5</v>
      </c>
      <c r="P198" s="12">
        <f>Table1[[#This Row],[Deaths]]/Table1[[#This Row],[Population]]</f>
        <v>0</v>
      </c>
      <c r="Q198" s="13" t="e">
        <f>1-Table1[[#This Row],[Deaths]]/Table1[[#This Row],[Ex(Deaths)]]</f>
        <v>#DIV/0!</v>
      </c>
      <c r="R198" s="16">
        <f t="shared" si="3"/>
        <v>0</v>
      </c>
      <c r="S198" s="12">
        <f>Table1[[#This Row],[Percent Infected]]*Table1[[#This Row],[% Active]]</f>
        <v>0</v>
      </c>
      <c r="T198" s="8" t="e">
        <f>1/Table1[[#This Row],[Percent Actively Infected]]</f>
        <v>#DIV/0!</v>
      </c>
    </row>
    <row r="199" spans="1:20" ht="16.5" thickBot="1" x14ac:dyDescent="0.3">
      <c r="A199" s="1">
        <v>200</v>
      </c>
      <c r="B199" s="56">
        <v>198</v>
      </c>
      <c r="C199" s="43" t="s">
        <v>144</v>
      </c>
      <c r="D199" s="53">
        <v>23</v>
      </c>
      <c r="E199" s="53"/>
      <c r="F199" s="53">
        <v>23</v>
      </c>
      <c r="G199" s="53">
        <v>0</v>
      </c>
      <c r="H199" s="53"/>
      <c r="I199" s="43">
        <v>112539</v>
      </c>
      <c r="J199" s="15">
        <f>Table1[[#This Row],[Population]]/Table1[[#This Row],[Cases]]</f>
        <v>4893</v>
      </c>
      <c r="K199" s="8" t="e">
        <f>Table1[[#This Row],[Population]]/Table1[[#This Row],[Deaths]]</f>
        <v>#DIV/0!</v>
      </c>
      <c r="L199" s="9">
        <f>Table1[[#This Row],[Deaths]]+Table1[[#This Row],[Active]]*Table1[[#This Row],[Death Rate]]</f>
        <v>0</v>
      </c>
      <c r="M199" s="10">
        <f>Table1[[#This Row],[Deaths]]/Table1[[#This Row],[Cases]]</f>
        <v>0</v>
      </c>
      <c r="N199" s="15" t="e">
        <f>Table1[[#This Row],[Cases]]/Table1[[#This Row],[Deaths]]</f>
        <v>#DIV/0!</v>
      </c>
      <c r="O199" s="12">
        <f>Table1[[#This Row],[Cases]]/Table1[[#This Row],[Population]]</f>
        <v>2.0437359493153485E-4</v>
      </c>
      <c r="P199" s="12">
        <f>Table1[[#This Row],[Deaths]]/Table1[[#This Row],[Population]]</f>
        <v>0</v>
      </c>
      <c r="Q199" s="13" t="e">
        <f>1-Table1[[#This Row],[Deaths]]/Table1[[#This Row],[Ex(Deaths)]]</f>
        <v>#DIV/0!</v>
      </c>
      <c r="R199" s="16">
        <f t="shared" si="3"/>
        <v>0</v>
      </c>
      <c r="S199" s="12">
        <f>Table1[[#This Row],[Percent Infected]]*Table1[[#This Row],[% Active]]</f>
        <v>0</v>
      </c>
      <c r="T199" s="8" t="e">
        <f>1/Table1[[#This Row],[Percent Actively Infected]]</f>
        <v>#DIV/0!</v>
      </c>
    </row>
    <row r="200" spans="1:20" ht="16.5" thickBot="1" x14ac:dyDescent="0.3">
      <c r="A200" s="1">
        <v>201</v>
      </c>
      <c r="B200" s="54">
        <v>199</v>
      </c>
      <c r="C200" s="43" t="s">
        <v>168</v>
      </c>
      <c r="D200" s="51">
        <v>22</v>
      </c>
      <c r="E200" s="51"/>
      <c r="F200" s="51">
        <v>19</v>
      </c>
      <c r="G200" s="51">
        <v>3</v>
      </c>
      <c r="H200" s="51"/>
      <c r="I200" s="43">
        <v>183653</v>
      </c>
      <c r="J200" s="15">
        <f>Table1[[#This Row],[Population]]/Table1[[#This Row],[Cases]]</f>
        <v>8347.863636363636</v>
      </c>
      <c r="K200" s="8" t="e">
        <f>Table1[[#This Row],[Population]]/Table1[[#This Row],[Deaths]]</f>
        <v>#DIV/0!</v>
      </c>
      <c r="L200" s="9">
        <f>Table1[[#This Row],[Deaths]]+Table1[[#This Row],[Active]]*Table1[[#This Row],[Death Rate]]</f>
        <v>0</v>
      </c>
      <c r="M200" s="10">
        <f>Table1[[#This Row],[Deaths]]/Table1[[#This Row],[Cases]]</f>
        <v>0</v>
      </c>
      <c r="N200" s="15" t="e">
        <f>Table1[[#This Row],[Cases]]/Table1[[#This Row],[Deaths]]</f>
        <v>#DIV/0!</v>
      </c>
      <c r="O200" s="12">
        <f>Table1[[#This Row],[Cases]]/Table1[[#This Row],[Population]]</f>
        <v>1.1979112783346855E-4</v>
      </c>
      <c r="P200" s="12">
        <f>Table1[[#This Row],[Deaths]]/Table1[[#This Row],[Population]]</f>
        <v>0</v>
      </c>
      <c r="Q200" s="13" t="e">
        <f>1-Table1[[#This Row],[Deaths]]/Table1[[#This Row],[Ex(Deaths)]]</f>
        <v>#DIV/0!</v>
      </c>
      <c r="R200" s="16">
        <f t="shared" si="3"/>
        <v>0.13636363636363635</v>
      </c>
      <c r="S200" s="12">
        <f>Table1[[#This Row],[Percent Infected]]*Table1[[#This Row],[% Active]]</f>
        <v>1.6335153795472982E-5</v>
      </c>
      <c r="T200" s="8">
        <f>1/Table1[[#This Row],[Percent Actively Infected]]</f>
        <v>61217.666666666679</v>
      </c>
    </row>
    <row r="201" spans="1:20" ht="16.5" thickBot="1" x14ac:dyDescent="0.3">
      <c r="A201" s="1">
        <v>202</v>
      </c>
      <c r="B201" s="56">
        <v>200</v>
      </c>
      <c r="C201" s="43" t="s">
        <v>181</v>
      </c>
      <c r="D201" s="53">
        <v>21</v>
      </c>
      <c r="E201" s="53"/>
      <c r="F201" s="53">
        <v>21</v>
      </c>
      <c r="G201" s="53">
        <v>0</v>
      </c>
      <c r="H201" s="53"/>
      <c r="I201" s="43">
        <v>285575</v>
      </c>
      <c r="J201" s="15">
        <f>Table1[[#This Row],[Population]]/Table1[[#This Row],[Cases]]</f>
        <v>13598.809523809523</v>
      </c>
      <c r="K201" s="8" t="e">
        <f>Table1[[#This Row],[Population]]/Table1[[#This Row],[Deaths]]</f>
        <v>#DIV/0!</v>
      </c>
      <c r="L201" s="9">
        <f>Table1[[#This Row],[Deaths]]+Table1[[#This Row],[Active]]*Table1[[#This Row],[Death Rate]]</f>
        <v>0</v>
      </c>
      <c r="M201" s="10">
        <f>Table1[[#This Row],[Deaths]]/Table1[[#This Row],[Cases]]</f>
        <v>0</v>
      </c>
      <c r="N201" s="15" t="e">
        <f>Table1[[#This Row],[Cases]]/Table1[[#This Row],[Deaths]]</f>
        <v>#DIV/0!</v>
      </c>
      <c r="O201" s="12">
        <f>Table1[[#This Row],[Cases]]/Table1[[#This Row],[Population]]</f>
        <v>7.3535848726254051E-5</v>
      </c>
      <c r="P201" s="12">
        <f>Table1[[#This Row],[Deaths]]/Table1[[#This Row],[Population]]</f>
        <v>0</v>
      </c>
      <c r="Q201" s="13" t="e">
        <f>1-Table1[[#This Row],[Deaths]]/Table1[[#This Row],[Ex(Deaths)]]</f>
        <v>#DIV/0!</v>
      </c>
      <c r="R201" s="16">
        <f t="shared" si="3"/>
        <v>0</v>
      </c>
      <c r="S201" s="12">
        <f>Table1[[#This Row],[Percent Infected]]*Table1[[#This Row],[% Active]]</f>
        <v>0</v>
      </c>
      <c r="T201" s="8" t="e">
        <f>1/Table1[[#This Row],[Percent Actively Infected]]</f>
        <v>#DIV/0!</v>
      </c>
    </row>
    <row r="202" spans="1:20" ht="16.5" thickBot="1" x14ac:dyDescent="0.3">
      <c r="A202" s="1">
        <v>203</v>
      </c>
      <c r="B202" s="56">
        <v>201</v>
      </c>
      <c r="C202" s="43" t="s">
        <v>228</v>
      </c>
      <c r="D202" s="53">
        <v>19</v>
      </c>
      <c r="E202" s="53"/>
      <c r="F202" s="53">
        <v>19</v>
      </c>
      <c r="G202" s="53">
        <v>0</v>
      </c>
      <c r="H202" s="53"/>
      <c r="I202" s="43">
        <v>7278248</v>
      </c>
      <c r="J202" s="15">
        <f>Table1[[#This Row],[Population]]/Table1[[#This Row],[Cases]]</f>
        <v>383065.68421052629</v>
      </c>
      <c r="K202" s="8" t="e">
        <f>Table1[[#This Row],[Population]]/Table1[[#This Row],[Deaths]]</f>
        <v>#DIV/0!</v>
      </c>
      <c r="L202" s="9">
        <f>Table1[[#This Row],[Deaths]]+Table1[[#This Row],[Active]]*Table1[[#This Row],[Death Rate]]</f>
        <v>0</v>
      </c>
      <c r="M202" s="10">
        <f>Table1[[#This Row],[Deaths]]/Table1[[#This Row],[Cases]]</f>
        <v>0</v>
      </c>
      <c r="N202" s="15" t="e">
        <f>Table1[[#This Row],[Cases]]/Table1[[#This Row],[Deaths]]</f>
        <v>#DIV/0!</v>
      </c>
      <c r="O202" s="12">
        <f>Table1[[#This Row],[Cases]]/Table1[[#This Row],[Population]]</f>
        <v>2.6105183555163276E-6</v>
      </c>
      <c r="P202" s="12">
        <f>Table1[[#This Row],[Deaths]]/Table1[[#This Row],[Population]]</f>
        <v>0</v>
      </c>
      <c r="Q202" s="13" t="e">
        <f>1-Table1[[#This Row],[Deaths]]/Table1[[#This Row],[Ex(Deaths)]]</f>
        <v>#DIV/0!</v>
      </c>
      <c r="R202" s="16">
        <f t="shared" si="3"/>
        <v>0</v>
      </c>
      <c r="S202" s="12">
        <f>Table1[[#This Row],[Percent Infected]]*Table1[[#This Row],[% Active]]</f>
        <v>0</v>
      </c>
      <c r="T202" s="8" t="e">
        <f>1/Table1[[#This Row],[Percent Actively Infected]]</f>
        <v>#DIV/0!</v>
      </c>
    </row>
    <row r="203" spans="1:20" ht="16.5" thickBot="1" x14ac:dyDescent="0.3">
      <c r="A203" s="1">
        <v>204</v>
      </c>
      <c r="B203" s="56">
        <v>202</v>
      </c>
      <c r="C203" s="43" t="s">
        <v>134</v>
      </c>
      <c r="D203" s="53">
        <v>18</v>
      </c>
      <c r="E203" s="53"/>
      <c r="F203" s="53">
        <v>18</v>
      </c>
      <c r="G203" s="53">
        <v>0</v>
      </c>
      <c r="H203" s="53"/>
      <c r="I203" s="43">
        <v>71992</v>
      </c>
      <c r="J203" s="15">
        <f>Table1[[#This Row],[Population]]/Table1[[#This Row],[Cases]]</f>
        <v>3999.5555555555557</v>
      </c>
      <c r="K203" s="8" t="e">
        <f>Table1[[#This Row],[Population]]/Table1[[#This Row],[Deaths]]</f>
        <v>#DIV/0!</v>
      </c>
      <c r="L203" s="9">
        <f>Table1[[#This Row],[Deaths]]+Table1[[#This Row],[Active]]*Table1[[#This Row],[Death Rate]]</f>
        <v>0</v>
      </c>
      <c r="M203" s="10">
        <f>Table1[[#This Row],[Deaths]]/Table1[[#This Row],[Cases]]</f>
        <v>0</v>
      </c>
      <c r="N203" s="15" t="e">
        <f>Table1[[#This Row],[Cases]]/Table1[[#This Row],[Deaths]]</f>
        <v>#DIV/0!</v>
      </c>
      <c r="O203" s="12">
        <f>Table1[[#This Row],[Cases]]/Table1[[#This Row],[Population]]</f>
        <v>2.5002778086454051E-4</v>
      </c>
      <c r="P203" s="12">
        <f>Table1[[#This Row],[Deaths]]/Table1[[#This Row],[Population]]</f>
        <v>0</v>
      </c>
      <c r="Q203" s="13" t="e">
        <f>1-Table1[[#This Row],[Deaths]]/Table1[[#This Row],[Ex(Deaths)]]</f>
        <v>#DIV/0!</v>
      </c>
      <c r="R203" s="16">
        <f t="shared" si="3"/>
        <v>0</v>
      </c>
      <c r="S203" s="12">
        <f>Table1[[#This Row],[Percent Infected]]*Table1[[#This Row],[% Active]]</f>
        <v>0</v>
      </c>
      <c r="T203" s="8" t="e">
        <f>1/Table1[[#This Row],[Percent Actively Infected]]</f>
        <v>#DIV/0!</v>
      </c>
    </row>
    <row r="204" spans="1:20" ht="16.5" thickBot="1" x14ac:dyDescent="0.3">
      <c r="A204" s="1">
        <v>205</v>
      </c>
      <c r="B204" s="54">
        <v>203</v>
      </c>
      <c r="C204" s="43" t="s">
        <v>122</v>
      </c>
      <c r="D204" s="51">
        <v>17</v>
      </c>
      <c r="E204" s="51"/>
      <c r="F204" s="51">
        <v>15</v>
      </c>
      <c r="G204" s="51">
        <v>2</v>
      </c>
      <c r="H204" s="51"/>
      <c r="I204" s="43">
        <v>53210</v>
      </c>
      <c r="J204" s="15">
        <f>Table1[[#This Row],[Population]]/Table1[[#This Row],[Cases]]</f>
        <v>3130</v>
      </c>
      <c r="K204" s="8" t="e">
        <f>Table1[[#This Row],[Population]]/Table1[[#This Row],[Deaths]]</f>
        <v>#DIV/0!</v>
      </c>
      <c r="L204" s="9">
        <f>Table1[[#This Row],[Deaths]]+Table1[[#This Row],[Active]]*Table1[[#This Row],[Death Rate]]</f>
        <v>0</v>
      </c>
      <c r="M204" s="10">
        <f>Table1[[#This Row],[Deaths]]/Table1[[#This Row],[Cases]]</f>
        <v>0</v>
      </c>
      <c r="N204" s="15" t="e">
        <f>Table1[[#This Row],[Cases]]/Table1[[#This Row],[Deaths]]</f>
        <v>#DIV/0!</v>
      </c>
      <c r="O204" s="12">
        <f>Table1[[#This Row],[Cases]]/Table1[[#This Row],[Population]]</f>
        <v>3.1948881789137381E-4</v>
      </c>
      <c r="P204" s="12">
        <f>Table1[[#This Row],[Deaths]]/Table1[[#This Row],[Population]]</f>
        <v>0</v>
      </c>
      <c r="Q204" s="13" t="e">
        <f>1-Table1[[#This Row],[Deaths]]/Table1[[#This Row],[Ex(Deaths)]]</f>
        <v>#DIV/0!</v>
      </c>
      <c r="R204" s="16">
        <f t="shared" si="3"/>
        <v>0.11764705882352941</v>
      </c>
      <c r="S204" s="12">
        <f>Table1[[#This Row],[Percent Infected]]*Table1[[#This Row],[% Active]]</f>
        <v>3.7586919751926329E-5</v>
      </c>
      <c r="T204" s="8">
        <f>1/Table1[[#This Row],[Percent Actively Infected]]</f>
        <v>26605</v>
      </c>
    </row>
    <row r="205" spans="1:20" ht="16.5" thickBot="1" x14ac:dyDescent="0.3">
      <c r="A205" s="1">
        <v>206</v>
      </c>
      <c r="B205" s="56">
        <v>204</v>
      </c>
      <c r="C205" s="43" t="s">
        <v>43</v>
      </c>
      <c r="D205" s="53">
        <v>13</v>
      </c>
      <c r="E205" s="53"/>
      <c r="F205" s="53">
        <v>13</v>
      </c>
      <c r="G205" s="53">
        <v>0</v>
      </c>
      <c r="H205" s="53"/>
      <c r="I205" s="43">
        <v>3482</v>
      </c>
      <c r="J205" s="15">
        <f>Table1[[#This Row],[Population]]/Table1[[#This Row],[Cases]]</f>
        <v>267.84615384615387</v>
      </c>
      <c r="K205" s="8" t="e">
        <f>Table1[[#This Row],[Population]]/Table1[[#This Row],[Deaths]]</f>
        <v>#DIV/0!</v>
      </c>
      <c r="L205" s="9">
        <f>Table1[[#This Row],[Deaths]]+Table1[[#This Row],[Active]]*Table1[[#This Row],[Death Rate]]</f>
        <v>0</v>
      </c>
      <c r="M205" s="10">
        <f>Table1[[#This Row],[Deaths]]/Table1[[#This Row],[Cases]]</f>
        <v>0</v>
      </c>
      <c r="N205" s="15" t="e">
        <f>Table1[[#This Row],[Cases]]/Table1[[#This Row],[Deaths]]</f>
        <v>#DIV/0!</v>
      </c>
      <c r="O205" s="12">
        <f>Table1[[#This Row],[Cases]]/Table1[[#This Row],[Population]]</f>
        <v>3.733486502010339E-3</v>
      </c>
      <c r="P205" s="12">
        <f>Table1[[#This Row],[Deaths]]/Table1[[#This Row],[Population]]</f>
        <v>0</v>
      </c>
      <c r="Q205" s="13" t="e">
        <f>1-Table1[[#This Row],[Deaths]]/Table1[[#This Row],[Ex(Deaths)]]</f>
        <v>#DIV/0!</v>
      </c>
      <c r="R205" s="16">
        <f t="shared" si="3"/>
        <v>0</v>
      </c>
      <c r="S205" s="12">
        <f>Table1[[#This Row],[Percent Infected]]*Table1[[#This Row],[% Active]]</f>
        <v>0</v>
      </c>
      <c r="T205" s="8" t="e">
        <f>1/Table1[[#This Row],[Percent Actively Infected]]</f>
        <v>#DIV/0!</v>
      </c>
    </row>
    <row r="206" spans="1:20" ht="16.5" thickBot="1" x14ac:dyDescent="0.3">
      <c r="A206" s="1">
        <v>207</v>
      </c>
      <c r="B206" s="56">
        <v>205</v>
      </c>
      <c r="C206" s="43" t="s">
        <v>142</v>
      </c>
      <c r="D206" s="53">
        <v>13</v>
      </c>
      <c r="E206" s="53"/>
      <c r="F206" s="53">
        <v>13</v>
      </c>
      <c r="G206" s="53">
        <v>0</v>
      </c>
      <c r="H206" s="53"/>
      <c r="I206" s="43">
        <v>56773</v>
      </c>
      <c r="J206" s="15">
        <f>Table1[[#This Row],[Population]]/Table1[[#This Row],[Cases]]</f>
        <v>4367.1538461538457</v>
      </c>
      <c r="K206" s="8" t="e">
        <f>Table1[[#This Row],[Population]]/Table1[[#This Row],[Deaths]]</f>
        <v>#DIV/0!</v>
      </c>
      <c r="L206" s="9">
        <f>Table1[[#This Row],[Deaths]]+Table1[[#This Row],[Active]]*Table1[[#This Row],[Death Rate]]</f>
        <v>0</v>
      </c>
      <c r="M206" s="10">
        <f>Table1[[#This Row],[Deaths]]/Table1[[#This Row],[Cases]]</f>
        <v>0</v>
      </c>
      <c r="N206" s="15" t="e">
        <f>Table1[[#This Row],[Cases]]/Table1[[#This Row],[Deaths]]</f>
        <v>#DIV/0!</v>
      </c>
      <c r="O206" s="12">
        <f>Table1[[#This Row],[Cases]]/Table1[[#This Row],[Population]]</f>
        <v>2.2898208655522872E-4</v>
      </c>
      <c r="P206" s="12">
        <f>Table1[[#This Row],[Deaths]]/Table1[[#This Row],[Population]]</f>
        <v>0</v>
      </c>
      <c r="Q206" s="13" t="e">
        <f>1-Table1[[#This Row],[Deaths]]/Table1[[#This Row],[Ex(Deaths)]]</f>
        <v>#DIV/0!</v>
      </c>
      <c r="R206" s="13">
        <f t="shared" si="3"/>
        <v>0</v>
      </c>
      <c r="S206" s="12">
        <f>Table1[[#This Row],[Percent Infected]]*Table1[[#This Row],[% Active]]</f>
        <v>0</v>
      </c>
      <c r="T206" s="8" t="e">
        <f>1/Table1[[#This Row],[Percent Actively Infected]]</f>
        <v>#DIV/0!</v>
      </c>
    </row>
    <row r="207" spans="1:20" ht="16.5" thickBot="1" x14ac:dyDescent="0.3">
      <c r="A207" s="1">
        <v>208</v>
      </c>
      <c r="B207" s="54">
        <v>206</v>
      </c>
      <c r="C207" s="43" t="s">
        <v>60</v>
      </c>
      <c r="D207" s="51">
        <v>12</v>
      </c>
      <c r="E207" s="51">
        <v>1</v>
      </c>
      <c r="F207" s="51">
        <v>10</v>
      </c>
      <c r="G207" s="51">
        <v>1</v>
      </c>
      <c r="H207" s="51"/>
      <c r="I207" s="43">
        <v>4992</v>
      </c>
      <c r="J207" s="15">
        <f>Table1[[#This Row],[Population]]/Table1[[#This Row],[Cases]]</f>
        <v>416</v>
      </c>
      <c r="K207" s="8">
        <f>Table1[[#This Row],[Population]]/Table1[[#This Row],[Deaths]]</f>
        <v>4992</v>
      </c>
      <c r="L207" s="9">
        <f>Table1[[#This Row],[Deaths]]+Table1[[#This Row],[Active]]*Table1[[#This Row],[Death Rate]]</f>
        <v>1.0833333333333333</v>
      </c>
      <c r="M207" s="10">
        <f>Table1[[#This Row],[Deaths]]/Table1[[#This Row],[Cases]]</f>
        <v>8.3333333333333329E-2</v>
      </c>
      <c r="N207" s="15">
        <f>Table1[[#This Row],[Cases]]/Table1[[#This Row],[Deaths]]</f>
        <v>12</v>
      </c>
      <c r="O207" s="12">
        <f>Table1[[#This Row],[Cases]]/Table1[[#This Row],[Population]]</f>
        <v>2.403846153846154E-3</v>
      </c>
      <c r="P207" s="12">
        <f>Table1[[#This Row],[Deaths]]/Table1[[#This Row],[Population]]</f>
        <v>2.0032051282051281E-4</v>
      </c>
      <c r="Q207" s="13">
        <f>1-Table1[[#This Row],[Deaths]]/Table1[[#This Row],[Ex(Deaths)]]</f>
        <v>7.6923076923076872E-2</v>
      </c>
      <c r="R207" s="16">
        <f t="shared" si="3"/>
        <v>8.3333333333333329E-2</v>
      </c>
      <c r="S207" s="12">
        <f>Table1[[#This Row],[Percent Infected]]*Table1[[#This Row],[% Active]]</f>
        <v>2.0032051282051281E-4</v>
      </c>
      <c r="T207" s="8">
        <f>1/Table1[[#This Row],[Percent Actively Infected]]</f>
        <v>4992</v>
      </c>
    </row>
    <row r="208" spans="1:20" ht="16.5" thickBot="1" x14ac:dyDescent="0.3">
      <c r="A208" s="1">
        <v>209</v>
      </c>
      <c r="B208" s="56">
        <v>207</v>
      </c>
      <c r="C208" s="43" t="s">
        <v>24</v>
      </c>
      <c r="D208" s="53">
        <v>12</v>
      </c>
      <c r="E208" s="53"/>
      <c r="F208" s="53">
        <v>12</v>
      </c>
      <c r="G208" s="53">
        <v>0</v>
      </c>
      <c r="H208" s="53"/>
      <c r="I208" s="43">
        <v>801</v>
      </c>
      <c r="J208" s="15">
        <f>Table1[[#This Row],[Population]]/Table1[[#This Row],[Cases]]</f>
        <v>66.75</v>
      </c>
      <c r="K208" s="8" t="e">
        <f>Table1[[#This Row],[Population]]/Table1[[#This Row],[Deaths]]</f>
        <v>#DIV/0!</v>
      </c>
      <c r="L208" s="9">
        <f>Table1[[#This Row],[Deaths]]+Table1[[#This Row],[Active]]*Table1[[#This Row],[Death Rate]]</f>
        <v>0</v>
      </c>
      <c r="M208" s="10">
        <f>Table1[[#This Row],[Deaths]]/Table1[[#This Row],[Cases]]</f>
        <v>0</v>
      </c>
      <c r="N208" s="15" t="e">
        <f>Table1[[#This Row],[Cases]]/Table1[[#This Row],[Deaths]]</f>
        <v>#DIV/0!</v>
      </c>
      <c r="O208" s="12">
        <f>Table1[[#This Row],[Cases]]/Table1[[#This Row],[Population]]</f>
        <v>1.4981273408239701E-2</v>
      </c>
      <c r="P208" s="12">
        <f>Table1[[#This Row],[Deaths]]/Table1[[#This Row],[Population]]</f>
        <v>0</v>
      </c>
      <c r="Q208" s="13" t="e">
        <f>1-Table1[[#This Row],[Deaths]]/Table1[[#This Row],[Ex(Deaths)]]</f>
        <v>#DIV/0!</v>
      </c>
      <c r="R208" s="16">
        <f t="shared" si="3"/>
        <v>0</v>
      </c>
      <c r="S208" s="12">
        <f>Table1[[#This Row],[Percent Infected]]*Table1[[#This Row],[% Active]]</f>
        <v>0</v>
      </c>
      <c r="T208" s="8" t="e">
        <f>1/Table1[[#This Row],[Percent Actively Infected]]</f>
        <v>#DIV/0!</v>
      </c>
    </row>
    <row r="209" spans="1:20" ht="16.5" thickBot="1" x14ac:dyDescent="0.3">
      <c r="A209" s="1">
        <v>210</v>
      </c>
      <c r="B209" s="54">
        <v>208</v>
      </c>
      <c r="C209" s="43" t="s">
        <v>230</v>
      </c>
      <c r="D209" s="51">
        <v>11</v>
      </c>
      <c r="E209" s="51"/>
      <c r="F209" s="51">
        <v>8</v>
      </c>
      <c r="G209" s="51">
        <v>3</v>
      </c>
      <c r="H209" s="51"/>
      <c r="I209" s="43">
        <v>8950951</v>
      </c>
      <c r="J209" s="15">
        <f>Table1[[#This Row],[Population]]/Table1[[#This Row],[Cases]]</f>
        <v>813722.81818181823</v>
      </c>
      <c r="K209" s="8" t="e">
        <f>Table1[[#This Row],[Population]]/Table1[[#This Row],[Deaths]]</f>
        <v>#DIV/0!</v>
      </c>
      <c r="L209" s="9">
        <f>Table1[[#This Row],[Deaths]]+Table1[[#This Row],[Active]]*Table1[[#This Row],[Death Rate]]</f>
        <v>0</v>
      </c>
      <c r="M209" s="10">
        <f>Table1[[#This Row],[Deaths]]/Table1[[#This Row],[Cases]]</f>
        <v>0</v>
      </c>
      <c r="N209" s="15" t="e">
        <f>Table1[[#This Row],[Cases]]/Table1[[#This Row],[Deaths]]</f>
        <v>#DIV/0!</v>
      </c>
      <c r="O209" s="12">
        <f>Table1[[#This Row],[Cases]]/Table1[[#This Row],[Population]]</f>
        <v>1.2289196980298519E-6</v>
      </c>
      <c r="P209" s="12">
        <f>Table1[[#This Row],[Deaths]]/Table1[[#This Row],[Population]]</f>
        <v>0</v>
      </c>
      <c r="Q209" s="13" t="e">
        <f>1-Table1[[#This Row],[Deaths]]/Table1[[#This Row],[Ex(Deaths)]]</f>
        <v>#DIV/0!</v>
      </c>
      <c r="R209" s="16">
        <f t="shared" si="3"/>
        <v>0.27272727272727271</v>
      </c>
      <c r="S209" s="12">
        <f>Table1[[#This Row],[Percent Infected]]*Table1[[#This Row],[% Active]]</f>
        <v>3.3515991764450505E-7</v>
      </c>
      <c r="T209" s="8">
        <f>1/Table1[[#This Row],[Percent Actively Infected]]</f>
        <v>2983650.333333333</v>
      </c>
    </row>
    <row r="210" spans="1:20" ht="16.5" thickBot="1" x14ac:dyDescent="0.3">
      <c r="A210" s="1">
        <v>211</v>
      </c>
      <c r="B210" s="54">
        <v>209</v>
      </c>
      <c r="C210" s="43" t="s">
        <v>210</v>
      </c>
      <c r="D210" s="51">
        <v>10</v>
      </c>
      <c r="E210" s="51">
        <v>1</v>
      </c>
      <c r="F210" s="51">
        <v>8</v>
      </c>
      <c r="G210" s="51">
        <v>1</v>
      </c>
      <c r="H210" s="51"/>
      <c r="I210" s="43">
        <v>597636</v>
      </c>
      <c r="J210" s="15">
        <f>Table1[[#This Row],[Population]]/Table1[[#This Row],[Cases]]</f>
        <v>59763.6</v>
      </c>
      <c r="K210" s="8">
        <f>Table1[[#This Row],[Population]]/Table1[[#This Row],[Deaths]]</f>
        <v>597636</v>
      </c>
      <c r="L210" s="9">
        <f>Table1[[#This Row],[Deaths]]+Table1[[#This Row],[Active]]*Table1[[#This Row],[Death Rate]]</f>
        <v>1.1000000000000001</v>
      </c>
      <c r="M210" s="10">
        <f>Table1[[#This Row],[Deaths]]/Table1[[#This Row],[Cases]]</f>
        <v>0.1</v>
      </c>
      <c r="N210" s="15">
        <f>Table1[[#This Row],[Cases]]/Table1[[#This Row],[Deaths]]</f>
        <v>10</v>
      </c>
      <c r="O210" s="12">
        <f>Table1[[#This Row],[Cases]]/Table1[[#This Row],[Population]]</f>
        <v>1.6732593083415324E-5</v>
      </c>
      <c r="P210" s="12">
        <f>Table1[[#This Row],[Deaths]]/Table1[[#This Row],[Population]]</f>
        <v>1.6732593083415323E-6</v>
      </c>
      <c r="Q210" s="13">
        <f>1-Table1[[#This Row],[Deaths]]/Table1[[#This Row],[Ex(Deaths)]]</f>
        <v>9.0909090909090939E-2</v>
      </c>
      <c r="R210" s="16">
        <f t="shared" si="3"/>
        <v>0.1</v>
      </c>
      <c r="S210" s="12">
        <f>Table1[[#This Row],[Percent Infected]]*Table1[[#This Row],[% Active]]</f>
        <v>1.6732593083415325E-6</v>
      </c>
      <c r="T210" s="8">
        <f>1/Table1[[#This Row],[Percent Actively Infected]]</f>
        <v>597635.99999999988</v>
      </c>
    </row>
    <row r="211" spans="1:20" ht="16.5" thickBot="1" x14ac:dyDescent="0.3">
      <c r="A211" s="1">
        <v>212</v>
      </c>
      <c r="B211" s="54">
        <v>210</v>
      </c>
      <c r="C211" s="77" t="s">
        <v>344</v>
      </c>
      <c r="D211" s="51">
        <v>9</v>
      </c>
      <c r="E211" s="51">
        <v>2</v>
      </c>
      <c r="F211" s="51"/>
      <c r="G211" s="51">
        <v>7</v>
      </c>
      <c r="H211" s="51"/>
      <c r="I211" s="51"/>
      <c r="J211" s="15">
        <f>Table1[[#This Row],[Population]]/Table1[[#This Row],[Cases]]</f>
        <v>0</v>
      </c>
      <c r="K211" s="8">
        <f>Table1[[#This Row],[Population]]/Table1[[#This Row],[Deaths]]</f>
        <v>0</v>
      </c>
      <c r="L211" s="9">
        <f>Table1[[#This Row],[Deaths]]+Table1[[#This Row],[Active]]*Table1[[#This Row],[Death Rate]]</f>
        <v>3.5555555555555554</v>
      </c>
      <c r="M211" s="10">
        <f>Table1[[#This Row],[Deaths]]/Table1[[#This Row],[Cases]]</f>
        <v>0.22222222222222221</v>
      </c>
      <c r="N211" s="15">
        <f>Table1[[#This Row],[Cases]]/Table1[[#This Row],[Deaths]]</f>
        <v>4.5</v>
      </c>
      <c r="O211" s="12" t="e">
        <f>Table1[[#This Row],[Cases]]/Table1[[#This Row],[Population]]</f>
        <v>#DIV/0!</v>
      </c>
      <c r="P211" s="12" t="e">
        <f>Table1[[#This Row],[Deaths]]/Table1[[#This Row],[Population]]</f>
        <v>#DIV/0!</v>
      </c>
      <c r="Q211" s="13">
        <f>1-Table1[[#This Row],[Deaths]]/Table1[[#This Row],[Ex(Deaths)]]</f>
        <v>0.4375</v>
      </c>
      <c r="R211" s="16">
        <f t="shared" si="3"/>
        <v>0.77777777777777779</v>
      </c>
      <c r="S211" s="12" t="e">
        <f>Table1[[#This Row],[Percent Infected]]*Table1[[#This Row],[% Active]]</f>
        <v>#DIV/0!</v>
      </c>
      <c r="T211" s="8" t="e">
        <f>1/Table1[[#This Row],[Percent Actively Infected]]</f>
        <v>#DIV/0!</v>
      </c>
    </row>
    <row r="212" spans="1:20" ht="16.5" thickBot="1" x14ac:dyDescent="0.3">
      <c r="B212" s="55">
        <v>211</v>
      </c>
      <c r="C212" s="43" t="s">
        <v>127</v>
      </c>
      <c r="D212" s="52">
        <v>8</v>
      </c>
      <c r="E212" s="52">
        <v>1</v>
      </c>
      <c r="F212" s="52">
        <v>7</v>
      </c>
      <c r="G212" s="52">
        <v>0</v>
      </c>
      <c r="H212" s="52"/>
      <c r="I212" s="43">
        <v>30237</v>
      </c>
      <c r="J212" s="15">
        <f>Table1[[#This Row],[Population]]/Table1[[#This Row],[Cases]]</f>
        <v>3779.625</v>
      </c>
      <c r="K212" s="8">
        <f>Table1[[#This Row],[Population]]/Table1[[#This Row],[Deaths]]</f>
        <v>30237</v>
      </c>
      <c r="L212" s="9">
        <f>Table1[[#This Row],[Deaths]]+Table1[[#This Row],[Active]]*Table1[[#This Row],[Death Rate]]</f>
        <v>1</v>
      </c>
      <c r="M212" s="10">
        <f>Table1[[#This Row],[Deaths]]/Table1[[#This Row],[Cases]]</f>
        <v>0.125</v>
      </c>
      <c r="N212" s="15">
        <f>Table1[[#This Row],[Cases]]/Table1[[#This Row],[Deaths]]</f>
        <v>8</v>
      </c>
      <c r="O212" s="12">
        <f>Table1[[#This Row],[Cases]]/Table1[[#This Row],[Population]]</f>
        <v>2.6457651222012768E-4</v>
      </c>
      <c r="P212" s="12">
        <f>Table1[[#This Row],[Deaths]]/Table1[[#This Row],[Population]]</f>
        <v>3.307206402751596E-5</v>
      </c>
      <c r="Q212" s="13">
        <f>1-Table1[[#This Row],[Deaths]]/Table1[[#This Row],[Ex(Deaths)]]</f>
        <v>0</v>
      </c>
      <c r="R212" s="16">
        <f t="shared" si="3"/>
        <v>0</v>
      </c>
      <c r="S212" s="12">
        <f>Table1[[#This Row],[Percent Infected]]*Table1[[#This Row],[% Active]]</f>
        <v>0</v>
      </c>
      <c r="T212" s="8" t="e">
        <f>1/Table1[[#This Row],[Percent Actively Infected]]</f>
        <v>#DIV/0!</v>
      </c>
    </row>
    <row r="213" spans="1:20" ht="16.5" thickBot="1" x14ac:dyDescent="0.3">
      <c r="B213" s="56">
        <v>212</v>
      </c>
      <c r="C213" s="43" t="s">
        <v>232</v>
      </c>
      <c r="D213" s="53">
        <v>7</v>
      </c>
      <c r="E213" s="53"/>
      <c r="F213" s="53">
        <v>7</v>
      </c>
      <c r="G213" s="53">
        <v>0</v>
      </c>
      <c r="H213" s="53"/>
      <c r="I213" s="43">
        <v>26230</v>
      </c>
      <c r="S213" s="48">
        <f>Table1[[#This Row],[Percent Infected]]*Table1[[#This Row],[% Active]]</f>
        <v>0</v>
      </c>
      <c r="T213" s="49" t="e">
        <f>1/Table1[[#This Row],[Percent Actively Infected]]</f>
        <v>#DIV/0!</v>
      </c>
    </row>
    <row r="214" spans="1:20" ht="16.5" thickBot="1" x14ac:dyDescent="0.3">
      <c r="B214" s="56">
        <v>213</v>
      </c>
      <c r="C214" s="43" t="s">
        <v>233</v>
      </c>
      <c r="D214" s="53">
        <v>6</v>
      </c>
      <c r="E214" s="53"/>
      <c r="F214" s="53">
        <v>6</v>
      </c>
      <c r="G214" s="53">
        <v>0</v>
      </c>
      <c r="H214" s="53"/>
      <c r="I214" s="43">
        <v>9878</v>
      </c>
      <c r="S214" s="48">
        <f>Table1[[#This Row],[Percent Infected]]*Table1[[#This Row],[% Active]]</f>
        <v>0</v>
      </c>
      <c r="T214" s="49" t="e">
        <f>1/Table1[[#This Row],[Percent Actively Infected]]</f>
        <v>#DIV/0!</v>
      </c>
    </row>
    <row r="215" spans="1:20" ht="16.5" thickBot="1" x14ac:dyDescent="0.3">
      <c r="B215" s="56">
        <v>214</v>
      </c>
      <c r="C215" s="43" t="s">
        <v>234</v>
      </c>
      <c r="D215" s="53">
        <v>3</v>
      </c>
      <c r="E215" s="53"/>
      <c r="F215" s="53">
        <v>3</v>
      </c>
      <c r="G215" s="53">
        <v>0</v>
      </c>
      <c r="H215" s="53"/>
      <c r="I215" s="43">
        <v>15007</v>
      </c>
      <c r="S215" s="48">
        <f>Table1[[#This Row],[Percent Infected]]*Table1[[#This Row],[% Active]]</f>
        <v>0</v>
      </c>
      <c r="T215" s="49" t="e">
        <f>1/Table1[[#This Row],[Percent Actively Infected]]</f>
        <v>#DIV/0!</v>
      </c>
    </row>
    <row r="216" spans="1:20" ht="16.5" thickBot="1" x14ac:dyDescent="0.3">
      <c r="B216" s="78">
        <v>215</v>
      </c>
      <c r="C216" s="44" t="s">
        <v>235</v>
      </c>
      <c r="D216" s="70">
        <v>2</v>
      </c>
      <c r="E216" s="70"/>
      <c r="F216" s="70">
        <v>1</v>
      </c>
      <c r="G216" s="70">
        <v>1</v>
      </c>
      <c r="H216" s="70"/>
      <c r="I216" s="44">
        <v>5793</v>
      </c>
      <c r="S216" s="48">
        <f>Table1[[#This Row],[Percent Infected]]*Table1[[#This Row],[% Active]]</f>
        <v>0</v>
      </c>
      <c r="T216" s="49" t="e">
        <f>1/Table1[[#This Row],[Percent Actively Infected]]</f>
        <v>#DIV/0!</v>
      </c>
    </row>
    <row r="217" spans="1:20" x14ac:dyDescent="0.25">
      <c r="B217" s="1">
        <f>AVERAGE(Table1[Rank])</f>
        <v>108</v>
      </c>
      <c r="C217" s="1" t="e">
        <f>AVERAGE(Table1[Country])</f>
        <v>#DIV/0!</v>
      </c>
      <c r="D217" s="1">
        <f>AVERAGE(Table1[Cases])</f>
        <v>60113.493023255811</v>
      </c>
      <c r="E217" s="1">
        <f>AVERAGE(Table1[Deaths])</f>
        <v>3043.2192513368982</v>
      </c>
      <c r="F217" s="1">
        <f>AVERAGE(Table1[Recovered])</f>
        <v>34824.761904761908</v>
      </c>
      <c r="G217" s="1">
        <f>AVERAGE(Table1[Active])</f>
        <v>20902.810426540284</v>
      </c>
      <c r="H217" s="1">
        <f>AVERAGE(Table1[Serious, Critical])</f>
        <v>459.8046875</v>
      </c>
      <c r="I217" s="1">
        <f>AVERAGE(Table1[Population])</f>
        <v>36434197.253521129</v>
      </c>
      <c r="J217" s="1">
        <f>AVERAGE(Table1[1/'# ])</f>
        <v>13954.876639759817</v>
      </c>
      <c r="K217" s="1" t="e">
        <f>AVERAGE(Table1[1/'# Deaths])</f>
        <v>#DIV/0!</v>
      </c>
      <c r="L217" s="1" t="e">
        <f>AVERAGE(Table1[Ex(Deaths)])</f>
        <v>#VALUE!</v>
      </c>
      <c r="M217" s="1">
        <f>AVERAGE(Table1[Death Rate])</f>
        <v>3.3344093067494349E-2</v>
      </c>
      <c r="N217" s="1" t="e">
        <f>AVERAGE(Table1[Cases per Death])</f>
        <v>#DIV/0!</v>
      </c>
      <c r="O217" s="1" t="e">
        <f>AVERAGE(Table1[Percent Infected])</f>
        <v>#DIV/0!</v>
      </c>
      <c r="P217" s="1" t="e">
        <f>AVERAGE(Table1[Percent Dead])</f>
        <v>#DIV/0!</v>
      </c>
      <c r="Q217" s="1" t="e">
        <f>AVERAGE(Table1[Percent Ex(Death)])</f>
        <v>#VALUE!</v>
      </c>
      <c r="R217" s="1" t="e">
        <f>AVERAGE(Table1[% Active])</f>
        <v>#VALUE!</v>
      </c>
      <c r="S217" s="1"/>
      <c r="T217" s="1"/>
    </row>
  </sheetData>
  <phoneticPr fontId="9" type="noConversion"/>
  <conditionalFormatting sqref="N196:N2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6:R212">
    <cfRule type="colorScale" priority="11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M2:M216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16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1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16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16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216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216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95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195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216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216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2" r:id="rId1" display="https://www.worldometers.info/coronavirus/country/us/" xr:uid="{A25CE1F9-54A9-4C90-83A7-3548C4D6AF23}"/>
    <hyperlink ref="I2" r:id="rId2" display="https://www.worldometers.info/world-population/us-population/" xr:uid="{65CD9B2E-5099-4371-A275-0D177C3C33C5}"/>
    <hyperlink ref="C3" r:id="rId3" display="https://www.worldometers.info/coronavirus/country/brazil/" xr:uid="{3C241D9D-192C-4447-844A-5ABCE1548093}"/>
    <hyperlink ref="I3" r:id="rId4" display="https://www.worldometers.info/world-population/brazil-population/" xr:uid="{FA9055D1-F92A-4615-9E26-C64326D0C94A}"/>
    <hyperlink ref="C4" r:id="rId5" display="https://www.worldometers.info/coronavirus/country/india/" xr:uid="{64746264-1DC5-4EAD-8BC6-E4207A28803D}"/>
    <hyperlink ref="I4" r:id="rId6" display="https://www.worldometers.info/world-population/india-population/" xr:uid="{0D6C34B4-6CE9-4F94-9097-F04737049363}"/>
    <hyperlink ref="C5" r:id="rId7" display="https://www.worldometers.info/coronavirus/country/russia/" xr:uid="{2B8CE04C-C75D-4E2A-965D-E5050377302D}"/>
    <hyperlink ref="I5" r:id="rId8" display="https://www.worldometers.info/world-population/russia-population/" xr:uid="{6F90961A-FB08-45F7-B370-CC893BE3A8FF}"/>
    <hyperlink ref="C6" r:id="rId9" display="https://www.worldometers.info/coronavirus/country/peru/" xr:uid="{9E6FB017-0600-4D6F-89CA-21EA988C6AD3}"/>
    <hyperlink ref="I6" r:id="rId10" display="https://www.worldometers.info/world-population/peru-population/" xr:uid="{D61B06BF-F751-41C8-B60E-D632D825ADB7}"/>
    <hyperlink ref="C7" r:id="rId11" display="https://www.worldometers.info/coronavirus/country/chile/" xr:uid="{A8212C97-16CC-4E67-8CB5-870B4E43E6EE}"/>
    <hyperlink ref="I7" r:id="rId12" display="https://www.worldometers.info/world-population/chile-population/" xr:uid="{CADA778E-839B-48E2-9F62-4651DA6A6B42}"/>
    <hyperlink ref="C8" r:id="rId13" display="https://www.worldometers.info/coronavirus/country/spain/" xr:uid="{7892C717-8369-4D4B-B9D3-F361023097A8}"/>
    <hyperlink ref="I8" r:id="rId14" display="https://www.worldometers.info/world-population/spain-population/" xr:uid="{607312C2-E3F7-472E-9DC1-46D808B207AA}"/>
    <hyperlink ref="C9" r:id="rId15" display="https://www.worldometers.info/coronavirus/country/mexico/" xr:uid="{B2683626-AD04-4C4B-B405-6DFE1A758C03}"/>
    <hyperlink ref="I9" r:id="rId16" display="https://www.worldometers.info/world-population/mexico-population/" xr:uid="{EB6A3964-DC14-4A4C-A805-09DA30435B7F}"/>
    <hyperlink ref="C10" r:id="rId17" display="https://www.worldometers.info/coronavirus/country/uk/" xr:uid="{629961CE-4EBB-463C-9D6D-F5500677DEFC}"/>
    <hyperlink ref="I10" r:id="rId18" display="https://www.worldometers.info/world-population/uk-population/" xr:uid="{BD0810C3-CC31-4C31-AC83-447DEA62B018}"/>
    <hyperlink ref="C11" r:id="rId19" display="https://www.worldometers.info/coronavirus/country/south-africa/" xr:uid="{176079DF-4B71-4623-A0F1-A3DECCDC1108}"/>
    <hyperlink ref="I11" r:id="rId20" display="https://www.worldometers.info/world-population/south-africa-population/" xr:uid="{B83142C4-F81B-4E8A-B712-C43D794D1EF8}"/>
    <hyperlink ref="C12" r:id="rId21" display="https://www.worldometers.info/coronavirus/country/iran/" xr:uid="{7CFBB681-A168-4F92-B407-C8E4BC8386E8}"/>
    <hyperlink ref="I12" r:id="rId22" display="https://www.worldometers.info/world-population/iran-population/" xr:uid="{E5BA4D68-63A8-4CBF-A872-3360EB74E428}"/>
    <hyperlink ref="C13" r:id="rId23" display="https://www.worldometers.info/coronavirus/country/pakistan/" xr:uid="{8EFA19BB-BFB5-4E94-AEF5-667C2635953C}"/>
    <hyperlink ref="I13" r:id="rId24" display="https://www.worldometers.info/world-population/pakistan-population/" xr:uid="{84737914-92AC-438A-95E6-F429A0F05AFC}"/>
    <hyperlink ref="C14" r:id="rId25" display="https://www.worldometers.info/coronavirus/country/italy/" xr:uid="{1763CC6C-4310-4C23-95E1-2B9BCECFE95E}"/>
    <hyperlink ref="I14" r:id="rId26" display="https://www.worldometers.info/world-population/italy-population/" xr:uid="{7D0ED3D6-7E6E-4E14-9055-12A65E885CFB}"/>
    <hyperlink ref="C15" r:id="rId27" display="https://www.worldometers.info/coronavirus/country/saudi-arabia/" xr:uid="{3383192E-AC87-4E47-8B3A-214432B927BA}"/>
    <hyperlink ref="I15" r:id="rId28" display="https://www.worldometers.info/world-population/saudi-arabia-population/" xr:uid="{9DDEFC4B-CDC7-4F7A-9229-D8DF2EE53D52}"/>
    <hyperlink ref="C16" r:id="rId29" display="https://www.worldometers.info/coronavirus/country/turkey/" xr:uid="{C896833F-09F8-4368-BDE6-C08C82FFD8AA}"/>
    <hyperlink ref="I16" r:id="rId30" display="https://www.worldometers.info/world-population/turkey-population/" xr:uid="{DB510D01-1E74-480D-8F17-7FCDB592E611}"/>
    <hyperlink ref="C17" r:id="rId31" display="https://www.worldometers.info/coronavirus/country/germany/" xr:uid="{3EAC7C9A-5BA9-44A1-A1B6-3A4D66F6ED4D}"/>
    <hyperlink ref="I17" r:id="rId32" display="https://www.worldometers.info/world-population/germany-population/" xr:uid="{329D9589-3DDC-4424-A599-EF067B851D96}"/>
    <hyperlink ref="C18" r:id="rId33" display="https://www.worldometers.info/coronavirus/country/bangladesh/" xr:uid="{F6BC9227-9F5D-4286-9733-8DC209DD241D}"/>
    <hyperlink ref="I18" r:id="rId34" display="https://www.worldometers.info/world-population/bangladesh-population/" xr:uid="{457DD7F1-61FC-4CEA-9E8C-67856A8C1527}"/>
    <hyperlink ref="C19" r:id="rId35" display="https://www.worldometers.info/coronavirus/country/france/" xr:uid="{4B8A99D5-F78E-4274-BECC-BF6D1E9A4545}"/>
    <hyperlink ref="I19" r:id="rId36" display="https://www.worldometers.info/world-population/france-population/" xr:uid="{AAAF530D-6D12-4CF9-A42B-67773B088D01}"/>
    <hyperlink ref="C20" r:id="rId37" display="https://www.worldometers.info/coronavirus/country/colombia/" xr:uid="{0B3A035B-17EE-4FC0-9FDA-90B676528B4E}"/>
    <hyperlink ref="I20" r:id="rId38" display="https://www.worldometers.info/world-population/colombia-population/" xr:uid="{D05EC786-201B-4027-ABB9-5B9BAFBABBDF}"/>
    <hyperlink ref="C21" r:id="rId39" display="https://www.worldometers.info/coronavirus/country/canada/" xr:uid="{1935E230-31E6-48C4-894B-6ABEFF22C43A}"/>
    <hyperlink ref="I21" r:id="rId40" display="https://www.worldometers.info/world-population/canada-population/" xr:uid="{E36699E7-BB6B-4AEE-A5B7-10F16E4681D7}"/>
    <hyperlink ref="C22" r:id="rId41" display="https://www.worldometers.info/coronavirus/country/qatar/" xr:uid="{E42CE6EC-EB65-47ED-B6F6-5451AC568124}"/>
    <hyperlink ref="C23" r:id="rId42" display="https://www.worldometers.info/coronavirus/country/argentina/" xr:uid="{1EC82D2D-626B-4F11-B1D2-A81F9467FD3F}"/>
    <hyperlink ref="I23" r:id="rId43" display="https://www.worldometers.info/world-population/argentina-population/" xr:uid="{6DA49471-74AB-4770-8754-155BE395F3E8}"/>
    <hyperlink ref="C24" r:id="rId44" display="https://www.worldometers.info/coronavirus/country/china/" xr:uid="{BAEF903D-8320-42D4-8ACD-007A545878AB}"/>
    <hyperlink ref="C25" r:id="rId45" display="https://www.worldometers.info/coronavirus/country/egypt/" xr:uid="{72A34579-7AA6-4C0A-B174-151406638871}"/>
    <hyperlink ref="I25" r:id="rId46" display="https://www.worldometers.info/world-population/egypt-population/" xr:uid="{308F7DE8-6455-4E03-992A-BB4025C847BA}"/>
    <hyperlink ref="C26" r:id="rId47" display="https://www.worldometers.info/coronavirus/country/iraq/" xr:uid="{BA3DE439-7FFB-4F48-80F8-C847E0138CAD}"/>
    <hyperlink ref="I26" r:id="rId48" display="https://www.worldometers.info/world-population/iraq-population/" xr:uid="{B1CD6306-EE50-46D9-A9C9-12EF578F6C16}"/>
    <hyperlink ref="C27" r:id="rId49" display="https://www.worldometers.info/coronavirus/country/indonesia/" xr:uid="{1427696E-1F6C-463C-86AA-C0CAAE8F578C}"/>
    <hyperlink ref="I27" r:id="rId50" display="https://www.worldometers.info/world-population/indonesia-population/" xr:uid="{9BB7E574-0AA4-4F48-841B-8FC8206577D2}"/>
    <hyperlink ref="C28" r:id="rId51" display="https://www.worldometers.info/coronavirus/country/sweden/" xr:uid="{F1DFCAFE-6037-4878-A94D-C03B04765A27}"/>
    <hyperlink ref="I28" r:id="rId52" display="https://www.worldometers.info/world-population/sweden-population/" xr:uid="{7DD4A296-728F-4953-BD59-451C598E8ACF}"/>
    <hyperlink ref="C29" r:id="rId53" display="https://www.worldometers.info/coronavirus/country/ecuador/" xr:uid="{AE1100F7-BBDE-4CE1-B5E6-11ABC93A262E}"/>
    <hyperlink ref="I29" r:id="rId54" display="https://www.worldometers.info/world-population/ecuador-population/" xr:uid="{9CC0A257-8761-4D8C-BF20-3957E0C27218}"/>
    <hyperlink ref="C30" r:id="rId55" display="https://www.worldometers.info/coronavirus/country/belarus/" xr:uid="{757EEFC3-E076-461D-8092-0FC8C8E6296A}"/>
    <hyperlink ref="I30" r:id="rId56" display="https://www.worldometers.info/world-population/belarus-population/" xr:uid="{A3E4B4D1-E7B7-469E-B871-084B15E14578}"/>
    <hyperlink ref="C31" r:id="rId57" display="https://www.worldometers.info/coronavirus/country/belgium/" xr:uid="{52A29896-5E38-40B9-9EB0-DC51265C7344}"/>
    <hyperlink ref="I31" r:id="rId58" display="https://www.worldometers.info/world-population/belgium-population/" xr:uid="{68ECC9D8-54DD-4856-84AA-C3FF30C8AB78}"/>
    <hyperlink ref="C32" r:id="rId59" display="https://www.worldometers.info/coronavirus/country/kazakhstan/" xr:uid="{D543A8C0-098F-4B18-9070-700DF534F1D0}"/>
    <hyperlink ref="I32" r:id="rId60" display="https://www.worldometers.info/world-population/kazakhstan-population/" xr:uid="{7C057074-A125-4DCB-8840-4E78C5E0FCAE}"/>
    <hyperlink ref="C33" r:id="rId61" display="https://www.worldometers.info/coronavirus/country/oman/" xr:uid="{5F5DF99C-F484-48AD-AA1F-13AB04E84441}"/>
    <hyperlink ref="I33" r:id="rId62" display="https://www.worldometers.info/world-population/oman-population/" xr:uid="{AD95B031-C3B6-4E54-9BE9-B3F76135F2DE}"/>
    <hyperlink ref="C34" r:id="rId63" display="https://www.worldometers.info/coronavirus/country/kuwait/" xr:uid="{F015A92E-2388-463E-BF23-136B97577652}"/>
    <hyperlink ref="I34" r:id="rId64" display="https://www.worldometers.info/world-population/kuwait-population/" xr:uid="{3C6EDF49-1E47-441B-98CA-A409C6192FED}"/>
    <hyperlink ref="C35" r:id="rId65" display="https://www.worldometers.info/coronavirus/country/united-arab-emirates/" xr:uid="{5E010863-B09E-4DED-820E-0A659172393D}"/>
    <hyperlink ref="I35" r:id="rId66" display="https://www.worldometers.info/world-population/united-arab-emirates-population/" xr:uid="{E185C93E-DB7D-42EC-A6C8-DE43AC1A05FE}"/>
    <hyperlink ref="C36" r:id="rId67" display="https://www.worldometers.info/coronavirus/country/philippines/" xr:uid="{584CB075-BF7A-4D96-AEE1-AA3433991BF2}"/>
    <hyperlink ref="I36" r:id="rId68" display="https://www.worldometers.info/world-population/philippines-population/" xr:uid="{ABF2F89E-FFCB-4A72-B7BD-5862A2EA4A17}"/>
    <hyperlink ref="C37" r:id="rId69" display="https://www.worldometers.info/coronavirus/country/ukraine/" xr:uid="{8D9C72A2-2BA5-4AB8-AB2A-8AC84A05FA7C}"/>
    <hyperlink ref="I37" r:id="rId70" display="https://www.worldometers.info/world-population/ukraine-population/" xr:uid="{2A390F01-EA6B-42F9-AB47-72BAE6DCFECC}"/>
    <hyperlink ref="C38" r:id="rId71" display="https://www.worldometers.info/coronavirus/country/netherlands/" xr:uid="{50151E6A-0AC8-4724-B65E-A8749FC72E16}"/>
    <hyperlink ref="I38" r:id="rId72" display="https://www.worldometers.info/world-population/netherlands-population/" xr:uid="{B5E931B7-2311-461A-9505-9D51E8831FF6}"/>
    <hyperlink ref="C39" r:id="rId73" display="https://www.worldometers.info/coronavirus/country/bolivia/" xr:uid="{B3C8931A-264A-4946-B683-61749DBF569B}"/>
    <hyperlink ref="I39" r:id="rId74" display="https://www.worldometers.info/world-population/bolivia-population/" xr:uid="{B73B1C31-4E94-495C-805A-2AC56ABA0581}"/>
    <hyperlink ref="C40" r:id="rId75" display="https://www.worldometers.info/coronavirus/country/portugal/" xr:uid="{60913529-91EA-4500-9876-5595FE39F583}"/>
    <hyperlink ref="I40" r:id="rId76" display="https://www.worldometers.info/world-population/portugal-population/" xr:uid="{FA34A59A-6399-4234-B481-95DEDE813934}"/>
    <hyperlink ref="C41" r:id="rId77" display="https://www.worldometers.info/coronavirus/country/singapore/" xr:uid="{EE5EA6E6-3A16-42EE-85DA-841064986165}"/>
    <hyperlink ref="I41" r:id="rId78" display="https://www.worldometers.info/world-population/singapore-population/" xr:uid="{D7977C54-6E21-4FB2-A13A-03B89BC38B0D}"/>
    <hyperlink ref="C42" r:id="rId79" display="https://www.worldometers.info/coronavirus/country/dominican-republic/" xr:uid="{6C140077-BAD4-4DD1-A54C-BF5506E9FDA8}"/>
    <hyperlink ref="I42" r:id="rId80" display="https://www.worldometers.info/world-population/dominican-republic-population/" xr:uid="{8B79F6A7-D90A-4C5E-AC08-18CA5DF9EBE1}"/>
    <hyperlink ref="C43" r:id="rId81" display="https://www.worldometers.info/coronavirus/country/panama/" xr:uid="{1AE9F37A-3E60-45D2-87CD-916379D30A9F}"/>
    <hyperlink ref="I43" r:id="rId82" display="https://www.worldometers.info/world-population/panama-population/" xr:uid="{2536798E-2398-4BF0-9B85-81B5771E7921}"/>
    <hyperlink ref="C44" r:id="rId83" display="https://www.worldometers.info/coronavirus/country/israel/" xr:uid="{99D00486-2D6D-44BE-B8CB-1E14A57F0B2F}"/>
    <hyperlink ref="C45" r:id="rId84" display="https://www.worldometers.info/coronavirus/country/poland/" xr:uid="{C4F91824-593C-45EC-AE5A-AD3A38907C6F}"/>
    <hyperlink ref="I45" r:id="rId85" display="https://www.worldometers.info/world-population/poland-population/" xr:uid="{F153ADC8-7488-4331-BA71-59827799A12C}"/>
    <hyperlink ref="C46" r:id="rId86" display="https://www.worldometers.info/coronavirus/country/afghanistan/" xr:uid="{18F56585-DCBA-4AB8-A750-7F555AEE7B63}"/>
    <hyperlink ref="I46" r:id="rId87" display="https://www.worldometers.info/world-population/afghanistan-population/" xr:uid="{2E8D7328-D906-4DC3-9AB6-F5DC4096CD28}"/>
    <hyperlink ref="C47" r:id="rId88" display="https://www.worldometers.info/coronavirus/country/switzerland/" xr:uid="{7874C463-61CC-44CD-BB99-0E6C510E8211}"/>
    <hyperlink ref="I47" r:id="rId89" display="https://www.worldometers.info/world-population/switzerland-population/" xr:uid="{00202523-7A37-489B-9480-BA2B4DCD7B32}"/>
    <hyperlink ref="C48" r:id="rId90" display="https://www.worldometers.info/coronavirus/country/romania/" xr:uid="{2DAF098E-45DA-4D69-8F93-E3767C1269AF}"/>
    <hyperlink ref="I48" r:id="rId91" display="https://www.worldometers.info/world-population/romania-population/" xr:uid="{260B1277-F114-4C28-A83A-7DAD8623DD71}"/>
    <hyperlink ref="C49" r:id="rId92" display="https://www.worldometers.info/coronavirus/country/bahrain/" xr:uid="{C689B4EA-D3A1-4E51-9FF4-7FCDA1720474}"/>
    <hyperlink ref="I49" r:id="rId93" display="https://www.worldometers.info/world-population/bahrain-population/" xr:uid="{F3DB48CC-168D-4AB3-8C99-FCEE21173F5B}"/>
    <hyperlink ref="C50" r:id="rId94" display="https://www.worldometers.info/coronavirus/country/nigeria/" xr:uid="{A3720F9C-4B95-484B-8FE3-60E913661613}"/>
    <hyperlink ref="I50" r:id="rId95" display="https://www.worldometers.info/world-population/nigeria-population/" xr:uid="{8FF702A9-C8A0-4573-AB22-B4B63993116B}"/>
    <hyperlink ref="C51" r:id="rId96" display="https://www.worldometers.info/coronavirus/country/armenia/" xr:uid="{6A088C9B-2A86-430F-A30E-138965381CFB}"/>
    <hyperlink ref="I51" r:id="rId97" display="https://www.worldometers.info/world-population/armenia-population/" xr:uid="{5A58A02D-1604-4FBE-BBB7-82E0CB6C5848}"/>
    <hyperlink ref="C52" r:id="rId98" display="https://www.worldometers.info/coronavirus/country/guatemala/" xr:uid="{AECF993D-F61A-48E4-A9E3-57F0EEB972AF}"/>
    <hyperlink ref="I52" r:id="rId99" display="https://www.worldometers.info/world-population/guatemala-population/" xr:uid="{DFC2F752-8328-4C8B-81F7-D1DC0BDA1843}"/>
    <hyperlink ref="C53" r:id="rId100" display="https://www.worldometers.info/coronavirus/country/honduras/" xr:uid="{5976D37C-1539-4281-83F7-E7EB5CD528A3}"/>
    <hyperlink ref="I53" r:id="rId101" display="https://www.worldometers.info/world-population/honduras-population/" xr:uid="{6FD84305-BF35-45C0-933A-AA71BA5C619B}"/>
    <hyperlink ref="C54" r:id="rId102" display="https://www.worldometers.info/coronavirus/country/ireland/" xr:uid="{8D068DFD-E55A-4AEA-A85D-2F0F551CE130}"/>
    <hyperlink ref="I54" r:id="rId103" display="https://www.worldometers.info/world-population/ireland-population/" xr:uid="{A4B8F108-E5C4-43A3-9601-13A316E2ADC6}"/>
    <hyperlink ref="C55" r:id="rId104" display="https://www.worldometers.info/coronavirus/country/ghana/" xr:uid="{F29B8913-B328-4E6B-8C2E-F821B6FD6BA3}"/>
    <hyperlink ref="I55" r:id="rId105" display="https://www.worldometers.info/world-population/ghana-population/" xr:uid="{0C8DDC28-CA24-4E13-AF81-9B76B7562565}"/>
    <hyperlink ref="C56" r:id="rId106" display="https://www.worldometers.info/coronavirus/country/azerbaijan/" xr:uid="{FC73FB6D-E902-4179-9420-36418DE4DA89}"/>
    <hyperlink ref="I56" r:id="rId107" display="https://www.worldometers.info/world-population/azerbaijan-population/" xr:uid="{9D0E90D6-EE00-4841-A8EC-944F0F13191B}"/>
    <hyperlink ref="C57" r:id="rId108" display="https://www.worldometers.info/coronavirus/country/japan/" xr:uid="{2829174D-A508-4397-B58B-AE16B38300D9}"/>
    <hyperlink ref="I57" r:id="rId109" display="https://www.worldometers.info/world-population/japan-population/" xr:uid="{0EE4714D-7C30-41BA-9EC6-BAF9D68E9BFB}"/>
    <hyperlink ref="C58" r:id="rId110" display="https://www.worldometers.info/coronavirus/country/moldova/" xr:uid="{C0190F0A-7928-4657-8CF1-FCEAFCCFF79A}"/>
    <hyperlink ref="I58" r:id="rId111" display="https://www.worldometers.info/world-population/moldova-population/" xr:uid="{E1993E4B-93B3-4867-8E94-354F0C5097E8}"/>
    <hyperlink ref="C59" r:id="rId112" display="https://www.worldometers.info/coronavirus/country/austria/" xr:uid="{A0CE60C1-2C7F-4198-B39A-2F8B8F21B545}"/>
    <hyperlink ref="I59" r:id="rId113" display="https://www.worldometers.info/world-population/austria-population/" xr:uid="{16BB4DCA-6B60-495F-9914-4E892966D923}"/>
    <hyperlink ref="C60" r:id="rId114" display="https://www.worldometers.info/coronavirus/country/algeria/" xr:uid="{1C48F63E-176E-4F60-B608-AEBBD0BACAF2}"/>
    <hyperlink ref="I60" r:id="rId115" display="https://www.worldometers.info/world-population/algeria-population/" xr:uid="{E1B4A0F1-D090-4651-917C-F5CEF572B8BA}"/>
    <hyperlink ref="C61" r:id="rId116" display="https://www.worldometers.info/coronavirus/country/serbia/" xr:uid="{DDD04756-8A5C-4AAA-85E9-D95B0A0B38CD}"/>
    <hyperlink ref="I61" r:id="rId117" display="https://www.worldometers.info/world-population/serbia-population/" xr:uid="{47AB5F27-E458-410A-8FB9-9704DF898E00}"/>
    <hyperlink ref="C62" r:id="rId118" display="https://www.worldometers.info/coronavirus/country/nepal/" xr:uid="{1D55D7EA-1104-4A15-87D2-B06DB9437BB0}"/>
    <hyperlink ref="I62" r:id="rId119" display="https://www.worldometers.info/world-population/nepal-population/" xr:uid="{5FB2C164-06DD-49FF-BF01-90A43F4FA37C}"/>
    <hyperlink ref="C63" r:id="rId120" display="https://www.worldometers.info/coronavirus/country/morocco/" xr:uid="{2A05B666-3C3A-425A-80A7-0C989580CD07}"/>
    <hyperlink ref="I63" r:id="rId121" display="https://www.worldometers.info/world-population/morocco-population/" xr:uid="{CA83E314-ABA3-4477-AAC4-2B69FE06EB0B}"/>
    <hyperlink ref="C64" r:id="rId122" display="https://www.worldometers.info/coronavirus/country/cameroon/" xr:uid="{0B4109F9-A70E-4271-BDA9-DC0E1359C787}"/>
    <hyperlink ref="I64" r:id="rId123" display="https://www.worldometers.info/world-population/cameroon-population/" xr:uid="{B584390B-6DB3-43CA-B886-5FD0C05BE565}"/>
    <hyperlink ref="C65" r:id="rId124" display="https://www.worldometers.info/coronavirus/country/south-korea/" xr:uid="{0DBB7E02-2BE6-4DB5-B2F8-B270862BDEA0}"/>
    <hyperlink ref="I65" r:id="rId125" display="https://www.worldometers.info/world-population/south-korea-population/" xr:uid="{EE731D2B-BF63-44DC-8C52-95D09C3D0A1C}"/>
    <hyperlink ref="C66" r:id="rId126" display="https://www.worldometers.info/coronavirus/country/czech-republic/" xr:uid="{D13ECC7C-6E2D-4DD8-BEBC-0CF21EA4D0DB}"/>
    <hyperlink ref="I66" r:id="rId127" display="https://www.worldometers.info/world-population/czech-republic-population/" xr:uid="{690BBB35-F65F-4731-A59F-B7499D16A4B3}"/>
    <hyperlink ref="C67" r:id="rId128" display="https://www.worldometers.info/coronavirus/country/denmark/" xr:uid="{1F5954B8-BE6A-42DD-BE1D-72ECB68B1463}"/>
    <hyperlink ref="I67" r:id="rId129" display="https://www.worldometers.info/world-population/denmark-population/" xr:uid="{0EBDFC88-4E43-487D-87CC-C4049982415C}"/>
    <hyperlink ref="C68" r:id="rId130" display="https://www.worldometers.info/coronavirus/country/uzbekistan/" xr:uid="{A29C90CA-CBCF-4C69-90EF-CFE42BAB3AE6}"/>
    <hyperlink ref="I68" r:id="rId131" display="https://www.worldometers.info/world-population/uzbekistan-population/" xr:uid="{56B8AA0F-9FCE-4B19-ABD4-101541E150DC}"/>
    <hyperlink ref="C69" r:id="rId132" display="https://www.worldometers.info/coronavirus/country/cote-d-ivoire/" xr:uid="{7814E900-141D-430C-A349-24A69201D603}"/>
    <hyperlink ref="I69" r:id="rId133" display="https://www.worldometers.info/world-population/cote-d-ivoire-population/" xr:uid="{AC021D43-264C-4EA9-BEAF-63B5E26E9609}"/>
    <hyperlink ref="C70" r:id="rId134" display="https://www.worldometers.info/coronavirus/country/kyrgyzstan/" xr:uid="{8F365F61-914B-41D9-8C76-4E6A86740C56}"/>
    <hyperlink ref="I70" r:id="rId135" display="https://www.worldometers.info/world-population/kyrgyzstan-population/" xr:uid="{17B555F5-CE56-4B9D-8F11-33CE99A7F912}"/>
    <hyperlink ref="C71" r:id="rId136" display="https://www.worldometers.info/coronavirus/country/sudan/" xr:uid="{3201DB96-4283-420F-B67E-004595710404}"/>
    <hyperlink ref="I71" r:id="rId137" display="https://www.worldometers.info/world-population/sudan-population/" xr:uid="{8B1C6C7E-FC0B-423D-8A45-814A16241F37}"/>
    <hyperlink ref="C72" r:id="rId138" display="https://www.worldometers.info/coronavirus/country/australia/" xr:uid="{32811735-5660-497D-9388-D0C08F4C5822}"/>
    <hyperlink ref="I72" r:id="rId139" display="https://www.worldometers.info/world-population/australia-population/" xr:uid="{6DDDD5EF-0FCF-4B2C-A26E-5AAFB0FAB4FC}"/>
    <hyperlink ref="C73" r:id="rId140" display="https://www.worldometers.info/coronavirus/country/kenya/" xr:uid="{BAB71E42-E7B9-4EB7-ACB3-58A65BD648E5}"/>
    <hyperlink ref="I73" r:id="rId141" display="https://www.worldometers.info/world-population/kenya-population/" xr:uid="{CB8C1AF5-F277-46BD-AB10-710585807C47}"/>
    <hyperlink ref="C74" r:id="rId142" display="https://www.worldometers.info/coronavirus/country/el-salvador/" xr:uid="{48C3957B-B03F-4678-88C1-80B4840C0186}"/>
    <hyperlink ref="I74" r:id="rId143" display="https://www.worldometers.info/world-population/el-salvador-population/" xr:uid="{0DEC1CD4-3AA0-47C4-AFAC-4F29FBCEEA2B}"/>
    <hyperlink ref="C75" r:id="rId144" display="https://www.worldometers.info/coronavirus/country/venezuela/" xr:uid="{B011983C-8668-4DBF-99A4-63D6ADBEB4AC}"/>
    <hyperlink ref="I75" r:id="rId145" display="https://www.worldometers.info/world-population/venezuela-population/" xr:uid="{555AD6D5-0B41-4BA6-8CC1-635FD8537434}"/>
    <hyperlink ref="C76" r:id="rId146" display="https://www.worldometers.info/coronavirus/country/norway/" xr:uid="{81D48EFF-C278-4B6D-B972-D0F7B285D9D3}"/>
    <hyperlink ref="I76" r:id="rId147" display="https://www.worldometers.info/world-population/norway-population/" xr:uid="{A6577C2F-0756-49A4-9114-C467FFBBA200}"/>
    <hyperlink ref="C77" r:id="rId148" display="https://www.worldometers.info/coronavirus/country/malaysia/" xr:uid="{A073EC62-2DBD-4B60-936A-D902CDAE70EF}"/>
    <hyperlink ref="I77" r:id="rId149" display="https://www.worldometers.info/world-population/malaysia-population/" xr:uid="{C988D50E-D9B4-47B0-9345-98D070B1F910}"/>
    <hyperlink ref="C78" r:id="rId150" display="https://www.worldometers.info/coronavirus/country/senegal/" xr:uid="{D20F3098-49C9-4908-8E76-5CF04810A302}"/>
    <hyperlink ref="I78" r:id="rId151" display="https://www.worldometers.info/world-population/senegal-population/" xr:uid="{4DB7DD7D-B2E0-4C61-9AA9-88FB490D48EC}"/>
    <hyperlink ref="C79" r:id="rId152" display="https://www.worldometers.info/coronavirus/country/macedonia/" xr:uid="{14DFEB71-6407-418E-BEB4-DE4895ED1F67}"/>
    <hyperlink ref="I79" r:id="rId153" display="https://www.worldometers.info/world-population/macedonia-population/" xr:uid="{5C220ABA-A38B-492F-82A7-6AFF835BE8DC}"/>
    <hyperlink ref="C80" r:id="rId154" display="https://www.worldometers.info/coronavirus/country/democratic-republic-of-the-congo/" xr:uid="{091A9C67-EA99-432D-8110-6E56C53FC808}"/>
    <hyperlink ref="I80" r:id="rId155" display="https://www.worldometers.info/world-population/democratic-republic-of-the-congo-population/" xr:uid="{563933A1-A1D4-47FB-A4DF-605ACDBFB229}"/>
    <hyperlink ref="C81" r:id="rId156" display="https://www.worldometers.info/coronavirus/country/ethiopia/" xr:uid="{F72168B6-3010-43DA-935E-6A62244A93B7}"/>
    <hyperlink ref="I81" r:id="rId157" display="https://www.worldometers.info/world-population/ethiopia-population/" xr:uid="{8C65BA2C-BA73-47BF-A77C-C25D1CDCB12E}"/>
    <hyperlink ref="C82" r:id="rId158" display="https://www.worldometers.info/coronavirus/country/finland/" xr:uid="{0A2DE842-0B4B-433F-A602-71DE7D71B392}"/>
    <hyperlink ref="I82" r:id="rId159" display="https://www.worldometers.info/world-population/finland-population/" xr:uid="{63246D44-50B1-4E10-A186-C8835DB7ED01}"/>
    <hyperlink ref="C83" r:id="rId160" display="https://www.worldometers.info/coronavirus/country/costa-rica/" xr:uid="{EF58585D-19B0-45A6-8302-028D31B14235}"/>
    <hyperlink ref="I83" r:id="rId161" display="https://www.worldometers.info/world-population/costa-rica-population/" xr:uid="{2A431431-2BE8-480D-A989-D2287DE5DE2A}"/>
    <hyperlink ref="C84" r:id="rId162" display="https://www.worldometers.info/coronavirus/country/bulgaria/" xr:uid="{B5AC0938-B976-4358-91B4-6DCD3B7B602A}"/>
    <hyperlink ref="I84" r:id="rId163" display="https://www.worldometers.info/world-population/bulgaria-population/" xr:uid="{F4663BE3-DB69-4003-A9D0-FF79155CC418}"/>
    <hyperlink ref="C85" r:id="rId164" display="https://www.worldometers.info/coronavirus/country/bosnia-and-herzegovina/" xr:uid="{8C690048-2816-48BD-8CA0-D3621D4B1598}"/>
    <hyperlink ref="I85" r:id="rId165" display="https://www.worldometers.info/world-population/bosnia-and-herzegovina-population/" xr:uid="{B3276654-0A6F-4992-90A2-0A49AEF528AA}"/>
    <hyperlink ref="C86" r:id="rId166" display="https://www.worldometers.info/coronavirus/country/haiti/" xr:uid="{63E97BDC-4586-4736-A015-3B833EDE08A0}"/>
    <hyperlink ref="I86" r:id="rId167" display="https://www.worldometers.info/world-population/haiti-population/" xr:uid="{0EE222D5-249B-478D-8DD9-70D0DCA479CE}"/>
    <hyperlink ref="C87" r:id="rId168" display="https://www.worldometers.info/coronavirus/country/tajikistan/" xr:uid="{83048C9E-BB86-4E6A-9775-9ACD57FA68A7}"/>
    <hyperlink ref="I87" r:id="rId169" display="https://www.worldometers.info/world-population/tajikistan-population/" xr:uid="{C7DC1C16-72F9-417B-9D19-8D5662BA3C77}"/>
    <hyperlink ref="C88" r:id="rId170" display="https://www.worldometers.info/coronavirus/country/state-of-palestine/" xr:uid="{8D4FB868-4FCD-4B05-8608-B41C8035ED89}"/>
    <hyperlink ref="I88" r:id="rId171" display="https://www.worldometers.info/world-population/state-of-palestine-population/" xr:uid="{FAE7484F-508C-4757-804B-4E5FA9067D5B}"/>
    <hyperlink ref="C89" r:id="rId172" display="https://www.worldometers.info/coronavirus/country/guinea/" xr:uid="{D2ABBA86-4F95-4C29-9FE3-AB39A19B3BF7}"/>
    <hyperlink ref="I89" r:id="rId173" display="https://www.worldometers.info/world-population/guinea-population/" xr:uid="{899DAE33-A2FC-4F20-9C60-44288DD0A67E}"/>
    <hyperlink ref="C90" r:id="rId174" display="https://www.worldometers.info/coronavirus/country/french-guiana/" xr:uid="{FFA494EF-DB6A-4863-BD2D-CE59FD3083DE}"/>
    <hyperlink ref="I90" r:id="rId175" display="https://www.worldometers.info/world-population/french-guiana-population/" xr:uid="{5A4C7A3D-4E4E-44F5-B739-CD218116301B}"/>
    <hyperlink ref="C91" r:id="rId176" display="https://www.worldometers.info/coronavirus/country/gabon/" xr:uid="{33DDC25A-8243-4B45-81E9-D57D04694DE1}"/>
    <hyperlink ref="I91" r:id="rId177" display="https://www.worldometers.info/world-population/gabon-population/" xr:uid="{FF95AC1B-9DDE-411E-887E-DDBA262BFF8A}"/>
    <hyperlink ref="C92" r:id="rId178" display="https://www.worldometers.info/coronavirus/country/mauritania/" xr:uid="{266B7CD2-918B-4FAF-AF7F-FD5FA6B4485E}"/>
    <hyperlink ref="I92" r:id="rId179" display="https://www.worldometers.info/world-population/mauritania-population/" xr:uid="{2A85297E-EEBD-46A5-B24B-C8983EE4ED64}"/>
    <hyperlink ref="C93" r:id="rId180" display="https://www.worldometers.info/coronavirus/country/djibouti/" xr:uid="{395ACB79-E665-4A6A-806A-8DCF5331B5D4}"/>
    <hyperlink ref="I93" r:id="rId181" display="https://www.worldometers.info/world-population/djibouti-population/" xr:uid="{35EFA154-88F6-4D60-8048-038450A91DF0}"/>
    <hyperlink ref="C94" r:id="rId182" display="https://www.worldometers.info/coronavirus/country/luxembourg/" xr:uid="{DB38C6C5-E8DF-476C-9AE2-631BECEB952E}"/>
    <hyperlink ref="I94" r:id="rId183" display="https://www.worldometers.info/world-population/luxembourg-population/" xr:uid="{F1C81882-ABEE-40C8-896D-953A970F25FF}"/>
    <hyperlink ref="C95" r:id="rId184" display="https://www.worldometers.info/coronavirus/country/madagascar/" xr:uid="{32F8C569-2CD8-485A-9977-E0A5D84A9E50}"/>
    <hyperlink ref="I95" r:id="rId185" display="https://www.worldometers.info/world-population/madagascar-population/" xr:uid="{8F5DDA48-38CE-4BDD-84DB-DF7B04E363D7}"/>
    <hyperlink ref="C96" r:id="rId186" display="https://www.worldometers.info/coronavirus/country/central-african-republic/" xr:uid="{ADA334AD-510A-4D7E-A200-98EAF11B15B7}"/>
    <hyperlink ref="I96" r:id="rId187" display="https://www.worldometers.info/world-population/central-african-republic-population/" xr:uid="{E2008AFA-C0E8-4E15-8DB1-F9E67379D19B}"/>
    <hyperlink ref="C97" r:id="rId188" display="https://www.worldometers.info/coronavirus/country/hungary/" xr:uid="{A4B8A322-E963-4DB6-BC99-CDA0F354BFB5}"/>
    <hyperlink ref="I97" r:id="rId189" display="https://www.worldometers.info/world-population/hungary-population/" xr:uid="{DB2F6854-1E37-449E-946F-DFABC1C639E9}"/>
    <hyperlink ref="C98" r:id="rId190" display="https://www.worldometers.info/coronavirus/country/greece/" xr:uid="{F8D790AD-2A64-49D0-9D48-87AFC33DFC20}"/>
    <hyperlink ref="I98" r:id="rId191" display="https://www.worldometers.info/world-population/greece-population/" xr:uid="{C3D2AE87-8BF3-424D-8732-345F00C7E0F0}"/>
    <hyperlink ref="C99" r:id="rId192" display="https://www.worldometers.info/coronavirus/country/croatia/" xr:uid="{6C1CD7F8-9E6A-4C1B-B6B0-DAB84A583945}"/>
    <hyperlink ref="I99" r:id="rId193" display="https://www.worldometers.info/world-population/croatia-population/" xr:uid="{9BDD70AD-C8BD-42B8-953C-C8DD063953FA}"/>
    <hyperlink ref="C100" r:id="rId194" display="https://www.worldometers.info/coronavirus/country/albania/" xr:uid="{28FA8AD9-85DC-428A-8CCD-FF740B089273}"/>
    <hyperlink ref="I100" r:id="rId195" display="https://www.worldometers.info/world-population/albania-population/" xr:uid="{7FAADF1F-357A-48ED-A58E-5175AF6A91FD}"/>
    <hyperlink ref="C101" r:id="rId196" display="https://www.worldometers.info/coronavirus/country/thailand/" xr:uid="{AE3AF81F-A889-4E03-A96D-6F365CA24A15}"/>
    <hyperlink ref="I101" r:id="rId197" display="https://www.worldometers.info/world-population/thailand-population/" xr:uid="{28ACAE16-AD55-4B01-A947-8F29F5EC35CE}"/>
    <hyperlink ref="C102" r:id="rId198" display="https://www.worldometers.info/coronavirus/country/equatorial-guinea/" xr:uid="{605889EF-03B0-43AE-9144-8A9AA70726FF}"/>
    <hyperlink ref="I102" r:id="rId199" display="https://www.worldometers.info/world-population/equatorial-guinea-population/" xr:uid="{6916756C-EA98-49CF-9FD1-42C3688307E7}"/>
    <hyperlink ref="C103" r:id="rId200" display="https://www.worldometers.info/coronavirus/country/somalia/" xr:uid="{21A772BE-5EA9-4C7F-89C6-AE1D42ABF5B7}"/>
    <hyperlink ref="I103" r:id="rId201" display="https://www.worldometers.info/world-population/somalia-population/" xr:uid="{4423B9AD-7664-49DF-8B0D-8C85BC2A56EC}"/>
    <hyperlink ref="C104" r:id="rId202" display="https://www.worldometers.info/coronavirus/country/nicaragua/" xr:uid="{064B95E9-2A90-4DBC-91CE-1A2FF4B45A2F}"/>
    <hyperlink ref="I104" r:id="rId203" display="https://www.worldometers.info/world-population/nicaragua-population/" xr:uid="{964E6FF6-9BB3-46BC-BC93-8C6E653A85C2}"/>
    <hyperlink ref="C105" r:id="rId204" display="https://www.worldometers.info/coronavirus/country/paraguay/" xr:uid="{E0BDB30B-F96E-4DD8-92D3-F26F16D73E6F}"/>
    <hyperlink ref="I105" r:id="rId205" display="https://www.worldometers.info/world-population/paraguay-population/" xr:uid="{6DE509FB-C82B-4375-8698-10C720A74C4B}"/>
    <hyperlink ref="C106" r:id="rId206" display="https://www.worldometers.info/coronavirus/country/mayotte/" xr:uid="{FE9EB42D-7526-4605-BEB6-9961E228EA80}"/>
    <hyperlink ref="I106" r:id="rId207" display="https://www.worldometers.info/world-population/mayotte-population/" xr:uid="{94F3EF70-F173-403D-9F2B-341D5D5264F7}"/>
    <hyperlink ref="C107" r:id="rId208" display="https://www.worldometers.info/coronavirus/country/maldives/" xr:uid="{ABA69680-A9F2-42A1-80A0-86598C838A4D}"/>
    <hyperlink ref="I107" r:id="rId209" display="https://www.worldometers.info/world-population/maldives-population/" xr:uid="{AE895539-DF3F-4239-944C-F4EECFE8C120}"/>
    <hyperlink ref="C108" r:id="rId210" display="https://www.worldometers.info/coronavirus/country/sri-lanka/" xr:uid="{B3EA1A44-04B6-4191-B2E8-2F619E2D5BE8}"/>
    <hyperlink ref="I108" r:id="rId211" display="https://www.worldometers.info/world-population/sri-lanka-population/" xr:uid="{A77916E3-1A85-4539-9663-C3C940FC1754}"/>
    <hyperlink ref="C109" r:id="rId212" display="https://www.worldometers.info/coronavirus/country/cuba/" xr:uid="{0852DD22-8262-4125-B56A-84A5CE93A445}"/>
    <hyperlink ref="I109" r:id="rId213" display="https://www.worldometers.info/world-population/cuba-population/" xr:uid="{C3372B6D-36F4-4C2E-845D-C62BBE8C2E34}"/>
    <hyperlink ref="C110" r:id="rId214" display="https://www.worldometers.info/coronavirus/country/mali/" xr:uid="{955D11B6-CD45-4F88-8FD6-9F9CF1CE6B35}"/>
    <hyperlink ref="I110" r:id="rId215" display="https://www.worldometers.info/world-population/mali-population/" xr:uid="{C4F5536F-9ABC-4434-834D-CECB869BA947}"/>
    <hyperlink ref="C111" r:id="rId216" display="https://www.worldometers.info/coronavirus/country/lebanon/" xr:uid="{B7D814BB-C54E-47D1-A2B7-59E7567D88E3}"/>
    <hyperlink ref="I111" r:id="rId217" display="https://www.worldometers.info/world-population/lebanon-population/" xr:uid="{50F43454-B406-499B-B063-B63BC6EB3B43}"/>
    <hyperlink ref="C112" r:id="rId218" display="https://www.worldometers.info/coronavirus/country/malawi/" xr:uid="{7CCE53E4-D06A-4DB0-A7A6-CB5527554B48}"/>
    <hyperlink ref="I112" r:id="rId219" display="https://www.worldometers.info/world-population/malawi-population/" xr:uid="{4E785A22-4F3C-4705-9C8E-4B76F155B27A}"/>
    <hyperlink ref="C113" r:id="rId220" display="https://www.worldometers.info/coronavirus/country/congo/" xr:uid="{AB2C4D35-B63B-4F95-855B-62386ABABEE4}"/>
    <hyperlink ref="I113" r:id="rId221" display="https://www.worldometers.info/world-population/congo-population/" xr:uid="{2F1B3CB2-8C88-4529-8E0A-478F8D9A0EDA}"/>
    <hyperlink ref="C114" r:id="rId222" display="https://www.worldometers.info/coronavirus/country/south-sudan/" xr:uid="{FED56D22-293C-476F-A618-0AF5062B4B61}"/>
    <hyperlink ref="I114" r:id="rId223" display="https://www.worldometers.info/world-population/south-sudan-population/" xr:uid="{FA2BCC69-8577-452D-ABAC-F169835F044B}"/>
    <hyperlink ref="C115" r:id="rId224" display="https://www.worldometers.info/coronavirus/country/estonia/" xr:uid="{075D872D-4AF2-4B39-9EAC-0D30B53748E2}"/>
    <hyperlink ref="I115" r:id="rId225" display="https://www.worldometers.info/world-population/estonia-population/" xr:uid="{E035BF4E-FD93-49A9-BDC5-EFB417C3879A}"/>
    <hyperlink ref="C116" r:id="rId226" display="https://www.worldometers.info/coronavirus/country/slovakia/" xr:uid="{060C200F-2B3D-4164-976E-4E22ADC4AEC8}"/>
    <hyperlink ref="I116" r:id="rId227" display="https://www.worldometers.info/world-population/slovakia-population/" xr:uid="{FCFA8DBD-5731-46C3-B97D-8766E3598A07}"/>
    <hyperlink ref="C117" r:id="rId228" display="https://www.worldometers.info/coronavirus/country/iceland/" xr:uid="{F52B2E8C-5699-49D9-94E9-A0551597AD51}"/>
    <hyperlink ref="I117" r:id="rId229" display="https://www.worldometers.info/world-population/iceland-population/" xr:uid="{6FB70379-7B47-4001-B1A6-750BF8E050DB}"/>
    <hyperlink ref="C118" r:id="rId230" display="https://www.worldometers.info/coronavirus/country/zambia/" xr:uid="{4006DC65-BA67-4D49-8963-C02915BFB00A}"/>
    <hyperlink ref="I118" r:id="rId231" display="https://www.worldometers.info/world-population/zambia-population/" xr:uid="{A9EF3EC4-EB49-47E9-80BA-908ADAB60CFB}"/>
    <hyperlink ref="C119" r:id="rId232" display="https://www.worldometers.info/coronavirus/country/lithuania/" xr:uid="{17FCF1D4-B45A-44A1-8418-3B9221918645}"/>
    <hyperlink ref="I119" r:id="rId233" display="https://www.worldometers.info/world-population/lithuania-population/" xr:uid="{8FFB4963-7DAB-417D-8A62-159EAED8B84C}"/>
    <hyperlink ref="C120" r:id="rId234" display="https://www.worldometers.info/coronavirus/country/guinea-bissau/" xr:uid="{0C6925DC-D6F8-4409-9465-753169020163}"/>
    <hyperlink ref="I120" r:id="rId235" display="https://www.worldometers.info/world-population/guinea-bissau-population/" xr:uid="{56BCC9EF-6CFA-426F-B86D-9C1A9510D21E}"/>
    <hyperlink ref="C121" r:id="rId236" display="https://www.worldometers.info/coronavirus/country/slovenia/" xr:uid="{1B3F3B63-9796-4765-8491-440C3A0EBB61}"/>
    <hyperlink ref="I121" r:id="rId237" display="https://www.worldometers.info/world-population/slovenia-population/" xr:uid="{D3593D4B-D06A-42E3-AD73-B482271730C2}"/>
    <hyperlink ref="C122" r:id="rId238" display="https://www.worldometers.info/coronavirus/country/cabo-verde/" xr:uid="{1083858D-73C1-4249-8C3B-027F88EC1C42}"/>
    <hyperlink ref="I122" r:id="rId239" display="https://www.worldometers.info/world-population/cabo-verde-population/" xr:uid="{D521CCE4-3C91-4D4C-88F7-E0E1211E9669}"/>
    <hyperlink ref="C123" r:id="rId240" display="https://www.worldometers.info/coronavirus/country/sierra-leone/" xr:uid="{04C97FE0-841A-4F5B-857A-2E742EA9079A}"/>
    <hyperlink ref="I123" r:id="rId241" display="https://www.worldometers.info/world-population/sierra-leone-population/" xr:uid="{099DF6B3-FA1F-4E7B-AB47-FAF5E83B3DF7}"/>
    <hyperlink ref="C124" r:id="rId242" display="https://www.worldometers.info/coronavirus/country/new-zealand/" xr:uid="{D8CCE4BE-C5C0-4353-9DB4-81DA2D590EEE}"/>
    <hyperlink ref="C125" r:id="rId243" display="https://www.worldometers.info/coronavirus/country/china-hong-kong-sar/" xr:uid="{1833277B-7E74-4F3D-AE4F-108DF784A576}"/>
    <hyperlink ref="I125" r:id="rId244" display="https://www.worldometers.info/world-population/china-hong-kong-sar-population/" xr:uid="{FF9F0E95-9607-45BC-ABF8-6BFBAD17929E}"/>
    <hyperlink ref="C126" r:id="rId245" display="https://www.worldometers.info/coronavirus/country/libya/" xr:uid="{1FB6130F-9901-4752-BBA5-39C2EBAB5F95}"/>
    <hyperlink ref="I126" r:id="rId246" display="https://www.worldometers.info/world-population/libya-population/" xr:uid="{5B767965-CCE0-4AA8-AD63-5E6ACA841844}"/>
    <hyperlink ref="C127" r:id="rId247" display="https://www.worldometers.info/coronavirus/country/yemen/" xr:uid="{CB3FA4F1-008C-44D3-9E77-B4E06F3C1031}"/>
    <hyperlink ref="I127" r:id="rId248" display="https://www.worldometers.info/world-population/yemen-population/" xr:uid="{FBCCAFB2-F9FD-49A1-A3DF-2EB4A4BFDC6C}"/>
    <hyperlink ref="C128" r:id="rId249" display="https://www.worldometers.info/coronavirus/country/benin/" xr:uid="{801884ED-9515-42A1-9C53-E15E1BA374A3}"/>
    <hyperlink ref="I128" r:id="rId250" display="https://www.worldometers.info/world-population/benin-population/" xr:uid="{0F3115D3-2E6D-4515-8893-4A966BF635DE}"/>
    <hyperlink ref="C129" r:id="rId251" display="https://www.worldometers.info/coronavirus/country/swaziland/" xr:uid="{BE25C9E0-BB0F-4EA3-84E6-B8257407BB18}"/>
    <hyperlink ref="I129" r:id="rId252" display="https://www.worldometers.info/world-population/swaziland-population/" xr:uid="{D1D11E1A-505D-4985-A590-5BD29AEAECE9}"/>
    <hyperlink ref="C130" r:id="rId253" display="https://www.worldometers.info/coronavirus/country/rwanda/" xr:uid="{B2E54049-B7FD-4CE5-B1E8-EFB4680FB18E}"/>
    <hyperlink ref="I130" r:id="rId254" display="https://www.worldometers.info/world-population/rwanda-population/" xr:uid="{E24CCFA8-239C-4A17-B863-901D2D6E239C}"/>
    <hyperlink ref="C131" r:id="rId255" display="https://www.worldometers.info/coronavirus/country/tunisia/" xr:uid="{0FDC7061-1D72-4D9C-B290-2014D8CB9F5E}"/>
    <hyperlink ref="I131" r:id="rId256" display="https://www.worldometers.info/world-population/tunisia-population/" xr:uid="{99A60170-3F05-44EB-A30A-1C5F707FCBB2}"/>
    <hyperlink ref="C132" r:id="rId257" display="https://www.worldometers.info/coronavirus/country/montenegro/" xr:uid="{836ACFA2-D90A-4C69-8F57-2C9888A7752A}"/>
    <hyperlink ref="I132" r:id="rId258" display="https://www.worldometers.info/world-population/montenegro-population/" xr:uid="{CE271C6D-A433-4D80-8E9B-65E7E320E12E}"/>
    <hyperlink ref="C133" r:id="rId259" display="https://www.worldometers.info/coronavirus/country/jordan/" xr:uid="{312C560D-00C8-48AC-AF4D-51609A2AD84C}"/>
    <hyperlink ref="I133" r:id="rId260" display="https://www.worldometers.info/world-population/jordan-population/" xr:uid="{872FEC2A-535A-4051-A750-83A2E69DBDDE}"/>
    <hyperlink ref="C134" r:id="rId261" display="https://www.worldometers.info/coronavirus/country/latvia/" xr:uid="{AD730340-E6C4-4CDA-A571-8E25F2E083F1}"/>
    <hyperlink ref="I134" r:id="rId262" display="https://www.worldometers.info/world-population/latvia-population/" xr:uid="{D75968B7-5751-47C6-8E41-E8C306CED1FA}"/>
    <hyperlink ref="C135" r:id="rId263" display="https://www.worldometers.info/coronavirus/country/mozambique/" xr:uid="{070E2E7D-FEF6-4373-A55A-0BB00181C3D5}"/>
    <hyperlink ref="I135" r:id="rId264" display="https://www.worldometers.info/world-population/mozambique-population/" xr:uid="{FDFC03B2-36DD-4E29-9DD0-A3E89367718B}"/>
    <hyperlink ref="C136" r:id="rId265" display="https://www.worldometers.info/coronavirus/country/niger/" xr:uid="{BC4EE41D-827A-4F13-852B-945492702AC6}"/>
    <hyperlink ref="I136" r:id="rId266" display="https://www.worldometers.info/world-population/niger-population/" xr:uid="{61CBA43C-2C78-41DF-93E5-FD543299ED9C}"/>
    <hyperlink ref="C137" r:id="rId267" display="https://www.worldometers.info/coronavirus/country/burkina-faso/" xr:uid="{40FDB5D3-8EC3-4873-A985-6E9C3C6424A2}"/>
    <hyperlink ref="I137" r:id="rId268" display="https://www.worldometers.info/world-population/burkina-faso-population/" xr:uid="{BD7BE3F0-66FB-422C-93CF-EC8D06FB1FE5}"/>
    <hyperlink ref="C138" r:id="rId269" display="https://www.worldometers.info/coronavirus/country/uganda/" xr:uid="{32E93CB4-F000-40BE-9030-2D1C5096D34E}"/>
    <hyperlink ref="I138" r:id="rId270" display="https://www.worldometers.info/world-population/uganda-population/" xr:uid="{6DDB81FE-E4CE-483D-B763-CE87154D66AC}"/>
    <hyperlink ref="C139" r:id="rId271" display="https://www.worldometers.info/coronavirus/country/cyprus/" xr:uid="{3CBF796F-FAFB-4611-97DB-AD04631A9E31}"/>
    <hyperlink ref="I139" r:id="rId272" display="https://www.worldometers.info/world-population/cyprus-population/" xr:uid="{4347AA76-4D80-4EB6-81CA-F738CB99AF8D}"/>
    <hyperlink ref="C140" r:id="rId273" display="https://www.worldometers.info/coronavirus/country/liberia/" xr:uid="{8F28012F-6A83-4DC8-92C0-29DB2EE6969C}"/>
    <hyperlink ref="I140" r:id="rId274" display="https://www.worldometers.info/world-population/liberia-population/" xr:uid="{0C490A19-7083-4D82-BF90-32DA93F488BD}"/>
    <hyperlink ref="C141" r:id="rId275" display="https://www.worldometers.info/coronavirus/country/uruguay/" xr:uid="{D9B988A7-97E8-4FB3-8874-8B477B8095FA}"/>
    <hyperlink ref="I141" r:id="rId276" display="https://www.worldometers.info/world-population/uruguay-population/" xr:uid="{84ADCF95-C117-409C-B988-AC84434D5DAF}"/>
    <hyperlink ref="C142" r:id="rId277" display="https://www.worldometers.info/coronavirus/country/georgia/" xr:uid="{EAEEB99F-B36B-4DAA-9A0E-579A967EA9A4}"/>
    <hyperlink ref="I142" r:id="rId278" display="https://www.worldometers.info/world-population/georgia-population/" xr:uid="{0586F15D-AE27-4EDA-B662-85C3D1CD6859}"/>
    <hyperlink ref="C143" r:id="rId279" display="https://www.worldometers.info/coronavirus/country/zimbabwe/" xr:uid="{EE1500A3-A580-4BBD-A8E4-42948BCA839B}"/>
    <hyperlink ref="I143" r:id="rId280" display="https://www.worldometers.info/world-population/zimbabwe-population/" xr:uid="{D2FDDEDB-DAB3-4CCF-8E2F-D93763DA54EC}"/>
    <hyperlink ref="C144" r:id="rId281" display="https://www.worldometers.info/coronavirus/country/chad/" xr:uid="{803177E2-A6BA-4E0B-A4EF-8DC2159D2805}"/>
    <hyperlink ref="I144" r:id="rId282" display="https://www.worldometers.info/world-population/chad-population/" xr:uid="{C2750D79-5961-4D46-A936-A9DF4EDEA8DE}"/>
    <hyperlink ref="C145" r:id="rId283" display="https://www.worldometers.info/coronavirus/country/andorra/" xr:uid="{B2A7736F-0B1C-42BF-ABA1-284B02BC98B6}"/>
    <hyperlink ref="I145" r:id="rId284" display="https://www.worldometers.info/world-population/andorra-population/" xr:uid="{1B6A6C6D-5BF5-4328-AC82-16361CDBD11F}"/>
    <hyperlink ref="C146" r:id="rId285" display="https://www.worldometers.info/coronavirus/country/namibia/" xr:uid="{61FB38F4-1B81-436A-831F-307A2AA1E182}"/>
    <hyperlink ref="I146" r:id="rId286" display="https://www.worldometers.info/world-population/namibia-population/" xr:uid="{53D62740-3F63-49BE-9034-97C7F59E28B6}"/>
    <hyperlink ref="C147" r:id="rId287" display="https://www.worldometers.info/coronavirus/country/jamaica/" xr:uid="{111E1BBF-F067-48B8-8E30-611984CCA7B0}"/>
    <hyperlink ref="I147" r:id="rId288" display="https://www.worldometers.info/world-population/jamaica-population/" xr:uid="{442D6D66-EC13-415C-B1C9-7FF6837FCA07}"/>
    <hyperlink ref="C148" r:id="rId289" display="https://www.worldometers.info/coronavirus/country/suriname/" xr:uid="{52BE05C3-40C9-4EAE-94CB-C2BC08C72997}"/>
    <hyperlink ref="I148" r:id="rId290" display="https://www.worldometers.info/world-population/suriname-population/" xr:uid="{DBA95380-CCCE-4FB5-9F25-C2B04299F8DF}"/>
    <hyperlink ref="C149" r:id="rId291" display="https://www.worldometers.info/coronavirus/country/sao-tome-and-principe/" xr:uid="{B88A31D8-9623-4E95-AD15-07932694E840}"/>
    <hyperlink ref="I149" r:id="rId292" display="https://www.worldometers.info/world-population/sao-tome-and-principe-population/" xr:uid="{4CB562D5-8E17-49B0-AB85-8ED4B29928F3}"/>
    <hyperlink ref="C151" r:id="rId293" display="https://www.worldometers.info/coronavirus/country/togo/" xr:uid="{CF8A21CE-4FE2-42B5-908A-A13394EC976C}"/>
    <hyperlink ref="I151" r:id="rId294" display="https://www.worldometers.info/world-population/togo-population/" xr:uid="{38321E09-CF2C-4C3E-A7C3-D89CAD90DFCD}"/>
    <hyperlink ref="C152" r:id="rId295" display="https://www.worldometers.info/coronavirus/country/san-marino/" xr:uid="{9E1F2B3F-E5D4-4D27-A9F1-CC7CEBB3FA87}"/>
    <hyperlink ref="I152" r:id="rId296" display="https://www.worldometers.info/world-population/san-marino-population/" xr:uid="{09873377-7EC3-4FE7-A7B9-C28F85C8E8C1}"/>
    <hyperlink ref="C153" r:id="rId297" display="https://www.worldometers.info/coronavirus/country/malta/" xr:uid="{306231E4-1861-4B3B-AFE1-8C2BD06ED558}"/>
    <hyperlink ref="I153" r:id="rId298" display="https://www.worldometers.info/world-population/malta-population/" xr:uid="{E1A9C252-E091-46C9-BDB4-F7A210D75606}"/>
    <hyperlink ref="C154" r:id="rId299" display="https://www.worldometers.info/coronavirus/country/channel-islands/" xr:uid="{1C7F0E46-F6FB-4E83-A2A1-6CC9BFD1BA73}"/>
    <hyperlink ref="I154" r:id="rId300" display="https://www.worldometers.info/world-population/channel-islands-population/" xr:uid="{2E8AA4D9-FF77-491F-953B-39883A697E84}"/>
    <hyperlink ref="C155" r:id="rId301" display="https://www.worldometers.info/coronavirus/country/reunion/" xr:uid="{7CEB1418-A955-488F-8939-941A7AE1BFF3}"/>
    <hyperlink ref="I155" r:id="rId302" display="https://www.worldometers.info/world-population/reunion-population/" xr:uid="{60D7C909-1AD7-47B5-B8A7-89E3472E2AD5}"/>
    <hyperlink ref="C156" r:id="rId303" display="https://www.worldometers.info/coronavirus/country/tanzania/" xr:uid="{2A7A15AA-AA98-4C5E-AC63-62FD86E4BBB4}"/>
    <hyperlink ref="I156" r:id="rId304" display="https://www.worldometers.info/world-population/tanzania-population/" xr:uid="{6D6168FC-0EFA-4194-9D36-49CA4337DCF6}"/>
    <hyperlink ref="C157" r:id="rId305" display="https://www.worldometers.info/coronavirus/country/angola/" xr:uid="{135D42D7-8C40-4319-B54A-4CDECA9374F6}"/>
    <hyperlink ref="I157" r:id="rId306" display="https://www.worldometers.info/world-population/angola-population/" xr:uid="{2CAD8521-06F3-4D07-8E58-E32C6EAC7E5D}"/>
    <hyperlink ref="C158" r:id="rId307" display="https://www.worldometers.info/coronavirus/country/taiwan/" xr:uid="{069AC9C7-A5DB-41E0-9B7A-B2CE60A4C9A5}"/>
    <hyperlink ref="I158" r:id="rId308" display="https://www.worldometers.info/world-population/taiwan-population/" xr:uid="{7C3B8754-EE87-4EA6-8048-66AB6B9F023E}"/>
    <hyperlink ref="C159" r:id="rId309" display="https://www.worldometers.info/coronavirus/country/syria/" xr:uid="{29A35458-A18D-4CBF-AC6F-4244702CD243}"/>
    <hyperlink ref="I159" r:id="rId310" display="https://www.worldometers.info/world-population/syria-population/" xr:uid="{DF31F1F2-F284-492C-A006-59067F5BD700}"/>
    <hyperlink ref="C160" r:id="rId311" display="https://www.worldometers.info/coronavirus/country/viet-nam/" xr:uid="{FE33CD33-9D64-4392-80E3-B260CFB45924}"/>
    <hyperlink ref="I160" r:id="rId312" display="https://www.worldometers.info/world-population/viet-nam-population/" xr:uid="{1DF9DA9C-D383-4DB6-B700-B730199441C1}"/>
    <hyperlink ref="C161" r:id="rId313" display="https://www.worldometers.info/coronavirus/country/mauritius/" xr:uid="{43D3D8FD-4416-483A-999E-5D57BC5182C6}"/>
    <hyperlink ref="I161" r:id="rId314" display="https://www.worldometers.info/world-population/mauritius-population/" xr:uid="{574A6032-E9D7-46C8-B8FE-DE4C436CF732}"/>
    <hyperlink ref="C162" r:id="rId315" display="https://www.worldometers.info/coronavirus/country/isle-of-man/" xr:uid="{57DA6444-5037-4D40-A01E-FE75519DEDA1}"/>
    <hyperlink ref="I162" r:id="rId316" display="https://www.worldometers.info/world-population/isle-of-man-population/" xr:uid="{F4663F4D-1F6F-436B-8759-7261C66D46C3}"/>
    <hyperlink ref="C163" r:id="rId317" display="https://www.worldometers.info/coronavirus/country/myanmar/" xr:uid="{83001797-8150-4895-95B9-FF75E90875BF}"/>
    <hyperlink ref="I163" r:id="rId318" display="https://www.worldometers.info/world-population/myanmar-population/" xr:uid="{483B932F-7BE1-410B-8261-2D91536C26CF}"/>
    <hyperlink ref="C164" r:id="rId319" display="https://www.worldometers.info/coronavirus/country/comoros/" xr:uid="{483CF183-E6BB-4263-A1EB-B8D740FAD334}"/>
    <hyperlink ref="I164" r:id="rId320" display="https://www.worldometers.info/world-population/comoros-population/" xr:uid="{9AA97D46-DAC8-49BE-AA28-7C9155445E6E}"/>
    <hyperlink ref="C165" r:id="rId321" display="https://www.worldometers.info/coronavirus/country/botswana/" xr:uid="{69CE08D7-818E-40C4-99E8-852702DB8923}"/>
    <hyperlink ref="I165" r:id="rId322" display="https://www.worldometers.info/world-population/botswana-population/" xr:uid="{7FDE407A-3B4E-4891-BCD6-C2DE96A4AA13}"/>
    <hyperlink ref="C166" r:id="rId323" display="https://www.worldometers.info/coronavirus/country/guyana/" xr:uid="{F6AB495E-2A4A-44D3-A08B-4A2B5F2BCBFF}"/>
    <hyperlink ref="I166" r:id="rId324" display="https://www.worldometers.info/world-population/guyana-population/" xr:uid="{979DAD35-7D0C-4DE5-BEA8-2F31DFC5CEBF}"/>
    <hyperlink ref="C167" r:id="rId325" display="https://www.worldometers.info/coronavirus/country/martinique/" xr:uid="{50F941D3-4696-46DB-A918-01D06A955AED}"/>
    <hyperlink ref="I167" r:id="rId326" display="https://www.worldometers.info/world-population/martinique-population/" xr:uid="{FE10F243-F00C-4032-A04C-491DD9545A60}"/>
    <hyperlink ref="C168" r:id="rId327" display="https://www.worldometers.info/coronavirus/country/lesotho/" xr:uid="{470C6A64-384B-4CDD-8C9D-045A17D34456}"/>
    <hyperlink ref="I168" r:id="rId328" display="https://www.worldometers.info/world-population/lesotho-population/" xr:uid="{2D8C045F-EEC6-40B7-AC4F-8AE1050B89C8}"/>
    <hyperlink ref="C169" r:id="rId329" display="https://www.worldometers.info/coronavirus/country/eritrea/" xr:uid="{1D0816AE-3C95-4280-BD7B-D6F59D2E9566}"/>
    <hyperlink ref="I169" r:id="rId330" display="https://www.worldometers.info/world-population/eritrea-population/" xr:uid="{AE133636-7F91-478C-816F-32ACF80DE0D7}"/>
    <hyperlink ref="C170" r:id="rId331" display="https://www.worldometers.info/coronavirus/country/mongolia/" xr:uid="{507C3F6A-10AD-4123-84D1-A81BFC092DE3}"/>
    <hyperlink ref="I170" r:id="rId332" display="https://www.worldometers.info/world-population/mongolia-population/" xr:uid="{E55D4910-2226-4FE2-A068-BFC624AEBA58}"/>
    <hyperlink ref="C171" r:id="rId333" display="https://www.worldometers.info/coronavirus/country/cayman-islands/" xr:uid="{6C917E9E-6F28-48C0-92B6-1F7236CC460D}"/>
    <hyperlink ref="I171" r:id="rId334" display="https://www.worldometers.info/world-population/cayman-islands-population/" xr:uid="{759AF979-D590-475E-87F2-3AE699F3115D}"/>
    <hyperlink ref="C172" r:id="rId335" display="https://www.worldometers.info/coronavirus/country/burundi/" xr:uid="{E78E1B4D-5A21-4872-9AEC-F637AE2319EC}"/>
    <hyperlink ref="I172" r:id="rId336" display="https://www.worldometers.info/world-population/burundi-population/" xr:uid="{357E4391-F422-45B9-89D0-5163F7ECC74C}"/>
    <hyperlink ref="C173" r:id="rId337" display="https://www.worldometers.info/coronavirus/country/guadeloupe/" xr:uid="{3D394C64-D165-47F9-9824-F0EF44727918}"/>
    <hyperlink ref="I173" r:id="rId338" display="https://www.worldometers.info/world-population/guadeloupe-population/" xr:uid="{5EC682D5-D116-4797-93B9-272B667A3214}"/>
    <hyperlink ref="C174" r:id="rId339" display="https://www.worldometers.info/coronavirus/country/faeroe-islands/" xr:uid="{66FF0144-B365-47BE-A658-F27CB8D6875F}"/>
    <hyperlink ref="I174" r:id="rId340" display="https://www.worldometers.info/world-population/faeroe-islands-population/" xr:uid="{295E5BAA-ABE7-4B82-B87B-2C9353FB57B2}"/>
    <hyperlink ref="C175" r:id="rId341" display="https://www.worldometers.info/coronavirus/country/gibraltar/" xr:uid="{304EBA03-8E7D-4D08-B240-CD22C324CD22}"/>
    <hyperlink ref="I175" r:id="rId342" display="https://www.worldometers.info/world-population/gibraltar-population/" xr:uid="{4055901D-CE2C-4D1C-BD3C-419D70A7CF4C}"/>
    <hyperlink ref="C176" r:id="rId343" display="https://www.worldometers.info/coronavirus/country/cambodia/" xr:uid="{B61733D1-BA76-4938-9C6F-AD87EA342A6D}"/>
    <hyperlink ref="I176" r:id="rId344" display="https://www.worldometers.info/world-population/cambodia-population/" xr:uid="{32D1F80D-C2DA-4DFC-8FE5-F18CE9B8861E}"/>
    <hyperlink ref="C177" r:id="rId345" display="https://www.worldometers.info/coronavirus/country/bermuda/" xr:uid="{9B7B752B-2AC0-4F3A-AB05-D5CB2C1D712E}"/>
    <hyperlink ref="I177" r:id="rId346" display="https://www.worldometers.info/world-population/bermuda-population/" xr:uid="{F4DFC1F0-2414-43A6-A2D0-B7C3A546E47F}"/>
    <hyperlink ref="C178" r:id="rId347" display="https://www.worldometers.info/coronavirus/country/brunei-darussalam/" xr:uid="{1F494150-536C-4103-A03E-B3AD16F9382E}"/>
    <hyperlink ref="I178" r:id="rId348" display="https://www.worldometers.info/world-population/brunei-darussalam-population/" xr:uid="{6FA987BF-7D37-4B43-BD0B-6749AF0D1EA4}"/>
    <hyperlink ref="C179" r:id="rId349" display="https://www.worldometers.info/coronavirus/country/trinidad-and-tobago/" xr:uid="{99E0157D-FA18-47B7-BF70-F039D2369987}"/>
    <hyperlink ref="I179" r:id="rId350" display="https://www.worldometers.info/world-population/trinidad-and-tobago-population/" xr:uid="{01CE4597-19B4-43D5-9316-F18D796D9B4D}"/>
    <hyperlink ref="C180" r:id="rId351" display="https://www.worldometers.info/coronavirus/country/bahamas/" xr:uid="{D7EF1030-0E3A-47CD-8E40-40D5848551BA}"/>
    <hyperlink ref="I180" r:id="rId352" display="https://www.worldometers.info/world-population/bahamas-population/" xr:uid="{4DB144E5-119F-4FFF-91CF-F3B916919A65}"/>
    <hyperlink ref="C181" r:id="rId353" display="https://www.worldometers.info/coronavirus/country/monaco/" xr:uid="{F9C8C018-AB08-4184-8DD2-18CFCFC5D059}"/>
    <hyperlink ref="I181" r:id="rId354" display="https://www.worldometers.info/world-population/monaco-population/" xr:uid="{50392A6F-6622-42BD-BCBE-EB4C29AF8DA4}"/>
    <hyperlink ref="C182" r:id="rId355" display="https://www.worldometers.info/coronavirus/country/aruba/" xr:uid="{A10D8127-A99D-41A7-BBFC-BF8837710002}"/>
    <hyperlink ref="I182" r:id="rId356" display="https://www.worldometers.info/world-population/aruba-population/" xr:uid="{B937AC59-D39E-4A51-8DF7-A41E5C207AAD}"/>
    <hyperlink ref="C183" r:id="rId357" display="https://www.worldometers.info/coronavirus/country/barbados/" xr:uid="{A1015EAF-FEB1-48C4-AB36-1E9356C62625}"/>
    <hyperlink ref="I183" r:id="rId358" display="https://www.worldometers.info/world-population/barbados-population/" xr:uid="{3611A73E-F97E-4972-8183-B1A96B727467}"/>
    <hyperlink ref="C184" r:id="rId359" display="https://www.worldometers.info/coronavirus/country/seychelles/" xr:uid="{132B74D6-DD1A-4D87-A864-9AC9428C2CCC}"/>
    <hyperlink ref="I184" r:id="rId360" display="https://www.worldometers.info/world-population/seychelles-population/" xr:uid="{C5364E45-C315-44FF-A43F-975B01AAC97F}"/>
    <hyperlink ref="C185" r:id="rId361" display="https://www.worldometers.info/coronavirus/country/liechtenstein/" xr:uid="{DFD8F409-7027-47B1-AF05-9DDD7F8C55DF}"/>
    <hyperlink ref="I185" r:id="rId362" display="https://www.worldometers.info/world-population/liechtenstein-population/" xr:uid="{9989709D-53BA-4150-96D7-F29BEAE83CFE}"/>
    <hyperlink ref="C186" r:id="rId363" display="https://www.worldometers.info/coronavirus/country/bhutan/" xr:uid="{EA8CDE6A-60FB-4F6C-BE5D-BD3079AEC2C1}"/>
    <hyperlink ref="I186" r:id="rId364" display="https://www.worldometers.info/world-population/bhutan-population/" xr:uid="{45B39429-ECC6-4851-BF8D-0BF6ED4D6134}"/>
    <hyperlink ref="C187" r:id="rId365" display="https://www.worldometers.info/coronavirus/country/sint-maarten/" xr:uid="{218C097B-9212-40BD-BD93-25A2A3017C79}"/>
    <hyperlink ref="I187" r:id="rId366" display="https://www.worldometers.info/world-population/sint-maarten-population/" xr:uid="{BA225A24-A759-4CFE-93D8-5A90EF5EBF18}"/>
    <hyperlink ref="C188" r:id="rId367" display="https://www.worldometers.info/coronavirus/country/antigua-and-barbuda/" xr:uid="{C37D8969-D1F6-430B-879A-1F5EC3861349}"/>
    <hyperlink ref="I188" r:id="rId368" display="https://www.worldometers.info/world-population/antigua-and-barbuda-population/" xr:uid="{0761467C-F34F-4FD2-9E14-867835B96231}"/>
    <hyperlink ref="C189" r:id="rId369" display="https://www.worldometers.info/coronavirus/country/turks-and-caicos-islands/" xr:uid="{443D507E-D93C-4636-9BBD-9B107DAFE451}"/>
    <hyperlink ref="I189" r:id="rId370" display="https://www.worldometers.info/world-population/turks-and-caicos-islands-population/" xr:uid="{9FDEB4DF-CB5F-462A-BBC4-F7CB5D76F81A}"/>
    <hyperlink ref="C190" r:id="rId371" display="https://www.worldometers.info/coronavirus/country/gambia/" xr:uid="{36EB51C6-3F85-4AD1-8C28-698316C5F139}"/>
    <hyperlink ref="I190" r:id="rId372" display="https://www.worldometers.info/world-population/gambia-population/" xr:uid="{9DBBD4E7-922E-46CA-B8AD-60013C9D96B5}"/>
    <hyperlink ref="C191" r:id="rId373" display="https://www.worldometers.info/coronavirus/country/french-polynesia/" xr:uid="{36AA2378-6324-4327-A4D0-88765C2E552F}"/>
    <hyperlink ref="I191" r:id="rId374" display="https://www.worldometers.info/world-population/french-polynesia-population/" xr:uid="{00AA3B7D-734F-4D7D-AD33-24F228C9B739}"/>
    <hyperlink ref="C192" r:id="rId375" display="https://www.worldometers.info/coronavirus/country/china-macao-sar/" xr:uid="{448F8D9D-5F04-4DD0-B6C4-4025930C55F3}"/>
    <hyperlink ref="I192" r:id="rId376" display="https://www.worldometers.info/world-population/china-macao-sar-population/" xr:uid="{101D8914-5209-4620-994F-9E40D2D903D0}"/>
    <hyperlink ref="C193" r:id="rId377" display="https://www.worldometers.info/coronavirus/country/saint-martin/" xr:uid="{CE14BBBC-6B10-413F-A3CB-6D6156EC594C}"/>
    <hyperlink ref="I193" r:id="rId378" display="https://www.worldometers.info/world-population/saint-martin-population/" xr:uid="{A4A5A2FD-07C0-4F37-91B9-5F4531432454}"/>
    <hyperlink ref="C194" r:id="rId379" display="https://www.worldometers.info/coronavirus/country/belize/" xr:uid="{ABCCF5DC-FB04-4B44-A563-38B37B741AC6}"/>
    <hyperlink ref="I194" r:id="rId380" display="https://www.worldometers.info/world-population/belize-population/" xr:uid="{B95AFA8A-48DF-4914-9924-1E5D853C59C9}"/>
    <hyperlink ref="C195" r:id="rId381" display="https://www.worldometers.info/coronavirus/country/saint-vincent-and-the-grenadines/" xr:uid="{54C8E522-4FB3-4C26-B892-3FCCE5F53B6F}"/>
    <hyperlink ref="I195" r:id="rId382" display="https://www.worldometers.info/world-population/saint-vincent-and-the-grenadines-population/" xr:uid="{3C524A5E-E56F-46BE-8E26-0D3255E071C4}"/>
    <hyperlink ref="C196" r:id="rId383" display="https://www.worldometers.info/coronavirus/country/fiji/" xr:uid="{CB5F0493-58A2-4F6D-9F71-9D734DB627FA}"/>
    <hyperlink ref="I196" r:id="rId384" display="https://www.worldometers.info/world-population/fiji-population/" xr:uid="{13A9E660-3694-4A33-9150-9075E4F9D4FD}"/>
    <hyperlink ref="C197" r:id="rId385" display="https://www.worldometers.info/coronavirus/country/curacao/" xr:uid="{26A8C132-35B7-4167-A73F-C050900804ED}"/>
    <hyperlink ref="I197" r:id="rId386" display="https://www.worldometers.info/world-population/curacao-population/" xr:uid="{DB73DD5A-5B3C-46E6-84BE-288E6E395732}"/>
    <hyperlink ref="C198" r:id="rId387" display="https://www.worldometers.info/coronavirus/country/timor-leste/" xr:uid="{F4B43A7F-2AF8-416C-BF6D-53A395586824}"/>
    <hyperlink ref="I198" r:id="rId388" display="https://www.worldometers.info/world-population/timor-leste-population/" xr:uid="{3706F387-7266-43A1-8710-AC907F9F3427}"/>
    <hyperlink ref="C199" r:id="rId389" display="https://www.worldometers.info/coronavirus/country/grenada/" xr:uid="{9BCE53CF-844D-4E6E-8CE1-4499D8B24136}"/>
    <hyperlink ref="I199" r:id="rId390" display="https://www.worldometers.info/world-population/grenada-population/" xr:uid="{85650533-5549-4FC7-A7EC-A70AFA76579B}"/>
    <hyperlink ref="C200" r:id="rId391" display="https://www.worldometers.info/coronavirus/country/saint-lucia/" xr:uid="{69B85DEF-D48F-4E02-9DDB-92626CB70047}"/>
    <hyperlink ref="I200" r:id="rId392" display="https://www.worldometers.info/world-population/saint-lucia-population/" xr:uid="{94CA92D8-CA97-44EE-8BA7-608F1DA9BE98}"/>
    <hyperlink ref="C201" r:id="rId393" display="https://www.worldometers.info/coronavirus/country/new-caledonia/" xr:uid="{BE83CCF2-334B-4309-B66B-D452C21D376D}"/>
    <hyperlink ref="I201" r:id="rId394" display="https://www.worldometers.info/world-population/new-caledonia-population/" xr:uid="{391B74DB-444F-4AC0-B0CF-E4895FB08CCC}"/>
    <hyperlink ref="C202" r:id="rId395" display="https://www.worldometers.info/coronavirus/country/laos/" xr:uid="{49BA4572-00CE-4CD6-9E18-F8B274998915}"/>
    <hyperlink ref="I202" r:id="rId396" display="https://www.worldometers.info/world-population/laos-population/" xr:uid="{F18D6A93-8354-44B2-A766-798709DC9EB0}"/>
    <hyperlink ref="C203" r:id="rId397" display="https://www.worldometers.info/coronavirus/country/dominica/" xr:uid="{B0862619-B722-45BB-ACD2-E79E88622024}"/>
    <hyperlink ref="I203" r:id="rId398" display="https://www.worldometers.info/world-population/dominica-population/" xr:uid="{B1251304-A0A1-4734-A669-A8E8391DF678}"/>
    <hyperlink ref="C204" r:id="rId399" display="https://www.worldometers.info/coronavirus/country/saint-kitts-and-nevis/" xr:uid="{CAB6F198-C0C2-4DEE-A0F0-7CA94CF5BEA5}"/>
    <hyperlink ref="I204" r:id="rId400" display="https://www.worldometers.info/world-population/saint-kitts-and-nevis-population/" xr:uid="{B39AE395-B193-4593-A834-F35EE24AD89A}"/>
    <hyperlink ref="C205" r:id="rId401" display="https://www.worldometers.info/coronavirus/country/falkland-islands-malvinas/" xr:uid="{337F2AB5-923C-4841-9B2A-141F5A051400}"/>
    <hyperlink ref="I205" r:id="rId402" display="https://www.worldometers.info/world-population/falkland-islands-malvinas-population/" xr:uid="{84C1DE7F-C2A8-4647-8BC4-B239A5BA5595}"/>
    <hyperlink ref="C206" r:id="rId403" display="https://www.worldometers.info/coronavirus/country/greenland/" xr:uid="{A4A79412-AA67-4979-9978-6B6F38F47CF8}"/>
    <hyperlink ref="I206" r:id="rId404" display="https://www.worldometers.info/world-population/greenland-population/" xr:uid="{F268496F-B3B6-4E4A-B020-9F224C028144}"/>
    <hyperlink ref="C207" r:id="rId405" display="https://www.worldometers.info/coronavirus/country/montserrat/" xr:uid="{60F4C1EA-1F97-4567-9998-8BBA83A62D1A}"/>
    <hyperlink ref="I207" r:id="rId406" display="https://www.worldometers.info/world-population/montserrat-population/" xr:uid="{689CD2DF-7A59-4F76-B8DD-ACEED2707433}"/>
    <hyperlink ref="C208" r:id="rId407" display="https://www.worldometers.info/coronavirus/country/holy-see/" xr:uid="{0E697039-F23E-4CCB-B213-E292125F2603}"/>
    <hyperlink ref="I208" r:id="rId408" display="https://www.worldometers.info/world-population/holy-see-population/" xr:uid="{E58A1371-9EE6-4C37-A158-5CC7F4426517}"/>
    <hyperlink ref="C209" r:id="rId409" display="https://www.worldometers.info/coronavirus/country/papua-new-guinea/" xr:uid="{8517307A-F327-4007-B7E9-A8DD97919F9F}"/>
    <hyperlink ref="I209" r:id="rId410" display="https://www.worldometers.info/world-population/papua-new-guinea-population/" xr:uid="{05CF06BA-9D5F-4862-8BB7-C88985051F65}"/>
    <hyperlink ref="C210" r:id="rId411" display="https://www.worldometers.info/coronavirus/country/western-sahara/" xr:uid="{419BCC5B-EF3A-4A95-BDEB-37AD14645E36}"/>
    <hyperlink ref="I210" r:id="rId412" display="https://www.worldometers.info/world-population/western-sahara-population/" xr:uid="{42685F99-1A2B-49B9-9A03-E032080A9567}"/>
    <hyperlink ref="C212" r:id="rId413" display="https://www.worldometers.info/coronavirus/country/british-virgin-islands/" xr:uid="{13611350-17DE-475C-BBCB-748A8433ACD9}"/>
    <hyperlink ref="I212" r:id="rId414" display="https://www.worldometers.info/world-population/british-virgin-islands-population/" xr:uid="{604FDAEE-ABA1-4E2E-95AD-8F35326E5196}"/>
    <hyperlink ref="C213" r:id="rId415" display="https://www.worldometers.info/coronavirus/country/caribbean-netherlands/" xr:uid="{F4C71E02-20C4-4699-B413-9A857229CAF0}"/>
    <hyperlink ref="I213" r:id="rId416" display="https://www.worldometers.info/world-population/caribbean-netherlands-population/" xr:uid="{30EE3171-831E-4090-B59D-ADC9254A4608}"/>
    <hyperlink ref="C214" r:id="rId417" display="https://www.worldometers.info/coronavirus/country/saint-barthelemy/" xr:uid="{C82DBEDE-3710-4A63-A692-6E5B7EB69BCC}"/>
    <hyperlink ref="I214" r:id="rId418" display="https://www.worldometers.info/world-population/saint-barthelemy-population/" xr:uid="{01EE73FE-1FC7-4AB2-9EDD-2D40B87DA305}"/>
    <hyperlink ref="C215" r:id="rId419" display="https://www.worldometers.info/coronavirus/country/anguilla/" xr:uid="{68948EDE-7596-475F-8F29-D207BD2D2727}"/>
    <hyperlink ref="I215" r:id="rId420" display="https://www.worldometers.info/world-population/anguilla-population/" xr:uid="{DEBA11B3-1D7A-4C4A-96CA-D7B7445E1C53}"/>
    <hyperlink ref="C216" r:id="rId421" display="https://www.worldometers.info/coronavirus/country/saint-pierre-and-miquelon/" xr:uid="{BE7E7D53-0CC4-450F-87D1-577FA43BD5E6}"/>
    <hyperlink ref="I216" r:id="rId422" display="https://www.worldometers.info/world-population/saint-pierre-and-miquelon-population/" xr:uid="{1F637E04-2700-48C1-AB69-CD1F1A163CCB}"/>
  </hyperlinks>
  <pageMargins left="0.7" right="0.7" top="0.75" bottom="0.75" header="0.51180555555555496" footer="0.51180555555555496"/>
  <pageSetup firstPageNumber="0" orientation="portrait" horizontalDpi="300" verticalDpi="300" r:id="rId423"/>
  <tableParts count="1">
    <tablePart r:id="rId42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91"/>
  <sheetViews>
    <sheetView zoomScaleNormal="100" workbookViewId="0">
      <pane xSplit="13" ySplit="17" topLeftCell="N59" activePane="bottomRight" state="frozen"/>
      <selection pane="topRight" activeCell="N1" sqref="N1"/>
      <selection pane="bottomLeft" activeCell="A20" sqref="A20"/>
      <selection pane="bottomRight" activeCell="A2" sqref="A2:J61"/>
    </sheetView>
  </sheetViews>
  <sheetFormatPr defaultColWidth="9.140625" defaultRowHeight="15" x14ac:dyDescent="0.25"/>
  <cols>
    <col min="1" max="1" width="27" style="7" customWidth="1"/>
    <col min="2" max="2" width="11.42578125" style="1" customWidth="1"/>
    <col min="3" max="3" width="12.85546875" style="1" hidden="1" customWidth="1"/>
    <col min="4" max="4" width="9.42578125" style="1" customWidth="1"/>
    <col min="5" max="5" width="14" style="1" hidden="1" customWidth="1"/>
    <col min="6" max="6" width="11.42578125" style="1" customWidth="1"/>
    <col min="7" max="7" width="12" style="1" customWidth="1"/>
    <col min="8" max="8" width="13.140625" style="1" customWidth="1"/>
    <col min="9" max="9" width="12.7109375" style="1" customWidth="1"/>
    <col min="10" max="10" width="10.7109375" style="1" customWidth="1"/>
    <col min="11" max="11" width="10.7109375" style="1" hidden="1" customWidth="1"/>
    <col min="12" max="12" width="39.7109375" style="1" hidden="1" customWidth="1"/>
    <col min="13" max="13" width="10.85546875" style="1" customWidth="1"/>
    <col min="14" max="14" width="8.85546875" style="1" customWidth="1"/>
    <col min="15" max="15" width="12.7109375" style="1" customWidth="1"/>
    <col min="16" max="16" width="12.85546875" style="1" customWidth="1"/>
    <col min="17" max="17" width="9.28515625" style="1" customWidth="1"/>
    <col min="18" max="18" width="11.7109375" style="1" customWidth="1"/>
    <col min="19" max="19" width="10.7109375" style="1" customWidth="1"/>
    <col min="20" max="20" width="11.28515625" style="1" customWidth="1"/>
    <col min="21" max="21" width="12" style="1" customWidth="1"/>
    <col min="22" max="22" width="11.7109375" style="1" customWidth="1"/>
    <col min="23" max="23" width="13.28515625" style="1" customWidth="1"/>
    <col min="24" max="24" width="12" style="1" bestFit="1" customWidth="1"/>
    <col min="25" max="53" width="9.140625" style="1"/>
    <col min="54" max="54" width="16.85546875" style="1" bestFit="1" customWidth="1"/>
    <col min="55" max="1023" width="9.140625" style="1"/>
  </cols>
  <sheetData>
    <row r="1" spans="1:54" s="7" customFormat="1" ht="31.5" customHeight="1" thickBot="1" x14ac:dyDescent="0.3">
      <c r="A1" s="18" t="s">
        <v>236</v>
      </c>
      <c r="B1" s="18" t="s">
        <v>2</v>
      </c>
      <c r="C1" s="18" t="s">
        <v>3</v>
      </c>
      <c r="D1" s="18" t="s">
        <v>4</v>
      </c>
      <c r="E1" s="18" t="s">
        <v>5</v>
      </c>
      <c r="F1" s="18" t="s">
        <v>7</v>
      </c>
      <c r="G1" s="19" t="s">
        <v>9</v>
      </c>
      <c r="H1" s="19" t="s">
        <v>10</v>
      </c>
      <c r="I1" s="19" t="s">
        <v>11</v>
      </c>
      <c r="J1" s="19" t="s">
        <v>237</v>
      </c>
      <c r="K1" s="19" t="s">
        <v>238</v>
      </c>
      <c r="L1" s="19" t="s">
        <v>239</v>
      </c>
      <c r="M1" s="19" t="s">
        <v>21</v>
      </c>
      <c r="N1" s="20" t="s">
        <v>13</v>
      </c>
      <c r="O1" s="20" t="s">
        <v>14</v>
      </c>
      <c r="P1" s="20" t="s">
        <v>15</v>
      </c>
      <c r="Q1" s="21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240</v>
      </c>
      <c r="W1" s="7" t="s">
        <v>332</v>
      </c>
      <c r="X1" s="7" t="s">
        <v>330</v>
      </c>
    </row>
    <row r="2" spans="1:54" ht="15.95" customHeight="1" thickBot="1" x14ac:dyDescent="0.3">
      <c r="A2" s="65" t="s">
        <v>254</v>
      </c>
      <c r="B2" s="57">
        <v>3379805</v>
      </c>
      <c r="C2" s="57">
        <v>24159</v>
      </c>
      <c r="D2" s="57">
        <v>137572</v>
      </c>
      <c r="E2" s="58">
        <v>169</v>
      </c>
      <c r="F2" s="57">
        <v>1740404</v>
      </c>
      <c r="G2" s="57">
        <v>10211</v>
      </c>
      <c r="H2" s="58">
        <v>416</v>
      </c>
      <c r="I2" s="57">
        <v>41978112</v>
      </c>
      <c r="J2" s="57">
        <v>126821</v>
      </c>
      <c r="K2" s="63"/>
      <c r="L2" s="64"/>
      <c r="M2" s="10">
        <f>Table2[[#This Row],[Active]]/Table2[[#This Row],[Cases]]</f>
        <v>0.51494213423555502</v>
      </c>
      <c r="N2" s="9">
        <f>1000000/Table2[[#This Row],[Cases/1M]]</f>
        <v>97.933601018509449</v>
      </c>
      <c r="O2" s="9">
        <f>1000000/Table2[[#This Row],[Deaths/1M]]</f>
        <v>2403.8461538461538</v>
      </c>
      <c r="P2" s="9">
        <f>Table2[[#This Row],[Deaths]]+Table2[[#This Row],[Active]]*Table2[[#This Row],[Death Rate]]</f>
        <v>208413.61929105376</v>
      </c>
      <c r="Q2" s="10">
        <f>Table2[[#This Row],[Deaths]]/Table2[[#This Row],[Cases]]</f>
        <v>4.070412346274415E-2</v>
      </c>
      <c r="R2" s="9">
        <f>Table2[[#This Row],[Cases]]/Table2[[#This Row],[Deaths]]</f>
        <v>24.567535545023695</v>
      </c>
      <c r="S2" s="12">
        <f>Table2[[#This Row],[Cases/1M]]/1000000</f>
        <v>1.0211E-2</v>
      </c>
      <c r="T2" s="12">
        <f>Table2[[#This Row],[Deaths/1M]]/1000000</f>
        <v>4.1599999999999997E-4</v>
      </c>
      <c r="U2" s="13">
        <f>1-Table2[[#This Row],[Deaths]]/Table2[[#This Row],[Ex(Deaths)]]</f>
        <v>0.33990878106733535</v>
      </c>
      <c r="V2" s="13">
        <f>Table2[[#This Row],[Cases]]/Table2[[#This Row],[Tests]]</f>
        <v>8.0513506657945932E-2</v>
      </c>
      <c r="W2" s="12">
        <f>Table2[[#This Row],[Percent Infected]]*Table2[[#This Row],[% Active]]</f>
        <v>5.2580741326792519E-3</v>
      </c>
      <c r="X2" s="9">
        <f>1/Table2[[#This Row],[Percent Active Infected]]</f>
        <v>190.18370125003352</v>
      </c>
    </row>
    <row r="3" spans="1:54" s="23" customFormat="1" ht="15.95" customHeight="1" thickBot="1" x14ac:dyDescent="0.3">
      <c r="A3" s="45" t="s">
        <v>241</v>
      </c>
      <c r="B3" s="50">
        <v>426807</v>
      </c>
      <c r="C3" s="51"/>
      <c r="D3" s="50">
        <v>32393</v>
      </c>
      <c r="E3" s="51"/>
      <c r="F3" s="50">
        <v>216906</v>
      </c>
      <c r="G3" s="50">
        <v>21940</v>
      </c>
      <c r="H3" s="50">
        <v>1665</v>
      </c>
      <c r="I3" s="50">
        <v>4673195</v>
      </c>
      <c r="J3" s="50">
        <v>240223</v>
      </c>
      <c r="K3" s="58"/>
      <c r="L3" s="58"/>
      <c r="M3" s="10">
        <f>Table2[[#This Row],[Active]]/Table2[[#This Row],[Cases]]</f>
        <v>0.50820628527648326</v>
      </c>
      <c r="N3" s="9">
        <f>1000000/Table2[[#This Row],[Cases/1M]]</f>
        <v>45.578851412944395</v>
      </c>
      <c r="O3" s="9">
        <f>1000000/Table2[[#This Row],[Deaths/1M]]</f>
        <v>600.60060060060061</v>
      </c>
      <c r="P3" s="9">
        <f>Table2[[#This Row],[Deaths]]+Table2[[#This Row],[Active]]*Table2[[#This Row],[Death Rate]]</f>
        <v>48855.32619896112</v>
      </c>
      <c r="Q3" s="10">
        <f>Table2[[#This Row],[Deaths]]/Table2[[#This Row],[Cases]]</f>
        <v>7.5896131038150738E-2</v>
      </c>
      <c r="R3" s="9">
        <f>Table2[[#This Row],[Cases]]/Table2[[#This Row],[Deaths]]</f>
        <v>13.175902201092828</v>
      </c>
      <c r="S3" s="12">
        <f>Table2[[#This Row],[Cases/1M]]/1000000</f>
        <v>2.1940000000000001E-2</v>
      </c>
      <c r="T3" s="12">
        <f>Table2[[#This Row],[Deaths/1M]]/1000000</f>
        <v>1.665E-3</v>
      </c>
      <c r="U3" s="13">
        <f>1-Table2[[#This Row],[Deaths]]/Table2[[#This Row],[Ex(Deaths)]]</f>
        <v>0.33696072628640394</v>
      </c>
      <c r="V3" s="13">
        <f>Table2[[#This Row],[Cases]]/Table2[[#This Row],[Tests]]</f>
        <v>9.1330877483178002E-2</v>
      </c>
      <c r="W3" s="12">
        <f>Table2[[#This Row],[Percent Infected]]*Table2[[#This Row],[% Active]]</f>
        <v>1.1150045898966043E-2</v>
      </c>
      <c r="X3" s="9">
        <f>1/Table2[[#This Row],[Percent Active Infected]]</f>
        <v>89.685729463475226</v>
      </c>
      <c r="BB3" s="1"/>
    </row>
    <row r="4" spans="1:54" ht="15.95" customHeight="1" thickBot="1" x14ac:dyDescent="0.3">
      <c r="A4" s="45" t="s">
        <v>270</v>
      </c>
      <c r="B4" s="50">
        <v>319985</v>
      </c>
      <c r="C4" s="51"/>
      <c r="D4" s="50">
        <v>7030</v>
      </c>
      <c r="E4" s="60">
        <v>4</v>
      </c>
      <c r="F4" s="50">
        <v>227398</v>
      </c>
      <c r="G4" s="50">
        <v>8098</v>
      </c>
      <c r="H4" s="51">
        <v>178</v>
      </c>
      <c r="I4" s="50">
        <v>5275695</v>
      </c>
      <c r="J4" s="50">
        <v>133521</v>
      </c>
      <c r="K4" s="59" t="s">
        <v>334</v>
      </c>
      <c r="L4" s="43" t="s">
        <v>242</v>
      </c>
      <c r="M4" s="25">
        <f>Table2[[#This Row],[Active]]/Table2[[#This Row],[Cases]]</f>
        <v>0.71065206181539764</v>
      </c>
      <c r="N4" s="26">
        <f>1000000/Table2[[#This Row],[Cases/1M]]</f>
        <v>123.48728081007656</v>
      </c>
      <c r="O4" s="26">
        <f>1000000/Table2[[#This Row],[Deaths/1M]]</f>
        <v>5617.9775280898875</v>
      </c>
      <c r="P4" s="9">
        <f>Table2[[#This Row],[Deaths]]+Table2[[#This Row],[Active]]*Table2[[#This Row],[Death Rate]]</f>
        <v>12025.883994562246</v>
      </c>
      <c r="Q4" s="25">
        <f>Table2[[#This Row],[Deaths]]/Table2[[#This Row],[Cases]]</f>
        <v>2.1969779833429692E-2</v>
      </c>
      <c r="R4" s="9">
        <f>Table2[[#This Row],[Cases]]/Table2[[#This Row],[Deaths]]</f>
        <v>45.517069701280228</v>
      </c>
      <c r="S4" s="12">
        <f>Table2[[#This Row],[Cases/1M]]/1000000</f>
        <v>8.0979999999999993E-3</v>
      </c>
      <c r="T4" s="12">
        <f>Table2[[#This Row],[Deaths/1M]]/1000000</f>
        <v>1.7799999999999999E-4</v>
      </c>
      <c r="U4" s="13">
        <f>1-Table2[[#This Row],[Deaths]]/Table2[[#This Row],[Ex(Deaths)]]</f>
        <v>0.4154275890920982</v>
      </c>
      <c r="V4" s="13">
        <f>Table2[[#This Row],[Cases]]/Table2[[#This Row],[Tests]]</f>
        <v>6.0652672301943156E-2</v>
      </c>
      <c r="W4" s="12">
        <f>Table2[[#This Row],[Percent Infected]]*Table2[[#This Row],[% Active]]</f>
        <v>5.7548603965810897E-3</v>
      </c>
      <c r="X4" s="9">
        <f>1/Table2[[#This Row],[Percent Active Infected]]</f>
        <v>173.76616131193919</v>
      </c>
      <c r="BB4" s="47"/>
    </row>
    <row r="5" spans="1:54" ht="15.95" customHeight="1" thickBot="1" x14ac:dyDescent="0.3">
      <c r="A5" s="45" t="s">
        <v>269</v>
      </c>
      <c r="B5" s="50">
        <v>269811</v>
      </c>
      <c r="C5" s="62">
        <v>15300</v>
      </c>
      <c r="D5" s="50">
        <v>4242</v>
      </c>
      <c r="E5" s="60">
        <v>45</v>
      </c>
      <c r="F5" s="50">
        <v>232919</v>
      </c>
      <c r="G5" s="50">
        <v>12562</v>
      </c>
      <c r="H5" s="51">
        <v>198</v>
      </c>
      <c r="I5" s="50">
        <v>2576813</v>
      </c>
      <c r="J5" s="50">
        <v>119976</v>
      </c>
      <c r="K5" s="59" t="s">
        <v>335</v>
      </c>
      <c r="L5" s="43" t="s">
        <v>242</v>
      </c>
      <c r="M5" s="10">
        <f>Table2[[#This Row],[Active]]/Table2[[#This Row],[Cases]]</f>
        <v>0.86326725003798954</v>
      </c>
      <c r="N5" s="9">
        <f>1000000/Table2[[#This Row],[Cases/1M]]</f>
        <v>79.605158414265247</v>
      </c>
      <c r="O5" s="9">
        <f>1000000/Table2[[#This Row],[Deaths/1M]]</f>
        <v>5050.5050505050503</v>
      </c>
      <c r="P5" s="9">
        <f>Table2[[#This Row],[Deaths]]+Table2[[#This Row],[Active]]*Table2[[#This Row],[Death Rate]]</f>
        <v>7903.9796746611519</v>
      </c>
      <c r="Q5" s="10">
        <f>Table2[[#This Row],[Deaths]]/Table2[[#This Row],[Cases]]</f>
        <v>1.5722116592726019E-2</v>
      </c>
      <c r="R5" s="9">
        <f>Table2[[#This Row],[Cases]]/Table2[[#This Row],[Deaths]]</f>
        <v>63.604667609618105</v>
      </c>
      <c r="S5" s="12">
        <f>Table2[[#This Row],[Cases/1M]]/1000000</f>
        <v>1.2562E-2</v>
      </c>
      <c r="T5" s="12">
        <f>Table2[[#This Row],[Deaths/1M]]/1000000</f>
        <v>1.9799999999999999E-4</v>
      </c>
      <c r="U5" s="13">
        <f>1-Table2[[#This Row],[Deaths]]/Table2[[#This Row],[Ex(Deaths)]]</f>
        <v>0.4633083364828039</v>
      </c>
      <c r="V5" s="13">
        <f>Table2[[#This Row],[Cases]]/Table2[[#This Row],[Tests]]</f>
        <v>0.1047072488380026</v>
      </c>
      <c r="W5" s="12">
        <f>Table2[[#This Row],[Percent Infected]]*Table2[[#This Row],[% Active]]</f>
        <v>1.0844363194977225E-2</v>
      </c>
      <c r="X5" s="9">
        <f>1/Table2[[#This Row],[Percent Active Infected]]</f>
        <v>92.213805644500113</v>
      </c>
    </row>
    <row r="6" spans="1:54" ht="15.95" customHeight="1" thickBot="1" x14ac:dyDescent="0.3">
      <c r="A6" s="45" t="s">
        <v>280</v>
      </c>
      <c r="B6" s="50">
        <v>259465</v>
      </c>
      <c r="C6" s="51"/>
      <c r="D6" s="50">
        <v>3228</v>
      </c>
      <c r="E6" s="51"/>
      <c r="F6" s="50">
        <v>128357</v>
      </c>
      <c r="G6" s="50">
        <v>8948</v>
      </c>
      <c r="H6" s="51">
        <v>111</v>
      </c>
      <c r="I6" s="50">
        <v>2710290</v>
      </c>
      <c r="J6" s="50">
        <v>93472</v>
      </c>
      <c r="K6" s="59" t="s">
        <v>334</v>
      </c>
      <c r="L6" s="43" t="s">
        <v>242</v>
      </c>
      <c r="M6" s="10">
        <f>Table2[[#This Row],[Active]]/Table2[[#This Row],[Cases]]</f>
        <v>0.49469870695469526</v>
      </c>
      <c r="N6" s="9">
        <f>1000000/Table2[[#This Row],[Cases/1M]]</f>
        <v>111.75681716584711</v>
      </c>
      <c r="O6" s="9">
        <f>1000000/Table2[[#This Row],[Deaths/1M]]</f>
        <v>9009.0090090090089</v>
      </c>
      <c r="P6" s="9">
        <f>Table2[[#This Row],[Deaths]]+Table2[[#This Row],[Active]]*Table2[[#This Row],[Death Rate]]</f>
        <v>4824.887426049756</v>
      </c>
      <c r="Q6" s="10">
        <f>Table2[[#This Row],[Deaths]]/Table2[[#This Row],[Cases]]</f>
        <v>1.2440984333147052E-2</v>
      </c>
      <c r="R6" s="9">
        <f>Table2[[#This Row],[Cases]]/Table2[[#This Row],[Deaths]]</f>
        <v>80.379491945477071</v>
      </c>
      <c r="S6" s="12">
        <f>Table2[[#This Row],[Cases/1M]]/1000000</f>
        <v>8.9479999999999994E-3</v>
      </c>
      <c r="T6" s="12">
        <f>Table2[[#This Row],[Deaths/1M]]/1000000</f>
        <v>1.11E-4</v>
      </c>
      <c r="U6" s="13">
        <f>1-Table2[[#This Row],[Deaths]]/Table2[[#This Row],[Ex(Deaths)]]</f>
        <v>0.33096884653268765</v>
      </c>
      <c r="V6" s="13">
        <f>Table2[[#This Row],[Cases]]/Table2[[#This Row],[Tests]]</f>
        <v>9.573329791276948E-2</v>
      </c>
      <c r="W6" s="12">
        <f>Table2[[#This Row],[Percent Infected]]*Table2[[#This Row],[% Active]]</f>
        <v>4.4265640298306128E-3</v>
      </c>
      <c r="X6" s="9">
        <f>1/Table2[[#This Row],[Percent Active Infected]]</f>
        <v>225.90885238776633</v>
      </c>
    </row>
    <row r="7" spans="1:54" ht="15.95" customHeight="1" thickBot="1" x14ac:dyDescent="0.3">
      <c r="A7" s="45" t="s">
        <v>243</v>
      </c>
      <c r="B7" s="50">
        <v>180672</v>
      </c>
      <c r="C7" s="51"/>
      <c r="D7" s="50">
        <v>15603</v>
      </c>
      <c r="E7" s="51"/>
      <c r="F7" s="50">
        <v>88899</v>
      </c>
      <c r="G7" s="50">
        <v>20341</v>
      </c>
      <c r="H7" s="50">
        <v>1757</v>
      </c>
      <c r="I7" s="50">
        <v>1661284</v>
      </c>
      <c r="J7" s="50">
        <v>187035</v>
      </c>
      <c r="K7" s="59" t="s">
        <v>336</v>
      </c>
      <c r="L7" s="43" t="s">
        <v>242</v>
      </c>
      <c r="M7" s="10">
        <f>Table2[[#This Row],[Active]]/Table2[[#This Row],[Cases]]</f>
        <v>0.49204636025504783</v>
      </c>
      <c r="N7" s="9">
        <f>1000000/Table2[[#This Row],[Cases/1M]]</f>
        <v>49.161791455680643</v>
      </c>
      <c r="O7" s="9">
        <f>1000000/Table2[[#This Row],[Deaths/1M]]</f>
        <v>569.1519635742743</v>
      </c>
      <c r="P7" s="9">
        <f>Table2[[#This Row],[Deaths]]+Table2[[#This Row],[Active]]*Table2[[#This Row],[Death Rate]]</f>
        <v>23280.399359059513</v>
      </c>
      <c r="Q7" s="10">
        <f>Table2[[#This Row],[Deaths]]/Table2[[#This Row],[Cases]]</f>
        <v>8.6360919234856531E-2</v>
      </c>
      <c r="R7" s="9">
        <f>Table2[[#This Row],[Cases]]/Table2[[#This Row],[Deaths]]</f>
        <v>11.579311670832531</v>
      </c>
      <c r="S7" s="12">
        <f>Table2[[#This Row],[Cases/1M]]/1000000</f>
        <v>2.0341000000000001E-2</v>
      </c>
      <c r="T7" s="12">
        <f>Table2[[#This Row],[Deaths/1M]]/1000000</f>
        <v>1.7570000000000001E-3</v>
      </c>
      <c r="U7" s="13">
        <f>1-Table2[[#This Row],[Deaths]]/Table2[[#This Row],[Ex(Deaths)]]</f>
        <v>0.32977953860022036</v>
      </c>
      <c r="V7" s="13">
        <f>Table2[[#This Row],[Cases]]/Table2[[#This Row],[Tests]]</f>
        <v>0.1087544333178433</v>
      </c>
      <c r="W7" s="12">
        <f>Table2[[#This Row],[Percent Infected]]*Table2[[#This Row],[% Active]]</f>
        <v>1.0008715013947929E-2</v>
      </c>
      <c r="X7" s="9">
        <f>1/Table2[[#This Row],[Percent Active Infected]]</f>
        <v>99.91292574585465</v>
      </c>
    </row>
    <row r="8" spans="1:54" ht="15.95" customHeight="1" thickBot="1" x14ac:dyDescent="0.3">
      <c r="A8" s="45" t="s">
        <v>251</v>
      </c>
      <c r="B8" s="50">
        <v>154094</v>
      </c>
      <c r="C8" s="51"/>
      <c r="D8" s="50">
        <v>7369</v>
      </c>
      <c r="E8" s="51"/>
      <c r="F8" s="50">
        <v>31278</v>
      </c>
      <c r="G8" s="50">
        <v>12160</v>
      </c>
      <c r="H8" s="51">
        <v>582</v>
      </c>
      <c r="I8" s="50">
        <v>1944088</v>
      </c>
      <c r="J8" s="50">
        <v>153418</v>
      </c>
      <c r="K8" s="59" t="s">
        <v>335</v>
      </c>
      <c r="L8" s="43" t="s">
        <v>242</v>
      </c>
      <c r="M8" s="10">
        <f>Table2[[#This Row],[Active]]/Table2[[#This Row],[Cases]]</f>
        <v>0.20297999922125456</v>
      </c>
      <c r="N8" s="9">
        <f>1000000/Table2[[#This Row],[Cases/1M]]</f>
        <v>82.236842105263165</v>
      </c>
      <c r="O8" s="9">
        <f>1000000/Table2[[#This Row],[Deaths/1M]]</f>
        <v>1718.2130584192439</v>
      </c>
      <c r="P8" s="9">
        <f>Table2[[#This Row],[Deaths]]+Table2[[#This Row],[Active]]*Table2[[#This Row],[Death Rate]]</f>
        <v>8864.7596142614257</v>
      </c>
      <c r="Q8" s="10">
        <f>Table2[[#This Row],[Deaths]]/Table2[[#This Row],[Cases]]</f>
        <v>4.7821459628538426E-2</v>
      </c>
      <c r="R8" s="9">
        <f>Table2[[#This Row],[Cases]]/Table2[[#This Row],[Deaths]]</f>
        <v>20.911114126747183</v>
      </c>
      <c r="S8" s="12">
        <f>Table2[[#This Row],[Cases/1M]]/1000000</f>
        <v>1.2160000000000001E-2</v>
      </c>
      <c r="T8" s="12">
        <f>Table2[[#This Row],[Deaths/1M]]/1000000</f>
        <v>5.8200000000000005E-4</v>
      </c>
      <c r="U8" s="13">
        <f>1-Table2[[#This Row],[Deaths]]/Table2[[#This Row],[Ex(Deaths)]]</f>
        <v>0.16873098418315613</v>
      </c>
      <c r="V8" s="13">
        <f>Table2[[#This Row],[Cases]]/Table2[[#This Row],[Tests]]</f>
        <v>7.9262872874067428E-2</v>
      </c>
      <c r="W8" s="12">
        <f>Table2[[#This Row],[Percent Infected]]*Table2[[#This Row],[% Active]]</f>
        <v>2.4682367905304557E-3</v>
      </c>
      <c r="X8" s="9">
        <f>1/Table2[[#This Row],[Percent Active Infected]]</f>
        <v>405.14751414311718</v>
      </c>
    </row>
    <row r="9" spans="1:54" ht="15.95" customHeight="1" thickBot="1" x14ac:dyDescent="0.3">
      <c r="A9" s="45" t="s">
        <v>268</v>
      </c>
      <c r="B9" s="50">
        <v>122467</v>
      </c>
      <c r="C9" s="62">
        <v>2537</v>
      </c>
      <c r="D9" s="50">
        <v>2237</v>
      </c>
      <c r="E9" s="60">
        <v>86</v>
      </c>
      <c r="F9" s="50">
        <v>105836</v>
      </c>
      <c r="G9" s="50">
        <v>16825</v>
      </c>
      <c r="H9" s="51">
        <v>307</v>
      </c>
      <c r="I9" s="50">
        <v>878241</v>
      </c>
      <c r="J9" s="50">
        <v>120659</v>
      </c>
      <c r="K9" s="59" t="s">
        <v>337</v>
      </c>
      <c r="L9" s="43" t="s">
        <v>242</v>
      </c>
      <c r="M9" s="10">
        <f>Table2[[#This Row],[Active]]/Table2[[#This Row],[Cases]]</f>
        <v>0.86420015187764865</v>
      </c>
      <c r="N9" s="9">
        <f>1000000/Table2[[#This Row],[Cases/1M]]</f>
        <v>59.435364041604757</v>
      </c>
      <c r="O9" s="9">
        <f>1000000/Table2[[#This Row],[Deaths/1M]]</f>
        <v>3257.328990228013</v>
      </c>
      <c r="P9" s="9">
        <f>Table2[[#This Row],[Deaths]]+Table2[[#This Row],[Active]]*Table2[[#This Row],[Death Rate]]</f>
        <v>4170.2157397502997</v>
      </c>
      <c r="Q9" s="10">
        <f>Table2[[#This Row],[Deaths]]/Table2[[#This Row],[Cases]]</f>
        <v>1.8266145165636457E-2</v>
      </c>
      <c r="R9" s="9">
        <f>Table2[[#This Row],[Cases]]/Table2[[#This Row],[Deaths]]</f>
        <v>54.746088511399194</v>
      </c>
      <c r="S9" s="12">
        <f>Table2[[#This Row],[Cases/1M]]/1000000</f>
        <v>1.6825E-2</v>
      </c>
      <c r="T9" s="12">
        <f>Table2[[#This Row],[Deaths/1M]]/1000000</f>
        <v>3.0699999999999998E-4</v>
      </c>
      <c r="U9" s="13">
        <f>1-Table2[[#This Row],[Deaths]]/Table2[[#This Row],[Ex(Deaths)]]</f>
        <v>0.4635769131373656</v>
      </c>
      <c r="V9" s="13">
        <f>Table2[[#This Row],[Cases]]/Table2[[#This Row],[Tests]]</f>
        <v>0.13944577855053453</v>
      </c>
      <c r="W9" s="12">
        <f>Table2[[#This Row],[Percent Infected]]*Table2[[#This Row],[% Active]]</f>
        <v>1.4540167555341437E-2</v>
      </c>
      <c r="X9" s="9">
        <f>1/Table2[[#This Row],[Percent Active Infected]]</f>
        <v>68.774998375630318</v>
      </c>
    </row>
    <row r="10" spans="1:54" ht="15.95" customHeight="1" thickBot="1" x14ac:dyDescent="0.3">
      <c r="A10" s="45" t="s">
        <v>150</v>
      </c>
      <c r="B10" s="50">
        <v>114401</v>
      </c>
      <c r="C10" s="51"/>
      <c r="D10" s="50">
        <v>2996</v>
      </c>
      <c r="E10" s="51"/>
      <c r="F10" s="50">
        <v>93715</v>
      </c>
      <c r="G10" s="50">
        <v>10775</v>
      </c>
      <c r="H10" s="51">
        <v>282</v>
      </c>
      <c r="I10" s="50">
        <v>1245239</v>
      </c>
      <c r="J10" s="50">
        <v>117283</v>
      </c>
      <c r="K10" s="43" t="s">
        <v>331</v>
      </c>
      <c r="L10" s="43" t="s">
        <v>242</v>
      </c>
      <c r="M10" s="24">
        <f>Table2[[#This Row],[Active]]/Table2[[#This Row],[Cases]]</f>
        <v>0.81917990227358151</v>
      </c>
      <c r="N10" s="9">
        <f>1000000/Table2[[#This Row],[Cases/1M]]</f>
        <v>92.807424593967511</v>
      </c>
      <c r="O10" s="9">
        <f>1000000/Table2[[#This Row],[Deaths/1M]]</f>
        <v>3546.0992907801419</v>
      </c>
      <c r="P10" s="9">
        <f>Table2[[#This Row],[Deaths]]+Table2[[#This Row],[Active]]*Table2[[#This Row],[Death Rate]]</f>
        <v>5450.2629872116504</v>
      </c>
      <c r="Q10" s="10">
        <f>Table2[[#This Row],[Deaths]]/Table2[[#This Row],[Cases]]</f>
        <v>2.6188582267637522E-2</v>
      </c>
      <c r="R10" s="9">
        <f>Table2[[#This Row],[Cases]]/Table2[[#This Row],[Deaths]]</f>
        <v>38.184579439252339</v>
      </c>
      <c r="S10" s="12">
        <f>Table2[[#This Row],[Cases/1M]]/1000000</f>
        <v>1.0775E-2</v>
      </c>
      <c r="T10" s="12">
        <f>Table2[[#This Row],[Deaths/1M]]/1000000</f>
        <v>2.8200000000000002E-4</v>
      </c>
      <c r="U10" s="13">
        <f>1-Table2[[#This Row],[Deaths]]/Table2[[#This Row],[Ex(Deaths)]]</f>
        <v>0.45030175479059753</v>
      </c>
      <c r="V10" s="13">
        <f>Table2[[#This Row],[Cases]]/Table2[[#This Row],[Tests]]</f>
        <v>9.1870717187624226E-2</v>
      </c>
      <c r="W10" s="12">
        <f>Table2[[#This Row],[Percent Infected]]*Table2[[#This Row],[% Active]]</f>
        <v>8.82666344699784E-3</v>
      </c>
      <c r="X10" s="9">
        <f>1/Table2[[#This Row],[Percent Active Infected]]</f>
        <v>113.29309268499684</v>
      </c>
    </row>
    <row r="11" spans="1:54" ht="15.95" customHeight="1" thickBot="1" x14ac:dyDescent="0.3">
      <c r="A11" s="45" t="s">
        <v>245</v>
      </c>
      <c r="B11" s="50">
        <v>111398</v>
      </c>
      <c r="C11" s="51"/>
      <c r="D11" s="50">
        <v>8310</v>
      </c>
      <c r="E11" s="51"/>
      <c r="F11" s="50">
        <v>8741</v>
      </c>
      <c r="G11" s="50">
        <v>16162</v>
      </c>
      <c r="H11" s="50">
        <v>1206</v>
      </c>
      <c r="I11" s="50">
        <v>1020454</v>
      </c>
      <c r="J11" s="50">
        <v>148053</v>
      </c>
      <c r="K11" s="43" t="s">
        <v>331</v>
      </c>
      <c r="L11" s="43" t="s">
        <v>242</v>
      </c>
      <c r="M11" s="10">
        <f>Table2[[#This Row],[Active]]/Table2[[#This Row],[Cases]]</f>
        <v>7.8466399755830446E-2</v>
      </c>
      <c r="N11" s="9">
        <f>1000000/Table2[[#This Row],[Cases/1M]]</f>
        <v>61.873530503650535</v>
      </c>
      <c r="O11" s="9">
        <f>1000000/Table2[[#This Row],[Deaths/1M]]</f>
        <v>829.18739635157544</v>
      </c>
      <c r="P11" s="9">
        <f>Table2[[#This Row],[Deaths]]+Table2[[#This Row],[Active]]*Table2[[#This Row],[Death Rate]]</f>
        <v>8962.0557819709502</v>
      </c>
      <c r="Q11" s="10">
        <f>Table2[[#This Row],[Deaths]]/Table2[[#This Row],[Cases]]</f>
        <v>7.4597389540207185E-2</v>
      </c>
      <c r="R11" s="9">
        <f>Table2[[#This Row],[Cases]]/Table2[[#This Row],[Deaths]]</f>
        <v>13.405294825511431</v>
      </c>
      <c r="S11" s="12">
        <f>Table2[[#This Row],[Cases/1M]]/1000000</f>
        <v>1.6161999999999999E-2</v>
      </c>
      <c r="T11" s="12">
        <f>Table2[[#This Row],[Deaths/1M]]/1000000</f>
        <v>1.206E-3</v>
      </c>
      <c r="U11" s="13">
        <f>1-Table2[[#This Row],[Deaths]]/Table2[[#This Row],[Ex(Deaths)]]</f>
        <v>7.2757389357327673E-2</v>
      </c>
      <c r="V11" s="13">
        <f>Table2[[#This Row],[Cases]]/Table2[[#This Row],[Tests]]</f>
        <v>0.10916513630207732</v>
      </c>
      <c r="W11" s="12">
        <f>Table2[[#This Row],[Percent Infected]]*Table2[[#This Row],[% Active]]</f>
        <v>1.2681739528537315E-3</v>
      </c>
      <c r="X11" s="9">
        <f>1/Table2[[#This Row],[Percent Active Infected]]</f>
        <v>788.53535648617594</v>
      </c>
    </row>
    <row r="12" spans="1:54" ht="15.95" customHeight="1" thickBot="1" x14ac:dyDescent="0.3">
      <c r="A12" s="45" t="s">
        <v>250</v>
      </c>
      <c r="B12" s="50">
        <v>99478</v>
      </c>
      <c r="C12" s="61">
        <v>249</v>
      </c>
      <c r="D12" s="50">
        <v>6958</v>
      </c>
      <c r="E12" s="60">
        <v>5</v>
      </c>
      <c r="F12" s="50">
        <v>19610</v>
      </c>
      <c r="G12" s="50">
        <v>7771</v>
      </c>
      <c r="H12" s="51">
        <v>544</v>
      </c>
      <c r="I12" s="50">
        <v>924284</v>
      </c>
      <c r="J12" s="50">
        <v>72198</v>
      </c>
      <c r="K12" s="43" t="s">
        <v>331</v>
      </c>
      <c r="L12" s="43" t="s">
        <v>242</v>
      </c>
      <c r="M12" s="10">
        <f>Table2[[#This Row],[Active]]/Table2[[#This Row],[Cases]]</f>
        <v>0.19712901345021008</v>
      </c>
      <c r="N12" s="9">
        <f>1000000/Table2[[#This Row],[Cases/1M]]</f>
        <v>128.68356710848025</v>
      </c>
      <c r="O12" s="9">
        <f>1000000/Table2[[#This Row],[Deaths/1M]]</f>
        <v>1838.2352941176471</v>
      </c>
      <c r="P12" s="9">
        <f>Table2[[#This Row],[Deaths]]+Table2[[#This Row],[Active]]*Table2[[#This Row],[Death Rate]]</f>
        <v>8329.6236755865611</v>
      </c>
      <c r="Q12" s="10">
        <f>Table2[[#This Row],[Deaths]]/Table2[[#This Row],[Cases]]</f>
        <v>6.9945113492430488E-2</v>
      </c>
      <c r="R12" s="9">
        <f>Table2[[#This Row],[Cases]]/Table2[[#This Row],[Deaths]]</f>
        <v>14.296924403564242</v>
      </c>
      <c r="S12" s="12">
        <f>Table2[[#This Row],[Cases/1M]]/1000000</f>
        <v>7.7710000000000001E-3</v>
      </c>
      <c r="T12" s="12">
        <f>Table2[[#This Row],[Deaths/1M]]/1000000</f>
        <v>5.44E-4</v>
      </c>
      <c r="U12" s="13">
        <f>1-Table2[[#This Row],[Deaths]]/Table2[[#This Row],[Ex(Deaths)]]</f>
        <v>0.16466814456536338</v>
      </c>
      <c r="V12" s="13">
        <f>Table2[[#This Row],[Cases]]/Table2[[#This Row],[Tests]]</f>
        <v>0.10762709297142437</v>
      </c>
      <c r="W12" s="12">
        <f>Table2[[#This Row],[Percent Infected]]*Table2[[#This Row],[% Active]]</f>
        <v>1.5318895635215825E-3</v>
      </c>
      <c r="X12" s="9">
        <f>1/Table2[[#This Row],[Percent Active Infected]]</f>
        <v>652.78857158681285</v>
      </c>
    </row>
    <row r="13" spans="1:54" ht="15.95" customHeight="1" thickBot="1" x14ac:dyDescent="0.3">
      <c r="A13" s="45" t="s">
        <v>276</v>
      </c>
      <c r="B13" s="50">
        <v>85701</v>
      </c>
      <c r="C13" s="62">
        <v>1881</v>
      </c>
      <c r="D13" s="50">
        <v>1523</v>
      </c>
      <c r="E13" s="51"/>
      <c r="F13" s="50">
        <v>28860</v>
      </c>
      <c r="G13" s="50">
        <v>8171</v>
      </c>
      <c r="H13" s="51">
        <v>145</v>
      </c>
      <c r="I13" s="50">
        <v>1176058</v>
      </c>
      <c r="J13" s="50">
        <v>112133</v>
      </c>
      <c r="K13" s="59" t="s">
        <v>335</v>
      </c>
      <c r="L13" s="43" t="s">
        <v>242</v>
      </c>
      <c r="M13" s="10">
        <f>Table2[[#This Row],[Active]]/Table2[[#This Row],[Cases]]</f>
        <v>0.33675219659047151</v>
      </c>
      <c r="N13" s="9">
        <f>1000000/Table2[[#This Row],[Cases/1M]]</f>
        <v>122.38404112103781</v>
      </c>
      <c r="O13" s="9">
        <f>1000000/Table2[[#This Row],[Deaths/1M]]</f>
        <v>6896.5517241379312</v>
      </c>
      <c r="P13" s="9">
        <f>Table2[[#This Row],[Deaths]]+Table2[[#This Row],[Active]]*Table2[[#This Row],[Death Rate]]</f>
        <v>2035.8735954072881</v>
      </c>
      <c r="Q13" s="10">
        <f>Table2[[#This Row],[Deaths]]/Table2[[#This Row],[Cases]]</f>
        <v>1.7771087851950387E-2</v>
      </c>
      <c r="R13" s="9">
        <f>Table2[[#This Row],[Cases]]/Table2[[#This Row],[Deaths]]</f>
        <v>56.271175311884441</v>
      </c>
      <c r="S13" s="12">
        <f>Table2[[#This Row],[Cases/1M]]/1000000</f>
        <v>8.1709999999999994E-3</v>
      </c>
      <c r="T13" s="12">
        <f>Table2[[#This Row],[Deaths/1M]]/1000000</f>
        <v>1.45E-4</v>
      </c>
      <c r="U13" s="13">
        <f>1-Table2[[#This Row],[Deaths]]/Table2[[#This Row],[Ex(Deaths)]]</f>
        <v>0.25191819205488775</v>
      </c>
      <c r="V13" s="13">
        <f>Table2[[#This Row],[Cases]]/Table2[[#This Row],[Tests]]</f>
        <v>7.2871406002084929E-2</v>
      </c>
      <c r="W13" s="12">
        <f>Table2[[#This Row],[Percent Infected]]*Table2[[#This Row],[% Active]]</f>
        <v>2.7516021983407424E-3</v>
      </c>
      <c r="X13" s="9">
        <f>1/Table2[[#This Row],[Percent Active Infected]]</f>
        <v>363.42462606077834</v>
      </c>
    </row>
    <row r="14" spans="1:54" ht="15.95" customHeight="1" thickBot="1" x14ac:dyDescent="0.3">
      <c r="A14" s="45" t="s">
        <v>247</v>
      </c>
      <c r="B14" s="50">
        <v>76803</v>
      </c>
      <c r="C14" s="51"/>
      <c r="D14" s="50">
        <v>3408</v>
      </c>
      <c r="E14" s="51"/>
      <c r="F14" s="50">
        <v>27061</v>
      </c>
      <c r="G14" s="50">
        <v>16521</v>
      </c>
      <c r="H14" s="51">
        <v>733</v>
      </c>
      <c r="I14" s="50">
        <v>924447</v>
      </c>
      <c r="J14" s="50">
        <v>198857</v>
      </c>
      <c r="K14" s="59" t="s">
        <v>337</v>
      </c>
      <c r="L14" s="43" t="s">
        <v>242</v>
      </c>
      <c r="M14" s="10">
        <f>Table2[[#This Row],[Active]]/Table2[[#This Row],[Cases]]</f>
        <v>0.35234300743460539</v>
      </c>
      <c r="N14" s="9">
        <f>1000000/Table2[[#This Row],[Cases/1M]]</f>
        <v>60.529023666848254</v>
      </c>
      <c r="O14" s="9">
        <f>1000000/Table2[[#This Row],[Deaths/1M]]</f>
        <v>1364.256480218281</v>
      </c>
      <c r="P14" s="9">
        <f>Table2[[#This Row],[Deaths]]+Table2[[#This Row],[Active]]*Table2[[#This Row],[Death Rate]]</f>
        <v>4608.7849693371354</v>
      </c>
      <c r="Q14" s="10">
        <f>Table2[[#This Row],[Deaths]]/Table2[[#This Row],[Cases]]</f>
        <v>4.4373266669270731E-2</v>
      </c>
      <c r="R14" s="9">
        <f>Table2[[#This Row],[Cases]]/Table2[[#This Row],[Deaths]]</f>
        <v>22.536091549295776</v>
      </c>
      <c r="S14" s="12">
        <f>Table2[[#This Row],[Cases/1M]]/1000000</f>
        <v>1.6521000000000001E-2</v>
      </c>
      <c r="T14" s="12">
        <f>Table2[[#This Row],[Deaths/1M]]/1000000</f>
        <v>7.3300000000000004E-4</v>
      </c>
      <c r="U14" s="13">
        <f>1-Table2[[#This Row],[Deaths]]/Table2[[#This Row],[Ex(Deaths)]]</f>
        <v>0.26054263267349609</v>
      </c>
      <c r="V14" s="13">
        <f>Table2[[#This Row],[Cases]]/Table2[[#This Row],[Tests]]</f>
        <v>8.3079938601131276E-2</v>
      </c>
      <c r="W14" s="12">
        <f>Table2[[#This Row],[Percent Infected]]*Table2[[#This Row],[% Active]]</f>
        <v>5.8210588258271164E-3</v>
      </c>
      <c r="X14" s="9">
        <f>1/Table2[[#This Row],[Percent Active Infected]]</f>
        <v>171.79005227763002</v>
      </c>
    </row>
    <row r="15" spans="1:54" ht="15.95" customHeight="1" thickBot="1" x14ac:dyDescent="0.3">
      <c r="A15" s="45" t="s">
        <v>249</v>
      </c>
      <c r="B15" s="50">
        <v>76370</v>
      </c>
      <c r="C15" s="51"/>
      <c r="D15" s="50">
        <v>6313</v>
      </c>
      <c r="E15" s="51"/>
      <c r="F15" s="50">
        <v>16190</v>
      </c>
      <c r="G15" s="50">
        <v>7647</v>
      </c>
      <c r="H15" s="51">
        <v>632</v>
      </c>
      <c r="I15" s="50">
        <v>1475261</v>
      </c>
      <c r="J15" s="50">
        <v>147720</v>
      </c>
      <c r="K15" s="59" t="s">
        <v>335</v>
      </c>
      <c r="L15" s="43" t="s">
        <v>242</v>
      </c>
      <c r="M15" s="10">
        <f>Table2[[#This Row],[Active]]/Table2[[#This Row],[Cases]]</f>
        <v>0.21199423857535682</v>
      </c>
      <c r="N15" s="9">
        <f>1000000/Table2[[#This Row],[Cases/1M]]</f>
        <v>130.77023669412841</v>
      </c>
      <c r="O15" s="9">
        <f>1000000/Table2[[#This Row],[Deaths/1M]]</f>
        <v>1582.2784810126582</v>
      </c>
      <c r="P15" s="9">
        <f>Table2[[#This Row],[Deaths]]+Table2[[#This Row],[Active]]*Table2[[#This Row],[Death Rate]]</f>
        <v>7651.3196281262281</v>
      </c>
      <c r="Q15" s="10">
        <f>Table2[[#This Row],[Deaths]]/Table2[[#This Row],[Cases]]</f>
        <v>8.2663349482781201E-2</v>
      </c>
      <c r="R15" s="9">
        <f>Table2[[#This Row],[Cases]]/Table2[[#This Row],[Deaths]]</f>
        <v>12.097259623000159</v>
      </c>
      <c r="S15" s="12">
        <f>Table2[[#This Row],[Cases/1M]]/1000000</f>
        <v>7.6470000000000002E-3</v>
      </c>
      <c r="T15" s="12">
        <f>Table2[[#This Row],[Deaths/1M]]/1000000</f>
        <v>6.3199999999999997E-4</v>
      </c>
      <c r="U15" s="13">
        <f>1-Table2[[#This Row],[Deaths]]/Table2[[#This Row],[Ex(Deaths)]]</f>
        <v>0.17491356957649096</v>
      </c>
      <c r="V15" s="13">
        <f>Table2[[#This Row],[Cases]]/Table2[[#This Row],[Tests]]</f>
        <v>5.1767111040012581E-2</v>
      </c>
      <c r="W15" s="12">
        <f>Table2[[#This Row],[Percent Infected]]*Table2[[#This Row],[% Active]]</f>
        <v>1.6211199423857537E-3</v>
      </c>
      <c r="X15" s="9">
        <f>1/Table2[[#This Row],[Percent Active Infected]]</f>
        <v>616.85750317051179</v>
      </c>
    </row>
    <row r="16" spans="1:54" ht="15.95" customHeight="1" thickBot="1" x14ac:dyDescent="0.3">
      <c r="A16" s="45" t="s">
        <v>252</v>
      </c>
      <c r="B16" s="50">
        <v>73109</v>
      </c>
      <c r="C16" s="61">
        <v>642</v>
      </c>
      <c r="D16" s="50">
        <v>3319</v>
      </c>
      <c r="E16" s="60">
        <v>9</v>
      </c>
      <c r="F16" s="50">
        <v>64600</v>
      </c>
      <c r="G16" s="50">
        <v>12093</v>
      </c>
      <c r="H16" s="51">
        <v>549</v>
      </c>
      <c r="I16" s="50">
        <v>786786</v>
      </c>
      <c r="J16" s="50">
        <v>130140</v>
      </c>
      <c r="K16" s="59" t="s">
        <v>337</v>
      </c>
      <c r="L16" s="43" t="s">
        <v>242</v>
      </c>
      <c r="M16" s="10">
        <f>Table2[[#This Row],[Active]]/Table2[[#This Row],[Cases]]</f>
        <v>0.8836121407761014</v>
      </c>
      <c r="N16" s="9">
        <f>1000000/Table2[[#This Row],[Cases/1M]]</f>
        <v>82.692466716282141</v>
      </c>
      <c r="O16" s="9">
        <f>1000000/Table2[[#This Row],[Deaths/1M]]</f>
        <v>1821.4936247723133</v>
      </c>
      <c r="P16" s="9">
        <f>Table2[[#This Row],[Deaths]]+Table2[[#This Row],[Active]]*Table2[[#This Row],[Death Rate]]</f>
        <v>6251.7086952358804</v>
      </c>
      <c r="Q16" s="10">
        <f>Table2[[#This Row],[Deaths]]/Table2[[#This Row],[Cases]]</f>
        <v>4.5397967418512084E-2</v>
      </c>
      <c r="R16" s="9">
        <f>Table2[[#This Row],[Cases]]/Table2[[#This Row],[Deaths]]</f>
        <v>22.027417896956916</v>
      </c>
      <c r="S16" s="12">
        <f>Table2[[#This Row],[Cases/1M]]/1000000</f>
        <v>1.2093E-2</v>
      </c>
      <c r="T16" s="22">
        <f>Table2[[#This Row],[Deaths/1M]]/1000000</f>
        <v>5.4900000000000001E-4</v>
      </c>
      <c r="U16" s="13">
        <f>1-Table2[[#This Row],[Deaths]]/Table2[[#This Row],[Ex(Deaths)]]</f>
        <v>0.46910514200233822</v>
      </c>
      <c r="V16" s="13">
        <f>Table2[[#This Row],[Cases]]/Table2[[#This Row],[Tests]]</f>
        <v>9.2921073837104365E-2</v>
      </c>
      <c r="W16" s="12">
        <f>Table2[[#This Row],[Percent Infected]]*Table2[[#This Row],[% Active]]</f>
        <v>1.0685521618405395E-2</v>
      </c>
      <c r="X16" s="9">
        <f>1/Table2[[#This Row],[Percent Active Infected]]</f>
        <v>93.584575064406678</v>
      </c>
    </row>
    <row r="17" spans="1:24" ht="15.95" customHeight="1" thickBot="1" x14ac:dyDescent="0.3">
      <c r="A17" s="45" t="s">
        <v>264</v>
      </c>
      <c r="B17" s="50">
        <v>70670</v>
      </c>
      <c r="C17" s="61">
        <v>888</v>
      </c>
      <c r="D17" s="50">
        <v>1966</v>
      </c>
      <c r="E17" s="60">
        <v>4</v>
      </c>
      <c r="F17" s="50">
        <v>59394</v>
      </c>
      <c r="G17" s="50">
        <v>8280</v>
      </c>
      <c r="H17" s="51">
        <v>230</v>
      </c>
      <c r="I17" s="50">
        <v>885504</v>
      </c>
      <c r="J17" s="50">
        <v>103743</v>
      </c>
      <c r="K17" s="43" t="s">
        <v>331</v>
      </c>
      <c r="L17" s="43" t="s">
        <v>242</v>
      </c>
      <c r="M17" s="10">
        <f>Table2[[#This Row],[Active]]/Table2[[#This Row],[Cases]]</f>
        <v>0.8404414886090279</v>
      </c>
      <c r="N17" s="9">
        <f>1000000/Table2[[#This Row],[Cases/1M]]</f>
        <v>120.77294685990339</v>
      </c>
      <c r="O17" s="9">
        <f>1000000/Table2[[#This Row],[Deaths/1M]]</f>
        <v>4347.826086956522</v>
      </c>
      <c r="P17" s="9">
        <f>Table2[[#This Row],[Deaths]]+Table2[[#This Row],[Active]]*Table2[[#This Row],[Death Rate]]</f>
        <v>3618.3079666053491</v>
      </c>
      <c r="Q17" s="10">
        <f>Table2[[#This Row],[Deaths]]/Table2[[#This Row],[Cases]]</f>
        <v>2.7819442479128344E-2</v>
      </c>
      <c r="R17" s="9">
        <f>Table2[[#This Row],[Cases]]/Table2[[#This Row],[Deaths]]</f>
        <v>35.946083418107833</v>
      </c>
      <c r="S17" s="12">
        <f>Table2[[#This Row],[Cases/1M]]/1000000</f>
        <v>8.2799999999999992E-3</v>
      </c>
      <c r="T17" s="12">
        <f>Table2[[#This Row],[Deaths/1M]]/1000000</f>
        <v>2.3000000000000001E-4</v>
      </c>
      <c r="U17" s="13">
        <f>1-Table2[[#This Row],[Deaths]]/Table2[[#This Row],[Ex(Deaths)]]</f>
        <v>0.45665210973059422</v>
      </c>
      <c r="V17" s="13">
        <f>Table2[[#This Row],[Cases]]/Table2[[#This Row],[Tests]]</f>
        <v>7.9807657559988435E-2</v>
      </c>
      <c r="W17" s="12">
        <f>Table2[[#This Row],[Percent Infected]]*Table2[[#This Row],[% Active]]</f>
        <v>6.9588555256827507E-3</v>
      </c>
      <c r="X17" s="9">
        <f>1/Table2[[#This Row],[Percent Active Infected]]</f>
        <v>143.70179066217753</v>
      </c>
    </row>
    <row r="18" spans="1:24" ht="15.95" customHeight="1" thickBot="1" x14ac:dyDescent="0.3">
      <c r="A18" s="45" t="s">
        <v>258</v>
      </c>
      <c r="B18" s="50">
        <v>64230</v>
      </c>
      <c r="C18" s="51"/>
      <c r="D18" s="50">
        <v>3041</v>
      </c>
      <c r="E18" s="51"/>
      <c r="F18" s="50">
        <v>17088</v>
      </c>
      <c r="G18" s="50">
        <v>5495</v>
      </c>
      <c r="H18" s="51">
        <v>260</v>
      </c>
      <c r="I18" s="50">
        <v>979149</v>
      </c>
      <c r="J18" s="50">
        <v>83766</v>
      </c>
      <c r="K18" s="59" t="s">
        <v>338</v>
      </c>
      <c r="L18" s="43" t="s">
        <v>242</v>
      </c>
      <c r="M18" s="10">
        <f>Table2[[#This Row],[Active]]/Table2[[#This Row],[Cases]]</f>
        <v>0.26604390471742179</v>
      </c>
      <c r="N18" s="9">
        <f>1000000/Table2[[#This Row],[Cases/1M]]</f>
        <v>181.98362147406732</v>
      </c>
      <c r="O18" s="9">
        <f>1000000/Table2[[#This Row],[Deaths/1M]]</f>
        <v>3846.1538461538462</v>
      </c>
      <c r="P18" s="9">
        <f>Table2[[#This Row],[Deaths]]+Table2[[#This Row],[Active]]*Table2[[#This Row],[Death Rate]]</f>
        <v>3850.0395142456796</v>
      </c>
      <c r="Q18" s="10">
        <f>Table2[[#This Row],[Deaths]]/Table2[[#This Row],[Cases]]</f>
        <v>4.7345477191343611E-2</v>
      </c>
      <c r="R18" s="9">
        <f>Table2[[#This Row],[Cases]]/Table2[[#This Row],[Deaths]]</f>
        <v>21.121341663926341</v>
      </c>
      <c r="S18" s="12">
        <f>Table2[[#This Row],[Cases/1M]]/1000000</f>
        <v>5.4949999999999999E-3</v>
      </c>
      <c r="T18" s="22">
        <f>Table2[[#This Row],[Deaths/1M]]/1000000</f>
        <v>2.5999999999999998E-4</v>
      </c>
      <c r="U18" s="13">
        <f>1-Table2[[#This Row],[Deaths]]/Table2[[#This Row],[Ex(Deaths)]]</f>
        <v>0.21013797683169777</v>
      </c>
      <c r="V18" s="13">
        <f>Table2[[#This Row],[Cases]]/Table2[[#This Row],[Tests]]</f>
        <v>6.559777929610304E-2</v>
      </c>
      <c r="W18" s="12">
        <f>Table2[[#This Row],[Percent Infected]]*Table2[[#This Row],[% Active]]</f>
        <v>1.4619112564222326E-3</v>
      </c>
      <c r="X18" s="9">
        <f>1/Table2[[#This Row],[Percent Active Infected]]</f>
        <v>684.03604911513025</v>
      </c>
    </row>
    <row r="19" spans="1:24" ht="15.95" customHeight="1" thickBot="1" x14ac:dyDescent="0.3">
      <c r="A19" s="45" t="s">
        <v>281</v>
      </c>
      <c r="B19" s="50">
        <v>61006</v>
      </c>
      <c r="C19" s="51"/>
      <c r="D19" s="51">
        <v>738</v>
      </c>
      <c r="E19" s="51"/>
      <c r="F19" s="50">
        <v>24833</v>
      </c>
      <c r="G19" s="50">
        <v>8933</v>
      </c>
      <c r="H19" s="51">
        <v>108</v>
      </c>
      <c r="I19" s="50">
        <v>1006616</v>
      </c>
      <c r="J19" s="50">
        <v>147399</v>
      </c>
      <c r="K19" s="59" t="s">
        <v>334</v>
      </c>
      <c r="L19" s="43" t="s">
        <v>242</v>
      </c>
      <c r="M19" s="10">
        <f>Table2[[#This Row],[Active]]/Table2[[#This Row],[Cases]]</f>
        <v>0.4070583221322493</v>
      </c>
      <c r="N19" s="9">
        <f>1000000/Table2[[#This Row],[Cases/1M]]</f>
        <v>111.94447554013209</v>
      </c>
      <c r="O19" s="9">
        <f>1000000/Table2[[#This Row],[Deaths/1M]]</f>
        <v>9259.2592592592591</v>
      </c>
      <c r="P19" s="9">
        <f>Table2[[#This Row],[Deaths]]+Table2[[#This Row],[Active]]*Table2[[#This Row],[Death Rate]]</f>
        <v>1038.4090417335999</v>
      </c>
      <c r="Q19" s="10">
        <f>Table2[[#This Row],[Deaths]]/Table2[[#This Row],[Cases]]</f>
        <v>1.2097170770088189E-2</v>
      </c>
      <c r="R19" s="9">
        <f>Table2[[#This Row],[Cases]]/Table2[[#This Row],[Deaths]]</f>
        <v>82.663956639566393</v>
      </c>
      <c r="S19" s="12">
        <f>Table2[[#This Row],[Cases/1M]]/1000000</f>
        <v>8.933E-3</v>
      </c>
      <c r="T19" s="12">
        <f>Table2[[#This Row],[Deaths/1M]]/1000000</f>
        <v>1.08E-4</v>
      </c>
      <c r="U19" s="13">
        <f>1-Table2[[#This Row],[Deaths]]/Table2[[#This Row],[Ex(Deaths)]]</f>
        <v>0.28929740560817341</v>
      </c>
      <c r="V19" s="13">
        <f>Table2[[#This Row],[Cases]]/Table2[[#This Row],[Tests]]</f>
        <v>6.0605037074713694E-2</v>
      </c>
      <c r="W19" s="12">
        <f>Table2[[#This Row],[Percent Infected]]*Table2[[#This Row],[% Active]]</f>
        <v>3.6362519916073831E-3</v>
      </c>
      <c r="X19" s="9">
        <f>1/Table2[[#This Row],[Percent Active Infected]]</f>
        <v>275.00844339392336</v>
      </c>
    </row>
    <row r="20" spans="1:24" ht="15.95" customHeight="1" thickBot="1" x14ac:dyDescent="0.3">
      <c r="A20" s="45" t="s">
        <v>273</v>
      </c>
      <c r="B20" s="50">
        <v>54699</v>
      </c>
      <c r="C20" s="51"/>
      <c r="D20" s="51">
        <v>951</v>
      </c>
      <c r="E20" s="51"/>
      <c r="F20" s="50">
        <v>32792</v>
      </c>
      <c r="G20" s="50">
        <v>10624</v>
      </c>
      <c r="H20" s="51">
        <v>185</v>
      </c>
      <c r="I20" s="50">
        <v>553738</v>
      </c>
      <c r="J20" s="50">
        <v>107549</v>
      </c>
      <c r="K20" s="59" t="s">
        <v>339</v>
      </c>
      <c r="L20" s="43" t="s">
        <v>242</v>
      </c>
      <c r="M20" s="10">
        <f>Table2[[#This Row],[Active]]/Table2[[#This Row],[Cases]]</f>
        <v>0.59949907676557157</v>
      </c>
      <c r="N20" s="9">
        <f>1000000/Table2[[#This Row],[Cases/1M]]</f>
        <v>94.126506024096386</v>
      </c>
      <c r="O20" s="9">
        <f>1000000/Table2[[#This Row],[Deaths/1M]]</f>
        <v>5405.405405405405</v>
      </c>
      <c r="P20" s="9">
        <f>Table2[[#This Row],[Deaths]]+Table2[[#This Row],[Active]]*Table2[[#This Row],[Death Rate]]</f>
        <v>1521.1236220040587</v>
      </c>
      <c r="Q20" s="10">
        <f>Table2[[#This Row],[Deaths]]/Table2[[#This Row],[Cases]]</f>
        <v>1.7386058246037405E-2</v>
      </c>
      <c r="R20" s="9">
        <f>Table2[[#This Row],[Cases]]/Table2[[#This Row],[Deaths]]</f>
        <v>57.517350157728707</v>
      </c>
      <c r="S20" s="12">
        <f>Table2[[#This Row],[Cases/1M]]/1000000</f>
        <v>1.0624E-2</v>
      </c>
      <c r="T20" s="12">
        <f>Table2[[#This Row],[Deaths/1M]]/1000000</f>
        <v>1.85E-4</v>
      </c>
      <c r="U20" s="13">
        <f>1-Table2[[#This Row],[Deaths]]/Table2[[#This Row],[Ex(Deaths)]]</f>
        <v>0.37480426558160274</v>
      </c>
      <c r="V20" s="13">
        <f>Table2[[#This Row],[Cases]]/Table2[[#This Row],[Tests]]</f>
        <v>9.8781373140366016E-2</v>
      </c>
      <c r="W20" s="12">
        <f>Table2[[#This Row],[Percent Infected]]*Table2[[#This Row],[% Active]]</f>
        <v>6.3690781915574325E-3</v>
      </c>
      <c r="X20" s="9">
        <f>1/Table2[[#This Row],[Percent Active Infected]]</f>
        <v>157.00859212649573</v>
      </c>
    </row>
    <row r="21" spans="1:24" ht="15.95" customHeight="1" thickBot="1" x14ac:dyDescent="0.3">
      <c r="A21" s="45" t="s">
        <v>266</v>
      </c>
      <c r="B21" s="50">
        <v>53561</v>
      </c>
      <c r="C21" s="62">
        <v>1614</v>
      </c>
      <c r="D21" s="50">
        <v>1121</v>
      </c>
      <c r="E21" s="60">
        <v>7</v>
      </c>
      <c r="F21" s="50">
        <v>26657</v>
      </c>
      <c r="G21" s="50">
        <v>10924</v>
      </c>
      <c r="H21" s="51">
        <v>229</v>
      </c>
      <c r="I21" s="50">
        <v>510827</v>
      </c>
      <c r="J21" s="50">
        <v>104183</v>
      </c>
      <c r="K21" s="59" t="s">
        <v>338</v>
      </c>
      <c r="L21" s="43" t="s">
        <v>242</v>
      </c>
      <c r="M21" s="10">
        <f>Table2[[#This Row],[Active]]/Table2[[#This Row],[Cases]]</f>
        <v>0.49769421780773326</v>
      </c>
      <c r="N21" s="9">
        <f>1000000/Table2[[#This Row],[Cases/1M]]</f>
        <v>91.541559868180158</v>
      </c>
      <c r="O21" s="9">
        <f>1000000/Table2[[#This Row],[Deaths/1M]]</f>
        <v>4366.812227074236</v>
      </c>
      <c r="P21" s="9">
        <f>Table2[[#This Row],[Deaths]]+Table2[[#This Row],[Active]]*Table2[[#This Row],[Death Rate]]</f>
        <v>1678.915218162469</v>
      </c>
      <c r="Q21" s="10">
        <f>Table2[[#This Row],[Deaths]]/Table2[[#This Row],[Cases]]</f>
        <v>2.092940759134445E-2</v>
      </c>
      <c r="R21" s="9">
        <f>Table2[[#This Row],[Cases]]/Table2[[#This Row],[Deaths]]</f>
        <v>47.779661016949156</v>
      </c>
      <c r="S21" s="12">
        <f>Table2[[#This Row],[Cases/1M]]/1000000</f>
        <v>1.0924E-2</v>
      </c>
      <c r="T21" s="12">
        <f>Table2[[#This Row],[Deaths/1M]]/1000000</f>
        <v>2.2900000000000001E-4</v>
      </c>
      <c r="U21" s="13">
        <f>1-Table2[[#This Row],[Deaths]]/Table2[[#This Row],[Ex(Deaths)]]</f>
        <v>0.33230696352439604</v>
      </c>
      <c r="V21" s="13">
        <f>Table2[[#This Row],[Cases]]/Table2[[#This Row],[Tests]]</f>
        <v>0.10485154465210335</v>
      </c>
      <c r="W21" s="12">
        <f>Table2[[#This Row],[Percent Infected]]*Table2[[#This Row],[% Active]]</f>
        <v>5.4368116353316776E-3</v>
      </c>
      <c r="X21" s="9">
        <f>1/Table2[[#This Row],[Percent Active Infected]]</f>
        <v>183.9313309111902</v>
      </c>
    </row>
    <row r="22" spans="1:24" ht="15.95" customHeight="1" thickBot="1" x14ac:dyDescent="0.3">
      <c r="A22" s="45" t="s">
        <v>255</v>
      </c>
      <c r="B22" s="50">
        <v>51079</v>
      </c>
      <c r="C22" s="51"/>
      <c r="D22" s="50">
        <v>2756</v>
      </c>
      <c r="E22" s="51"/>
      <c r="F22" s="50">
        <v>9882</v>
      </c>
      <c r="G22" s="50">
        <v>7587</v>
      </c>
      <c r="H22" s="51">
        <v>409</v>
      </c>
      <c r="I22" s="50">
        <v>558146</v>
      </c>
      <c r="J22" s="50">
        <v>82907</v>
      </c>
      <c r="K22" s="43" t="s">
        <v>331</v>
      </c>
      <c r="L22" s="43" t="s">
        <v>242</v>
      </c>
      <c r="M22" s="10">
        <f>Table2[[#This Row],[Active]]/Table2[[#This Row],[Cases]]</f>
        <v>0.19346502476555924</v>
      </c>
      <c r="N22" s="9">
        <f>1000000/Table2[[#This Row],[Cases/1M]]</f>
        <v>131.80440226703573</v>
      </c>
      <c r="O22" s="9">
        <f>1000000/Table2[[#This Row],[Deaths/1M]]</f>
        <v>2444.9877750611249</v>
      </c>
      <c r="P22" s="9">
        <f>Table2[[#This Row],[Deaths]]+Table2[[#This Row],[Active]]*Table2[[#This Row],[Death Rate]]</f>
        <v>3289.1896082538815</v>
      </c>
      <c r="Q22" s="10">
        <f>Table2[[#This Row],[Deaths]]/Table2[[#This Row],[Cases]]</f>
        <v>5.3955637346071769E-2</v>
      </c>
      <c r="R22" s="9">
        <f>Table2[[#This Row],[Cases]]/Table2[[#This Row],[Deaths]]</f>
        <v>18.533744557329463</v>
      </c>
      <c r="S22" s="12">
        <f>Table2[[#This Row],[Cases/1M]]/1000000</f>
        <v>7.587E-3</v>
      </c>
      <c r="T22" s="12">
        <f>Table2[[#This Row],[Deaths/1M]]/1000000</f>
        <v>4.0900000000000002E-4</v>
      </c>
      <c r="U22" s="13">
        <f>1-Table2[[#This Row],[Deaths]]/Table2[[#This Row],[Ex(Deaths)]]</f>
        <v>0.16210364003215172</v>
      </c>
      <c r="V22" s="13">
        <f>Table2[[#This Row],[Cases]]/Table2[[#This Row],[Tests]]</f>
        <v>9.1515481612337995E-2</v>
      </c>
      <c r="W22" s="12">
        <f>Table2[[#This Row],[Percent Infected]]*Table2[[#This Row],[% Active]]</f>
        <v>1.4678191428962979E-3</v>
      </c>
      <c r="X22" s="9">
        <f>1/Table2[[#This Row],[Percent Active Infected]]</f>
        <v>681.2828438977856</v>
      </c>
    </row>
    <row r="23" spans="1:24" ht="15.95" customHeight="1" thickBot="1" x14ac:dyDescent="0.3">
      <c r="A23" s="45" t="s">
        <v>244</v>
      </c>
      <c r="B23" s="50">
        <v>47287</v>
      </c>
      <c r="C23" s="51"/>
      <c r="D23" s="50">
        <v>4348</v>
      </c>
      <c r="E23" s="51"/>
      <c r="F23" s="50">
        <v>26054</v>
      </c>
      <c r="G23" s="50">
        <v>13263</v>
      </c>
      <c r="H23" s="50">
        <v>1220</v>
      </c>
      <c r="I23" s="50">
        <v>556230</v>
      </c>
      <c r="J23" s="50">
        <v>156013</v>
      </c>
      <c r="K23" s="59" t="s">
        <v>338</v>
      </c>
      <c r="L23" s="43" t="s">
        <v>242</v>
      </c>
      <c r="M23" s="10">
        <f>Table2[[#This Row],[Active]]/Table2[[#This Row],[Cases]]</f>
        <v>0.55097595533656185</v>
      </c>
      <c r="N23" s="9">
        <f>1000000/Table2[[#This Row],[Cases/1M]]</f>
        <v>75.397722988765736</v>
      </c>
      <c r="O23" s="9">
        <f>1000000/Table2[[#This Row],[Deaths/1M]]</f>
        <v>819.67213114754099</v>
      </c>
      <c r="P23" s="9">
        <f>Table2[[#This Row],[Deaths]]+Table2[[#This Row],[Active]]*Table2[[#This Row],[Death Rate]]</f>
        <v>6743.6434538033709</v>
      </c>
      <c r="Q23" s="10">
        <f>Table2[[#This Row],[Deaths]]/Table2[[#This Row],[Cases]]</f>
        <v>9.1949161503161542E-2</v>
      </c>
      <c r="R23" s="9">
        <f>Table2[[#This Row],[Cases]]/Table2[[#This Row],[Deaths]]</f>
        <v>10.87557497700092</v>
      </c>
      <c r="S23" s="12">
        <f>Table2[[#This Row],[Cases/1M]]/1000000</f>
        <v>1.3263E-2</v>
      </c>
      <c r="T23" s="12">
        <f>Table2[[#This Row],[Deaths/1M]]/1000000</f>
        <v>1.2199999999999999E-3</v>
      </c>
      <c r="U23" s="13">
        <f>1-Table2[[#This Row],[Deaths]]/Table2[[#This Row],[Ex(Deaths)]]</f>
        <v>0.35524467896538092</v>
      </c>
      <c r="V23" s="13">
        <f>Table2[[#This Row],[Cases]]/Table2[[#This Row],[Tests]]</f>
        <v>8.5013393739999638E-2</v>
      </c>
      <c r="W23" s="12">
        <f>Table2[[#This Row],[Percent Infected]]*Table2[[#This Row],[% Active]]</f>
        <v>7.3075940956288197E-3</v>
      </c>
      <c r="X23" s="9">
        <f>1/Table2[[#This Row],[Percent Active Infected]]</f>
        <v>136.84394438357893</v>
      </c>
    </row>
    <row r="24" spans="1:24" ht="15.95" customHeight="1" thickBot="1" x14ac:dyDescent="0.3">
      <c r="A24" s="45" t="s">
        <v>259</v>
      </c>
      <c r="B24" s="50">
        <v>41571</v>
      </c>
      <c r="C24" s="51"/>
      <c r="D24" s="50">
        <v>1537</v>
      </c>
      <c r="E24" s="51"/>
      <c r="F24" s="50">
        <v>4022</v>
      </c>
      <c r="G24" s="50">
        <v>7371</v>
      </c>
      <c r="H24" s="51">
        <v>273</v>
      </c>
      <c r="I24" s="50">
        <v>742095</v>
      </c>
      <c r="J24" s="50">
        <v>131586</v>
      </c>
      <c r="K24" s="59" t="s">
        <v>338</v>
      </c>
      <c r="L24" s="43" t="s">
        <v>242</v>
      </c>
      <c r="M24" s="10">
        <f>Table2[[#This Row],[Active]]/Table2[[#This Row],[Cases]]</f>
        <v>9.6750138317577158E-2</v>
      </c>
      <c r="N24" s="9">
        <f>1000000/Table2[[#This Row],[Cases/1M]]</f>
        <v>135.66680233346901</v>
      </c>
      <c r="O24" s="9">
        <f>1000000/Table2[[#This Row],[Deaths/1M]]</f>
        <v>3663.003663003663</v>
      </c>
      <c r="P24" s="9">
        <f>Table2[[#This Row],[Deaths]]+Table2[[#This Row],[Active]]*Table2[[#This Row],[Death Rate]]</f>
        <v>1685.7049625941161</v>
      </c>
      <c r="Q24" s="10">
        <f>Table2[[#This Row],[Deaths]]/Table2[[#This Row],[Cases]]</f>
        <v>3.6972889754877197E-2</v>
      </c>
      <c r="R24" s="9">
        <f>Table2[[#This Row],[Cases]]/Table2[[#This Row],[Deaths]]</f>
        <v>27.046844502277164</v>
      </c>
      <c r="S24" s="12">
        <f>Table2[[#This Row],[Cases/1M]]/1000000</f>
        <v>7.3709999999999999E-3</v>
      </c>
      <c r="T24" s="12">
        <f>Table2[[#This Row],[Deaths/1M]]/1000000</f>
        <v>2.7300000000000002E-4</v>
      </c>
      <c r="U24" s="13">
        <f>1-Table2[[#This Row],[Deaths]]/Table2[[#This Row],[Ex(Deaths)]]</f>
        <v>8.8215296207751148E-2</v>
      </c>
      <c r="V24" s="13">
        <f>Table2[[#This Row],[Cases]]/Table2[[#This Row],[Tests]]</f>
        <v>5.6018434297495603E-2</v>
      </c>
      <c r="W24" s="12">
        <f>Table2[[#This Row],[Percent Infected]]*Table2[[#This Row],[% Active]]</f>
        <v>7.1314526953886127E-4</v>
      </c>
      <c r="X24" s="9">
        <f>1/Table2[[#This Row],[Percent Active Infected]]</f>
        <v>1402.2388462965289</v>
      </c>
    </row>
    <row r="25" spans="1:24" ht="15.95" customHeight="1" thickBot="1" x14ac:dyDescent="0.3">
      <c r="A25" s="45" t="s">
        <v>263</v>
      </c>
      <c r="B25" s="50">
        <v>40790</v>
      </c>
      <c r="C25" s="51"/>
      <c r="D25" s="50">
        <v>1424</v>
      </c>
      <c r="E25" s="51"/>
      <c r="F25" s="50">
        <v>26482</v>
      </c>
      <c r="G25" s="50">
        <v>5357</v>
      </c>
      <c r="H25" s="51">
        <v>187</v>
      </c>
      <c r="I25" s="50">
        <v>668466</v>
      </c>
      <c r="J25" s="50">
        <v>87784</v>
      </c>
      <c r="K25" s="59" t="s">
        <v>338</v>
      </c>
      <c r="L25" s="43" t="s">
        <v>242</v>
      </c>
      <c r="M25" s="10">
        <f>Table2[[#This Row],[Active]]/Table2[[#This Row],[Cases]]</f>
        <v>0.6492277518999755</v>
      </c>
      <c r="N25" s="9">
        <f>1000000/Table2[[#This Row],[Cases/1M]]</f>
        <v>186.67164457718872</v>
      </c>
      <c r="O25" s="9">
        <f>1000000/Table2[[#This Row],[Deaths/1M]]</f>
        <v>5347.5935828877009</v>
      </c>
      <c r="P25" s="9">
        <f>Table2[[#This Row],[Deaths]]+Table2[[#This Row],[Active]]*Table2[[#This Row],[Death Rate]]</f>
        <v>2348.5003187055654</v>
      </c>
      <c r="Q25" s="10">
        <f>Table2[[#This Row],[Deaths]]/Table2[[#This Row],[Cases]]</f>
        <v>3.4910517283647954E-2</v>
      </c>
      <c r="R25" s="9">
        <f>Table2[[#This Row],[Cases]]/Table2[[#This Row],[Deaths]]</f>
        <v>28.644662921348313</v>
      </c>
      <c r="S25" s="12">
        <f>Table2[[#This Row],[Cases/1M]]/1000000</f>
        <v>5.3569999999999998E-3</v>
      </c>
      <c r="T25" s="12">
        <f>Table2[[#This Row],[Deaths/1M]]/1000000</f>
        <v>1.8699999999999999E-4</v>
      </c>
      <c r="U25" s="13">
        <f>1-Table2[[#This Row],[Deaths]]/Table2[[#This Row],[Ex(Deaths)]]</f>
        <v>0.39365560708764424</v>
      </c>
      <c r="V25" s="13">
        <f>Table2[[#This Row],[Cases]]/Table2[[#This Row],[Tests]]</f>
        <v>6.1020306193583521E-2</v>
      </c>
      <c r="W25" s="12">
        <f>Table2[[#This Row],[Percent Infected]]*Table2[[#This Row],[% Active]]</f>
        <v>3.4779130669281687E-3</v>
      </c>
      <c r="X25" s="9">
        <f>1/Table2[[#This Row],[Percent Active Infected]]</f>
        <v>287.52875093661839</v>
      </c>
    </row>
    <row r="26" spans="1:24" ht="15.95" customHeight="1" thickBot="1" x14ac:dyDescent="0.3">
      <c r="A26" s="45" t="s">
        <v>256</v>
      </c>
      <c r="B26" s="50">
        <v>36591</v>
      </c>
      <c r="C26" s="51"/>
      <c r="D26" s="50">
        <v>1725</v>
      </c>
      <c r="E26" s="51"/>
      <c r="F26" s="50">
        <v>23661</v>
      </c>
      <c r="G26" s="50">
        <v>6354</v>
      </c>
      <c r="H26" s="51">
        <v>300</v>
      </c>
      <c r="I26" s="50">
        <v>389099</v>
      </c>
      <c r="J26" s="50">
        <v>67567</v>
      </c>
      <c r="K26" s="59" t="s">
        <v>335</v>
      </c>
      <c r="L26" s="43" t="s">
        <v>242</v>
      </c>
      <c r="M26" s="10">
        <f>Table2[[#This Row],[Active]]/Table2[[#This Row],[Cases]]</f>
        <v>0.6466344182995819</v>
      </c>
      <c r="N26" s="9">
        <f>1000000/Table2[[#This Row],[Cases/1M]]</f>
        <v>157.38117721120554</v>
      </c>
      <c r="O26" s="9">
        <f>1000000/Table2[[#This Row],[Deaths/1M]]</f>
        <v>3333.3333333333335</v>
      </c>
      <c r="P26" s="9">
        <f>Table2[[#This Row],[Deaths]]+Table2[[#This Row],[Active]]*Table2[[#This Row],[Death Rate]]</f>
        <v>2840.4443715667785</v>
      </c>
      <c r="Q26" s="10">
        <f>Table2[[#This Row],[Deaths]]/Table2[[#This Row],[Cases]]</f>
        <v>4.714274001803722E-2</v>
      </c>
      <c r="R26" s="9">
        <f>Table2[[#This Row],[Cases]]/Table2[[#This Row],[Deaths]]</f>
        <v>21.212173913043479</v>
      </c>
      <c r="S26" s="12">
        <f>Table2[[#This Row],[Cases/1M]]/1000000</f>
        <v>6.3540000000000003E-3</v>
      </c>
      <c r="T26" s="12">
        <f>Table2[[#This Row],[Deaths/1M]]/1000000</f>
        <v>2.9999999999999997E-4</v>
      </c>
      <c r="U26" s="13">
        <f>1-Table2[[#This Row],[Deaths]]/Table2[[#This Row],[Ex(Deaths)]]</f>
        <v>0.39270065723959369</v>
      </c>
      <c r="V26" s="13">
        <f>Table2[[#This Row],[Cases]]/Table2[[#This Row],[Tests]]</f>
        <v>9.4040334208003618E-2</v>
      </c>
      <c r="W26" s="12">
        <f>Table2[[#This Row],[Percent Infected]]*Table2[[#This Row],[% Active]]</f>
        <v>4.1087150938755434E-3</v>
      </c>
      <c r="X26" s="9">
        <f>1/Table2[[#This Row],[Percent Active Infected]]</f>
        <v>243.38509172626777</v>
      </c>
    </row>
    <row r="27" spans="1:24" ht="15.95" customHeight="1" thickBot="1" x14ac:dyDescent="0.3">
      <c r="A27" s="45" t="s">
        <v>271</v>
      </c>
      <c r="B27" s="50">
        <v>35679</v>
      </c>
      <c r="C27" s="51"/>
      <c r="D27" s="51">
        <v>821</v>
      </c>
      <c r="E27" s="51"/>
      <c r="F27" s="50">
        <v>6949</v>
      </c>
      <c r="G27" s="50">
        <v>6128</v>
      </c>
      <c r="H27" s="51">
        <v>141</v>
      </c>
      <c r="I27" s="50">
        <v>682183</v>
      </c>
      <c r="J27" s="50">
        <v>117165</v>
      </c>
      <c r="K27" s="43" t="s">
        <v>331</v>
      </c>
      <c r="L27" s="43" t="s">
        <v>242</v>
      </c>
      <c r="M27" s="10">
        <f>Table2[[#This Row],[Active]]/Table2[[#This Row],[Cases]]</f>
        <v>0.19476442725412707</v>
      </c>
      <c r="N27" s="9">
        <f>1000000/Table2[[#This Row],[Cases/1M]]</f>
        <v>163.18537859007833</v>
      </c>
      <c r="O27" s="9">
        <f>1000000/Table2[[#This Row],[Deaths/1M]]</f>
        <v>7092.1985815602839</v>
      </c>
      <c r="P27" s="9">
        <f>Table2[[#This Row],[Deaths]]+Table2[[#This Row],[Active]]*Table2[[#This Row],[Death Rate]]</f>
        <v>980.90159477563839</v>
      </c>
      <c r="Q27" s="10">
        <f>Table2[[#This Row],[Deaths]]/Table2[[#This Row],[Cases]]</f>
        <v>2.301073460579052E-2</v>
      </c>
      <c r="R27" s="9">
        <f>Table2[[#This Row],[Cases]]/Table2[[#This Row],[Deaths]]</f>
        <v>43.457978075517659</v>
      </c>
      <c r="S27" s="12">
        <f>Table2[[#This Row],[Cases/1M]]/1000000</f>
        <v>6.1279999999999998E-3</v>
      </c>
      <c r="T27" s="12">
        <f>Table2[[#This Row],[Deaths/1M]]/1000000</f>
        <v>1.4100000000000001E-4</v>
      </c>
      <c r="U27" s="13">
        <f>1-Table2[[#This Row],[Deaths]]/Table2[[#This Row],[Ex(Deaths)]]</f>
        <v>0.16301491977104254</v>
      </c>
      <c r="V27" s="13">
        <f>Table2[[#This Row],[Cases]]/Table2[[#This Row],[Tests]]</f>
        <v>5.2301215363033088E-2</v>
      </c>
      <c r="W27" s="12">
        <f>Table2[[#This Row],[Percent Infected]]*Table2[[#This Row],[% Active]]</f>
        <v>1.1935164102132906E-3</v>
      </c>
      <c r="X27" s="9">
        <f>1/Table2[[#This Row],[Percent Active Infected]]</f>
        <v>837.86028532384591</v>
      </c>
    </row>
    <row r="28" spans="1:24" ht="15.95" customHeight="1" thickBot="1" x14ac:dyDescent="0.3">
      <c r="A28" s="45" t="s">
        <v>257</v>
      </c>
      <c r="B28" s="50">
        <v>35419</v>
      </c>
      <c r="C28" s="51"/>
      <c r="D28" s="50">
        <v>1230</v>
      </c>
      <c r="E28" s="51"/>
      <c r="F28" s="50">
        <v>12022</v>
      </c>
      <c r="G28" s="50">
        <v>11901</v>
      </c>
      <c r="H28" s="51">
        <v>413</v>
      </c>
      <c r="I28" s="50">
        <v>347152</v>
      </c>
      <c r="J28" s="50">
        <v>116645</v>
      </c>
      <c r="K28" s="59" t="s">
        <v>340</v>
      </c>
      <c r="L28" s="43" t="s">
        <v>242</v>
      </c>
      <c r="M28" s="10">
        <f>Table2[[#This Row],[Active]]/Table2[[#This Row],[Cases]]</f>
        <v>0.33942234393969339</v>
      </c>
      <c r="N28" s="9">
        <f>1000000/Table2[[#This Row],[Cases/1M]]</f>
        <v>84.026552390555409</v>
      </c>
      <c r="O28" s="9">
        <f>1000000/Table2[[#This Row],[Deaths/1M]]</f>
        <v>2421.3075060532688</v>
      </c>
      <c r="P28" s="9">
        <f>Table2[[#This Row],[Deaths]]+Table2[[#This Row],[Active]]*Table2[[#This Row],[Death Rate]]</f>
        <v>1647.4894830458229</v>
      </c>
      <c r="Q28" s="10">
        <f>Table2[[#This Row],[Deaths]]/Table2[[#This Row],[Cases]]</f>
        <v>3.47271238600751E-2</v>
      </c>
      <c r="R28" s="9">
        <f>Table2[[#This Row],[Cases]]/Table2[[#This Row],[Deaths]]</f>
        <v>28.795934959349594</v>
      </c>
      <c r="S28" s="12">
        <f>Table2[[#This Row],[Cases/1M]]/1000000</f>
        <v>1.1901E-2</v>
      </c>
      <c r="T28" s="12">
        <f>Table2[[#This Row],[Deaths/1M]]/1000000</f>
        <v>4.1300000000000001E-4</v>
      </c>
      <c r="U28" s="13">
        <f>1-Table2[[#This Row],[Deaths]]/Table2[[#This Row],[Ex(Deaths)]]</f>
        <v>0.25340949811344615</v>
      </c>
      <c r="V28" s="13">
        <f>Table2[[#This Row],[Cases]]/Table2[[#This Row],[Tests]]</f>
        <v>0.1020273540120754</v>
      </c>
      <c r="W28" s="12">
        <f>Table2[[#This Row],[Percent Infected]]*Table2[[#This Row],[% Active]]</f>
        <v>4.0394653152262911E-3</v>
      </c>
      <c r="X28" s="9">
        <f>1/Table2[[#This Row],[Percent Active Infected]]</f>
        <v>247.55751614715373</v>
      </c>
    </row>
    <row r="29" spans="1:24" ht="15.95" customHeight="1" thickBot="1" x14ac:dyDescent="0.3">
      <c r="A29" s="45" t="s">
        <v>262</v>
      </c>
      <c r="B29" s="50">
        <v>35002</v>
      </c>
      <c r="C29" s="61">
        <v>344</v>
      </c>
      <c r="D29" s="51">
        <v>749</v>
      </c>
      <c r="E29" s="60">
        <v>1</v>
      </c>
      <c r="F29" s="50">
        <v>8047</v>
      </c>
      <c r="G29" s="50">
        <v>11094</v>
      </c>
      <c r="H29" s="51">
        <v>237</v>
      </c>
      <c r="I29" s="50">
        <v>372135</v>
      </c>
      <c r="J29" s="50">
        <v>117948</v>
      </c>
      <c r="K29" s="59" t="s">
        <v>338</v>
      </c>
      <c r="L29" s="43" t="s">
        <v>242</v>
      </c>
      <c r="M29" s="10">
        <f>Table2[[#This Row],[Active]]/Table2[[#This Row],[Cases]]</f>
        <v>0.22990114850579968</v>
      </c>
      <c r="N29" s="9">
        <f>1000000/Table2[[#This Row],[Cases/1M]]</f>
        <v>90.138813773210742</v>
      </c>
      <c r="O29" s="9">
        <f>1000000/Table2[[#This Row],[Deaths/1M]]</f>
        <v>4219.4092827004215</v>
      </c>
      <c r="P29" s="9">
        <f>Table2[[#This Row],[Deaths]]+Table2[[#This Row],[Active]]*Table2[[#This Row],[Death Rate]]</f>
        <v>921.19596023084398</v>
      </c>
      <c r="Q29" s="10">
        <f>Table2[[#This Row],[Deaths]]/Table2[[#This Row],[Cases]]</f>
        <v>2.1398777212730702E-2</v>
      </c>
      <c r="R29" s="9">
        <f>Table2[[#This Row],[Cases]]/Table2[[#This Row],[Deaths]]</f>
        <v>46.731642189586118</v>
      </c>
      <c r="S29" s="12">
        <f>Table2[[#This Row],[Cases/1M]]/1000000</f>
        <v>1.1094E-2</v>
      </c>
      <c r="T29" s="12">
        <f>Table2[[#This Row],[Deaths/1M]]/1000000</f>
        <v>2.3699999999999999E-4</v>
      </c>
      <c r="U29" s="13">
        <f>1-Table2[[#This Row],[Deaths]]/Table2[[#This Row],[Ex(Deaths)]]</f>
        <v>0.18692652558712164</v>
      </c>
      <c r="V29" s="13">
        <f>Table2[[#This Row],[Cases]]/Table2[[#This Row],[Tests]]</f>
        <v>9.4057264164886398E-2</v>
      </c>
      <c r="W29" s="12">
        <f>Table2[[#This Row],[Percent Infected]]*Table2[[#This Row],[% Active]]</f>
        <v>2.5505233415233416E-3</v>
      </c>
      <c r="X29" s="9">
        <f>1/Table2[[#This Row],[Percent Active Infected]]</f>
        <v>392.07639613395332</v>
      </c>
    </row>
    <row r="30" spans="1:24" ht="15.95" customHeight="1" thickBot="1" x14ac:dyDescent="0.3">
      <c r="A30" s="45" t="s">
        <v>287</v>
      </c>
      <c r="B30" s="50">
        <v>28855</v>
      </c>
      <c r="C30" s="51"/>
      <c r="D30" s="51">
        <v>212</v>
      </c>
      <c r="E30" s="51"/>
      <c r="F30" s="50">
        <v>11746</v>
      </c>
      <c r="G30" s="50">
        <v>9000</v>
      </c>
      <c r="H30" s="51">
        <v>66</v>
      </c>
      <c r="I30" s="50">
        <v>405352</v>
      </c>
      <c r="J30" s="50">
        <v>126437</v>
      </c>
      <c r="K30" s="59" t="s">
        <v>338</v>
      </c>
      <c r="L30" s="43" t="s">
        <v>242</v>
      </c>
      <c r="M30" s="10">
        <f>Table2[[#This Row],[Active]]/Table2[[#This Row],[Cases]]</f>
        <v>0.40706983191821172</v>
      </c>
      <c r="N30" s="9">
        <f>1000000/Table2[[#This Row],[Cases/1M]]</f>
        <v>111.11111111111111</v>
      </c>
      <c r="O30" s="9">
        <f>1000000/Table2[[#This Row],[Deaths/1M]]</f>
        <v>15151.515151515152</v>
      </c>
      <c r="P30" s="9">
        <f>Table2[[#This Row],[Deaths]]+Table2[[#This Row],[Active]]*Table2[[#This Row],[Death Rate]]</f>
        <v>298.29880436666087</v>
      </c>
      <c r="Q30" s="10">
        <f>Table2[[#This Row],[Deaths]]/Table2[[#This Row],[Cases]]</f>
        <v>7.347080228729856E-3</v>
      </c>
      <c r="R30" s="9">
        <f>Table2[[#This Row],[Cases]]/Table2[[#This Row],[Deaths]]</f>
        <v>136.10849056603774</v>
      </c>
      <c r="S30" s="12">
        <f>Table2[[#This Row],[Cases/1M]]/1000000</f>
        <v>8.9999999999999993E-3</v>
      </c>
      <c r="T30" s="12">
        <f>Table2[[#This Row],[Deaths/1M]]/1000000</f>
        <v>6.6000000000000005E-5</v>
      </c>
      <c r="U30" s="13">
        <f>1-Table2[[#This Row],[Deaths]]/Table2[[#This Row],[Ex(Deaths)]]</f>
        <v>0.28930321913253365</v>
      </c>
      <c r="V30" s="13">
        <f>Table2[[#This Row],[Cases]]/Table2[[#This Row],[Tests]]</f>
        <v>7.1185044109810733E-2</v>
      </c>
      <c r="W30" s="12">
        <f>Table2[[#This Row],[Percent Infected]]*Table2[[#This Row],[% Active]]</f>
        <v>3.6636284872639054E-3</v>
      </c>
      <c r="X30" s="9">
        <f>1/Table2[[#This Row],[Percent Active Infected]]</f>
        <v>272.95344041470383</v>
      </c>
    </row>
    <row r="31" spans="1:24" ht="15.95" customHeight="1" thickBot="1" x14ac:dyDescent="0.3">
      <c r="A31" s="45" t="s">
        <v>267</v>
      </c>
      <c r="B31" s="50">
        <v>28745</v>
      </c>
      <c r="C31" s="51"/>
      <c r="D31" s="50">
        <v>1117</v>
      </c>
      <c r="E31" s="51"/>
      <c r="F31" s="50">
        <v>21523</v>
      </c>
      <c r="G31" s="50">
        <v>4684</v>
      </c>
      <c r="H31" s="51">
        <v>182</v>
      </c>
      <c r="I31" s="50">
        <v>523945</v>
      </c>
      <c r="J31" s="50">
        <v>85369</v>
      </c>
      <c r="K31" s="43" t="s">
        <v>331</v>
      </c>
      <c r="L31" s="43" t="s">
        <v>242</v>
      </c>
      <c r="M31" s="10">
        <f>Table2[[#This Row],[Active]]/Table2[[#This Row],[Cases]]</f>
        <v>0.74875630544442506</v>
      </c>
      <c r="N31" s="9">
        <f>1000000/Table2[[#This Row],[Cases/1M]]</f>
        <v>213.49274124679761</v>
      </c>
      <c r="O31" s="9">
        <f>1000000/Table2[[#This Row],[Deaths/1M]]</f>
        <v>5494.5054945054944</v>
      </c>
      <c r="P31" s="9">
        <f>Table2[[#This Row],[Deaths]]+Table2[[#This Row],[Active]]*Table2[[#This Row],[Death Rate]]</f>
        <v>1953.3607931814229</v>
      </c>
      <c r="Q31" s="10">
        <f>Table2[[#This Row],[Deaths]]/Table2[[#This Row],[Cases]]</f>
        <v>3.8858931988171856E-2</v>
      </c>
      <c r="R31" s="9">
        <f>Table2[[#This Row],[Cases]]/Table2[[#This Row],[Deaths]]</f>
        <v>25.734109221128023</v>
      </c>
      <c r="S31" s="12">
        <f>Table2[[#This Row],[Cases/1M]]/1000000</f>
        <v>4.6839999999999998E-3</v>
      </c>
      <c r="T31" s="12">
        <f>Table2[[#This Row],[Deaths/1M]]/1000000</f>
        <v>1.8200000000000001E-4</v>
      </c>
      <c r="U31" s="13">
        <f>1-Table2[[#This Row],[Deaths]]/Table2[[#This Row],[Ex(Deaths)]]</f>
        <v>0.42816503541020134</v>
      </c>
      <c r="V31" s="13">
        <f>Table2[[#This Row],[Cases]]/Table2[[#This Row],[Tests]]</f>
        <v>5.486262871102883E-2</v>
      </c>
      <c r="W31" s="12">
        <f>Table2[[#This Row],[Percent Infected]]*Table2[[#This Row],[% Active]]</f>
        <v>3.5071745347016866E-3</v>
      </c>
      <c r="X31" s="9">
        <f>1/Table2[[#This Row],[Percent Active Infected]]</f>
        <v>285.1298075147144</v>
      </c>
    </row>
    <row r="32" spans="1:24" ht="15.95" customHeight="1" thickBot="1" x14ac:dyDescent="0.3">
      <c r="A32" s="45" t="s">
        <v>284</v>
      </c>
      <c r="B32" s="50">
        <v>27864</v>
      </c>
      <c r="C32" s="51"/>
      <c r="D32" s="51">
        <v>319</v>
      </c>
      <c r="E32" s="51"/>
      <c r="F32" s="50">
        <v>6355</v>
      </c>
      <c r="G32" s="50">
        <v>9233</v>
      </c>
      <c r="H32" s="51">
        <v>106</v>
      </c>
      <c r="I32" s="50">
        <v>376565</v>
      </c>
      <c r="J32" s="50">
        <v>124781</v>
      </c>
      <c r="K32" s="59" t="s">
        <v>341</v>
      </c>
      <c r="L32" s="43" t="s">
        <v>242</v>
      </c>
      <c r="M32" s="10">
        <f>Table2[[#This Row],[Active]]/Table2[[#This Row],[Cases]]</f>
        <v>0.2280720643123744</v>
      </c>
      <c r="N32" s="9">
        <f>1000000/Table2[[#This Row],[Cases/1M]]</f>
        <v>108.30715910321672</v>
      </c>
      <c r="O32" s="9">
        <f>1000000/Table2[[#This Row],[Deaths/1M]]</f>
        <v>9433.9622641509432</v>
      </c>
      <c r="P32" s="9">
        <f>Table2[[#This Row],[Deaths]]+Table2[[#This Row],[Active]]*Table2[[#This Row],[Death Rate]]</f>
        <v>391.75498851564743</v>
      </c>
      <c r="Q32" s="10">
        <f>Table2[[#This Row],[Deaths]]/Table2[[#This Row],[Cases]]</f>
        <v>1.1448463967843813E-2</v>
      </c>
      <c r="R32" s="9">
        <f>Table2[[#This Row],[Cases]]/Table2[[#This Row],[Deaths]]</f>
        <v>87.347962382445147</v>
      </c>
      <c r="S32" s="12">
        <f>Table2[[#This Row],[Cases/1M]]/1000000</f>
        <v>9.2329999999999999E-3</v>
      </c>
      <c r="T32" s="12">
        <f>Table2[[#This Row],[Deaths/1M]]/1000000</f>
        <v>1.06E-4</v>
      </c>
      <c r="U32" s="13">
        <f>1-Table2[[#This Row],[Deaths]]/Table2[[#This Row],[Ex(Deaths)]]</f>
        <v>0.18571553815131947</v>
      </c>
      <c r="V32" s="13">
        <f>Table2[[#This Row],[Cases]]/Table2[[#This Row],[Tests]]</f>
        <v>7.399519339290693E-2</v>
      </c>
      <c r="W32" s="12">
        <f>Table2[[#This Row],[Percent Infected]]*Table2[[#This Row],[% Active]]</f>
        <v>2.1057893697961527E-3</v>
      </c>
      <c r="X32" s="9">
        <f>1/Table2[[#This Row],[Percent Active Infected]]</f>
        <v>474.88130310810868</v>
      </c>
    </row>
    <row r="33" spans="1:24" ht="15.95" customHeight="1" thickBot="1" x14ac:dyDescent="0.3">
      <c r="A33" s="45" t="s">
        <v>265</v>
      </c>
      <c r="B33" s="50">
        <v>26838</v>
      </c>
      <c r="C33" s="51"/>
      <c r="D33" s="51">
        <v>592</v>
      </c>
      <c r="E33" s="51"/>
      <c r="F33" s="50">
        <v>8480</v>
      </c>
      <c r="G33" s="50">
        <v>8713</v>
      </c>
      <c r="H33" s="51">
        <v>192</v>
      </c>
      <c r="I33" s="50">
        <v>425027</v>
      </c>
      <c r="J33" s="50">
        <v>137989</v>
      </c>
      <c r="K33" s="59" t="s">
        <v>338</v>
      </c>
      <c r="L33" s="43" t="s">
        <v>242</v>
      </c>
      <c r="M33" s="10">
        <f>Table2[[#This Row],[Active]]/Table2[[#This Row],[Cases]]</f>
        <v>0.31596989343468218</v>
      </c>
      <c r="N33" s="9">
        <f>1000000/Table2[[#This Row],[Cases/1M]]</f>
        <v>114.77103179157581</v>
      </c>
      <c r="O33" s="9">
        <f>1000000/Table2[[#This Row],[Deaths/1M]]</f>
        <v>5208.333333333333</v>
      </c>
      <c r="P33" s="9">
        <f>Table2[[#This Row],[Deaths]]+Table2[[#This Row],[Active]]*Table2[[#This Row],[Death Rate]]</f>
        <v>779.05417691333184</v>
      </c>
      <c r="Q33" s="10">
        <f>Table2[[#This Row],[Deaths]]/Table2[[#This Row],[Cases]]</f>
        <v>2.2058275579402341E-2</v>
      </c>
      <c r="R33" s="9">
        <f>Table2[[#This Row],[Cases]]/Table2[[#This Row],[Deaths]]</f>
        <v>45.33445945945946</v>
      </c>
      <c r="S33" s="12">
        <f>Table2[[#This Row],[Cases/1M]]/1000000</f>
        <v>8.7130000000000003E-3</v>
      </c>
      <c r="T33" s="12">
        <f>Table2[[#This Row],[Deaths/1M]]/1000000</f>
        <v>1.92E-4</v>
      </c>
      <c r="U33" s="13">
        <f>1-Table2[[#This Row],[Deaths]]/Table2[[#This Row],[Ex(Deaths)]]</f>
        <v>0.24010419616059797</v>
      </c>
      <c r="V33" s="13">
        <f>Table2[[#This Row],[Cases]]/Table2[[#This Row],[Tests]]</f>
        <v>6.314422377872464E-2</v>
      </c>
      <c r="W33" s="12">
        <f>Table2[[#This Row],[Percent Infected]]*Table2[[#This Row],[% Active]]</f>
        <v>2.7530456814963858E-3</v>
      </c>
      <c r="X33" s="9">
        <f>1/Table2[[#This Row],[Percent Active Infected]]</f>
        <v>363.23407443659335</v>
      </c>
    </row>
    <row r="34" spans="1:24" ht="15.95" customHeight="1" thickBot="1" x14ac:dyDescent="0.3">
      <c r="A34" s="45" t="s">
        <v>275</v>
      </c>
      <c r="B34" s="50">
        <v>20998</v>
      </c>
      <c r="C34" s="51"/>
      <c r="D34" s="51">
        <v>285</v>
      </c>
      <c r="E34" s="51"/>
      <c r="F34" s="50">
        <v>4989</v>
      </c>
      <c r="G34" s="50">
        <v>10855</v>
      </c>
      <c r="H34" s="51">
        <v>147</v>
      </c>
      <c r="I34" s="50">
        <v>208338</v>
      </c>
      <c r="J34" s="50">
        <v>107701</v>
      </c>
      <c r="K34" s="59" t="s">
        <v>338</v>
      </c>
      <c r="L34" s="43" t="s">
        <v>242</v>
      </c>
      <c r="M34" s="10">
        <f>Table2[[#This Row],[Active]]/Table2[[#This Row],[Cases]]</f>
        <v>0.23759405657681684</v>
      </c>
      <c r="N34" s="9">
        <f>1000000/Table2[[#This Row],[Cases/1M]]</f>
        <v>92.123445416858587</v>
      </c>
      <c r="O34" s="9">
        <f>1000000/Table2[[#This Row],[Deaths/1M]]</f>
        <v>6802.7210884353744</v>
      </c>
      <c r="P34" s="9">
        <f>Table2[[#This Row],[Deaths]]+Table2[[#This Row],[Active]]*Table2[[#This Row],[Death Rate]]</f>
        <v>352.71430612439281</v>
      </c>
      <c r="Q34" s="10">
        <f>Table2[[#This Row],[Deaths]]/Table2[[#This Row],[Cases]]</f>
        <v>1.3572721211543957E-2</v>
      </c>
      <c r="R34" s="9">
        <f>Table2[[#This Row],[Cases]]/Table2[[#This Row],[Deaths]]</f>
        <v>73.677192982456134</v>
      </c>
      <c r="S34" s="12">
        <f>Table2[[#This Row],[Cases/1M]]/1000000</f>
        <v>1.0855E-2</v>
      </c>
      <c r="T34" s="12">
        <f>Table2[[#This Row],[Deaths/1M]]/1000000</f>
        <v>1.47E-4</v>
      </c>
      <c r="U34" s="13">
        <f>1-Table2[[#This Row],[Deaths]]/Table2[[#This Row],[Ex(Deaths)]]</f>
        <v>0.19198060568745912</v>
      </c>
      <c r="V34" s="13">
        <f>Table2[[#This Row],[Cases]]/Table2[[#This Row],[Tests]]</f>
        <v>0.10078814234561145</v>
      </c>
      <c r="W34" s="12">
        <f>Table2[[#This Row],[Percent Infected]]*Table2[[#This Row],[% Active]]</f>
        <v>2.579083484141347E-3</v>
      </c>
      <c r="X34" s="9">
        <f>1/Table2[[#This Row],[Percent Active Infected]]</f>
        <v>387.73463757530499</v>
      </c>
    </row>
    <row r="35" spans="1:24" ht="15.95" customHeight="1" thickBot="1" x14ac:dyDescent="0.3">
      <c r="A35" s="45" t="s">
        <v>274</v>
      </c>
      <c r="B35" s="50">
        <v>19779</v>
      </c>
      <c r="C35" s="51"/>
      <c r="D35" s="51">
        <v>421</v>
      </c>
      <c r="E35" s="51"/>
      <c r="F35" s="50">
        <v>4222</v>
      </c>
      <c r="G35" s="50">
        <v>4999</v>
      </c>
      <c r="H35" s="51">
        <v>106</v>
      </c>
      <c r="I35" s="50">
        <v>423285</v>
      </c>
      <c r="J35" s="50">
        <v>106972</v>
      </c>
      <c r="K35" s="59" t="s">
        <v>338</v>
      </c>
      <c r="L35" s="43" t="s">
        <v>242</v>
      </c>
      <c r="M35" s="27">
        <f>Table2[[#This Row],[Active]]/Table2[[#This Row],[Cases]]</f>
        <v>0.21345871884321754</v>
      </c>
      <c r="N35" s="9">
        <f>1000000/Table2[[#This Row],[Cases/1M]]</f>
        <v>200.04000800160031</v>
      </c>
      <c r="O35" s="9">
        <f>1000000/Table2[[#This Row],[Deaths/1M]]</f>
        <v>9433.9622641509432</v>
      </c>
      <c r="P35" s="9">
        <f>Table2[[#This Row],[Deaths]]+Table2[[#This Row],[Active]]*Table2[[#This Row],[Death Rate]]</f>
        <v>510.86612063299458</v>
      </c>
      <c r="Q35" s="10">
        <f>Table2[[#This Row],[Deaths]]/Table2[[#This Row],[Cases]]</f>
        <v>2.1285201476313263E-2</v>
      </c>
      <c r="R35" s="9">
        <f>Table2[[#This Row],[Cases]]/Table2[[#This Row],[Deaths]]</f>
        <v>46.980997624703086</v>
      </c>
      <c r="S35" s="12">
        <f>Table2[[#This Row],[Cases/1M]]/1000000</f>
        <v>4.999E-3</v>
      </c>
      <c r="T35" s="12">
        <f>Table2[[#This Row],[Deaths/1M]]/1000000</f>
        <v>1.06E-4</v>
      </c>
      <c r="U35" s="13">
        <f>1-Table2[[#This Row],[Deaths]]/Table2[[#This Row],[Ex(Deaths)]]</f>
        <v>0.17590933711095369</v>
      </c>
      <c r="V35" s="13">
        <f>Table2[[#This Row],[Cases]]/Table2[[#This Row],[Tests]]</f>
        <v>4.6727382260179313E-2</v>
      </c>
      <c r="W35" s="12">
        <f>Table2[[#This Row],[Percent Infected]]*Table2[[#This Row],[% Active]]</f>
        <v>1.0670801354972445E-3</v>
      </c>
      <c r="X35" s="9">
        <f>1/Table2[[#This Row],[Percent Active Infected]]</f>
        <v>937.13674046983726</v>
      </c>
    </row>
    <row r="36" spans="1:24" ht="15.95" customHeight="1" thickBot="1" x14ac:dyDescent="0.3">
      <c r="A36" s="45" t="s">
        <v>272</v>
      </c>
      <c r="B36" s="50">
        <v>19121</v>
      </c>
      <c r="C36" s="51"/>
      <c r="D36" s="51">
        <v>622</v>
      </c>
      <c r="E36" s="51"/>
      <c r="F36" s="50">
        <v>13177</v>
      </c>
      <c r="G36" s="50">
        <v>4280</v>
      </c>
      <c r="H36" s="51">
        <v>139</v>
      </c>
      <c r="I36" s="50">
        <v>475983</v>
      </c>
      <c r="J36" s="50">
        <v>106539</v>
      </c>
      <c r="K36" s="59" t="s">
        <v>338</v>
      </c>
      <c r="L36" s="43" t="s">
        <v>242</v>
      </c>
      <c r="M36" s="10">
        <f>Table2[[#This Row],[Active]]/Table2[[#This Row],[Cases]]</f>
        <v>0.68913759740599345</v>
      </c>
      <c r="N36" s="9">
        <f>1000000/Table2[[#This Row],[Cases/1M]]</f>
        <v>233.64485981308411</v>
      </c>
      <c r="O36" s="9">
        <f>1000000/Table2[[#This Row],[Deaths/1M]]</f>
        <v>7194.2446043165464</v>
      </c>
      <c r="P36" s="9">
        <f>Table2[[#This Row],[Deaths]]+Table2[[#This Row],[Active]]*Table2[[#This Row],[Death Rate]]</f>
        <v>1050.6435855865279</v>
      </c>
      <c r="Q36" s="10">
        <f>Table2[[#This Row],[Deaths]]/Table2[[#This Row],[Cases]]</f>
        <v>3.2529679410072697E-2</v>
      </c>
      <c r="R36" s="9">
        <f>Table2[[#This Row],[Cases]]/Table2[[#This Row],[Deaths]]</f>
        <v>30.741157556270096</v>
      </c>
      <c r="S36" s="12">
        <f>Table2[[#This Row],[Cases/1M]]/1000000</f>
        <v>4.28E-3</v>
      </c>
      <c r="T36" s="12">
        <f>Table2[[#This Row],[Deaths/1M]]/1000000</f>
        <v>1.3899999999999999E-4</v>
      </c>
      <c r="U36" s="13">
        <f>1-Table2[[#This Row],[Deaths]]/Table2[[#This Row],[Ex(Deaths)]]</f>
        <v>0.40798191838503939</v>
      </c>
      <c r="V36" s="13">
        <f>Table2[[#This Row],[Cases]]/Table2[[#This Row],[Tests]]</f>
        <v>4.0171602767325724E-2</v>
      </c>
      <c r="W36" s="12">
        <f>Table2[[#This Row],[Percent Infected]]*Table2[[#This Row],[% Active]]</f>
        <v>2.949508916897652E-3</v>
      </c>
      <c r="X36" s="9">
        <f>1/Table2[[#This Row],[Percent Active Infected]]</f>
        <v>339.03949036093047</v>
      </c>
    </row>
    <row r="37" spans="1:24" ht="15.95" customHeight="1" thickBot="1" x14ac:dyDescent="0.3">
      <c r="A37" s="45" t="s">
        <v>277</v>
      </c>
      <c r="B37" s="50">
        <v>18890</v>
      </c>
      <c r="C37" s="51"/>
      <c r="D37" s="51">
        <v>294</v>
      </c>
      <c r="E37" s="51"/>
      <c r="F37" s="50">
        <v>7400</v>
      </c>
      <c r="G37" s="50">
        <v>6484</v>
      </c>
      <c r="H37" s="51">
        <v>101</v>
      </c>
      <c r="I37" s="50">
        <v>217779</v>
      </c>
      <c r="J37" s="50">
        <v>74753</v>
      </c>
      <c r="K37" s="59" t="s">
        <v>339</v>
      </c>
      <c r="L37" s="43" t="s">
        <v>242</v>
      </c>
      <c r="M37" s="10">
        <f>Table2[[#This Row],[Active]]/Table2[[#This Row],[Cases]]</f>
        <v>0.39174166225516144</v>
      </c>
      <c r="N37" s="9">
        <f>1000000/Table2[[#This Row],[Cases/1M]]</f>
        <v>154.22578655151142</v>
      </c>
      <c r="O37" s="9">
        <f>1000000/Table2[[#This Row],[Deaths/1M]]</f>
        <v>9900.9900990099013</v>
      </c>
      <c r="P37" s="9">
        <f>Table2[[#This Row],[Deaths]]+Table2[[#This Row],[Active]]*Table2[[#This Row],[Death Rate]]</f>
        <v>409.17204870301748</v>
      </c>
      <c r="Q37" s="10">
        <f>Table2[[#This Row],[Deaths]]/Table2[[#This Row],[Cases]]</f>
        <v>1.5563790365272631E-2</v>
      </c>
      <c r="R37" s="9">
        <f>Table2[[#This Row],[Cases]]/Table2[[#This Row],[Deaths]]</f>
        <v>64.251700680272108</v>
      </c>
      <c r="S37" s="12">
        <f>Table2[[#This Row],[Cases/1M]]/1000000</f>
        <v>6.4840000000000002E-3</v>
      </c>
      <c r="T37" s="22">
        <f>Table2[[#This Row],[Deaths/1M]]/1000000</f>
        <v>1.01E-4</v>
      </c>
      <c r="U37" s="13">
        <f>1-Table2[[#This Row],[Deaths]]/Table2[[#This Row],[Ex(Deaths)]]</f>
        <v>0.28147584632940281</v>
      </c>
      <c r="V37" s="13">
        <f>Table2[[#This Row],[Cases]]/Table2[[#This Row],[Tests]]</f>
        <v>8.6739309116122307E-2</v>
      </c>
      <c r="W37" s="12">
        <f>Table2[[#This Row],[Percent Infected]]*Table2[[#This Row],[% Active]]</f>
        <v>2.5400529380624668E-3</v>
      </c>
      <c r="X37" s="9">
        <f>1/Table2[[#This Row],[Percent Active Infected]]</f>
        <v>393.69258215649336</v>
      </c>
    </row>
    <row r="38" spans="1:24" ht="15.95" customHeight="1" thickBot="1" x14ac:dyDescent="0.3">
      <c r="A38" s="45" t="s">
        <v>248</v>
      </c>
      <c r="B38" s="50">
        <v>17312</v>
      </c>
      <c r="C38" s="51"/>
      <c r="D38" s="51">
        <v>976</v>
      </c>
      <c r="E38" s="51"/>
      <c r="F38" s="50">
        <v>14651</v>
      </c>
      <c r="G38" s="50">
        <v>16342</v>
      </c>
      <c r="H38" s="51">
        <v>921</v>
      </c>
      <c r="I38" s="50">
        <v>270784</v>
      </c>
      <c r="J38" s="50">
        <v>255611</v>
      </c>
      <c r="K38" s="59" t="s">
        <v>342</v>
      </c>
      <c r="L38" s="43" t="s">
        <v>242</v>
      </c>
      <c r="M38" s="27">
        <f>Table2[[#This Row],[Active]]/Table2[[#This Row],[Cases]]</f>
        <v>0.84629158964879847</v>
      </c>
      <c r="N38" s="9">
        <f>1000000/Table2[[#This Row],[Cases/1M]]</f>
        <v>61.192020560518905</v>
      </c>
      <c r="O38" s="9">
        <f>1000000/Table2[[#This Row],[Deaths/1M]]</f>
        <v>1085.7763300760043</v>
      </c>
      <c r="P38" s="9">
        <f>Table2[[#This Row],[Deaths]]+Table2[[#This Row],[Active]]*Table2[[#This Row],[Death Rate]]</f>
        <v>1801.9805914972274</v>
      </c>
      <c r="Q38" s="10">
        <f>Table2[[#This Row],[Deaths]]/Table2[[#This Row],[Cases]]</f>
        <v>5.6377079482439925E-2</v>
      </c>
      <c r="R38" s="9">
        <f>Table2[[#This Row],[Cases]]/Table2[[#This Row],[Deaths]]</f>
        <v>17.737704918032787</v>
      </c>
      <c r="S38" s="12">
        <f>Table2[[#This Row],[Cases/1M]]/1000000</f>
        <v>1.6341999999999999E-2</v>
      </c>
      <c r="T38" s="12">
        <f>Table2[[#This Row],[Deaths/1M]]/1000000</f>
        <v>9.2100000000000005E-4</v>
      </c>
      <c r="U38" s="13">
        <f>1-Table2[[#This Row],[Deaths]]/Table2[[#This Row],[Ex(Deaths)]]</f>
        <v>0.45837374464224256</v>
      </c>
      <c r="V38" s="13">
        <f>Table2[[#This Row],[Cases]]/Table2[[#This Row],[Tests]]</f>
        <v>6.3932876388560628E-2</v>
      </c>
      <c r="W38" s="12">
        <f>Table2[[#This Row],[Percent Infected]]*Table2[[#This Row],[% Active]]</f>
        <v>1.3830097158040663E-2</v>
      </c>
      <c r="X38" s="9">
        <f>1/Table2[[#This Row],[Percent Active Infected]]</f>
        <v>72.30607193663937</v>
      </c>
    </row>
    <row r="39" spans="1:24" ht="15.95" customHeight="1" thickBot="1" x14ac:dyDescent="0.3">
      <c r="A39" s="45" t="s">
        <v>261</v>
      </c>
      <c r="B39" s="50">
        <v>14773</v>
      </c>
      <c r="C39" s="51"/>
      <c r="D39" s="51">
        <v>543</v>
      </c>
      <c r="E39" s="51"/>
      <c r="F39" s="50">
        <v>7959</v>
      </c>
      <c r="G39" s="50">
        <v>7045</v>
      </c>
      <c r="H39" s="51">
        <v>259</v>
      </c>
      <c r="I39" s="50">
        <v>410754</v>
      </c>
      <c r="J39" s="50">
        <v>195893</v>
      </c>
      <c r="K39" s="43" t="s">
        <v>331</v>
      </c>
      <c r="L39" s="43" t="s">
        <v>242</v>
      </c>
      <c r="M39" s="24">
        <f>Table2[[#This Row],[Active]]/Table2[[#This Row],[Cases]]</f>
        <v>0.53875313071143305</v>
      </c>
      <c r="N39" s="9">
        <f>1000000/Table2[[#This Row],[Cases/1M]]</f>
        <v>141.94464158977999</v>
      </c>
      <c r="O39" s="9">
        <f>1000000/Table2[[#This Row],[Deaths/1M]]</f>
        <v>3861.0038610038609</v>
      </c>
      <c r="P39" s="9">
        <f>Table2[[#This Row],[Deaths]]+Table2[[#This Row],[Active]]*Table2[[#This Row],[Death Rate]]</f>
        <v>835.54294997630814</v>
      </c>
      <c r="Q39" s="10">
        <f>Table2[[#This Row],[Deaths]]/Table2[[#This Row],[Cases]]</f>
        <v>3.6756244500101537E-2</v>
      </c>
      <c r="R39" s="9">
        <f>Table2[[#This Row],[Cases]]/Table2[[#This Row],[Deaths]]</f>
        <v>27.206261510128915</v>
      </c>
      <c r="S39" s="12">
        <f>Table2[[#This Row],[Cases/1M]]/1000000</f>
        <v>7.045E-3</v>
      </c>
      <c r="T39" s="12">
        <f>Table2[[#This Row],[Deaths/1M]]/1000000</f>
        <v>2.5900000000000001E-4</v>
      </c>
      <c r="U39" s="13">
        <f>1-Table2[[#This Row],[Deaths]]/Table2[[#This Row],[Ex(Deaths)]]</f>
        <v>0.35012317437972906</v>
      </c>
      <c r="V39" s="13">
        <f>Table2[[#This Row],[Cases]]/Table2[[#This Row],[Tests]]</f>
        <v>3.5965565764423474E-2</v>
      </c>
      <c r="W39" s="12">
        <f>Table2[[#This Row],[Percent Infected]]*Table2[[#This Row],[% Active]]</f>
        <v>3.7955158058620457E-3</v>
      </c>
      <c r="X39" s="9">
        <f>1/Table2[[#This Row],[Percent Active Infected]]</f>
        <v>263.46880138281438</v>
      </c>
    </row>
    <row r="40" spans="1:24" ht="15.95" customHeight="1" thickBot="1" x14ac:dyDescent="0.3">
      <c r="A40" s="45" t="s">
        <v>253</v>
      </c>
      <c r="B40" s="50">
        <v>12743</v>
      </c>
      <c r="C40" s="51"/>
      <c r="D40" s="51">
        <v>517</v>
      </c>
      <c r="E40" s="51"/>
      <c r="F40" s="50">
        <v>5224</v>
      </c>
      <c r="G40" s="50">
        <v>13086</v>
      </c>
      <c r="H40" s="51">
        <v>531</v>
      </c>
      <c r="I40" s="50">
        <v>134115</v>
      </c>
      <c r="J40" s="50">
        <v>137728</v>
      </c>
      <c r="K40" s="59" t="s">
        <v>338</v>
      </c>
      <c r="L40" s="43" t="s">
        <v>242</v>
      </c>
      <c r="M40" s="27">
        <f>Table2[[#This Row],[Active]]/Table2[[#This Row],[Cases]]</f>
        <v>0.40995056109236444</v>
      </c>
      <c r="N40" s="9">
        <f>1000000/Table2[[#This Row],[Cases/1M]]</f>
        <v>76.417545468439556</v>
      </c>
      <c r="O40" s="9">
        <f>1000000/Table2[[#This Row],[Deaths/1M]]</f>
        <v>1883.2391713747645</v>
      </c>
      <c r="P40" s="9">
        <f>Table2[[#This Row],[Deaths]]+Table2[[#This Row],[Active]]*Table2[[#This Row],[Death Rate]]</f>
        <v>728.94444008475239</v>
      </c>
      <c r="Q40" s="10">
        <f>Table2[[#This Row],[Deaths]]/Table2[[#This Row],[Cases]]</f>
        <v>4.0571294043788744E-2</v>
      </c>
      <c r="R40" s="9">
        <f>Table2[[#This Row],[Cases]]/Table2[[#This Row],[Deaths]]</f>
        <v>24.647969052224372</v>
      </c>
      <c r="S40" s="12">
        <f>Table2[[#This Row],[Cases/1M]]/1000000</f>
        <v>1.3086E-2</v>
      </c>
      <c r="T40" s="22">
        <f>Table2[[#This Row],[Deaths/1M]]/1000000</f>
        <v>5.31E-4</v>
      </c>
      <c r="U40" s="13">
        <f>1-Table2[[#This Row],[Deaths]]/Table2[[#This Row],[Ex(Deaths)]]</f>
        <v>0.29075527355707687</v>
      </c>
      <c r="V40" s="13">
        <f>Table2[[#This Row],[Cases]]/Table2[[#This Row],[Tests]]</f>
        <v>9.5015471796592477E-2</v>
      </c>
      <c r="W40" s="12">
        <f>Table2[[#This Row],[Percent Infected]]*Table2[[#This Row],[% Active]]</f>
        <v>5.3646130424546811E-3</v>
      </c>
      <c r="X40" s="9">
        <f>1/Table2[[#This Row],[Percent Active Infected]]</f>
        <v>186.40673466774984</v>
      </c>
    </row>
    <row r="41" spans="1:24" ht="15.95" customHeight="1" thickBot="1" x14ac:dyDescent="0.3">
      <c r="A41" s="45" t="s">
        <v>286</v>
      </c>
      <c r="B41" s="50">
        <v>11851</v>
      </c>
      <c r="C41" s="51"/>
      <c r="D41" s="51">
        <v>232</v>
      </c>
      <c r="E41" s="51"/>
      <c r="F41" s="50">
        <v>8610</v>
      </c>
      <c r="G41" s="50">
        <v>2810</v>
      </c>
      <c r="H41" s="51">
        <v>55</v>
      </c>
      <c r="I41" s="50">
        <v>292183</v>
      </c>
      <c r="J41" s="50">
        <v>69275</v>
      </c>
      <c r="K41" s="43" t="s">
        <v>331</v>
      </c>
      <c r="L41" s="43" t="s">
        <v>242</v>
      </c>
      <c r="M41" s="24">
        <f>Table2[[#This Row],[Active]]/Table2[[#This Row],[Cases]]</f>
        <v>0.7265209686946249</v>
      </c>
      <c r="N41" s="9">
        <f>1000000/Table2[[#This Row],[Cases/1M]]</f>
        <v>355.87188612099646</v>
      </c>
      <c r="O41" s="9">
        <f>1000000/Table2[[#This Row],[Deaths/1M]]</f>
        <v>18181.81818181818</v>
      </c>
      <c r="P41" s="9">
        <f>Table2[[#This Row],[Deaths]]+Table2[[#This Row],[Active]]*Table2[[#This Row],[Death Rate]]</f>
        <v>400.55286473715296</v>
      </c>
      <c r="Q41" s="10">
        <f>Table2[[#This Row],[Deaths]]/Table2[[#This Row],[Cases]]</f>
        <v>1.9576407054257023E-2</v>
      </c>
      <c r="R41" s="9">
        <f>Table2[[#This Row],[Cases]]/Table2[[#This Row],[Deaths]]</f>
        <v>51.081896551724135</v>
      </c>
      <c r="S41" s="12">
        <f>Table2[[#This Row],[Cases/1M]]/1000000</f>
        <v>2.81E-3</v>
      </c>
      <c r="T41" s="12">
        <f>Table2[[#This Row],[Deaths/1M]]/1000000</f>
        <v>5.5000000000000002E-5</v>
      </c>
      <c r="U41" s="13">
        <f>1-Table2[[#This Row],[Deaths]]/Table2[[#This Row],[Ex(Deaths)]]</f>
        <v>0.4208005473828258</v>
      </c>
      <c r="V41" s="13">
        <f>Table2[[#This Row],[Cases]]/Table2[[#This Row],[Tests]]</f>
        <v>4.0560196862924947E-2</v>
      </c>
      <c r="W41" s="12">
        <f>Table2[[#This Row],[Percent Infected]]*Table2[[#This Row],[% Active]]</f>
        <v>2.0415239220318961E-3</v>
      </c>
      <c r="X41" s="9">
        <f>1/Table2[[#This Row],[Percent Active Infected]]</f>
        <v>489.83016520556663</v>
      </c>
    </row>
    <row r="42" spans="1:24" ht="15.95" customHeight="1" thickBot="1" x14ac:dyDescent="0.3">
      <c r="A42" s="45" t="s">
        <v>246</v>
      </c>
      <c r="B42" s="50">
        <v>10847</v>
      </c>
      <c r="C42" s="61">
        <v>46</v>
      </c>
      <c r="D42" s="51">
        <v>568</v>
      </c>
      <c r="E42" s="51"/>
      <c r="F42" s="50">
        <v>8562</v>
      </c>
      <c r="G42" s="50">
        <v>15369</v>
      </c>
      <c r="H42" s="51">
        <v>805</v>
      </c>
      <c r="I42" s="50">
        <v>124050</v>
      </c>
      <c r="J42" s="50">
        <v>175771</v>
      </c>
      <c r="K42" s="59" t="s">
        <v>339</v>
      </c>
      <c r="L42" s="43" t="s">
        <v>242</v>
      </c>
      <c r="M42" s="24">
        <f>Table2[[#This Row],[Active]]/Table2[[#This Row],[Cases]]</f>
        <v>0.78934267539411818</v>
      </c>
      <c r="N42" s="9">
        <f>1000000/Table2[[#This Row],[Cases/1M]]</f>
        <v>65.066042032663148</v>
      </c>
      <c r="O42" s="9">
        <f>1000000/Table2[[#This Row],[Deaths/1M]]</f>
        <v>1242.2360248447205</v>
      </c>
      <c r="P42" s="9">
        <f>Table2[[#This Row],[Deaths]]+Table2[[#This Row],[Active]]*Table2[[#This Row],[Death Rate]]</f>
        <v>1016.3466396238591</v>
      </c>
      <c r="Q42" s="10">
        <f>Table2[[#This Row],[Deaths]]/Table2[[#This Row],[Cases]]</f>
        <v>5.2364709136166684E-2</v>
      </c>
      <c r="R42" s="9">
        <f>Table2[[#This Row],[Cases]]/Table2[[#This Row],[Deaths]]</f>
        <v>19.096830985915492</v>
      </c>
      <c r="S42" s="12">
        <f>Table2[[#This Row],[Cases/1M]]/1000000</f>
        <v>1.5369000000000001E-2</v>
      </c>
      <c r="T42" s="12">
        <f>Table2[[#This Row],[Deaths/1M]]/1000000</f>
        <v>8.0500000000000005E-4</v>
      </c>
      <c r="U42" s="13">
        <f>1-Table2[[#This Row],[Deaths]]/Table2[[#This Row],[Ex(Deaths)]]</f>
        <v>0.44113555567004992</v>
      </c>
      <c r="V42" s="13">
        <f>Table2[[#This Row],[Cases]]/Table2[[#This Row],[Tests]]</f>
        <v>8.7440548166062074E-2</v>
      </c>
      <c r="W42" s="12">
        <f>Table2[[#This Row],[Percent Infected]]*Table2[[#This Row],[% Active]]</f>
        <v>1.2131407578132202E-2</v>
      </c>
      <c r="X42" s="9">
        <f>1/Table2[[#This Row],[Percent Active Infected]]</f>
        <v>82.430665490340715</v>
      </c>
    </row>
    <row r="43" spans="1:24" ht="15.95" customHeight="1" thickBot="1" x14ac:dyDescent="0.3">
      <c r="A43" s="45" t="s">
        <v>282</v>
      </c>
      <c r="B43" s="50">
        <v>10505</v>
      </c>
      <c r="C43" s="51"/>
      <c r="D43" s="51">
        <v>102</v>
      </c>
      <c r="E43" s="51"/>
      <c r="F43" s="50">
        <v>7289</v>
      </c>
      <c r="G43" s="50">
        <v>5878</v>
      </c>
      <c r="H43" s="51">
        <v>57</v>
      </c>
      <c r="I43" s="50">
        <v>124531</v>
      </c>
      <c r="J43" s="50">
        <v>69685</v>
      </c>
      <c r="K43" s="43" t="s">
        <v>331</v>
      </c>
      <c r="L43" s="43" t="s">
        <v>242</v>
      </c>
      <c r="M43" s="24">
        <f>Table2[[#This Row],[Active]]/Table2[[#This Row],[Cases]]</f>
        <v>0.69386006663493571</v>
      </c>
      <c r="N43" s="9">
        <f>1000000/Table2[[#This Row],[Cases/1M]]</f>
        <v>170.12589316093909</v>
      </c>
      <c r="O43" s="9">
        <f>1000000/Table2[[#This Row],[Deaths/1M]]</f>
        <v>17543.859649122805</v>
      </c>
      <c r="P43" s="9">
        <f>Table2[[#This Row],[Deaths]]+Table2[[#This Row],[Active]]*Table2[[#This Row],[Death Rate]]</f>
        <v>172.77372679676347</v>
      </c>
      <c r="Q43" s="10">
        <f>Table2[[#This Row],[Deaths]]/Table2[[#This Row],[Cases]]</f>
        <v>9.7096620656830085E-3</v>
      </c>
      <c r="R43" s="9">
        <f>Table2[[#This Row],[Cases]]/Table2[[#This Row],[Deaths]]</f>
        <v>102.99019607843137</v>
      </c>
      <c r="S43" s="12">
        <f>Table2[[#This Row],[Cases/1M]]/1000000</f>
        <v>5.8780000000000004E-3</v>
      </c>
      <c r="T43" s="12">
        <f>Table2[[#This Row],[Deaths/1M]]/1000000</f>
        <v>5.7000000000000003E-5</v>
      </c>
      <c r="U43" s="13">
        <f>1-Table2[[#This Row],[Deaths]]/Table2[[#This Row],[Ex(Deaths)]]</f>
        <v>0.40963246037990342</v>
      </c>
      <c r="V43" s="13">
        <f>Table2[[#This Row],[Cases]]/Table2[[#This Row],[Tests]]</f>
        <v>8.4356505609045132E-2</v>
      </c>
      <c r="W43" s="12">
        <f>Table2[[#This Row],[Percent Infected]]*Table2[[#This Row],[% Active]]</f>
        <v>4.0785094716801525E-3</v>
      </c>
      <c r="X43" s="9">
        <f>1/Table2[[#This Row],[Percent Active Infected]]</f>
        <v>245.18761251964125</v>
      </c>
    </row>
    <row r="44" spans="1:24" ht="15.95" customHeight="1" thickBot="1" x14ac:dyDescent="0.3">
      <c r="A44" s="45" t="s">
        <v>279</v>
      </c>
      <c r="B44" s="50">
        <v>7454</v>
      </c>
      <c r="C44" s="51"/>
      <c r="D44" s="51">
        <v>109</v>
      </c>
      <c r="E44" s="51"/>
      <c r="F44" s="51">
        <v>875</v>
      </c>
      <c r="G44" s="50">
        <v>8426</v>
      </c>
      <c r="H44" s="51">
        <v>123</v>
      </c>
      <c r="I44" s="50">
        <v>89606</v>
      </c>
      <c r="J44" s="50">
        <v>101289</v>
      </c>
      <c r="K44" s="59" t="s">
        <v>339</v>
      </c>
      <c r="L44" s="43" t="s">
        <v>242</v>
      </c>
      <c r="M44" s="27">
        <f>Table2[[#This Row],[Active]]/Table2[[#This Row],[Cases]]</f>
        <v>0.11738663804668634</v>
      </c>
      <c r="N44" s="9">
        <f>1000000/Table2[[#This Row],[Cases/1M]]</f>
        <v>118.68027533823879</v>
      </c>
      <c r="O44" s="9">
        <f>1000000/Table2[[#This Row],[Deaths/1M]]</f>
        <v>8130.0813008130081</v>
      </c>
      <c r="P44" s="9">
        <f>Table2[[#This Row],[Deaths]]+Table2[[#This Row],[Active]]*Table2[[#This Row],[Death Rate]]</f>
        <v>121.79514354708881</v>
      </c>
      <c r="Q44" s="10">
        <f>Table2[[#This Row],[Deaths]]/Table2[[#This Row],[Cases]]</f>
        <v>1.4623021196672928E-2</v>
      </c>
      <c r="R44" s="9">
        <f>Table2[[#This Row],[Cases]]/Table2[[#This Row],[Deaths]]</f>
        <v>68.385321100917437</v>
      </c>
      <c r="S44" s="12">
        <f>Table2[[#This Row],[Cases/1M]]/1000000</f>
        <v>8.4259999999999995E-3</v>
      </c>
      <c r="T44" s="12">
        <f>Table2[[#This Row],[Deaths/1M]]/1000000</f>
        <v>1.2300000000000001E-4</v>
      </c>
      <c r="U44" s="13">
        <f>1-Table2[[#This Row],[Deaths]]/Table2[[#This Row],[Ex(Deaths)]]</f>
        <v>0.10505462840677149</v>
      </c>
      <c r="V44" s="13">
        <f>Table2[[#This Row],[Cases]]/Table2[[#This Row],[Tests]]</f>
        <v>8.3186393768274441E-2</v>
      </c>
      <c r="W44" s="12">
        <f>Table2[[#This Row],[Percent Infected]]*Table2[[#This Row],[% Active]]</f>
        <v>9.8909981218137902E-4</v>
      </c>
      <c r="X44" s="9">
        <f>1/Table2[[#This Row],[Percent Active Infected]]</f>
        <v>1011.020311281408</v>
      </c>
    </row>
    <row r="45" spans="1:24" ht="15.95" customHeight="1" thickBot="1" x14ac:dyDescent="0.3">
      <c r="A45" s="45" t="s">
        <v>260</v>
      </c>
      <c r="B45" s="50">
        <v>6024</v>
      </c>
      <c r="C45" s="51"/>
      <c r="D45" s="51">
        <v>391</v>
      </c>
      <c r="E45" s="51"/>
      <c r="F45" s="51">
        <v>620</v>
      </c>
      <c r="G45" s="50">
        <v>4430</v>
      </c>
      <c r="H45" s="51">
        <v>288</v>
      </c>
      <c r="I45" s="50">
        <v>154777</v>
      </c>
      <c r="J45" s="50">
        <v>113831</v>
      </c>
      <c r="K45" s="43" t="s">
        <v>331</v>
      </c>
      <c r="L45" s="43" t="s">
        <v>242</v>
      </c>
      <c r="M45" s="27">
        <f>Table2[[#This Row],[Active]]/Table2[[#This Row],[Cases]]</f>
        <v>0.10292164674634795</v>
      </c>
      <c r="N45" s="9">
        <f>1000000/Table2[[#This Row],[Cases/1M]]</f>
        <v>225.73363431151242</v>
      </c>
      <c r="O45" s="9">
        <f>1000000/Table2[[#This Row],[Deaths/1M]]</f>
        <v>3472.2222222222222</v>
      </c>
      <c r="P45" s="9">
        <f>Table2[[#This Row],[Deaths]]+Table2[[#This Row],[Active]]*Table2[[#This Row],[Death Rate]]</f>
        <v>431.24236387782207</v>
      </c>
      <c r="Q45" s="10">
        <f>Table2[[#This Row],[Deaths]]/Table2[[#This Row],[Cases]]</f>
        <v>6.49070385126162E-2</v>
      </c>
      <c r="R45" s="9">
        <f>Table2[[#This Row],[Cases]]/Table2[[#This Row],[Deaths]]</f>
        <v>15.406649616368286</v>
      </c>
      <c r="S45" s="12">
        <f>Table2[[#This Row],[Cases/1M]]/1000000</f>
        <v>4.4299999999999999E-3</v>
      </c>
      <c r="T45" s="12">
        <f>Table2[[#This Row],[Deaths/1M]]/1000000</f>
        <v>2.8800000000000001E-4</v>
      </c>
      <c r="U45" s="13">
        <f>1-Table2[[#This Row],[Deaths]]/Table2[[#This Row],[Ex(Deaths)]]</f>
        <v>9.3317278747742427E-2</v>
      </c>
      <c r="V45" s="13">
        <f>Table2[[#This Row],[Cases]]/Table2[[#This Row],[Tests]]</f>
        <v>3.8920511445499011E-2</v>
      </c>
      <c r="W45" s="12">
        <f>Table2[[#This Row],[Percent Infected]]*Table2[[#This Row],[% Active]]</f>
        <v>4.5594289508632139E-4</v>
      </c>
      <c r="X45" s="9">
        <f>1/Table2[[#This Row],[Percent Active Infected]]</f>
        <v>2193.2571178912108</v>
      </c>
    </row>
    <row r="46" spans="1:24" ht="15.95" customHeight="1" thickBot="1" x14ac:dyDescent="0.3">
      <c r="A46" s="45" t="s">
        <v>278</v>
      </c>
      <c r="B46" s="50">
        <v>4243</v>
      </c>
      <c r="C46" s="51"/>
      <c r="D46" s="51">
        <v>87</v>
      </c>
      <c r="E46" s="51"/>
      <c r="F46" s="51">
        <v>623</v>
      </c>
      <c r="G46" s="50">
        <v>5568</v>
      </c>
      <c r="H46" s="51">
        <v>114</v>
      </c>
      <c r="I46" s="50">
        <v>120851</v>
      </c>
      <c r="J46" s="50">
        <v>158584</v>
      </c>
      <c r="K46" s="43" t="s">
        <v>331</v>
      </c>
      <c r="L46" s="43" t="s">
        <v>242</v>
      </c>
      <c r="M46" s="27">
        <f>Table2[[#This Row],[Active]]/Table2[[#This Row],[Cases]]</f>
        <v>0.14683007306151308</v>
      </c>
      <c r="N46" s="9">
        <f>1000000/Table2[[#This Row],[Cases/1M]]</f>
        <v>179.59770114942529</v>
      </c>
      <c r="O46" s="9">
        <f>1000000/Table2[[#This Row],[Deaths/1M]]</f>
        <v>8771.9298245614027</v>
      </c>
      <c r="P46" s="9">
        <f>Table2[[#This Row],[Deaths]]+Table2[[#This Row],[Active]]*Table2[[#This Row],[Death Rate]]</f>
        <v>99.774216356351644</v>
      </c>
      <c r="Q46" s="10">
        <f>Table2[[#This Row],[Deaths]]/Table2[[#This Row],[Cases]]</f>
        <v>2.0504360122554795E-2</v>
      </c>
      <c r="R46" s="9">
        <f>Table2[[#This Row],[Cases]]/Table2[[#This Row],[Deaths]]</f>
        <v>48.770114942528735</v>
      </c>
      <c r="S46" s="12">
        <f>Table2[[#This Row],[Cases/1M]]/1000000</f>
        <v>5.568E-3</v>
      </c>
      <c r="T46" s="12">
        <f>Table2[[#This Row],[Deaths/1M]]/1000000</f>
        <v>1.1400000000000001E-4</v>
      </c>
      <c r="U46" s="13">
        <f>1-Table2[[#This Row],[Deaths]]/Table2[[#This Row],[Ex(Deaths)]]</f>
        <v>0.1280312371557748</v>
      </c>
      <c r="V46" s="13">
        <f>Table2[[#This Row],[Cases]]/Table2[[#This Row],[Tests]]</f>
        <v>3.5109349529586019E-2</v>
      </c>
      <c r="W46" s="12">
        <f>Table2[[#This Row],[Percent Infected]]*Table2[[#This Row],[% Active]]</f>
        <v>8.1754984680650479E-4</v>
      </c>
      <c r="X46" s="9">
        <f>1/Table2[[#This Row],[Percent Active Infected]]</f>
        <v>1223.1670079887826</v>
      </c>
    </row>
    <row r="47" spans="1:24" ht="15.95" customHeight="1" thickBot="1" x14ac:dyDescent="0.3">
      <c r="A47" s="45" t="s">
        <v>283</v>
      </c>
      <c r="B47" s="50">
        <v>4207</v>
      </c>
      <c r="C47" s="61">
        <v>61</v>
      </c>
      <c r="D47" s="51">
        <v>96</v>
      </c>
      <c r="E47" s="51"/>
      <c r="F47" s="50">
        <v>1313</v>
      </c>
      <c r="G47" s="50">
        <v>2347</v>
      </c>
      <c r="H47" s="51">
        <v>54</v>
      </c>
      <c r="I47" s="50">
        <v>204914</v>
      </c>
      <c r="J47" s="50">
        <v>114340</v>
      </c>
      <c r="K47" s="43" t="s">
        <v>331</v>
      </c>
      <c r="L47" s="43" t="s">
        <v>242</v>
      </c>
      <c r="M47" s="27">
        <f>Table2[[#This Row],[Active]]/Table2[[#This Row],[Cases]]</f>
        <v>0.31209888281435705</v>
      </c>
      <c r="N47" s="9">
        <f>1000000/Table2[[#This Row],[Cases/1M]]</f>
        <v>426.07584149978697</v>
      </c>
      <c r="O47" s="9">
        <f>1000000/Table2[[#This Row],[Deaths/1M]]</f>
        <v>18518.518518518518</v>
      </c>
      <c r="P47" s="9">
        <f>Table2[[#This Row],[Deaths]]+Table2[[#This Row],[Active]]*Table2[[#This Row],[Death Rate]]</f>
        <v>125.96149275017828</v>
      </c>
      <c r="Q47" s="10">
        <f>Table2[[#This Row],[Deaths]]/Table2[[#This Row],[Cases]]</f>
        <v>2.2819111005467078E-2</v>
      </c>
      <c r="R47" s="9">
        <f>Table2[[#This Row],[Cases]]/Table2[[#This Row],[Deaths]]</f>
        <v>43.822916666666664</v>
      </c>
      <c r="S47" s="12">
        <f>Table2[[#This Row],[Cases/1M]]/1000000</f>
        <v>2.3470000000000001E-3</v>
      </c>
      <c r="T47" s="12">
        <f>Table2[[#This Row],[Deaths/1M]]/1000000</f>
        <v>5.3999999999999998E-5</v>
      </c>
      <c r="U47" s="13">
        <f>1-Table2[[#This Row],[Deaths]]/Table2[[#This Row],[Ex(Deaths)]]</f>
        <v>0.23786231884057973</v>
      </c>
      <c r="V47" s="13">
        <f>Table2[[#This Row],[Cases]]/Table2[[#This Row],[Tests]]</f>
        <v>2.0530564041500336E-2</v>
      </c>
      <c r="W47" s="12">
        <f>Table2[[#This Row],[Percent Infected]]*Table2[[#This Row],[% Active]]</f>
        <v>7.3249607796529602E-4</v>
      </c>
      <c r="X47" s="9">
        <f>1/Table2[[#This Row],[Percent Active Infected]]</f>
        <v>1365.1950229928436</v>
      </c>
    </row>
    <row r="48" spans="1:24" ht="16.5" thickBot="1" x14ac:dyDescent="0.3">
      <c r="A48" s="45" t="s">
        <v>298</v>
      </c>
      <c r="B48" s="50">
        <v>3539</v>
      </c>
      <c r="C48" s="61">
        <v>19</v>
      </c>
      <c r="D48" s="51">
        <v>114</v>
      </c>
      <c r="E48" s="60">
        <v>2</v>
      </c>
      <c r="F48" s="51">
        <v>431</v>
      </c>
      <c r="G48" s="50">
        <v>2633</v>
      </c>
      <c r="H48" s="51">
        <v>85</v>
      </c>
      <c r="I48" s="50">
        <v>127536</v>
      </c>
      <c r="J48" s="50">
        <v>94878</v>
      </c>
      <c r="K48" s="43" t="s">
        <v>331</v>
      </c>
      <c r="L48" s="43" t="s">
        <v>242</v>
      </c>
      <c r="M48" s="24">
        <f>Table2[[#This Row],[Active]]/Table2[[#This Row],[Cases]]</f>
        <v>0.12178581520203448</v>
      </c>
      <c r="N48" s="9">
        <f>1000000/Table2[[#This Row],[Cases/1M]]</f>
        <v>379.79491074819595</v>
      </c>
      <c r="O48" s="9">
        <f>1000000/Table2[[#This Row],[Deaths/1M]]</f>
        <v>11764.705882352941</v>
      </c>
      <c r="P48" s="9">
        <f>Table2[[#This Row],[Deaths]]+Table2[[#This Row],[Active]]*Table2[[#This Row],[Death Rate]]</f>
        <v>127.88358293303193</v>
      </c>
      <c r="Q48" s="10">
        <f>Table2[[#This Row],[Deaths]]/Table2[[#This Row],[Cases]]</f>
        <v>3.2212489403786383E-2</v>
      </c>
      <c r="R48" s="9">
        <f>Table2[[#This Row],[Cases]]/Table2[[#This Row],[Deaths]]</f>
        <v>31.043859649122808</v>
      </c>
      <c r="S48" s="12">
        <f>Table2[[#This Row],[Cases/1M]]/1000000</f>
        <v>2.6329999999999999E-3</v>
      </c>
      <c r="T48" s="12">
        <f>Table2[[#This Row],[Deaths/1M]]/1000000</f>
        <v>8.5000000000000006E-5</v>
      </c>
      <c r="U48" s="13">
        <f>1-Table2[[#This Row],[Deaths]]/Table2[[#This Row],[Ex(Deaths)]]</f>
        <v>0.10856423173803531</v>
      </c>
      <c r="V48" s="13">
        <f>Table2[[#This Row],[Cases]]/Table2[[#This Row],[Tests]]</f>
        <v>2.7749027725504954E-2</v>
      </c>
      <c r="W48" s="12">
        <f>Table2[[#This Row],[Percent Infected]]*Table2[[#This Row],[% Active]]</f>
        <v>3.2066205142695676E-4</v>
      </c>
      <c r="X48" s="9">
        <f>1/Table2[[#This Row],[Percent Active Infected]]</f>
        <v>3118.5480026400596</v>
      </c>
    </row>
    <row r="49" spans="1:24" ht="16.5" thickBot="1" x14ac:dyDescent="0.3">
      <c r="A49" s="45" t="s">
        <v>288</v>
      </c>
      <c r="B49" s="50">
        <v>1862</v>
      </c>
      <c r="C49" s="61">
        <v>23</v>
      </c>
      <c r="D49" s="51">
        <v>21</v>
      </c>
      <c r="E49" s="51"/>
      <c r="F49" s="51">
        <v>480</v>
      </c>
      <c r="G49" s="50">
        <v>3217</v>
      </c>
      <c r="H49" s="51">
        <v>36</v>
      </c>
      <c r="I49" s="50">
        <v>56102</v>
      </c>
      <c r="J49" s="50">
        <v>96935</v>
      </c>
      <c r="K49" s="59" t="s">
        <v>338</v>
      </c>
      <c r="L49" s="43" t="s">
        <v>242</v>
      </c>
      <c r="M49" s="24">
        <f>Table2[[#This Row],[Active]]/Table2[[#This Row],[Cases]]</f>
        <v>0.25778732545649841</v>
      </c>
      <c r="N49" s="9">
        <f>1000000/Table2[[#This Row],[Cases/1M]]</f>
        <v>310.8486167236556</v>
      </c>
      <c r="O49" s="9">
        <f>1000000/Table2[[#This Row],[Deaths/1M]]</f>
        <v>27777.777777777777</v>
      </c>
      <c r="P49" s="9">
        <f>Table2[[#This Row],[Deaths]]+Table2[[#This Row],[Active]]*Table2[[#This Row],[Death Rate]]</f>
        <v>26.413533834586467</v>
      </c>
      <c r="Q49" s="10">
        <f>Table2[[#This Row],[Deaths]]/Table2[[#This Row],[Cases]]</f>
        <v>1.1278195488721804E-2</v>
      </c>
      <c r="R49" s="9">
        <f>Table2[[#This Row],[Cases]]/Table2[[#This Row],[Deaths]]</f>
        <v>88.666666666666671</v>
      </c>
      <c r="S49" s="12">
        <f>Table2[[#This Row],[Cases/1M]]/1000000</f>
        <v>3.2169999999999998E-3</v>
      </c>
      <c r="T49" s="12">
        <f>Table2[[#This Row],[Deaths/1M]]/1000000</f>
        <v>3.6000000000000001E-5</v>
      </c>
      <c r="U49" s="13">
        <f>1-Table2[[#This Row],[Deaths]]/Table2[[#This Row],[Ex(Deaths)]]</f>
        <v>0.20495303159692568</v>
      </c>
      <c r="V49" s="13">
        <f>Table2[[#This Row],[Cases]]/Table2[[#This Row],[Tests]]</f>
        <v>3.3189547609710886E-2</v>
      </c>
      <c r="W49" s="12">
        <f>Table2[[#This Row],[Percent Infected]]*Table2[[#This Row],[% Active]]</f>
        <v>8.293018259935553E-4</v>
      </c>
      <c r="X49" s="9">
        <f>1/Table2[[#This Row],[Percent Active Infected]]</f>
        <v>1205.8335923738473</v>
      </c>
    </row>
    <row r="50" spans="1:24" ht="16.5" thickBot="1" x14ac:dyDescent="0.3">
      <c r="A50" s="45" t="s">
        <v>289</v>
      </c>
      <c r="B50" s="50">
        <v>1758</v>
      </c>
      <c r="C50" s="61">
        <v>81</v>
      </c>
      <c r="D50" s="51">
        <v>29</v>
      </c>
      <c r="E50" s="51"/>
      <c r="F50" s="51">
        <v>864</v>
      </c>
      <c r="G50" s="50">
        <v>1645</v>
      </c>
      <c r="H50" s="51">
        <v>27</v>
      </c>
      <c r="I50" s="50">
        <v>114661</v>
      </c>
      <c r="J50" s="50">
        <v>107282</v>
      </c>
      <c r="K50" s="59" t="s">
        <v>338</v>
      </c>
      <c r="L50" s="43" t="s">
        <v>242</v>
      </c>
      <c r="M50" s="24">
        <f>Table2[[#This Row],[Active]]/Table2[[#This Row],[Cases]]</f>
        <v>0.49146757679180886</v>
      </c>
      <c r="N50" s="9">
        <f>1000000/Table2[[#This Row],[Cases/1M]]</f>
        <v>607.90273556231</v>
      </c>
      <c r="O50" s="9">
        <f>1000000/Table2[[#This Row],[Deaths/1M]]</f>
        <v>37037.037037037036</v>
      </c>
      <c r="P50" s="9">
        <f>Table2[[#This Row],[Deaths]]+Table2[[#This Row],[Active]]*Table2[[#This Row],[Death Rate]]</f>
        <v>43.25255972696246</v>
      </c>
      <c r="Q50" s="10">
        <f>Table2[[#This Row],[Deaths]]/Table2[[#This Row],[Cases]]</f>
        <v>1.6496018202502846E-2</v>
      </c>
      <c r="R50" s="9">
        <f>Table2[[#This Row],[Cases]]/Table2[[#This Row],[Deaths]]</f>
        <v>60.620689655172413</v>
      </c>
      <c r="S50" s="12">
        <f>Table2[[#This Row],[Cases/1M]]/1000000</f>
        <v>1.645E-3</v>
      </c>
      <c r="T50" s="12">
        <f>Table2[[#This Row],[Deaths/1M]]/1000000</f>
        <v>2.6999999999999999E-5</v>
      </c>
      <c r="U50" s="13">
        <f>1-Table2[[#This Row],[Deaths]]/Table2[[#This Row],[Ex(Deaths)]]</f>
        <v>0.32951945080091538</v>
      </c>
      <c r="V50" s="13">
        <f>Table2[[#This Row],[Cases]]/Table2[[#This Row],[Tests]]</f>
        <v>1.5332153042446865E-2</v>
      </c>
      <c r="W50" s="12">
        <f>Table2[[#This Row],[Percent Infected]]*Table2[[#This Row],[% Active]]</f>
        <v>8.0846416382252559E-4</v>
      </c>
      <c r="X50" s="9">
        <f>1/Table2[[#This Row],[Percent Active Infected]]</f>
        <v>1236.9132049983114</v>
      </c>
    </row>
    <row r="51" spans="1:24" ht="16.5" thickBot="1" x14ac:dyDescent="0.3">
      <c r="A51" s="45" t="s">
        <v>290</v>
      </c>
      <c r="B51" s="50">
        <v>1385</v>
      </c>
      <c r="C51" s="51"/>
      <c r="D51" s="51">
        <v>17</v>
      </c>
      <c r="E51" s="51"/>
      <c r="F51" s="51">
        <v>770</v>
      </c>
      <c r="G51" s="50">
        <v>1893</v>
      </c>
      <c r="H51" s="51">
        <v>23</v>
      </c>
      <c r="I51" s="50">
        <v>143376</v>
      </c>
      <c r="J51" s="50">
        <v>195991</v>
      </c>
      <c r="K51" s="59" t="s">
        <v>337</v>
      </c>
      <c r="L51" s="43" t="s">
        <v>242</v>
      </c>
      <c r="M51" s="24">
        <f>Table2[[#This Row],[Active]]/Table2[[#This Row],[Cases]]</f>
        <v>0.55595667870036103</v>
      </c>
      <c r="N51" s="9">
        <f>1000000/Table2[[#This Row],[Cases/1M]]</f>
        <v>528.26201796090857</v>
      </c>
      <c r="O51" s="9">
        <f>1000000/Table2[[#This Row],[Deaths/1M]]</f>
        <v>43478.260869565216</v>
      </c>
      <c r="P51" s="9">
        <f>Table2[[#This Row],[Deaths]]+Table2[[#This Row],[Active]]*Table2[[#This Row],[Death Rate]]</f>
        <v>26.451263537906136</v>
      </c>
      <c r="Q51" s="10">
        <f>Table2[[#This Row],[Deaths]]/Table2[[#This Row],[Cases]]</f>
        <v>1.2274368231046931E-2</v>
      </c>
      <c r="R51" s="9">
        <f>Table2[[#This Row],[Cases]]/Table2[[#This Row],[Deaths]]</f>
        <v>81.470588235294116</v>
      </c>
      <c r="S51" s="12">
        <f>Table2[[#This Row],[Cases/1M]]/1000000</f>
        <v>1.8929999999999999E-3</v>
      </c>
      <c r="T51" s="12">
        <f>Table2[[#This Row],[Deaths/1M]]/1000000</f>
        <v>2.3E-5</v>
      </c>
      <c r="U51" s="13">
        <f>1-Table2[[#This Row],[Deaths]]/Table2[[#This Row],[Ex(Deaths)]]</f>
        <v>0.35730858468677495</v>
      </c>
      <c r="V51" s="13">
        <f>Table2[[#This Row],[Cases]]/Table2[[#This Row],[Tests]]</f>
        <v>9.6599151880370493E-3</v>
      </c>
      <c r="W51" s="12">
        <f>Table2[[#This Row],[Percent Infected]]*Table2[[#This Row],[% Active]]</f>
        <v>1.0524259927797834E-3</v>
      </c>
      <c r="X51" s="9">
        <f>1/Table2[[#This Row],[Percent Active Infected]]</f>
        <v>950.18557776085515</v>
      </c>
    </row>
    <row r="52" spans="1:24" ht="16.5" thickBot="1" x14ac:dyDescent="0.3">
      <c r="A52" s="45" t="s">
        <v>299</v>
      </c>
      <c r="B52" s="50">
        <v>1296</v>
      </c>
      <c r="C52" s="61">
        <v>13</v>
      </c>
      <c r="D52" s="51">
        <v>56</v>
      </c>
      <c r="E52" s="51"/>
      <c r="F52" s="51">
        <v>174</v>
      </c>
      <c r="G52" s="50">
        <v>2077</v>
      </c>
      <c r="H52" s="51">
        <v>90</v>
      </c>
      <c r="I52" s="50">
        <v>75032</v>
      </c>
      <c r="J52" s="50">
        <v>120246</v>
      </c>
      <c r="K52" s="43" t="s">
        <v>331</v>
      </c>
      <c r="L52" s="43" t="s">
        <v>242</v>
      </c>
      <c r="M52" s="24">
        <f>Table2[[#This Row],[Active]]/Table2[[#This Row],[Cases]]</f>
        <v>0.13425925925925927</v>
      </c>
      <c r="N52" s="9">
        <f>1000000/Table2[[#This Row],[Cases/1M]]</f>
        <v>481.46364949446314</v>
      </c>
      <c r="O52" s="9">
        <f>1000000/Table2[[#This Row],[Deaths/1M]]</f>
        <v>11111.111111111111</v>
      </c>
      <c r="P52" s="9">
        <f>Table2[[#This Row],[Deaths]]+Table2[[#This Row],[Active]]*Table2[[#This Row],[Death Rate]]</f>
        <v>63.518518518518519</v>
      </c>
      <c r="Q52" s="10">
        <f>Table2[[#This Row],[Deaths]]/Table2[[#This Row],[Cases]]</f>
        <v>4.3209876543209874E-2</v>
      </c>
      <c r="R52" s="9">
        <f>Table2[[#This Row],[Cases]]/Table2[[#This Row],[Deaths]]</f>
        <v>23.142857142857142</v>
      </c>
      <c r="S52" s="12">
        <f>Table2[[#This Row],[Cases/1M]]/1000000</f>
        <v>2.0769999999999999E-3</v>
      </c>
      <c r="T52" s="12">
        <f>Table2[[#This Row],[Deaths/1M]]/1000000</f>
        <v>9.0000000000000006E-5</v>
      </c>
      <c r="U52" s="13">
        <f>1-Table2[[#This Row],[Deaths]]/Table2[[#This Row],[Ex(Deaths)]]</f>
        <v>0.11836734693877549</v>
      </c>
      <c r="V52" s="13">
        <f>Table2[[#This Row],[Cases]]/Table2[[#This Row],[Tests]]</f>
        <v>1.7272630344386395E-2</v>
      </c>
      <c r="W52" s="12">
        <f>Table2[[#This Row],[Percent Infected]]*Table2[[#This Row],[% Active]]</f>
        <v>2.7885648148148149E-4</v>
      </c>
      <c r="X52" s="9">
        <f>1/Table2[[#This Row],[Percent Active Infected]]</f>
        <v>3586.0740789932429</v>
      </c>
    </row>
    <row r="53" spans="1:24" ht="16.5" thickBot="1" x14ac:dyDescent="0.3">
      <c r="A53" s="45" t="s">
        <v>291</v>
      </c>
      <c r="B53" s="50">
        <v>1200</v>
      </c>
      <c r="C53" s="51"/>
      <c r="D53" s="51">
        <v>19</v>
      </c>
      <c r="E53" s="51"/>
      <c r="F53" s="51">
        <v>309</v>
      </c>
      <c r="G53" s="51">
        <v>848</v>
      </c>
      <c r="H53" s="51">
        <v>13</v>
      </c>
      <c r="I53" s="50">
        <v>111318</v>
      </c>
      <c r="J53" s="50">
        <v>78622</v>
      </c>
      <c r="K53" s="43" t="s">
        <v>331</v>
      </c>
      <c r="L53" s="43" t="s">
        <v>242</v>
      </c>
      <c r="M53" s="24">
        <f>Table2[[#This Row],[Active]]/Table2[[#This Row],[Cases]]</f>
        <v>0.25750000000000001</v>
      </c>
      <c r="N53" s="9">
        <f>1000000/Table2[[#This Row],[Cases/1M]]</f>
        <v>1179.2452830188679</v>
      </c>
      <c r="O53" s="9">
        <f>1000000/Table2[[#This Row],[Deaths/1M]]</f>
        <v>76923.076923076922</v>
      </c>
      <c r="P53" s="9">
        <f>Table2[[#This Row],[Deaths]]+Table2[[#This Row],[Active]]*Table2[[#This Row],[Death Rate]]</f>
        <v>23.892499999999998</v>
      </c>
      <c r="Q53" s="10">
        <f>Table2[[#This Row],[Deaths]]/Table2[[#This Row],[Cases]]</f>
        <v>1.5833333333333335E-2</v>
      </c>
      <c r="R53" s="9">
        <f>Table2[[#This Row],[Cases]]/Table2[[#This Row],[Deaths]]</f>
        <v>63.157894736842103</v>
      </c>
      <c r="S53" s="12">
        <f>Table2[[#This Row],[Cases/1M]]/1000000</f>
        <v>8.4800000000000001E-4</v>
      </c>
      <c r="T53" s="12">
        <f>Table2[[#This Row],[Deaths/1M]]/1000000</f>
        <v>1.2999999999999999E-5</v>
      </c>
      <c r="U53" s="13">
        <f>1-Table2[[#This Row],[Deaths]]/Table2[[#This Row],[Ex(Deaths)]]</f>
        <v>0.20477137176938365</v>
      </c>
      <c r="V53" s="13">
        <f>Table2[[#This Row],[Cases]]/Table2[[#This Row],[Tests]]</f>
        <v>1.0779927774483911E-2</v>
      </c>
      <c r="W53" s="12">
        <f>Table2[[#This Row],[Percent Infected]]*Table2[[#This Row],[% Active]]</f>
        <v>2.1836000000000002E-4</v>
      </c>
      <c r="X53" s="9">
        <f>1/Table2[[#This Row],[Percent Active Infected]]</f>
        <v>4579.5933321121083</v>
      </c>
    </row>
    <row r="54" spans="1:24" ht="16.5" thickBot="1" x14ac:dyDescent="0.3">
      <c r="A54" s="66" t="s">
        <v>296</v>
      </c>
      <c r="B54" s="51">
        <v>310</v>
      </c>
      <c r="C54" s="51"/>
      <c r="D54" s="51">
        <v>5</v>
      </c>
      <c r="E54" s="51"/>
      <c r="F54" s="51">
        <v>103</v>
      </c>
      <c r="G54" s="51"/>
      <c r="H54" s="51"/>
      <c r="I54" s="50">
        <v>17000</v>
      </c>
      <c r="J54" s="51"/>
      <c r="K54" s="59" t="s">
        <v>339</v>
      </c>
      <c r="L54" s="43" t="s">
        <v>242</v>
      </c>
      <c r="M54" s="24">
        <f>Table2[[#This Row],[Active]]/Table2[[#This Row],[Cases]]</f>
        <v>0.33225806451612905</v>
      </c>
      <c r="N54" s="9" t="e">
        <f>1000000/Table2[[#This Row],[Cases/1M]]</f>
        <v>#DIV/0!</v>
      </c>
      <c r="O54" s="9" t="e">
        <f>1000000/Table2[[#This Row],[Deaths/1M]]</f>
        <v>#DIV/0!</v>
      </c>
      <c r="P54" s="9">
        <f>Table2[[#This Row],[Deaths]]+Table2[[#This Row],[Active]]*Table2[[#This Row],[Death Rate]]</f>
        <v>6.661290322580645</v>
      </c>
      <c r="Q54" s="10">
        <f>Table2[[#This Row],[Deaths]]/Table2[[#This Row],[Cases]]</f>
        <v>1.6129032258064516E-2</v>
      </c>
      <c r="R54" s="9">
        <f>Table2[[#This Row],[Cases]]/Table2[[#This Row],[Deaths]]</f>
        <v>62</v>
      </c>
      <c r="S54" s="12">
        <f>Table2[[#This Row],[Cases/1M]]/1000000</f>
        <v>0</v>
      </c>
      <c r="T54" s="12">
        <f>Table2[[#This Row],[Deaths/1M]]/1000000</f>
        <v>0</v>
      </c>
      <c r="U54" s="13">
        <f>1-Table2[[#This Row],[Deaths]]/Table2[[#This Row],[Ex(Deaths)]]</f>
        <v>0.24939467312348662</v>
      </c>
      <c r="V54" s="13">
        <f>Table2[[#This Row],[Cases]]/Table2[[#This Row],[Tests]]</f>
        <v>1.8235294117647058E-2</v>
      </c>
      <c r="W54" s="12">
        <f>Table2[[#This Row],[Percent Infected]]*Table2[[#This Row],[% Active]]</f>
        <v>0</v>
      </c>
      <c r="X54" s="9" t="e">
        <f>1/Table2[[#This Row],[Percent Active Infected]]</f>
        <v>#DIV/0!</v>
      </c>
    </row>
    <row r="55" spans="1:24" ht="16.5" thickBot="1" x14ac:dyDescent="0.3">
      <c r="A55" s="66" t="s">
        <v>294</v>
      </c>
      <c r="B55" s="51">
        <v>33</v>
      </c>
      <c r="C55" s="51"/>
      <c r="D55" s="51">
        <v>2</v>
      </c>
      <c r="E55" s="51"/>
      <c r="F55" s="51">
        <v>12</v>
      </c>
      <c r="G55" s="51"/>
      <c r="H55" s="51"/>
      <c r="I55" s="50">
        <v>11335</v>
      </c>
      <c r="J55" s="51"/>
      <c r="K55" s="43" t="s">
        <v>331</v>
      </c>
      <c r="L55" s="59"/>
      <c r="M55" s="24">
        <f>Table2[[#This Row],[Active]]/Table2[[#This Row],[Cases]]</f>
        <v>0.36363636363636365</v>
      </c>
      <c r="N55" s="9" t="e">
        <f>1000000/Table2[[#This Row],[Cases/1M]]</f>
        <v>#DIV/0!</v>
      </c>
      <c r="O55" s="9" t="e">
        <f>1000000/Table2[[#This Row],[Deaths/1M]]</f>
        <v>#DIV/0!</v>
      </c>
      <c r="P55" s="9">
        <f>Table2[[#This Row],[Deaths]]+Table2[[#This Row],[Active]]*Table2[[#This Row],[Death Rate]]</f>
        <v>2.7272727272727275</v>
      </c>
      <c r="Q55" s="10">
        <f>Table2[[#This Row],[Deaths]]/Table2[[#This Row],[Cases]]</f>
        <v>6.0606060606060608E-2</v>
      </c>
      <c r="R55" s="9">
        <f>Table2[[#This Row],[Cases]]/Table2[[#This Row],[Deaths]]</f>
        <v>16.5</v>
      </c>
      <c r="S55" s="12">
        <f>Table2[[#This Row],[Cases/1M]]/1000000</f>
        <v>0</v>
      </c>
      <c r="T55" s="12">
        <f>Table2[[#This Row],[Deaths/1M]]/1000000</f>
        <v>0</v>
      </c>
      <c r="U55" s="13">
        <f>1-Table2[[#This Row],[Deaths]]/Table2[[#This Row],[Ex(Deaths)]]</f>
        <v>0.26666666666666672</v>
      </c>
      <c r="V55" s="13">
        <f>Table2[[#This Row],[Cases]]/Table2[[#This Row],[Tests]]</f>
        <v>2.9113365681517423E-3</v>
      </c>
      <c r="W55" s="12">
        <f>Table2[[#This Row],[Percent Infected]]*Table2[[#This Row],[% Active]]</f>
        <v>0</v>
      </c>
      <c r="X55" s="9" t="e">
        <f>1/Table2[[#This Row],[Percent Active Infected]]</f>
        <v>#DIV/0!</v>
      </c>
    </row>
    <row r="56" spans="1:24" ht="16.5" thickBot="1" x14ac:dyDescent="0.3">
      <c r="A56" s="66" t="s">
        <v>285</v>
      </c>
      <c r="B56" s="50">
        <v>9654</v>
      </c>
      <c r="C56" s="61">
        <v>288</v>
      </c>
      <c r="D56" s="51">
        <v>167</v>
      </c>
      <c r="E56" s="51"/>
      <c r="F56" s="50">
        <v>8128</v>
      </c>
      <c r="G56" s="50">
        <v>2850</v>
      </c>
      <c r="H56" s="51">
        <v>49</v>
      </c>
      <c r="I56" s="50">
        <v>359473</v>
      </c>
      <c r="J56" s="50">
        <v>106135</v>
      </c>
      <c r="K56" s="59" t="s">
        <v>339</v>
      </c>
      <c r="L56" s="59"/>
      <c r="M56" s="24">
        <f>Table2[[#This Row],[Active]]/Table2[[#This Row],[Cases]]</f>
        <v>0.84193080588357161</v>
      </c>
      <c r="N56" s="9">
        <f>1000000/Table2[[#This Row],[Cases/1M]]</f>
        <v>350.87719298245617</v>
      </c>
      <c r="O56" s="9">
        <f>1000000/Table2[[#This Row],[Deaths/1M]]</f>
        <v>20408.163265306124</v>
      </c>
      <c r="P56" s="9">
        <f>Table2[[#This Row],[Deaths]]+Table2[[#This Row],[Active]]*Table2[[#This Row],[Death Rate]]</f>
        <v>307.60244458255647</v>
      </c>
      <c r="Q56" s="10">
        <f>Table2[[#This Row],[Deaths]]/Table2[[#This Row],[Cases]]</f>
        <v>1.7298529107105862E-2</v>
      </c>
      <c r="R56" s="9">
        <f>Table2[[#This Row],[Cases]]/Table2[[#This Row],[Deaths]]</f>
        <v>57.808383233532936</v>
      </c>
      <c r="S56" s="12">
        <f>Table2[[#This Row],[Cases/1M]]/1000000</f>
        <v>2.8500000000000001E-3</v>
      </c>
      <c r="T56" s="12">
        <f>Table2[[#This Row],[Deaths/1M]]/1000000</f>
        <v>4.8999999999999998E-5</v>
      </c>
      <c r="U56" s="13">
        <f>1-Table2[[#This Row],[Deaths]]/Table2[[#This Row],[Ex(Deaths)]]</f>
        <v>0.45709144078281416</v>
      </c>
      <c r="V56" s="13">
        <f>Table2[[#This Row],[Cases]]/Table2[[#This Row],[Tests]]</f>
        <v>2.6855980838616532E-2</v>
      </c>
      <c r="W56" s="12">
        <f>Table2[[#This Row],[Percent Infected]]*Table2[[#This Row],[% Active]]</f>
        <v>2.3995027967681792E-3</v>
      </c>
      <c r="X56" s="9">
        <f>1/Table2[[#This Row],[Percent Active Infected]]</f>
        <v>416.75300455864067</v>
      </c>
    </row>
    <row r="57" spans="1:24" ht="30.75" thickBot="1" x14ac:dyDescent="0.3">
      <c r="A57" s="66" t="s">
        <v>297</v>
      </c>
      <c r="B57" s="51">
        <v>181</v>
      </c>
      <c r="C57" s="61">
        <v>14</v>
      </c>
      <c r="D57" s="51">
        <v>6</v>
      </c>
      <c r="E57" s="51"/>
      <c r="F57" s="51">
        <v>82</v>
      </c>
      <c r="G57" s="51"/>
      <c r="H57" s="51"/>
      <c r="I57" s="50">
        <v>4095</v>
      </c>
      <c r="J57" s="51"/>
      <c r="K57" s="59" t="s">
        <v>337</v>
      </c>
      <c r="L57" s="59"/>
      <c r="M57" s="24">
        <f>Table2[[#This Row],[Active]]/Table2[[#This Row],[Cases]]</f>
        <v>0.45303867403314918</v>
      </c>
      <c r="N57" s="9" t="e">
        <f>1000000/Table2[[#This Row],[Cases/1M]]</f>
        <v>#DIV/0!</v>
      </c>
      <c r="O57" s="9" t="e">
        <f>1000000/Table2[[#This Row],[Deaths/1M]]</f>
        <v>#DIV/0!</v>
      </c>
      <c r="P57" s="9">
        <f>Table2[[#This Row],[Deaths]]+Table2[[#This Row],[Active]]*Table2[[#This Row],[Death Rate]]</f>
        <v>8.7182320441988956</v>
      </c>
      <c r="Q57" s="10">
        <f>Table2[[#This Row],[Deaths]]/Table2[[#This Row],[Cases]]</f>
        <v>3.3149171270718231E-2</v>
      </c>
      <c r="R57" s="9">
        <f>Table2[[#This Row],[Cases]]/Table2[[#This Row],[Deaths]]</f>
        <v>30.166666666666668</v>
      </c>
      <c r="S57" s="12">
        <f>Table2[[#This Row],[Cases/1M]]/1000000</f>
        <v>0</v>
      </c>
      <c r="T57" s="12">
        <f>Table2[[#This Row],[Deaths/1M]]/1000000</f>
        <v>0</v>
      </c>
      <c r="U57" s="13">
        <f>1-Table2[[#This Row],[Deaths]]/Table2[[#This Row],[Ex(Deaths)]]</f>
        <v>0.31178707224334601</v>
      </c>
      <c r="V57" s="13">
        <f>Table2[[#This Row],[Cases]]/Table2[[#This Row],[Tests]]</f>
        <v>4.4200244200244203E-2</v>
      </c>
      <c r="W57" s="12">
        <f>Table2[[#This Row],[Percent Infected]]*Table2[[#This Row],[% Active]]</f>
        <v>0</v>
      </c>
      <c r="X57" s="9" t="e">
        <f>1/Table2[[#This Row],[Percent Active Infected]]</f>
        <v>#DIV/0!</v>
      </c>
    </row>
    <row r="58" spans="1:24" ht="16.5" thickBot="1" x14ac:dyDescent="0.3">
      <c r="A58" s="67" t="s">
        <v>295</v>
      </c>
      <c r="B58" s="50">
        <v>28352</v>
      </c>
      <c r="C58" s="61">
        <v>159</v>
      </c>
      <c r="D58" s="50">
        <v>1782</v>
      </c>
      <c r="E58" s="60">
        <v>6</v>
      </c>
      <c r="F58" s="50">
        <v>5585</v>
      </c>
      <c r="G58" s="51"/>
      <c r="H58" s="51"/>
      <c r="I58" s="50">
        <v>365880</v>
      </c>
      <c r="J58" s="51"/>
      <c r="K58" s="43" t="s">
        <v>331</v>
      </c>
      <c r="L58" s="59"/>
      <c r="M58" s="24">
        <f>Table2[[#This Row],[Active]]/Table2[[#This Row],[Cases]]</f>
        <v>0.19698786681715574</v>
      </c>
      <c r="N58" s="9" t="e">
        <f>1000000/Table2[[#This Row],[Cases/1M]]</f>
        <v>#DIV/0!</v>
      </c>
      <c r="O58" s="9" t="e">
        <f>1000000/Table2[[#This Row],[Deaths/1M]]</f>
        <v>#DIV/0!</v>
      </c>
      <c r="P58" s="9">
        <f>Table2[[#This Row],[Deaths]]+Table2[[#This Row],[Active]]*Table2[[#This Row],[Death Rate]]</f>
        <v>2133.0323786681715</v>
      </c>
      <c r="Q58" s="10">
        <f>Table2[[#This Row],[Deaths]]/Table2[[#This Row],[Cases]]</f>
        <v>6.285270880361174E-2</v>
      </c>
      <c r="R58" s="9">
        <f>Table2[[#This Row],[Cases]]/Table2[[#This Row],[Deaths]]</f>
        <v>15.910213243546577</v>
      </c>
      <c r="S58" s="12">
        <f>Table2[[#This Row],[Cases/1M]]/1000000</f>
        <v>0</v>
      </c>
      <c r="T58" s="12">
        <f>Table2[[#This Row],[Deaths/1M]]/1000000</f>
        <v>0</v>
      </c>
      <c r="U58" s="13">
        <f>1-Table2[[#This Row],[Deaths]]/Table2[[#This Row],[Ex(Deaths)]]</f>
        <v>0.1645696437516575</v>
      </c>
      <c r="V58" s="13">
        <f>Table2[[#This Row],[Cases]]/Table2[[#This Row],[Tests]]</f>
        <v>7.7489887394774248E-2</v>
      </c>
      <c r="W58" s="12">
        <f>Table2[[#This Row],[Percent Infected]]*Table2[[#This Row],[% Active]]</f>
        <v>0</v>
      </c>
      <c r="X58" s="9" t="e">
        <f>1/Table2[[#This Row],[Percent Active Infected]]</f>
        <v>#DIV/0!</v>
      </c>
    </row>
    <row r="59" spans="1:24" ht="16.5" thickBot="1" x14ac:dyDescent="0.3">
      <c r="A59" s="67" t="s">
        <v>293</v>
      </c>
      <c r="B59" s="50">
        <v>23842</v>
      </c>
      <c r="C59" s="51"/>
      <c r="D59" s="51">
        <v>41</v>
      </c>
      <c r="E59" s="51"/>
      <c r="F59" s="50">
        <v>13773</v>
      </c>
      <c r="G59" s="51"/>
      <c r="H59" s="51"/>
      <c r="I59" s="51"/>
      <c r="J59" s="51"/>
      <c r="K59" s="59" t="s">
        <v>339</v>
      </c>
      <c r="L59" s="59"/>
      <c r="M59" s="24">
        <f>Table2[[#This Row],[Active]]/Table2[[#This Row],[Cases]]</f>
        <v>0.57767804714369597</v>
      </c>
      <c r="N59" s="9" t="e">
        <f>1000000/Table2[[#This Row],[Cases/1M]]</f>
        <v>#DIV/0!</v>
      </c>
      <c r="O59" s="9" t="e">
        <f>1000000/Table2[[#This Row],[Deaths/1M]]</f>
        <v>#DIV/0!</v>
      </c>
      <c r="P59" s="9">
        <f>Table2[[#This Row],[Deaths]]+Table2[[#This Row],[Active]]*Table2[[#This Row],[Death Rate]]</f>
        <v>64.684799932891536</v>
      </c>
      <c r="Q59" s="10">
        <f>Table2[[#This Row],[Deaths]]/Table2[[#This Row],[Cases]]</f>
        <v>1.7196543914101167E-3</v>
      </c>
      <c r="R59" s="9">
        <f>Table2[[#This Row],[Cases]]/Table2[[#This Row],[Deaths]]</f>
        <v>581.51219512195121</v>
      </c>
      <c r="S59" s="12">
        <f>Table2[[#This Row],[Cases/1M]]/1000000</f>
        <v>0</v>
      </c>
      <c r="T59" s="12">
        <f>Table2[[#This Row],[Deaths/1M]]/1000000</f>
        <v>0</v>
      </c>
      <c r="U59" s="13">
        <f>1-Table2[[#This Row],[Deaths]]/Table2[[#This Row],[Ex(Deaths)]]</f>
        <v>0.36615711817094243</v>
      </c>
      <c r="V59" s="13" t="e">
        <f>Table2[[#This Row],[Cases]]/Table2[[#This Row],[Tests]]</f>
        <v>#DIV/0!</v>
      </c>
      <c r="W59" s="12">
        <f>Table2[[#This Row],[Percent Infected]]*Table2[[#This Row],[% Active]]</f>
        <v>0</v>
      </c>
      <c r="X59" s="9" t="e">
        <f>1/Table2[[#This Row],[Percent Active Infected]]</f>
        <v>#DIV/0!</v>
      </c>
    </row>
    <row r="60" spans="1:24" ht="16.5" thickBot="1" x14ac:dyDescent="0.3">
      <c r="A60" s="67" t="s">
        <v>300</v>
      </c>
      <c r="B60" s="50">
        <v>8949</v>
      </c>
      <c r="C60" s="51"/>
      <c r="D60" s="51">
        <v>95</v>
      </c>
      <c r="E60" s="51"/>
      <c r="F60" s="50">
        <v>3102</v>
      </c>
      <c r="G60" s="51"/>
      <c r="H60" s="51"/>
      <c r="I60" s="50">
        <v>27441</v>
      </c>
      <c r="J60" s="51"/>
      <c r="K60" s="59" t="s">
        <v>339</v>
      </c>
      <c r="L60" s="59"/>
      <c r="M60" s="24">
        <f>Table2[[#This Row],[Active]]/Table2[[#This Row],[Cases]]</f>
        <v>0.34663090848139455</v>
      </c>
      <c r="N60" s="9" t="e">
        <f>1000000/Table2[[#This Row],[Cases/1M]]</f>
        <v>#DIV/0!</v>
      </c>
      <c r="O60" s="9" t="e">
        <f>1000000/Table2[[#This Row],[Deaths/1M]]</f>
        <v>#DIV/0!</v>
      </c>
      <c r="P60" s="9">
        <f>Table2[[#This Row],[Deaths]]+Table2[[#This Row],[Active]]*Table2[[#This Row],[Death Rate]]</f>
        <v>127.92993630573248</v>
      </c>
      <c r="Q60" s="10">
        <f>Table2[[#This Row],[Deaths]]/Table2[[#This Row],[Cases]]</f>
        <v>1.0615711252653927E-2</v>
      </c>
      <c r="R60" s="9">
        <f>Table2[[#This Row],[Cases]]/Table2[[#This Row],[Deaths]]</f>
        <v>94.2</v>
      </c>
      <c r="S60" s="12">
        <f>Table2[[#This Row],[Cases/1M]]/1000000</f>
        <v>0</v>
      </c>
      <c r="T60" s="12">
        <f>Table2[[#This Row],[Deaths/1M]]/1000000</f>
        <v>0</v>
      </c>
      <c r="U60" s="13">
        <f>1-Table2[[#This Row],[Deaths]]/Table2[[#This Row],[Ex(Deaths)]]</f>
        <v>0.25740602439631566</v>
      </c>
      <c r="V60" s="13">
        <f>Table2[[#This Row],[Cases]]/Table2[[#This Row],[Tests]]</f>
        <v>0.32611785284792827</v>
      </c>
      <c r="W60" s="12">
        <f>Table2[[#This Row],[Percent Infected]]*Table2[[#This Row],[% Active]]</f>
        <v>0</v>
      </c>
      <c r="X60" s="9" t="e">
        <f>1/Table2[[#This Row],[Percent Active Infected]]</f>
        <v>#DIV/0!</v>
      </c>
    </row>
    <row r="61" spans="1:24" ht="16.5" thickBot="1" x14ac:dyDescent="0.3">
      <c r="A61" s="68" t="s">
        <v>292</v>
      </c>
      <c r="B61" s="69">
        <v>8098</v>
      </c>
      <c r="C61" s="70"/>
      <c r="D61" s="70">
        <v>396</v>
      </c>
      <c r="E61" s="70"/>
      <c r="F61" s="69">
        <v>4571</v>
      </c>
      <c r="G61" s="70"/>
      <c r="H61" s="70"/>
      <c r="I61" s="69">
        <v>58500</v>
      </c>
      <c r="J61" s="70"/>
      <c r="K61" s="43" t="s">
        <v>331</v>
      </c>
      <c r="L61" s="59"/>
      <c r="M61" s="24">
        <f>Table2[[#This Row],[Active]]/Table2[[#This Row],[Cases]]</f>
        <v>0.56446036058285998</v>
      </c>
      <c r="N61" s="9" t="e">
        <f>1000000/Table2[[#This Row],[Cases/1M]]</f>
        <v>#DIV/0!</v>
      </c>
      <c r="O61" s="9" t="e">
        <f>1000000/Table2[[#This Row],[Deaths/1M]]</f>
        <v>#DIV/0!</v>
      </c>
      <c r="P61" s="9">
        <f>Table2[[#This Row],[Deaths]]+Table2[[#This Row],[Active]]*Table2[[#This Row],[Death Rate]]</f>
        <v>619.52630279081257</v>
      </c>
      <c r="Q61" s="10">
        <f>Table2[[#This Row],[Deaths]]/Table2[[#This Row],[Cases]]</f>
        <v>4.8900963200790321E-2</v>
      </c>
      <c r="R61" s="9">
        <f>Table2[[#This Row],[Cases]]/Table2[[#This Row],[Deaths]]</f>
        <v>20.449494949494948</v>
      </c>
      <c r="S61" s="12">
        <f>Table2[[#This Row],[Cases/1M]]/1000000</f>
        <v>0</v>
      </c>
      <c r="T61" s="12">
        <f>Table2[[#This Row],[Deaths/1M]]/1000000</f>
        <v>0</v>
      </c>
      <c r="U61" s="13">
        <f>1-Table2[[#This Row],[Deaths]]/Table2[[#This Row],[Ex(Deaths)]]</f>
        <v>0.36080195753413846</v>
      </c>
      <c r="V61" s="13">
        <f>Table2[[#This Row],[Cases]]/Table2[[#This Row],[Tests]]</f>
        <v>0.13842735042735044</v>
      </c>
      <c r="W61" s="12">
        <f>Table2[[#This Row],[Percent Infected]]*Table2[[#This Row],[% Active]]</f>
        <v>0</v>
      </c>
      <c r="X61" s="9" t="e">
        <f>1/Table2[[#This Row],[Percent Active Infected]]</f>
        <v>#DIV/0!</v>
      </c>
    </row>
    <row r="62" spans="1:24" ht="15.75" thickBot="1" x14ac:dyDescent="0.3">
      <c r="K62" s="71" t="s">
        <v>338</v>
      </c>
      <c r="L62" s="46"/>
      <c r="M62" s="29"/>
      <c r="P62" s="1">
        <f>Table2[[#This Row],[Deaths]]+Table2[[#This Row],[Active]]*Table2[[#This Row],[Death Rate]]</f>
        <v>0</v>
      </c>
      <c r="W62" s="72">
        <f>Table2[[#This Row],[Percent Infected]]*Table2[[#This Row],[% Active]]</f>
        <v>0</v>
      </c>
      <c r="X62" s="73" t="e">
        <f>1/Table2[[#This Row],[Percent Active Infected]]</f>
        <v>#DIV/0!</v>
      </c>
    </row>
    <row r="63" spans="1:24" ht="15.75" thickBot="1" x14ac:dyDescent="0.3">
      <c r="M63" s="29"/>
    </row>
    <row r="64" spans="1:24" ht="15.75" thickBot="1" x14ac:dyDescent="0.3">
      <c r="M64" s="29"/>
    </row>
    <row r="65" spans="13:13" ht="15.75" thickBot="1" x14ac:dyDescent="0.3">
      <c r="M65" s="29"/>
    </row>
    <row r="66" spans="13:13" ht="15.75" thickBot="1" x14ac:dyDescent="0.3">
      <c r="M66" s="28"/>
    </row>
    <row r="67" spans="13:13" ht="15.75" thickBot="1" x14ac:dyDescent="0.3">
      <c r="M67" s="28"/>
    </row>
    <row r="68" spans="13:13" ht="15.75" thickBot="1" x14ac:dyDescent="0.3">
      <c r="M68" s="28"/>
    </row>
    <row r="69" spans="13:13" ht="15.75" thickBot="1" x14ac:dyDescent="0.3">
      <c r="M69" s="29"/>
    </row>
    <row r="70" spans="13:13" ht="15.75" thickBot="1" x14ac:dyDescent="0.3">
      <c r="M70" s="28"/>
    </row>
    <row r="71" spans="13:13" ht="15.75" thickBot="1" x14ac:dyDescent="0.3">
      <c r="M71" s="28"/>
    </row>
    <row r="72" spans="13:13" ht="15.75" thickBot="1" x14ac:dyDescent="0.3">
      <c r="M72" s="28"/>
    </row>
    <row r="73" spans="13:13" ht="15.75" thickBot="1" x14ac:dyDescent="0.3">
      <c r="M73" s="28"/>
    </row>
    <row r="74" spans="13:13" ht="15.75" thickBot="1" x14ac:dyDescent="0.3">
      <c r="M74" s="28"/>
    </row>
    <row r="75" spans="13:13" ht="15.75" thickBot="1" x14ac:dyDescent="0.3">
      <c r="M75" s="28"/>
    </row>
    <row r="76" spans="13:13" ht="15.75" thickBot="1" x14ac:dyDescent="0.3">
      <c r="M76" s="28"/>
    </row>
    <row r="77" spans="13:13" ht="15.75" thickBot="1" x14ac:dyDescent="0.3">
      <c r="M77" s="28"/>
    </row>
    <row r="78" spans="13:13" ht="15.75" thickBot="1" x14ac:dyDescent="0.3">
      <c r="M78" s="29"/>
    </row>
    <row r="79" spans="13:13" ht="15.75" thickBot="1" x14ac:dyDescent="0.3">
      <c r="M79" s="28"/>
    </row>
    <row r="80" spans="13:13" ht="15.75" thickBot="1" x14ac:dyDescent="0.3">
      <c r="M80" s="29"/>
    </row>
    <row r="81" spans="7:13" ht="15.75" thickBot="1" x14ac:dyDescent="0.3">
      <c r="M81" s="28"/>
    </row>
    <row r="82" spans="7:13" ht="15.75" thickBot="1" x14ac:dyDescent="0.3">
      <c r="M82" s="29"/>
    </row>
    <row r="83" spans="7:13" ht="15.75" thickBot="1" x14ac:dyDescent="0.3">
      <c r="M83" s="28"/>
    </row>
    <row r="84" spans="7:13" ht="15.75" thickBot="1" x14ac:dyDescent="0.3">
      <c r="M84" s="29"/>
    </row>
    <row r="85" spans="7:13" ht="16.5" thickBot="1" x14ac:dyDescent="0.3">
      <c r="H85" s="30"/>
      <c r="I85" s="31">
        <v>3132</v>
      </c>
      <c r="J85" s="31">
        <v>5383</v>
      </c>
      <c r="K85" s="31"/>
      <c r="L85" s="31"/>
      <c r="M85" s="28"/>
    </row>
    <row r="86" spans="7:13" ht="16.5" thickBot="1" x14ac:dyDescent="0.3">
      <c r="H86" s="30">
        <v>4</v>
      </c>
      <c r="I86" s="31">
        <v>6207</v>
      </c>
      <c r="J86" s="31">
        <v>8252</v>
      </c>
      <c r="K86" s="31"/>
      <c r="L86" s="31"/>
      <c r="M86" s="29"/>
    </row>
    <row r="87" spans="7:13" ht="16.5" thickBot="1" x14ac:dyDescent="0.3">
      <c r="H87" s="30">
        <v>7</v>
      </c>
      <c r="I87" s="31">
        <v>6016</v>
      </c>
      <c r="J87" s="31">
        <v>8146</v>
      </c>
      <c r="K87" s="31"/>
      <c r="L87" s="31"/>
      <c r="M87" s="28"/>
    </row>
    <row r="88" spans="7:13" ht="16.5" thickBot="1" x14ac:dyDescent="0.3">
      <c r="G88" s="30"/>
      <c r="H88" s="30"/>
      <c r="I88" s="30">
        <v>500</v>
      </c>
      <c r="J88" s="30"/>
      <c r="K88" s="30"/>
      <c r="L88" s="30"/>
      <c r="M88" s="28"/>
    </row>
    <row r="89" spans="7:13" ht="16.5" thickBot="1" x14ac:dyDescent="0.3">
      <c r="G89" s="30"/>
      <c r="H89" s="30"/>
      <c r="I89" s="30">
        <v>33</v>
      </c>
      <c r="J89" s="30"/>
      <c r="K89" s="30"/>
      <c r="L89" s="30"/>
      <c r="M89" s="29"/>
    </row>
    <row r="90" spans="7:13" ht="16.5" thickBot="1" x14ac:dyDescent="0.3">
      <c r="G90" s="30">
        <v>133</v>
      </c>
      <c r="H90" s="30">
        <v>5</v>
      </c>
      <c r="I90" s="31">
        <v>4190</v>
      </c>
      <c r="J90" s="31">
        <v>1237</v>
      </c>
      <c r="K90" s="31"/>
      <c r="L90" s="31"/>
      <c r="M90" s="28"/>
    </row>
    <row r="91" spans="7:13" ht="16.5" thickBot="1" x14ac:dyDescent="0.3">
      <c r="G91" s="32"/>
      <c r="H91" s="32"/>
      <c r="I91" s="32">
        <v>266</v>
      </c>
      <c r="J91" s="32"/>
      <c r="K91" s="33"/>
      <c r="L91" s="33"/>
      <c r="M91" s="34"/>
    </row>
  </sheetData>
  <conditionalFormatting sqref="M2:M62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6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62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62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62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2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62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62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62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2:V62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W62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:X62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A3" r:id="rId1" display="https://www.worldometers.info/coronavirus/usa/new-york/" xr:uid="{9D653F9B-F36F-4AFE-B8E5-D27763968ED6}"/>
    <hyperlink ref="L4" r:id="rId2" display="https://covid19.healthdata.org/united-states-of-america/new-york" xr:uid="{570AC946-0777-4321-B7BD-EAD9D7C59EBE}"/>
    <hyperlink ref="A4" r:id="rId3" display="https://www.worldometers.info/coronavirus/usa/california/" xr:uid="{D5C8A66B-E953-497E-B2EE-772B80A88524}"/>
    <hyperlink ref="L5" r:id="rId4" display="https://covid19.healthdata.org/united-states-of-america/california" xr:uid="{2DB15BC4-EC83-4C91-BB42-CD2023345350}"/>
    <hyperlink ref="A5" r:id="rId5" display="https://www.worldometers.info/coronavirus/usa/florida/" xr:uid="{5EEF9615-3631-4D8D-95FB-5AEE85C27609}"/>
    <hyperlink ref="L6" r:id="rId6" display="https://covid19.healthdata.org/united-states-of-america/florida" xr:uid="{4C1CE113-BC0B-4285-93A9-5AC08C5C86F1}"/>
    <hyperlink ref="A6" r:id="rId7" display="https://www.worldometers.info/coronavirus/usa/texas/" xr:uid="{05239806-A369-4002-8563-2A71529ECBD8}"/>
    <hyperlink ref="L7" r:id="rId8" display="https://covid19.healthdata.org/united-states-of-america/texas" xr:uid="{ED6FEC2A-9EE1-4997-822D-258677EF489F}"/>
    <hyperlink ref="A7" r:id="rId9" display="https://www.worldometers.info/coronavirus/usa/new-jersey/" xr:uid="{3895B7E9-112E-489E-A727-D31DEE087D37}"/>
    <hyperlink ref="L8" r:id="rId10" display="https://covid19.healthdata.org/united-states-of-america/new-jersey" xr:uid="{32D9078E-A50A-40DE-A98B-D322A096FB1F}"/>
    <hyperlink ref="A8" r:id="rId11" display="https://www.worldometers.info/coronavirus/usa/illinois/" xr:uid="{8DBFEEBE-7EB9-41BD-9F38-79A65F1F75E0}"/>
    <hyperlink ref="L9" r:id="rId12" display="https://covid19.healthdata.org/united-states-of-america/illinois" xr:uid="{6CAF27FD-FA1D-4D14-8C1F-743AF2F160EF}"/>
    <hyperlink ref="A9" r:id="rId13" display="https://www.worldometers.info/coronavirus/usa/arizona/" xr:uid="{53810805-EBAD-45F1-9E0B-37E67ACB0F92}"/>
    <hyperlink ref="K10" r:id="rId14" display="https://www.azdhs.gov/preparedness/epidemiology-disease-control/infectious-disease-epidemiology/covid-19/dashboards/index.php" xr:uid="{81A6860E-F10B-486F-B823-6C13AFD73CB2}"/>
    <hyperlink ref="L10" r:id="rId15" display="https://covid19.healthdata.org/united-states-of-america/arizona" xr:uid="{AB5E950A-8D09-4082-89F0-292F288F742D}"/>
    <hyperlink ref="A10" r:id="rId16" display="https://www.worldometers.info/coronavirus/usa/georgia/" xr:uid="{8178EDA6-1635-4D97-BA9B-01C286C32DEF}"/>
    <hyperlink ref="K11" r:id="rId17" display="https://dph.georgia.gov/covid-19-daily-status-report" xr:uid="{81166476-2CA0-4882-990D-E1BF2CC18B64}"/>
    <hyperlink ref="L11" r:id="rId18" display="https://covid19.healthdata.org/united-states-of-america/georgia" xr:uid="{C2069B7A-93DB-4253-BA80-D7B2ED025B94}"/>
    <hyperlink ref="A11" r:id="rId19" display="https://www.worldometers.info/coronavirus/usa/massachusetts/" xr:uid="{C714AC7A-CB90-4047-A3BC-ABB154822380}"/>
    <hyperlink ref="K12" r:id="rId20" display="https://www.mass.gov/doc/covid-19-dashboard-july-11-2020/download" xr:uid="{1CE8316F-294A-4439-9CD6-90AFE197E358}"/>
    <hyperlink ref="L12" r:id="rId21" display="https://covid19.healthdata.org/united-states-of-america/massachusetts" xr:uid="{846807B6-B3B1-40DD-B0B0-3A28AF755E7A}"/>
    <hyperlink ref="A12" r:id="rId22" display="https://www.worldometers.info/coronavirus/usa/pennsylvania/" xr:uid="{1EC31265-B81A-44C2-B6E5-3AF15A553205}"/>
    <hyperlink ref="L13" r:id="rId23" display="https://covid19.healthdata.org/united-states-of-america/pennsylvania" xr:uid="{BD8BCBFD-3440-4947-8AF4-1E9317BA52B7}"/>
    <hyperlink ref="A13" r:id="rId24" display="https://www.worldometers.info/coronavirus/usa/north-carolina/" xr:uid="{AE09371E-257A-4994-8B07-DCBF90CF8E68}"/>
    <hyperlink ref="L14" r:id="rId25" display="https://covid19.healthdata.org/united-states-of-america/north-carolina" xr:uid="{2C7A02A6-5BEE-42A2-AA23-5BE2F8B1201F}"/>
    <hyperlink ref="A14" r:id="rId26" display="https://www.worldometers.info/coronavirus/usa/louisiana/" xr:uid="{B26F8C69-771E-44E0-9781-835D2B71FC56}"/>
    <hyperlink ref="L15" r:id="rId27" display="https://covid19.healthdata.org/united-states-of-america/louisiana" xr:uid="{CF4B8CC6-0911-4E88-9B2A-B8BB8C0BC12C}"/>
    <hyperlink ref="A15" r:id="rId28" display="https://www.worldometers.info/coronavirus/usa/michigan/" xr:uid="{0EFC9A85-223E-467E-8827-133BAE2334CE}"/>
    <hyperlink ref="L16" r:id="rId29" display="https://covid19.healthdata.org/united-states-of-america/michigan" xr:uid="{3E7B2A65-840E-4813-AD62-ACB3617C649A}"/>
    <hyperlink ref="A16" r:id="rId30" display="https://www.worldometers.info/coronavirus/usa/maryland/" xr:uid="{625D0CA4-69EF-4451-98A4-29396175579A}"/>
    <hyperlink ref="K17" r:id="rId31" display="https://coronavirus.maryland.gov/" xr:uid="{CAF49D08-A85B-42D2-ABAA-67C0452052F6}"/>
    <hyperlink ref="L17" r:id="rId32" display="https://covid19.healthdata.org/united-states-of-america/maryland" xr:uid="{C82DA9A6-515A-4CDA-BDC2-EC22CF8C8791}"/>
    <hyperlink ref="A17" r:id="rId33" display="https://www.worldometers.info/coronavirus/usa/virginia/" xr:uid="{CEFF9617-51F7-44C5-A4EE-E4E0567D3257}"/>
    <hyperlink ref="L18" r:id="rId34" display="https://covid19.healthdata.org/united-states-of-america/virginia" xr:uid="{AB3EB8B1-573D-48D4-8F06-AB8E320269CF}"/>
    <hyperlink ref="A18" r:id="rId35" display="https://www.worldometers.info/coronavirus/usa/ohio/" xr:uid="{F1FE5A6C-13B2-43FF-85C2-BE6B141B03AA}"/>
    <hyperlink ref="L19" r:id="rId36" display="https://covid19.healthdata.org/united-states-of-america/ohio" xr:uid="{13E40189-E586-463A-AC66-166D3566E85C}"/>
    <hyperlink ref="A19" r:id="rId37" display="https://www.worldometers.info/coronavirus/usa/tennessee/" xr:uid="{6828FFBE-2A6A-4D0D-A678-C6B3232E1577}"/>
    <hyperlink ref="L20" r:id="rId38" display="https://covid19.healthdata.org/united-states-of-america/tennessee" xr:uid="{86800D90-F42E-43D3-88AE-7077600D5980}"/>
    <hyperlink ref="A20" r:id="rId39" display="https://www.worldometers.info/coronavirus/usa/south-carolina/" xr:uid="{E148168F-35EF-4300-9B0F-71B4F8C28576}"/>
    <hyperlink ref="L21" r:id="rId40" display="https://covid19.healthdata.org/united-states-of-america/south-carolina" xr:uid="{76FE005D-F219-4335-AE67-185F3EA189C8}"/>
    <hyperlink ref="A21" r:id="rId41" display="https://www.worldometers.info/coronavirus/usa/alabama/" xr:uid="{66621C0F-5B69-4270-91F4-475E45CFB32E}"/>
    <hyperlink ref="K22" r:id="rId42" location="/6d2771faa9da4a2786a509d82c8cf0f7" display="https://alpublichealth.maps.arcgis.com/apps/opsdashboard/index.html - /6d2771faa9da4a2786a509d82c8cf0f7" xr:uid="{CC387930-D5A7-40FB-B836-E2B69FCDEC89}"/>
    <hyperlink ref="L22" r:id="rId43" display="https://covid19.healthdata.org/united-states-of-america/alabama" xr:uid="{AAFE1886-A677-41AB-847C-0327612D28AA}"/>
    <hyperlink ref="A22" r:id="rId44" display="https://www.worldometers.info/coronavirus/usa/indiana/" xr:uid="{60810A58-5DA0-4A3F-832C-4652BAB14F13}"/>
    <hyperlink ref="L23" r:id="rId45" display="https://covid19.healthdata.org/united-states-of-america/indiana" xr:uid="{9D06C2DF-5ED4-4A21-86C6-51EE98AE99C3}"/>
    <hyperlink ref="A23" r:id="rId46" display="https://www.worldometers.info/coronavirus/usa/connecticut/" xr:uid="{3DB3CEC7-DC5D-4520-A5E4-E9BCEE5DE03A}"/>
    <hyperlink ref="L24" r:id="rId47" display="https://covid19.healthdata.org/united-states-of-america/connecticut" xr:uid="{5FA2B351-DE32-4BC1-AE60-F6ADAF15FD11}"/>
    <hyperlink ref="A24" r:id="rId48" display="https://www.worldometers.info/coronavirus/usa/minnesota/" xr:uid="{7DF21C88-DD6F-45BF-8C45-DA0123B4C3E7}"/>
    <hyperlink ref="L25" r:id="rId49" display="https://covid19.healthdata.org/united-states-of-america/minnesota" xr:uid="{CD648266-7702-4430-B4AB-A04D5F2B63F5}"/>
    <hyperlink ref="A25" r:id="rId50" display="https://www.worldometers.info/coronavirus/usa/washington/" xr:uid="{4F3E9765-9DCE-4B4B-B304-06369EC2685C}"/>
    <hyperlink ref="L26" r:id="rId51" display="https://covid19.healthdata.org/united-states-of-america/washington" xr:uid="{54BA96CA-C3F7-49C8-8089-CD425DE4820D}"/>
    <hyperlink ref="A26" r:id="rId52" display="https://www.worldometers.info/coronavirus/usa/colorado/" xr:uid="{54941437-24A4-4236-AC06-F2E6B17F19BC}"/>
    <hyperlink ref="K27" r:id="rId53" display="https://covid19.colorado.gov/case-data" xr:uid="{61619E83-7A6A-4B20-9268-7DC7C97A3984}"/>
    <hyperlink ref="L27" r:id="rId54" display="https://covid19.healthdata.org/united-states-of-america/colorado" xr:uid="{615C8656-0470-4F17-B38A-7C7917ACDDC9}"/>
    <hyperlink ref="A27" r:id="rId55" display="https://www.worldometers.info/coronavirus/usa/wisconsin/" xr:uid="{57AE42C7-BB89-4423-A24A-3B63250E2C59}"/>
    <hyperlink ref="L28" r:id="rId56" display="https://covid19.healthdata.org/united-states-of-america/wisconsin" xr:uid="{4A66D498-9E12-4994-A1AF-3291129F2961}"/>
    <hyperlink ref="A28" r:id="rId57" display="https://www.worldometers.info/coronavirus/usa/mississippi/" xr:uid="{2E3D6A22-C07F-46DD-85D7-2A54A2675E12}"/>
    <hyperlink ref="L29" r:id="rId58" display="https://covid19.healthdata.org/united-states-of-america/mississippi" xr:uid="{64BE2980-7FC1-4EF7-B749-C633037C8232}"/>
    <hyperlink ref="A29" r:id="rId59" display="https://www.worldometers.info/coronavirus/usa/iowa/" xr:uid="{D4C6053D-F8A3-43E4-B39C-81ECDDED345B}"/>
    <hyperlink ref="L30" r:id="rId60" display="https://covid19.healthdata.org/united-states-of-america/iowa" xr:uid="{E14C09FF-B715-4CD3-A0BF-633069E0CD30}"/>
    <hyperlink ref="A30" r:id="rId61" display="https://www.worldometers.info/coronavirus/usa/utah/" xr:uid="{C3147274-02B2-4884-9C8C-BD52BB05A939}"/>
    <hyperlink ref="K31" r:id="rId62" display="https://coronavirus.utah.gov/case-counts/" xr:uid="{4A84D4C9-3F28-473C-8804-17856DD2A281}"/>
    <hyperlink ref="L31" r:id="rId63" display="https://covid19.healthdata.org/united-states-of-america/utah" xr:uid="{A6451F17-CD82-433C-A840-28B0725CCC70}"/>
    <hyperlink ref="A31" r:id="rId64" display="https://www.worldometers.info/coronavirus/usa/missouri/" xr:uid="{4F7F5A39-2377-4DCE-A8BE-60A0F4FEF088}"/>
    <hyperlink ref="L32" r:id="rId65" display="https://covid19.healthdata.org/united-states-of-america/missouri" xr:uid="{9B2B9A0A-C87A-47DB-9E10-64506795B4A1}"/>
    <hyperlink ref="A32" r:id="rId66" display="https://www.worldometers.info/coronavirus/usa/arkansas/" xr:uid="{353C57AB-F5D3-4AE6-906C-1104FAD55AFA}"/>
    <hyperlink ref="L33" r:id="rId67" display="https://covid19.healthdata.org/united-states-of-america/arkansas" xr:uid="{6B7D15B2-A792-46CA-9200-590945CE5DEC}"/>
    <hyperlink ref="A33" r:id="rId68" display="https://www.worldometers.info/coronavirus/usa/nevada/" xr:uid="{F5282F03-F1D8-4B29-84BB-42813303CEC7}"/>
    <hyperlink ref="L34" r:id="rId69" display="https://covid19.healthdata.org/united-states-of-america/nevada" xr:uid="{6F69173D-DA6C-4747-A834-485C9399C92C}"/>
    <hyperlink ref="A34" r:id="rId70" display="https://www.worldometers.info/coronavirus/usa/nebraska/" xr:uid="{7F321DA0-4B97-4D8F-8069-934AAEA5F6EE}"/>
    <hyperlink ref="L35" r:id="rId71" display="https://covid19.healthdata.org/united-states-of-america/nebraska" xr:uid="{4165C5FB-A738-4443-AA9E-DEE109D3DC62}"/>
    <hyperlink ref="A35" r:id="rId72" display="https://www.worldometers.info/coronavirus/usa/oklahoma/" xr:uid="{EA07171F-B6CE-4E73-82ED-B765F8E28A44}"/>
    <hyperlink ref="L36" r:id="rId73" display="https://covid19.healthdata.org/united-states-of-america/oklahoma" xr:uid="{DEC91F3B-2FB2-44A8-AFCA-8B37E0E2FCC7}"/>
    <hyperlink ref="A36" r:id="rId74" display="https://www.worldometers.info/coronavirus/usa/kentucky/" xr:uid="{D6987A8D-FE94-447F-AADE-C5294B247904}"/>
    <hyperlink ref="L37" r:id="rId75" display="https://covid19.healthdata.org/united-states-of-america/kentucky" xr:uid="{04637FE3-129E-4728-9842-D2ADC5FCF670}"/>
    <hyperlink ref="A37" r:id="rId76" display="https://www.worldometers.info/coronavirus/usa/kansas/" xr:uid="{D49E71DB-26BD-412F-B38C-D250E995491A}"/>
    <hyperlink ref="L38" r:id="rId77" display="https://covid19.healthdata.org/united-states-of-america/kansas" xr:uid="{1423B7F7-770E-4261-86D4-EA43D66D5780}"/>
    <hyperlink ref="A38" r:id="rId78" display="https://www.worldometers.info/coronavirus/usa/rhode-island/" xr:uid="{D43B090E-57BC-4307-9B0B-1AA790F9DABC}"/>
    <hyperlink ref="K39" r:id="rId79" location="gid=264100583" display="https://docs.google.com/spreadsheets/d/1c2QrNMz8pIbYEKzMJL7Uh2dtThOJa2j1sSMwiDo5Gz4/edit - gid=264100583" xr:uid="{F91C5CF1-1B6C-4382-9B7D-232A8FC09CCC}"/>
    <hyperlink ref="L39" r:id="rId80" display="https://covid19.healthdata.org/united-states-of-america/rhode-island" xr:uid="{F9537401-2C9B-432A-86AF-A5B0C419B4BD}"/>
    <hyperlink ref="A39" r:id="rId81" display="https://www.worldometers.info/coronavirus/usa/new-mexico/" xr:uid="{411765E4-A36F-4F9B-9A60-F4B8496BEDA3}"/>
    <hyperlink ref="L40" r:id="rId82" display="https://covid19.healthdata.org/united-states-of-america/new-mexico" xr:uid="{A0C6EA24-B0A5-4F70-A804-A3E72B2A39CB}"/>
    <hyperlink ref="A40" r:id="rId83" display="https://www.worldometers.info/coronavirus/usa/delaware/" xr:uid="{576EABAA-518B-4B3E-BD52-DC0638BB098A}"/>
    <hyperlink ref="K41" r:id="rId84" display="https://coronavirus.delaware.gov/" xr:uid="{1A0920AC-43C2-451A-901C-32688E2B13C5}"/>
    <hyperlink ref="L41" r:id="rId85" display="https://covid19.healthdata.org/united-states-of-america/delaware" xr:uid="{D4CDF863-37DE-406D-9126-5E7395F851BC}"/>
    <hyperlink ref="A41" r:id="rId86" display="https://www.worldometers.info/coronavirus/usa/oregon/" xr:uid="{66A79D63-3BB3-4807-A65D-54FFD1007B21}"/>
    <hyperlink ref="L42" r:id="rId87" display="https://covid19.healthdata.org/united-states-of-america/oregon" xr:uid="{10B21EC6-3B9B-4D73-9859-AEB2FFD06469}"/>
    <hyperlink ref="A42" r:id="rId88" display="https://www.worldometers.info/coronavirus/usa/district-of-columbia/" xr:uid="{4976AB31-0FDB-450F-A651-929D86E83E3E}"/>
    <hyperlink ref="K43" r:id="rId89" display="https://coronavirus.dc.gov/page/coronavirus-data" xr:uid="{184AA551-98CF-4E84-8831-35058A9D03A7}"/>
    <hyperlink ref="L43" r:id="rId90" display="https://covid19.healthdata.org/united-states-of-america/district-of-columbia" xr:uid="{FEDD7612-D8D1-4317-91E4-B3B728FEA53B}"/>
    <hyperlink ref="A43" r:id="rId91" display="https://www.worldometers.info/coronavirus/usa/idaho/" xr:uid="{5D28E015-3BA7-4DDC-AB54-C1C9559E8E17}"/>
    <hyperlink ref="L44" r:id="rId92" display="https://covid19.healthdata.org/united-states-of-america/idaho" xr:uid="{9AC12183-3481-4A62-9A5C-E2384F9714A7}"/>
    <hyperlink ref="A44" r:id="rId93" display="https://www.worldometers.info/coronavirus/usa/south-dakota/" xr:uid="{6A22349B-7BAC-4E13-B6D2-1435A54E9599}"/>
    <hyperlink ref="K45" r:id="rId94" display="https://doh.sd.gov/news/Coronavirus.aspx" xr:uid="{5C85AA0E-660B-480B-BCCD-5F086DF02AE2}"/>
    <hyperlink ref="L45" r:id="rId95" display="https://covid19.healthdata.org/united-states-of-america/south-dakota" xr:uid="{502506F1-4E5D-4BDF-9C94-8D8FCCD67915}"/>
    <hyperlink ref="A45" r:id="rId96" display="https://www.worldometers.info/coronavirus/usa/new-hampshire/" xr:uid="{5C80034C-4121-4A32-90FF-195532EC8B36}"/>
    <hyperlink ref="K46" r:id="rId97" display="https://www.nh.gov/covid19/" xr:uid="{426B0911-3249-4723-A4FB-57DA6BBF9920}"/>
    <hyperlink ref="L46" r:id="rId98" display="https://covid19.healthdata.org/united-states-of-america/new-hampshire" xr:uid="{D47A7595-D27E-4EF6-BE23-9996AEC97057}"/>
    <hyperlink ref="A46" r:id="rId99" display="https://www.worldometers.info/coronavirus/usa/north-dakota/" xr:uid="{7C14A9C4-E1B7-4316-821F-75D2A9B50526}"/>
    <hyperlink ref="K47" r:id="rId100" display="https://www.health.nd.gov/diseases-conditions/coronavirus/north-dakota-coronavirus-cases" xr:uid="{E3FDEC0C-9D7B-4152-9319-FD35142AAD6B}"/>
    <hyperlink ref="L47" r:id="rId101" display="https://covid19.healthdata.org/united-states-of-america/north-dakota" xr:uid="{C4A904C7-A70C-4C99-A918-7A8789DF14B6}"/>
    <hyperlink ref="A47" r:id="rId102" display="https://www.worldometers.info/coronavirus/usa/west-virginia/" xr:uid="{01060F47-958D-4013-9DEE-0B6AE687690A}"/>
    <hyperlink ref="K48" r:id="rId103" display="https://dhhr.wv.gov/COVID-19/Pages/default.aspx" xr:uid="{E59F7CDC-F36D-4D90-A5C9-37463E24C06F}"/>
    <hyperlink ref="L48" r:id="rId104" display="https://covid19.healthdata.org/united-states-of-america/west-virginia" xr:uid="{501A3D89-9AD2-4F51-8D68-78666D2C5C6B}"/>
    <hyperlink ref="A48" r:id="rId105" display="https://www.worldometers.info/coronavirus/usa/maine/" xr:uid="{9C7E69A9-E84D-4E16-851D-FF6AADA0CCFD}"/>
    <hyperlink ref="L49" r:id="rId106" display="https://covid19.healthdata.org/united-states-of-america/maine" xr:uid="{0962970A-BE1B-4E66-B50B-A1EA6F5606E4}"/>
    <hyperlink ref="A49" r:id="rId107" display="https://www.worldometers.info/coronavirus/usa/wyoming/" xr:uid="{F369FB9E-601B-4018-8498-EA9911ACD84E}"/>
    <hyperlink ref="L50" r:id="rId108" display="https://covid19.healthdata.org/united-states-of-america/wyoming" xr:uid="{1401C90E-23B9-4FFF-A748-B24C65BFB74B}"/>
    <hyperlink ref="A50" r:id="rId109" display="https://www.worldometers.info/coronavirus/usa/montana/" xr:uid="{54384280-2E49-4E4B-8663-088D36FF1D12}"/>
    <hyperlink ref="L51" r:id="rId110" display="https://covid19.healthdata.org/united-states-of-america/montana" xr:uid="{EB280882-E2D1-44E6-8961-7947FB389796}"/>
    <hyperlink ref="A51" r:id="rId111" display="https://www.worldometers.info/coronavirus/usa/alaska/" xr:uid="{0C3B5EE4-9C81-4010-A2B0-77DDC11684B6}"/>
    <hyperlink ref="K52" r:id="rId112" display="http://dhss.alaska.gov/dph/Epi/id/Pages/COVID-19/monitoring.aspx" xr:uid="{E0749224-0062-4DC5-BF86-B55C2DCD1CA7}"/>
    <hyperlink ref="L52" r:id="rId113" display="https://covid19.healthdata.org/united-states-of-america/alaska" xr:uid="{AF00BE12-E0A1-425F-A931-2D68AF75CEBE}"/>
    <hyperlink ref="A52" r:id="rId114" display="https://www.worldometers.info/coronavirus/usa/vermont/" xr:uid="{451122CA-DD9F-4FAC-B5A1-79725A585D02}"/>
    <hyperlink ref="K53" r:id="rId115" display="https://www.healthvermont.gov/response/coronavirus-covid-19/current-activity-vermont" xr:uid="{65D139C3-48CD-4F1A-A1B8-BA9D7B8C4FEF}"/>
    <hyperlink ref="L53" r:id="rId116" display="https://covid19.healthdata.org/united-states-of-america/vermont" xr:uid="{02DEC97B-9939-448A-9E0C-2405AE31630C}"/>
    <hyperlink ref="A53" r:id="rId117" display="https://www.worldometers.info/coronavirus/usa/hawaii/" xr:uid="{292100BA-5056-4140-B72F-D9D93442AF1D}"/>
    <hyperlink ref="L54" r:id="rId118" display="https://covid19.healthdata.org/united-states-of-america/hawaii" xr:uid="{1904842B-B669-4CCF-B1E6-FA0E96BC35CE}"/>
    <hyperlink ref="K55" r:id="rId119" display="http://dphss.guam.gov/covid-19/" xr:uid="{22CD59DC-1B69-4587-A27A-FFCC42F03CD4}"/>
    <hyperlink ref="K58" r:id="rId120" display="https://www.covid19usvi.com/" xr:uid="{4490CCA7-83CF-451B-A87A-2DB03BD1E6A6}"/>
    <hyperlink ref="K61" r:id="rId121" display="https://www.bop.gov/coronavirus/" xr:uid="{DCDD94CF-9777-4689-B2EA-C4030DC9E783}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12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145"/>
  <sheetViews>
    <sheetView topLeftCell="A121" zoomScaleNormal="100" workbookViewId="0">
      <selection activeCell="G131" sqref="G131"/>
    </sheetView>
  </sheetViews>
  <sheetFormatPr defaultColWidth="8.7109375" defaultRowHeight="15" x14ac:dyDescent="0.25"/>
  <cols>
    <col min="3" max="3" width="10.28515625" bestFit="1" customWidth="1"/>
    <col min="4" max="4" width="11.85546875" bestFit="1" customWidth="1"/>
    <col min="5" max="5" width="16.5703125" bestFit="1" customWidth="1"/>
    <col min="6" max="6" width="12.42578125" bestFit="1" customWidth="1"/>
    <col min="7" max="7" width="8.85546875" bestFit="1" customWidth="1"/>
    <col min="8" max="8" width="10" bestFit="1" customWidth="1"/>
    <col min="9" max="9" width="4" bestFit="1" customWidth="1"/>
    <col min="10" max="10" width="9.28515625" bestFit="1" customWidth="1"/>
    <col min="11" max="11" width="12.140625" bestFit="1" customWidth="1"/>
    <col min="12" max="12" width="12.5703125" bestFit="1" customWidth="1"/>
    <col min="13" max="13" width="13.140625" bestFit="1" customWidth="1"/>
    <col min="14" max="14" width="9.28515625" customWidth="1"/>
    <col min="15" max="15" width="13.28515625" customWidth="1"/>
    <col min="16" max="16" width="12.42578125" customWidth="1"/>
    <col min="17" max="17" width="13.140625" customWidth="1"/>
  </cols>
  <sheetData>
    <row r="1" spans="2:7" x14ac:dyDescent="0.25">
      <c r="B1" t="s">
        <v>301</v>
      </c>
      <c r="C1" t="s">
        <v>4</v>
      </c>
      <c r="D1" t="s">
        <v>2</v>
      </c>
      <c r="E1" t="s">
        <v>302</v>
      </c>
      <c r="F1" t="s">
        <v>303</v>
      </c>
    </row>
    <row r="2" spans="2:7" x14ac:dyDescent="0.25">
      <c r="B2" t="s">
        <v>304</v>
      </c>
      <c r="C2">
        <v>58</v>
      </c>
      <c r="D2" s="35">
        <f>2773</f>
        <v>2773</v>
      </c>
    </row>
    <row r="3" spans="2:7" x14ac:dyDescent="0.25">
      <c r="B3" s="36">
        <v>43905</v>
      </c>
      <c r="C3">
        <v>15</v>
      </c>
      <c r="D3" s="35">
        <v>848</v>
      </c>
      <c r="F3" t="s">
        <v>305</v>
      </c>
      <c r="G3" t="s">
        <v>306</v>
      </c>
    </row>
    <row r="4" spans="2:7" x14ac:dyDescent="0.25">
      <c r="B4" s="36">
        <v>43906</v>
      </c>
      <c r="C4">
        <v>22</v>
      </c>
      <c r="D4" s="35">
        <v>988</v>
      </c>
      <c r="E4" t="s">
        <v>308</v>
      </c>
      <c r="F4" s="37">
        <v>16682</v>
      </c>
      <c r="G4" s="37">
        <v>-12683</v>
      </c>
    </row>
    <row r="5" spans="2:7" x14ac:dyDescent="0.25">
      <c r="B5" s="36">
        <v>43907</v>
      </c>
      <c r="C5">
        <v>26</v>
      </c>
      <c r="D5" s="35">
        <v>1754</v>
      </c>
      <c r="E5" t="s">
        <v>314</v>
      </c>
      <c r="F5" s="37">
        <v>15321</v>
      </c>
      <c r="G5" s="37">
        <v>-14141</v>
      </c>
    </row>
    <row r="6" spans="2:7" x14ac:dyDescent="0.25">
      <c r="B6" s="36">
        <v>43908</v>
      </c>
      <c r="C6">
        <v>50</v>
      </c>
      <c r="D6" s="35">
        <v>2965</v>
      </c>
      <c r="E6" t="s">
        <v>315</v>
      </c>
      <c r="F6">
        <f>F4-F5</f>
        <v>1361</v>
      </c>
      <c r="G6">
        <f>G4-G5</f>
        <v>1458</v>
      </c>
    </row>
    <row r="7" spans="2:7" x14ac:dyDescent="0.25">
      <c r="B7" s="36">
        <v>43909</v>
      </c>
      <c r="C7">
        <v>69</v>
      </c>
      <c r="D7" s="35">
        <v>4598</v>
      </c>
      <c r="E7" t="s">
        <v>316</v>
      </c>
      <c r="F7">
        <f>291557</f>
        <v>291557</v>
      </c>
      <c r="G7">
        <f>140414+74524</f>
        <v>214938</v>
      </c>
    </row>
    <row r="8" spans="2:7" x14ac:dyDescent="0.25">
      <c r="B8" s="36">
        <v>43910</v>
      </c>
      <c r="C8">
        <v>70</v>
      </c>
      <c r="D8" s="35">
        <v>5671</v>
      </c>
      <c r="E8" t="s">
        <v>317</v>
      </c>
      <c r="F8" s="41">
        <f>F7/F6</f>
        <v>214.2226304188097</v>
      </c>
      <c r="G8" s="41">
        <f>G7/G6</f>
        <v>147.41975308641975</v>
      </c>
    </row>
    <row r="9" spans="2:7" x14ac:dyDescent="0.25">
      <c r="B9" s="36">
        <v>43911</v>
      </c>
      <c r="C9">
        <v>66</v>
      </c>
      <c r="D9" s="35">
        <v>4884</v>
      </c>
      <c r="E9" t="s">
        <v>318</v>
      </c>
      <c r="F9">
        <f>F7+113842</f>
        <v>405399</v>
      </c>
      <c r="G9">
        <f>G7+224097+59297</f>
        <v>498332</v>
      </c>
    </row>
    <row r="10" spans="2:7" x14ac:dyDescent="0.25">
      <c r="B10" s="36">
        <v>43912</v>
      </c>
      <c r="C10">
        <v>136</v>
      </c>
      <c r="D10" s="35">
        <v>9441</v>
      </c>
      <c r="E10" t="s">
        <v>319</v>
      </c>
      <c r="F10" s="41">
        <f>F9/F6</f>
        <v>297.86847905951504</v>
      </c>
      <c r="G10" s="41">
        <f>G9/G6</f>
        <v>341.79149519890262</v>
      </c>
    </row>
    <row r="11" spans="2:7" x14ac:dyDescent="0.25">
      <c r="B11" s="36">
        <v>43913</v>
      </c>
      <c r="C11">
        <v>181</v>
      </c>
      <c r="D11" s="35">
        <v>10368</v>
      </c>
      <c r="E11" s="35"/>
    </row>
    <row r="12" spans="2:7" x14ac:dyDescent="0.25">
      <c r="B12" s="36">
        <v>43914</v>
      </c>
      <c r="C12">
        <v>270</v>
      </c>
      <c r="D12" s="35">
        <v>11244</v>
      </c>
      <c r="E12" s="35"/>
    </row>
    <row r="13" spans="2:7" x14ac:dyDescent="0.25">
      <c r="B13" s="36">
        <v>43915</v>
      </c>
      <c r="C13">
        <v>307</v>
      </c>
      <c r="D13" s="35">
        <v>13548</v>
      </c>
      <c r="E13" s="35"/>
    </row>
    <row r="14" spans="2:7" x14ac:dyDescent="0.25">
      <c r="B14" s="36">
        <v>43916</v>
      </c>
      <c r="C14">
        <v>358</v>
      </c>
      <c r="D14" s="35">
        <v>17502</v>
      </c>
      <c r="E14" s="35"/>
      <c r="F14">
        <f>D14/AVERAGE(D8:D14)</f>
        <v>1.6861735803352693</v>
      </c>
    </row>
    <row r="15" spans="2:7" x14ac:dyDescent="0.25">
      <c r="B15" s="36">
        <v>43917</v>
      </c>
      <c r="C15">
        <v>501</v>
      </c>
      <c r="D15" s="35">
        <v>18892</v>
      </c>
      <c r="E15" s="35">
        <f>C16/D2</f>
        <v>0.23440317345834835</v>
      </c>
      <c r="F15">
        <f>D15/AVERAGE(D9:D15)</f>
        <v>1.5398875161564527</v>
      </c>
    </row>
    <row r="16" spans="2:7" x14ac:dyDescent="0.25">
      <c r="B16" s="36">
        <v>43918</v>
      </c>
      <c r="C16">
        <v>650</v>
      </c>
      <c r="D16" s="35">
        <v>19638</v>
      </c>
      <c r="E16" s="35">
        <f>C17/D3</f>
        <v>0.59080188679245282</v>
      </c>
      <c r="F16">
        <f>D16/AVERAGE(D10:D16)</f>
        <v>1.3660131368437789</v>
      </c>
    </row>
    <row r="17" spans="2:6" x14ac:dyDescent="0.25">
      <c r="B17" s="36">
        <v>43919</v>
      </c>
      <c r="C17">
        <v>501</v>
      </c>
      <c r="D17" s="35">
        <v>20249</v>
      </c>
      <c r="E17" s="35">
        <f>C18/D4</f>
        <v>0.83198380566801622</v>
      </c>
      <c r="F17">
        <f>D17/AVERAGE(D11:D17)</f>
        <v>1.2719106971401908</v>
      </c>
    </row>
    <row r="18" spans="2:6" x14ac:dyDescent="0.25">
      <c r="B18" s="36">
        <v>43920</v>
      </c>
      <c r="C18">
        <v>822</v>
      </c>
      <c r="D18" s="35">
        <v>23256</v>
      </c>
      <c r="E18" s="35">
        <f>C19/D5</f>
        <v>0.62656784492588369</v>
      </c>
      <c r="F18">
        <f>D18/AVERAGE(D12:D18)</f>
        <v>1.3093646695461236</v>
      </c>
    </row>
    <row r="19" spans="2:6" x14ac:dyDescent="0.25">
      <c r="B19" s="36">
        <v>43921</v>
      </c>
      <c r="C19">
        <v>1099</v>
      </c>
      <c r="D19" s="35">
        <v>25267</v>
      </c>
      <c r="E19" s="35">
        <f>C20/D6</f>
        <v>0.42462057335581788</v>
      </c>
      <c r="F19">
        <f>D19/AVERAGE(D13:D19)</f>
        <v>1.2783985775413438</v>
      </c>
    </row>
    <row r="20" spans="2:6" x14ac:dyDescent="0.25">
      <c r="B20" s="36">
        <v>43922</v>
      </c>
      <c r="C20">
        <v>1259</v>
      </c>
      <c r="D20" s="35">
        <v>27068</v>
      </c>
      <c r="E20" s="35">
        <f>C21/D7</f>
        <v>0.263375380600261</v>
      </c>
      <c r="F20">
        <f>D20/AVERAGE(D14:D20)</f>
        <v>1.2476032448377581</v>
      </c>
    </row>
    <row r="21" spans="2:6" x14ac:dyDescent="0.25">
      <c r="B21" s="36">
        <v>43923</v>
      </c>
      <c r="C21">
        <v>1211</v>
      </c>
      <c r="D21" s="35">
        <v>30531</v>
      </c>
      <c r="E21" s="35">
        <f>C22/D8</f>
        <v>0.22606242285311232</v>
      </c>
      <c r="F21">
        <f>D21/AVERAGE(D15:D21)</f>
        <v>1.2960321647533974</v>
      </c>
    </row>
    <row r="22" spans="2:6" x14ac:dyDescent="0.25">
      <c r="B22" s="36">
        <v>43924</v>
      </c>
      <c r="C22">
        <v>1282</v>
      </c>
      <c r="D22" s="35">
        <v>32911</v>
      </c>
      <c r="E22" s="35">
        <f>C23/D9</f>
        <v>0.32289107289107288</v>
      </c>
      <c r="F22">
        <f>D22/AVERAGE(D16:D22)</f>
        <v>1.2875978090766824</v>
      </c>
    </row>
    <row r="23" spans="2:6" x14ac:dyDescent="0.25">
      <c r="B23" s="36">
        <v>43925</v>
      </c>
      <c r="C23">
        <v>1577</v>
      </c>
      <c r="D23" s="35">
        <v>34634</v>
      </c>
      <c r="E23" s="35">
        <f>C24/D10</f>
        <v>0.15072555873318505</v>
      </c>
      <c r="F23">
        <f>D23/AVERAGE(D17:D23)</f>
        <v>1.2502217454980507</v>
      </c>
    </row>
    <row r="24" spans="2:6" x14ac:dyDescent="0.25">
      <c r="B24" s="36">
        <v>43926</v>
      </c>
      <c r="C24" s="41">
        <v>1423</v>
      </c>
      <c r="D24" s="35">
        <v>25860</v>
      </c>
      <c r="E24" s="35">
        <f>C25/D11</f>
        <v>0.14689429012345678</v>
      </c>
      <c r="F24">
        <f>D24/AVERAGE(D18:D24)</f>
        <v>0.90724563592897212</v>
      </c>
    </row>
    <row r="25" spans="2:6" x14ac:dyDescent="0.25">
      <c r="B25" s="36">
        <v>43927</v>
      </c>
      <c r="C25" s="41">
        <v>1523</v>
      </c>
      <c r="D25" s="35">
        <v>31707</v>
      </c>
      <c r="E25" s="35">
        <f>C26/D12</f>
        <v>0.20161864105300606</v>
      </c>
      <c r="F25">
        <f>D25/AVERAGE(D19:D25)</f>
        <v>1.0671753743184376</v>
      </c>
    </row>
    <row r="26" spans="2:6" x14ac:dyDescent="0.25">
      <c r="B26" s="36">
        <v>43928</v>
      </c>
      <c r="C26" s="41">
        <v>2267</v>
      </c>
      <c r="D26" s="35">
        <v>34031</v>
      </c>
      <c r="E26" s="35">
        <f>C27/D13</f>
        <v>0.16312370829642753</v>
      </c>
      <c r="F26">
        <f>D26/AVERAGE(D20:D26)</f>
        <v>1.0990809349364681</v>
      </c>
    </row>
    <row r="27" spans="2:6" x14ac:dyDescent="0.25">
      <c r="B27" s="36">
        <v>43929</v>
      </c>
      <c r="C27" s="41">
        <v>2210</v>
      </c>
      <c r="D27" s="35">
        <v>32477</v>
      </c>
      <c r="E27" s="35">
        <f>C28/D14</f>
        <v>0.12261455833619014</v>
      </c>
      <c r="F27">
        <f>D27/AVERAGE(D21:D27)</f>
        <v>1.0233534847918759</v>
      </c>
    </row>
    <row r="28" spans="2:6" x14ac:dyDescent="0.25">
      <c r="B28" s="36">
        <v>43930</v>
      </c>
      <c r="C28" s="41">
        <v>2146</v>
      </c>
      <c r="D28" s="35">
        <v>34042</v>
      </c>
      <c r="E28" s="35">
        <f>C29/D15</f>
        <v>0.12068600465805632</v>
      </c>
      <c r="F28">
        <f>D28/AVERAGE(D22:D28)</f>
        <v>1.0559775239074367</v>
      </c>
    </row>
    <row r="29" spans="2:6" x14ac:dyDescent="0.25">
      <c r="B29" s="36">
        <v>43931</v>
      </c>
      <c r="C29" s="41">
        <v>2280</v>
      </c>
      <c r="D29" s="42">
        <v>34201</v>
      </c>
      <c r="E29" s="35">
        <f>C30/D16</f>
        <v>0.10520419594663408</v>
      </c>
      <c r="F29">
        <f>D29/AVERAGE(D23:D29)</f>
        <v>1.0548794458740174</v>
      </c>
    </row>
    <row r="30" spans="2:6" x14ac:dyDescent="0.25">
      <c r="B30" s="36">
        <v>43932</v>
      </c>
      <c r="C30" s="41">
        <v>2066</v>
      </c>
      <c r="D30" s="41">
        <v>30445</v>
      </c>
      <c r="E30" s="35">
        <f>C31/D17</f>
        <v>8.6720331868240408E-2</v>
      </c>
      <c r="F30">
        <f>D30/AVERAGE(D24:D30)</f>
        <v>0.95668939635397265</v>
      </c>
    </row>
    <row r="31" spans="2:6" x14ac:dyDescent="0.25">
      <c r="B31" s="36">
        <v>43933</v>
      </c>
      <c r="C31" s="41">
        <v>1756</v>
      </c>
      <c r="D31" s="41">
        <v>27815</v>
      </c>
      <c r="E31" s="35">
        <f>C32/D18</f>
        <v>7.507739938080496E-2</v>
      </c>
      <c r="F31">
        <f>D31/AVERAGE(D25:D31)</f>
        <v>0.86644149556332828</v>
      </c>
    </row>
    <row r="32" spans="2:6" x14ac:dyDescent="0.25">
      <c r="B32" s="36">
        <v>43934</v>
      </c>
      <c r="C32" s="41">
        <v>1746</v>
      </c>
      <c r="D32" s="41">
        <v>27061</v>
      </c>
      <c r="E32" s="35">
        <f>C33/D19</f>
        <v>0.10393002730834686</v>
      </c>
      <c r="F32">
        <f>D32/AVERAGE(D26:D32)</f>
        <v>0.86075011814315316</v>
      </c>
    </row>
    <row r="33" spans="2:6" x14ac:dyDescent="0.25">
      <c r="B33" s="36">
        <v>43935</v>
      </c>
      <c r="C33" s="41">
        <v>2626</v>
      </c>
      <c r="D33" s="41">
        <v>27390</v>
      </c>
      <c r="E33" s="35">
        <f>C34/D20</f>
        <v>9.9379340919166545E-2</v>
      </c>
      <c r="F33">
        <f>D33/AVERAGE(D27:D33)</f>
        <v>0.898323111450539</v>
      </c>
    </row>
    <row r="34" spans="2:6" x14ac:dyDescent="0.25">
      <c r="B34" s="36">
        <v>43936</v>
      </c>
      <c r="C34" s="41">
        <v>2690</v>
      </c>
      <c r="D34" s="41">
        <v>30649</v>
      </c>
      <c r="E34" s="35">
        <f>C35/D21</f>
        <v>7.3826602469621042E-2</v>
      </c>
      <c r="F34">
        <f>D34/AVERAGE(D28:D34)</f>
        <v>1.0138939429025109</v>
      </c>
    </row>
    <row r="35" spans="2:6" x14ac:dyDescent="0.25">
      <c r="B35" s="36">
        <v>43937</v>
      </c>
      <c r="C35" s="41">
        <v>2254</v>
      </c>
      <c r="D35" s="41">
        <v>30089</v>
      </c>
      <c r="E35" s="35">
        <f>C36/D22</f>
        <v>7.8879402023639508E-2</v>
      </c>
      <c r="F35">
        <f>D35/AVERAGE(D29:D35)</f>
        <v>1.014317360943896</v>
      </c>
    </row>
    <row r="36" spans="2:6" x14ac:dyDescent="0.25">
      <c r="B36" s="36">
        <v>43938</v>
      </c>
      <c r="C36" s="41">
        <v>2596</v>
      </c>
      <c r="D36" s="41">
        <v>32458</v>
      </c>
      <c r="E36" s="35">
        <f>C37/D23</f>
        <v>5.5465727319974595E-2</v>
      </c>
      <c r="F36">
        <f>D36/AVERAGE(D30:D36)</f>
        <v>1.1034399024802459</v>
      </c>
    </row>
    <row r="37" spans="2:6" x14ac:dyDescent="0.25">
      <c r="B37" s="36">
        <v>43939</v>
      </c>
      <c r="C37" s="41">
        <v>1921</v>
      </c>
      <c r="D37" s="41">
        <v>29157</v>
      </c>
      <c r="E37" s="35">
        <f>C38/D24</f>
        <v>6.1639597834493423E-2</v>
      </c>
      <c r="F37">
        <f>D37/AVERAGE(D31:D37)</f>
        <v>0.9974586915193604</v>
      </c>
    </row>
    <row r="38" spans="2:6" x14ac:dyDescent="0.25">
      <c r="B38" s="36">
        <v>43940</v>
      </c>
      <c r="C38" s="41">
        <v>1594</v>
      </c>
      <c r="D38" s="41">
        <v>26150</v>
      </c>
      <c r="E38" s="35">
        <f>C39/D25</f>
        <v>6.2478317090863218E-2</v>
      </c>
      <c r="F38">
        <f>D38/AVERAGE(D32:D38)</f>
        <v>0.90192851582131905</v>
      </c>
    </row>
    <row r="39" spans="2:6" x14ac:dyDescent="0.25">
      <c r="B39" s="36">
        <v>43941</v>
      </c>
      <c r="C39" s="41">
        <v>1981</v>
      </c>
      <c r="D39" s="41">
        <v>28179</v>
      </c>
      <c r="E39" s="35">
        <f>C40/D26</f>
        <v>8.0779289471364341E-2</v>
      </c>
      <c r="F39">
        <f>D39/AVERAGE(D33:D39)</f>
        <v>0.96658532282723741</v>
      </c>
    </row>
    <row r="40" spans="2:6" x14ac:dyDescent="0.25">
      <c r="B40" s="36">
        <v>43942</v>
      </c>
      <c r="C40" s="41">
        <v>2749</v>
      </c>
      <c r="D40" s="41">
        <v>26194</v>
      </c>
      <c r="E40" s="35">
        <f>C41/D27</f>
        <v>7.4175570403670288E-2</v>
      </c>
      <c r="F40">
        <f>D40/AVERAGE(D34:D40)</f>
        <v>0.90379345018632073</v>
      </c>
    </row>
    <row r="41" spans="2:6" x14ac:dyDescent="0.25">
      <c r="B41" s="36">
        <v>43943</v>
      </c>
      <c r="C41" s="41">
        <v>2409</v>
      </c>
      <c r="D41" s="41">
        <v>30262</v>
      </c>
      <c r="E41" s="35">
        <f>C42/D28</f>
        <v>7.0559896598319724E-2</v>
      </c>
      <c r="F41">
        <f>D41/AVERAGE(D35:D41)</f>
        <v>1.0461506550973139</v>
      </c>
    </row>
    <row r="42" spans="2:6" x14ac:dyDescent="0.25">
      <c r="B42" s="36">
        <v>43944</v>
      </c>
      <c r="C42" s="41">
        <v>2402</v>
      </c>
      <c r="D42" s="41">
        <v>32022</v>
      </c>
      <c r="E42" s="35">
        <f>C43/D29</f>
        <v>5.824391099675448E-2</v>
      </c>
      <c r="F42">
        <f>D42/AVERAGE(D36:D42)</f>
        <v>1.0965258142469987</v>
      </c>
    </row>
    <row r="43" spans="2:6" x14ac:dyDescent="0.25">
      <c r="B43" s="36">
        <v>43945</v>
      </c>
      <c r="C43" s="41">
        <v>1992</v>
      </c>
      <c r="D43" s="41">
        <v>39096</v>
      </c>
      <c r="E43" s="35">
        <f>C44/D30</f>
        <v>6.9305304647725413E-2</v>
      </c>
      <c r="F43">
        <f>D43/AVERAGE(D37:D43)</f>
        <v>1.2966549796266464</v>
      </c>
    </row>
    <row r="44" spans="2:6" x14ac:dyDescent="0.25">
      <c r="B44" s="36">
        <v>43946</v>
      </c>
      <c r="C44" s="41">
        <v>2110</v>
      </c>
      <c r="D44" s="41">
        <v>35483</v>
      </c>
      <c r="E44" s="35">
        <f>C45/D31</f>
        <v>4.2063634729462521E-2</v>
      </c>
      <c r="F44">
        <f>D44/AVERAGE(D38:D44)</f>
        <v>1.1425804789636866</v>
      </c>
    </row>
    <row r="45" spans="2:6" x14ac:dyDescent="0.25">
      <c r="B45" s="36">
        <v>43947</v>
      </c>
      <c r="C45" s="41">
        <v>1170</v>
      </c>
      <c r="D45" s="41">
        <v>26545</v>
      </c>
      <c r="E45" s="35">
        <f>C46/D32</f>
        <v>5.1845829791951514E-2</v>
      </c>
      <c r="F45">
        <f>D45/AVERAGE(D39:D45)</f>
        <v>0.85321951869079493</v>
      </c>
    </row>
    <row r="46" spans="2:6" x14ac:dyDescent="0.25">
      <c r="B46" s="36">
        <v>43948</v>
      </c>
      <c r="C46" s="41">
        <v>1403</v>
      </c>
      <c r="D46" s="41">
        <v>23241</v>
      </c>
      <c r="E46" s="35">
        <f>C47/D33</f>
        <v>9.2625045637093825E-2</v>
      </c>
      <c r="F46">
        <f>D46/AVERAGE(D40:D46)</f>
        <v>0.76435212809441699</v>
      </c>
    </row>
    <row r="47" spans="2:6" x14ac:dyDescent="0.25">
      <c r="B47" s="36">
        <v>43949</v>
      </c>
      <c r="C47" s="41">
        <v>2537</v>
      </c>
      <c r="D47" s="41">
        <v>25540</v>
      </c>
      <c r="E47" s="35">
        <f>C48/D34</f>
        <v>7.9676335280107022E-2</v>
      </c>
      <c r="F47">
        <f>D47/AVERAGE(D41:D47)</f>
        <v>0.84255074485482284</v>
      </c>
    </row>
    <row r="48" spans="2:6" x14ac:dyDescent="0.25">
      <c r="B48" s="36">
        <v>43950</v>
      </c>
      <c r="C48" s="41">
        <v>2442</v>
      </c>
      <c r="D48" s="41">
        <v>28565</v>
      </c>
      <c r="E48" s="35">
        <f>C49/D35</f>
        <v>7.5575791817607763E-2</v>
      </c>
      <c r="F48">
        <f>D48/AVERAGE(D42:D48)</f>
        <v>0.94994109039773489</v>
      </c>
    </row>
    <row r="49" spans="2:6" x14ac:dyDescent="0.25">
      <c r="B49" s="36">
        <v>43951</v>
      </c>
      <c r="C49" s="41">
        <v>2274</v>
      </c>
      <c r="D49" s="41">
        <v>30970</v>
      </c>
      <c r="E49" s="35">
        <f>C50/D36</f>
        <v>5.9985211658142829E-2</v>
      </c>
      <c r="F49">
        <f>D49/AVERAGE(D43:D49)</f>
        <v>1.0350935828877006</v>
      </c>
    </row>
    <row r="50" spans="2:6" x14ac:dyDescent="0.25">
      <c r="B50" s="36">
        <v>43952</v>
      </c>
      <c r="C50" s="41">
        <v>1947</v>
      </c>
      <c r="D50" s="41">
        <v>36130</v>
      </c>
      <c r="E50" s="35">
        <f>C51/D37</f>
        <v>5.9333950680797061E-2</v>
      </c>
      <c r="F50">
        <f>D50/AVERAGE(D44:D50)</f>
        <v>1.2248999874076154</v>
      </c>
    </row>
    <row r="51" spans="2:6" x14ac:dyDescent="0.25">
      <c r="B51" s="36">
        <v>43953</v>
      </c>
      <c r="C51" s="41">
        <v>1730</v>
      </c>
      <c r="D51" s="41">
        <v>29838</v>
      </c>
      <c r="E51" s="35">
        <f>C52/D38</f>
        <v>4.4933078393881457E-2</v>
      </c>
      <c r="F51">
        <f>D51/AVERAGE(D45:D51)</f>
        <v>1.040019120744514</v>
      </c>
    </row>
    <row r="52" spans="2:6" x14ac:dyDescent="0.25">
      <c r="B52" s="36">
        <v>43954</v>
      </c>
      <c r="C52" s="41">
        <v>1175</v>
      </c>
      <c r="D52" s="41">
        <v>27389</v>
      </c>
      <c r="E52" s="35">
        <f>C53/D39</f>
        <v>4.7482167571595867E-2</v>
      </c>
      <c r="F52">
        <f>D52/AVERAGE(D46:D52)</f>
        <v>0.95066270646045825</v>
      </c>
    </row>
    <row r="53" spans="2:6" x14ac:dyDescent="0.25">
      <c r="B53" s="36">
        <v>43955</v>
      </c>
      <c r="C53" s="41">
        <v>1338</v>
      </c>
      <c r="D53" s="41">
        <v>24736</v>
      </c>
      <c r="E53" s="35">
        <f>C54/D40</f>
        <v>9.1776742765518823E-2</v>
      </c>
      <c r="F53">
        <f>D53/AVERAGE(D47:D53)</f>
        <v>0.85226019845644985</v>
      </c>
    </row>
    <row r="54" spans="2:6" x14ac:dyDescent="0.25">
      <c r="B54" s="36">
        <v>43956</v>
      </c>
      <c r="C54" s="41">
        <v>2404</v>
      </c>
      <c r="D54" s="41">
        <v>24880</v>
      </c>
      <c r="E54" s="35">
        <f>C55/D41</f>
        <v>8.5057167404665915E-2</v>
      </c>
      <c r="F54">
        <f>D54/AVERAGE(D48:D54)</f>
        <v>0.86001540679874378</v>
      </c>
    </row>
    <row r="55" spans="2:6" x14ac:dyDescent="0.25">
      <c r="B55" s="36">
        <v>43957</v>
      </c>
      <c r="C55" s="41">
        <v>2574</v>
      </c>
      <c r="D55" s="41">
        <v>25561</v>
      </c>
      <c r="E55" s="35">
        <f>C56/D42</f>
        <v>6.785959652738742E-2</v>
      </c>
      <c r="F55">
        <f>D55/AVERAGE(D49:D55)</f>
        <v>0.89685921084289044</v>
      </c>
    </row>
    <row r="56" spans="2:6" x14ac:dyDescent="0.25">
      <c r="B56" s="36">
        <v>43958</v>
      </c>
      <c r="C56" s="41">
        <v>2173</v>
      </c>
      <c r="D56" s="41">
        <v>29618</v>
      </c>
      <c r="E56" s="35">
        <f>C57/D43</f>
        <v>4.3815224063842848E-2</v>
      </c>
      <c r="F56">
        <f>D56/AVERAGE(D50:D56)</f>
        <v>1.0462977915943317</v>
      </c>
    </row>
    <row r="57" spans="2:6" x14ac:dyDescent="0.25">
      <c r="B57" s="36">
        <v>43959</v>
      </c>
      <c r="C57" s="41">
        <v>1713</v>
      </c>
      <c r="D57" s="41">
        <v>29266</v>
      </c>
      <c r="E57" s="35">
        <f>C58/D44</f>
        <v>4.0892821914719726E-2</v>
      </c>
      <c r="F57">
        <f>D57/AVERAGE(D51:D57)</f>
        <v>1.0709610639454645</v>
      </c>
    </row>
    <row r="58" spans="2:6" x14ac:dyDescent="0.25">
      <c r="B58" s="36">
        <v>43960</v>
      </c>
      <c r="C58" s="41">
        <v>1451</v>
      </c>
      <c r="D58" s="41">
        <v>26218</v>
      </c>
      <c r="E58" s="35">
        <f>C59/D45</f>
        <v>4.5771331700885286E-2</v>
      </c>
      <c r="F58">
        <f>D58/AVERAGE(D52:D58)</f>
        <v>0.97792910885180206</v>
      </c>
    </row>
    <row r="59" spans="2:6" x14ac:dyDescent="0.25">
      <c r="B59" s="36">
        <v>43961</v>
      </c>
      <c r="C59" s="41">
        <v>1215</v>
      </c>
      <c r="D59" s="41">
        <v>20801</v>
      </c>
      <c r="E59" s="35">
        <f>C60/D46</f>
        <v>4.6254464093627642E-2</v>
      </c>
      <c r="F59">
        <f>D59/AVERAGE(D53:D59)</f>
        <v>0.80410315882482886</v>
      </c>
    </row>
    <row r="60" spans="2:6" x14ac:dyDescent="0.25">
      <c r="B60" s="36">
        <v>43962</v>
      </c>
      <c r="C60" s="41">
        <v>1075</v>
      </c>
      <c r="D60" s="41">
        <v>18692</v>
      </c>
      <c r="E60" s="35">
        <f>C61/D47</f>
        <v>7.4862960062646824E-2</v>
      </c>
      <c r="F60">
        <f>D60/AVERAGE(D54:D60)</f>
        <v>0.74752622317694639</v>
      </c>
    </row>
    <row r="61" spans="2:6" x14ac:dyDescent="0.25">
      <c r="B61" s="36">
        <v>43963</v>
      </c>
      <c r="C61" s="41">
        <v>1912</v>
      </c>
      <c r="D61" s="41">
        <v>23013</v>
      </c>
      <c r="E61" s="35">
        <f>C62/D48</f>
        <v>6.5009627166112374E-2</v>
      </c>
      <c r="F61">
        <f>D61/AVERAGE(D55:D61)</f>
        <v>0.9302531053479548</v>
      </c>
    </row>
    <row r="62" spans="2:6" x14ac:dyDescent="0.25">
      <c r="B62" s="36">
        <v>43964</v>
      </c>
      <c r="C62" s="41">
        <v>1857</v>
      </c>
      <c r="D62" s="41">
        <v>22380</v>
      </c>
      <c r="E62" s="35">
        <f>C63/D49</f>
        <v>5.7830158217629962E-2</v>
      </c>
      <c r="F62">
        <f>D62/AVERAGE(D56:D62)</f>
        <v>0.92159446549168178</v>
      </c>
    </row>
    <row r="63" spans="2:6" x14ac:dyDescent="0.25">
      <c r="B63" s="36">
        <v>43965</v>
      </c>
      <c r="C63" s="41">
        <v>1791</v>
      </c>
      <c r="D63" s="41">
        <v>28081</v>
      </c>
      <c r="E63" s="35">
        <f>C64/D50</f>
        <v>4.5308607805148074E-2</v>
      </c>
      <c r="F63">
        <f>D63/AVERAGE(D57:D63)</f>
        <v>1.1669090714807273</v>
      </c>
    </row>
    <row r="64" spans="2:6" x14ac:dyDescent="0.25">
      <c r="B64" s="36">
        <v>43966</v>
      </c>
      <c r="C64" s="41">
        <v>1637</v>
      </c>
      <c r="D64" s="41">
        <v>27606</v>
      </c>
      <c r="E64" s="35">
        <f>C65/D51</f>
        <v>4.1524230846571489E-2</v>
      </c>
      <c r="F64">
        <f>D64/AVERAGE(D58:D64)</f>
        <v>1.158587693580589</v>
      </c>
    </row>
    <row r="65" spans="2:6" x14ac:dyDescent="0.25">
      <c r="B65" s="36">
        <v>43967</v>
      </c>
      <c r="C65" s="41">
        <v>1239</v>
      </c>
      <c r="D65" s="41">
        <v>24321</v>
      </c>
      <c r="E65" s="35">
        <f>C66/D52</f>
        <v>3.2202709116798713E-2</v>
      </c>
      <c r="F65">
        <f>D65/AVERAGE(D59:D65)</f>
        <v>1.0324632794401252</v>
      </c>
    </row>
    <row r="66" spans="2:6" x14ac:dyDescent="0.25">
      <c r="B66" s="36">
        <v>43968</v>
      </c>
      <c r="C66" s="41">
        <v>882</v>
      </c>
      <c r="D66" s="41">
        <v>20179</v>
      </c>
      <c r="E66" s="35">
        <f>C67/D53</f>
        <v>4.1154592496765847E-2</v>
      </c>
      <c r="F66">
        <f>D66/AVERAGE(D60:D66)</f>
        <v>0.85987265023862858</v>
      </c>
    </row>
    <row r="67" spans="2:6" x14ac:dyDescent="0.25">
      <c r="B67" s="36">
        <v>43969</v>
      </c>
      <c r="C67" s="41">
        <v>1018</v>
      </c>
      <c r="D67" s="41">
        <v>23520</v>
      </c>
      <c r="E67" s="35">
        <f>C68/D54</f>
        <v>6.3585209003215432E-2</v>
      </c>
      <c r="F67">
        <f>D67/AVERAGE(D61:D67)</f>
        <v>0.97362507392075692</v>
      </c>
    </row>
    <row r="68" spans="2:6" x14ac:dyDescent="0.25">
      <c r="B68" s="36">
        <v>43970</v>
      </c>
      <c r="C68" s="41">
        <v>1582</v>
      </c>
      <c r="D68" s="41">
        <v>20790</v>
      </c>
      <c r="E68" s="35">
        <f>C69/D55</f>
        <v>5.6022847306443413E-2</v>
      </c>
      <c r="F68">
        <f>D68/AVERAGE(D62:D68)</f>
        <v>0.87207943575208091</v>
      </c>
    </row>
    <row r="69" spans="2:6" x14ac:dyDescent="0.25">
      <c r="B69" s="36">
        <v>43971</v>
      </c>
      <c r="C69" s="41">
        <v>1432</v>
      </c>
      <c r="D69" s="41">
        <v>22659</v>
      </c>
      <c r="E69" s="35">
        <f>C70/D56</f>
        <v>4.8348976973462084E-2</v>
      </c>
      <c r="F69">
        <f>D69/AVERAGE(D63:D69)</f>
        <v>0.94889205293258982</v>
      </c>
    </row>
    <row r="70" spans="2:6" x14ac:dyDescent="0.25">
      <c r="B70" s="36">
        <v>43972</v>
      </c>
      <c r="C70" s="41">
        <v>1432</v>
      </c>
      <c r="D70" s="41">
        <v>28827</v>
      </c>
      <c r="E70" s="35">
        <f>C71/D57</f>
        <v>4.5171871796624068E-2</v>
      </c>
      <c r="F70">
        <f>D70/AVERAGE(D64:D70)</f>
        <v>1.2018260652047028</v>
      </c>
    </row>
    <row r="71" spans="2:6" x14ac:dyDescent="0.25">
      <c r="B71" s="36">
        <v>43973</v>
      </c>
      <c r="C71" s="41">
        <v>1322</v>
      </c>
      <c r="D71" s="41">
        <v>24656</v>
      </c>
      <c r="E71" s="35">
        <f>C72/D58</f>
        <v>4.0163246624456479E-2</v>
      </c>
      <c r="F71">
        <f>D71/AVERAGE(D65:D71)</f>
        <v>1.0463165041951599</v>
      </c>
    </row>
    <row r="72" spans="2:6" x14ac:dyDescent="0.25">
      <c r="B72" s="36">
        <v>43974</v>
      </c>
      <c r="C72" s="41">
        <v>1053</v>
      </c>
      <c r="D72" s="41">
        <v>21933</v>
      </c>
      <c r="E72" s="35">
        <f>C73/D59</f>
        <v>3.0094706985241096E-2</v>
      </c>
      <c r="F72">
        <f>D72/AVERAGE(D66:D72)</f>
        <v>0.94443419207204538</v>
      </c>
    </row>
    <row r="73" spans="2:6" x14ac:dyDescent="0.25">
      <c r="B73" s="36">
        <v>43975</v>
      </c>
      <c r="C73" s="41">
        <v>626</v>
      </c>
      <c r="D73" s="41">
        <v>19922</v>
      </c>
      <c r="E73" s="35">
        <f>C74/D60</f>
        <v>3.4025251444468219E-2</v>
      </c>
      <c r="F73">
        <f>D73/AVERAGE(D67:D73)</f>
        <v>0.85919892549304711</v>
      </c>
    </row>
    <row r="74" spans="2:6" x14ac:dyDescent="0.25">
      <c r="B74" s="36">
        <v>43976</v>
      </c>
      <c r="C74" s="41">
        <v>636</v>
      </c>
      <c r="D74" s="41">
        <v>19906</v>
      </c>
      <c r="E74" s="35">
        <f>C75/D61</f>
        <v>3.4024247164646068E-2</v>
      </c>
      <c r="F74" s="35">
        <f>D74/AVERAGE(D68:D74)</f>
        <v>0.87806015388202374</v>
      </c>
    </row>
    <row r="75" spans="2:6" x14ac:dyDescent="0.25">
      <c r="B75" s="36">
        <v>43977</v>
      </c>
      <c r="C75" s="41">
        <v>783</v>
      </c>
      <c r="D75" s="41">
        <v>19395</v>
      </c>
      <c r="E75" s="35">
        <f>C76/D62</f>
        <v>6.9839142091152814E-2</v>
      </c>
      <c r="F75" s="35">
        <f>D75/AVERAGE(D69:D75)</f>
        <v>0.86310696893793937</v>
      </c>
    </row>
    <row r="76" spans="2:6" x14ac:dyDescent="0.25">
      <c r="B76" s="36">
        <v>43978</v>
      </c>
      <c r="C76" s="41">
        <v>1563</v>
      </c>
      <c r="D76" s="41">
        <v>20744</v>
      </c>
      <c r="E76" s="35">
        <f>C77/D63</f>
        <v>4.4122360314803606E-2</v>
      </c>
      <c r="F76" s="35">
        <f>D76/AVERAGE(D70:D76)</f>
        <v>0.9345166459651314</v>
      </c>
    </row>
    <row r="77" spans="2:6" x14ac:dyDescent="0.25">
      <c r="B77" s="36">
        <v>43979</v>
      </c>
      <c r="C77" s="41">
        <v>1239</v>
      </c>
      <c r="D77" s="41">
        <v>23068</v>
      </c>
      <c r="E77" s="35">
        <f>C78/D64</f>
        <v>4.4700427443309425E-2</v>
      </c>
      <c r="F77" s="35">
        <f>D77/AVERAGE(D71:D77)</f>
        <v>1.0792118911404589</v>
      </c>
    </row>
    <row r="78" spans="2:6" x14ac:dyDescent="0.25">
      <c r="B78" s="36">
        <v>43980</v>
      </c>
      <c r="C78" s="41">
        <v>1234</v>
      </c>
      <c r="D78" s="41">
        <v>25683</v>
      </c>
      <c r="E78" s="35">
        <f>C79/D65</f>
        <v>4.2473582500719545E-2</v>
      </c>
      <c r="F78" s="35">
        <f>D78/AVERAGE(D72:D78)</f>
        <v>1.1933608140669496</v>
      </c>
    </row>
    <row r="79" spans="2:6" x14ac:dyDescent="0.25">
      <c r="B79" s="36">
        <v>43981</v>
      </c>
      <c r="C79" s="41">
        <v>1033</v>
      </c>
      <c r="D79" s="41">
        <v>23756</v>
      </c>
      <c r="E79" s="35">
        <f>C80/D66</f>
        <v>3.2261261707715941E-2</v>
      </c>
      <c r="F79" s="35">
        <f>D79/AVERAGE(D73:D79)</f>
        <v>1.0906252869341657</v>
      </c>
    </row>
    <row r="80" spans="2:6" x14ac:dyDescent="0.25">
      <c r="B80" s="36">
        <v>43982</v>
      </c>
      <c r="C80" s="41">
        <v>651</v>
      </c>
      <c r="D80" s="41">
        <v>20745</v>
      </c>
      <c r="E80" s="35">
        <f>C81/D67</f>
        <v>2.9549319727891158E-2</v>
      </c>
      <c r="F80" s="35">
        <f>D80/AVERAGE(D74:D80)</f>
        <v>0.94727881171842898</v>
      </c>
    </row>
    <row r="81" spans="2:7" x14ac:dyDescent="0.25">
      <c r="B81" s="36">
        <v>43983</v>
      </c>
      <c r="C81" s="41">
        <v>695</v>
      </c>
      <c r="D81" s="41">
        <v>22421</v>
      </c>
      <c r="E81" s="35">
        <f>C82/D68</f>
        <v>5.5170755170755169E-2</v>
      </c>
      <c r="F81" s="35">
        <f>D81/AVERAGE(D75:D81)</f>
        <v>1.0072844196852617</v>
      </c>
    </row>
    <row r="82" spans="2:7" x14ac:dyDescent="0.25">
      <c r="B82" s="36">
        <v>43984</v>
      </c>
      <c r="C82" s="41">
        <v>1147</v>
      </c>
      <c r="D82" s="41">
        <v>22281</v>
      </c>
      <c r="E82" s="35">
        <f>C83/D69</f>
        <v>4.8722361975374023E-2</v>
      </c>
      <c r="F82" s="35">
        <f>D82/AVERAGE(D76:D82)</f>
        <v>0.98279121349985499</v>
      </c>
    </row>
    <row r="83" spans="2:7" x14ac:dyDescent="0.25">
      <c r="B83" s="36">
        <v>43985</v>
      </c>
      <c r="C83" s="41">
        <v>1104</v>
      </c>
      <c r="D83" s="41">
        <v>20824</v>
      </c>
      <c r="E83" s="35">
        <f>C84/D70</f>
        <v>3.6424185659277762E-2</v>
      </c>
      <c r="F83" s="35">
        <f>D83/AVERAGE(D77:D83)</f>
        <v>0.91806169620476397</v>
      </c>
    </row>
    <row r="84" spans="2:7" x14ac:dyDescent="0.25">
      <c r="B84" s="36">
        <v>43986</v>
      </c>
      <c r="C84" s="41">
        <v>1050</v>
      </c>
      <c r="D84" s="41">
        <v>22841</v>
      </c>
      <c r="E84" s="35">
        <f>C85/D71</f>
        <v>4.0071382219338092E-2</v>
      </c>
      <c r="F84" s="35">
        <f>D84/AVERAGE(D78:D84)</f>
        <v>1.008426310776974</v>
      </c>
    </row>
    <row r="85" spans="2:7" x14ac:dyDescent="0.25">
      <c r="B85" s="36">
        <v>43987</v>
      </c>
      <c r="C85" s="41">
        <v>988</v>
      </c>
      <c r="D85" s="41">
        <v>25419</v>
      </c>
      <c r="E85" s="35">
        <f>C86/D72</f>
        <v>3.2690466420462319E-2</v>
      </c>
      <c r="F85" s="35">
        <f>D85/AVERAGE(D79:D85)</f>
        <v>1.1241163203547986</v>
      </c>
    </row>
    <row r="86" spans="2:7" x14ac:dyDescent="0.25">
      <c r="B86" s="36">
        <v>43988</v>
      </c>
      <c r="C86" s="41">
        <v>717</v>
      </c>
      <c r="D86" s="41">
        <v>22856</v>
      </c>
      <c r="E86" s="35">
        <f>C87/D73</f>
        <v>1.9275173175383999E-2</v>
      </c>
      <c r="F86" s="35">
        <f>D86/AVERAGE(D80:D86)</f>
        <v>1.0165515576254711</v>
      </c>
    </row>
    <row r="87" spans="2:7" x14ac:dyDescent="0.25">
      <c r="B87" s="36">
        <v>43989</v>
      </c>
      <c r="C87" s="41">
        <v>384</v>
      </c>
      <c r="D87" s="41">
        <v>18929</v>
      </c>
      <c r="E87" s="35">
        <f>C88/D74</f>
        <v>3.0041193609966845E-2</v>
      </c>
      <c r="F87" s="35">
        <f>D87/AVERAGE(D81:D87)</f>
        <v>0.85172043632810734</v>
      </c>
    </row>
    <row r="88" spans="2:7" x14ac:dyDescent="0.25">
      <c r="B88" s="36">
        <v>43990</v>
      </c>
      <c r="C88" s="41">
        <v>598</v>
      </c>
      <c r="D88" s="41">
        <v>19058</v>
      </c>
      <c r="E88" s="35">
        <f>C89/D75</f>
        <v>5.6973446764630058E-2</v>
      </c>
      <c r="F88" s="35">
        <f>D88/AVERAGE(D82:D88)</f>
        <v>0.8764716703458425</v>
      </c>
    </row>
    <row r="89" spans="2:7" x14ac:dyDescent="0.25">
      <c r="B89" s="36">
        <v>43991</v>
      </c>
      <c r="C89" s="41">
        <v>1105</v>
      </c>
      <c r="D89" s="41">
        <v>19082</v>
      </c>
      <c r="E89" s="35">
        <f>C90/D76</f>
        <v>4.8110296953335907E-2</v>
      </c>
      <c r="F89" s="35">
        <f>D89/AVERAGE(D83:D89)</f>
        <v>0.89641565274580726</v>
      </c>
    </row>
    <row r="90" spans="2:7" x14ac:dyDescent="0.25">
      <c r="B90" s="36">
        <v>43992</v>
      </c>
      <c r="C90" s="41">
        <v>998</v>
      </c>
      <c r="D90" s="41">
        <v>21034</v>
      </c>
      <c r="E90" s="35">
        <f>C91/D77</f>
        <v>3.9795387549852609E-2</v>
      </c>
      <c r="F90" s="35">
        <f>D90/AVERAGE(D84:D90)</f>
        <v>0.98672421072383543</v>
      </c>
    </row>
    <row r="91" spans="2:7" x14ac:dyDescent="0.25">
      <c r="B91" s="36">
        <v>43993</v>
      </c>
      <c r="C91" s="41">
        <v>918</v>
      </c>
      <c r="D91" s="41">
        <v>23483</v>
      </c>
      <c r="E91" s="35">
        <f>C92/D78</f>
        <v>3.1149009072148893E-2</v>
      </c>
      <c r="F91" s="35">
        <f>D91/AVERAGE(D85:D91)</f>
        <v>1.0968897845336678</v>
      </c>
      <c r="G91" s="41"/>
    </row>
    <row r="92" spans="2:7" x14ac:dyDescent="0.25">
      <c r="B92" s="36">
        <v>43994</v>
      </c>
      <c r="C92" s="41">
        <v>800</v>
      </c>
      <c r="D92" s="41">
        <v>27398</v>
      </c>
      <c r="E92" s="35">
        <f>C93/D79</f>
        <v>3.0139754167368246E-2</v>
      </c>
      <c r="F92" s="35">
        <f>D92/AVERAGE(D86:D92)</f>
        <v>1.2630795574288725</v>
      </c>
    </row>
    <row r="93" spans="2:7" x14ac:dyDescent="0.25">
      <c r="B93" s="36">
        <v>43995</v>
      </c>
      <c r="C93" s="41">
        <v>716</v>
      </c>
      <c r="D93" s="41">
        <v>25486</v>
      </c>
      <c r="E93" s="35">
        <f>C94/D80</f>
        <v>1.6196673897324657E-2</v>
      </c>
      <c r="F93" s="35">
        <f>D93/AVERAGE(D87:D93)</f>
        <v>1.1549297598239139</v>
      </c>
    </row>
    <row r="94" spans="2:7" x14ac:dyDescent="0.25">
      <c r="B94" s="36">
        <v>43996</v>
      </c>
      <c r="C94" s="41">
        <v>336</v>
      </c>
      <c r="D94" s="41">
        <v>20178</v>
      </c>
      <c r="E94" s="35">
        <f>C95/D81</f>
        <v>1.9267650863030193E-2</v>
      </c>
      <c r="F94" s="35">
        <f>D94/AVERAGE(D88:D94)</f>
        <v>0.90705694231275569</v>
      </c>
    </row>
    <row r="95" spans="2:7" x14ac:dyDescent="0.25">
      <c r="B95" s="36">
        <v>43997</v>
      </c>
      <c r="C95" s="41">
        <v>432</v>
      </c>
      <c r="D95" s="41">
        <v>20897</v>
      </c>
      <c r="E95" s="35">
        <f>C96/D82</f>
        <v>3.855302724294242E-2</v>
      </c>
      <c r="F95" s="35">
        <f>D95/AVERAGE(D89:D95)</f>
        <v>0.92841366353977584</v>
      </c>
    </row>
    <row r="96" spans="2:7" x14ac:dyDescent="0.25">
      <c r="B96" s="36">
        <v>43998</v>
      </c>
      <c r="C96" s="41">
        <v>859</v>
      </c>
      <c r="D96" s="41">
        <v>25628</v>
      </c>
      <c r="E96" s="35">
        <f>C97/D83</f>
        <v>3.9329619669611987E-2</v>
      </c>
      <c r="F96" s="35">
        <f>D96/AVERAGE(D90:D96)</f>
        <v>1.0931848096329158</v>
      </c>
    </row>
    <row r="97" spans="2:6" x14ac:dyDescent="0.25">
      <c r="B97" s="36">
        <v>43999</v>
      </c>
      <c r="C97" s="41">
        <v>819</v>
      </c>
      <c r="D97" s="41">
        <v>26253</v>
      </c>
      <c r="E97" s="35">
        <f>C98/D84</f>
        <v>3.3185937568407688E-2</v>
      </c>
      <c r="F97" s="35">
        <f>D97/AVERAGE(D91:D97)</f>
        <v>1.0853280416718343</v>
      </c>
    </row>
    <row r="98" spans="2:6" x14ac:dyDescent="0.25">
      <c r="B98" s="36">
        <v>44000</v>
      </c>
      <c r="C98" s="41">
        <v>758</v>
      </c>
      <c r="D98" s="41">
        <v>27958</v>
      </c>
      <c r="E98" s="35">
        <f>C99/D85</f>
        <v>2.8679334356190252E-2</v>
      </c>
      <c r="F98" s="35">
        <f>D98/AVERAGE(D92:D98)</f>
        <v>1.1260543849756615</v>
      </c>
    </row>
    <row r="99" spans="2:6" x14ac:dyDescent="0.25">
      <c r="B99" s="36">
        <v>44001</v>
      </c>
      <c r="C99" s="41">
        <v>729</v>
      </c>
      <c r="D99" s="41">
        <v>33577</v>
      </c>
      <c r="E99" s="35">
        <f>C100/D86</f>
        <v>2.5463773188659434E-2</v>
      </c>
      <c r="F99" s="35">
        <f>D99/AVERAGE(D93:D99)</f>
        <v>1.3059390922173388</v>
      </c>
    </row>
    <row r="100" spans="2:6" x14ac:dyDescent="0.25">
      <c r="B100" s="36">
        <v>44002</v>
      </c>
      <c r="C100" s="41">
        <v>582</v>
      </c>
      <c r="D100" s="41">
        <v>33427</v>
      </c>
      <c r="E100" s="35">
        <f>C101/D87</f>
        <v>1.4316656981351365E-2</v>
      </c>
      <c r="F100" s="35">
        <f>D100/AVERAGE(D94:D100)</f>
        <v>1.2451654445023892</v>
      </c>
    </row>
    <row r="101" spans="2:6" x14ac:dyDescent="0.25">
      <c r="B101" s="36">
        <v>44003</v>
      </c>
      <c r="C101" s="41">
        <v>271</v>
      </c>
      <c r="D101" s="41">
        <v>26115</v>
      </c>
      <c r="E101" s="35">
        <f>C102/D88</f>
        <v>1.9361947738482526E-2</v>
      </c>
      <c r="F101" s="35">
        <f>D101/AVERAGE(D95:D101)</f>
        <v>0.94299863299889097</v>
      </c>
    </row>
    <row r="102" spans="2:6" x14ac:dyDescent="0.25">
      <c r="B102" s="36">
        <v>44004</v>
      </c>
      <c r="C102" s="41">
        <v>369</v>
      </c>
      <c r="D102" s="41">
        <v>31534</v>
      </c>
      <c r="E102" s="35">
        <f>C103/D89</f>
        <v>4.5645110575411381E-2</v>
      </c>
      <c r="F102" s="35">
        <f>D102/AVERAGE(D96:D102)</f>
        <v>1.0794456506856014</v>
      </c>
    </row>
    <row r="103" spans="2:6" x14ac:dyDescent="0.25">
      <c r="B103" s="36">
        <v>44005</v>
      </c>
      <c r="C103" s="41">
        <v>871</v>
      </c>
      <c r="D103" s="41">
        <v>36059</v>
      </c>
      <c r="E103" s="35">
        <f>C104/D90</f>
        <v>3.8936959208899877E-2</v>
      </c>
      <c r="F103" s="35">
        <f>D103/AVERAGE(D97:D103)</f>
        <v>1.1744345649372101</v>
      </c>
    </row>
    <row r="104" spans="2:6" x14ac:dyDescent="0.25">
      <c r="B104" s="36">
        <v>44006</v>
      </c>
      <c r="C104" s="41">
        <v>819</v>
      </c>
      <c r="D104" s="41">
        <v>38432</v>
      </c>
      <c r="E104" s="35">
        <f>C105/D91</f>
        <v>2.7807349997870798E-2</v>
      </c>
      <c r="F104" s="35">
        <f>D104/AVERAGE(D98:D104)</f>
        <v>1.1845954681156483</v>
      </c>
    </row>
    <row r="105" spans="2:6" x14ac:dyDescent="0.25">
      <c r="B105" s="36">
        <v>44007</v>
      </c>
      <c r="C105" s="41">
        <v>653</v>
      </c>
      <c r="D105" s="41">
        <v>40232</v>
      </c>
      <c r="E105" s="35">
        <f>C106/D92</f>
        <v>2.4198846631140958E-2</v>
      </c>
      <c r="F105" s="35">
        <f>D105/AVERAGE(D99:D105)</f>
        <v>1.1764922130873605</v>
      </c>
    </row>
    <row r="106" spans="2:6" x14ac:dyDescent="0.25">
      <c r="B106" s="36">
        <v>44008</v>
      </c>
      <c r="C106" s="41">
        <v>663</v>
      </c>
      <c r="D106" s="41">
        <v>47361</v>
      </c>
      <c r="E106" s="35">
        <f>C107/D93</f>
        <v>2.0089460880483401E-2</v>
      </c>
      <c r="F106" s="35">
        <f>D106/AVERAGE(D100:D106)</f>
        <v>1.3095552219939961</v>
      </c>
    </row>
    <row r="107" spans="2:6" x14ac:dyDescent="0.25">
      <c r="B107" s="36">
        <v>44009</v>
      </c>
      <c r="C107" s="41">
        <v>512</v>
      </c>
      <c r="D107" s="41">
        <v>43596</v>
      </c>
      <c r="E107" s="35">
        <f>C108/D94</f>
        <v>1.4124293785310734E-2</v>
      </c>
      <c r="F107" s="35">
        <f>D107/AVERAGE(D101:D107)</f>
        <v>1.1589000831659255</v>
      </c>
    </row>
    <row r="108" spans="2:6" x14ac:dyDescent="0.25">
      <c r="B108" s="36">
        <v>44010</v>
      </c>
      <c r="C108" s="41">
        <v>285</v>
      </c>
      <c r="D108" s="41">
        <v>40559</v>
      </c>
      <c r="E108" s="35">
        <f>C109/D95</f>
        <v>1.7514475762071109E-2</v>
      </c>
      <c r="F108" s="35">
        <f>D108/AVERAGE(D102:D108)</f>
        <v>1.0221043801953393</v>
      </c>
    </row>
    <row r="109" spans="2:6" x14ac:dyDescent="0.25">
      <c r="B109" s="36">
        <v>44011</v>
      </c>
      <c r="C109" s="41">
        <v>366</v>
      </c>
      <c r="D109" s="41">
        <v>44764</v>
      </c>
      <c r="E109" s="35">
        <f>C110/D96</f>
        <v>2.836741064460746E-2</v>
      </c>
      <c r="F109" s="35">
        <f>D109/AVERAGE(D103:D109)</f>
        <v>1.0767861499709623</v>
      </c>
    </row>
    <row r="110" spans="2:6" x14ac:dyDescent="0.25">
      <c r="B110" s="36">
        <v>44012</v>
      </c>
      <c r="C110" s="41">
        <v>727</v>
      </c>
      <c r="D110" s="41">
        <v>46068</v>
      </c>
      <c r="E110" s="35">
        <f>C111/D97</f>
        <v>2.5749438159448444E-2</v>
      </c>
      <c r="F110" s="35">
        <f>D110/AVERAGE(D104:D110)</f>
        <v>1.071306127330472</v>
      </c>
    </row>
    <row r="111" spans="2:6" x14ac:dyDescent="0.25">
      <c r="B111" s="36">
        <v>44013</v>
      </c>
      <c r="C111" s="41">
        <v>676</v>
      </c>
      <c r="D111" s="41">
        <v>52358</v>
      </c>
      <c r="E111" s="35">
        <f>C112/D98</f>
        <v>2.4572573145432434E-2</v>
      </c>
      <c r="F111" s="35">
        <f>D111/AVERAGE(D105:D111)</f>
        <v>1.1637401647308359</v>
      </c>
    </row>
    <row r="112" spans="2:6" x14ac:dyDescent="0.25">
      <c r="B112" s="36">
        <v>44014</v>
      </c>
      <c r="C112" s="41">
        <v>687</v>
      </c>
      <c r="D112" s="41">
        <v>57318</v>
      </c>
      <c r="E112" s="35">
        <f>C113/D99</f>
        <v>1.8643714447389582E-2</v>
      </c>
      <c r="F112" s="35">
        <f>D112/AVERAGE(D106:D112)</f>
        <v>1.2084246921909259</v>
      </c>
    </row>
    <row r="113" spans="2:13" x14ac:dyDescent="0.25">
      <c r="B113" s="36">
        <v>44015</v>
      </c>
      <c r="C113" s="41">
        <v>626</v>
      </c>
      <c r="D113" s="41">
        <v>58910</v>
      </c>
      <c r="E113" s="35">
        <f>C114/D100</f>
        <v>7.9277230980943549E-3</v>
      </c>
      <c r="F113" s="35">
        <f>D113/AVERAGE(D107:D113)</f>
        <v>1.2002398325828862</v>
      </c>
    </row>
    <row r="114" spans="2:13" x14ac:dyDescent="0.25">
      <c r="B114" s="36">
        <v>44016</v>
      </c>
      <c r="C114" s="41">
        <v>265</v>
      </c>
      <c r="D114" s="41">
        <v>49818</v>
      </c>
      <c r="E114" s="35">
        <f>C115/D101</f>
        <v>1.0032548343863679E-2</v>
      </c>
      <c r="F114" s="35">
        <f>D114/AVERAGE(D108:D114)</f>
        <v>0.99694392429851775</v>
      </c>
    </row>
    <row r="115" spans="2:13" x14ac:dyDescent="0.25">
      <c r="B115" s="36">
        <v>44017</v>
      </c>
      <c r="C115" s="41">
        <v>262</v>
      </c>
      <c r="D115" s="41">
        <v>45931</v>
      </c>
      <c r="E115" s="35">
        <f>C116/D102</f>
        <v>1.1987061584321685E-2</v>
      </c>
      <c r="F115" s="35">
        <f>D115/AVERAGE(D109:D115)</f>
        <v>0.90525583739480309</v>
      </c>
    </row>
    <row r="116" spans="2:13" x14ac:dyDescent="0.25">
      <c r="B116" s="36">
        <v>44018</v>
      </c>
      <c r="C116" s="41">
        <v>378</v>
      </c>
      <c r="D116" s="41">
        <v>50584</v>
      </c>
      <c r="E116" s="35">
        <f>C117/D103</f>
        <v>2.7538201281233535E-2</v>
      </c>
      <c r="F116" s="35">
        <f>D116/AVERAGE(D110:D116)</f>
        <v>0.98088850845044284</v>
      </c>
    </row>
    <row r="117" spans="2:13" x14ac:dyDescent="0.25">
      <c r="B117" s="36">
        <v>44019</v>
      </c>
      <c r="C117" s="41">
        <v>993</v>
      </c>
      <c r="D117" s="41">
        <v>55442</v>
      </c>
      <c r="E117" s="35">
        <f>C118/D104</f>
        <v>2.3157785179017485E-2</v>
      </c>
      <c r="F117" s="35">
        <f>D117/AVERAGE(D111:D117)</f>
        <v>1.0478803113718778</v>
      </c>
    </row>
    <row r="118" spans="2:13" x14ac:dyDescent="0.25">
      <c r="B118" s="36">
        <v>44020</v>
      </c>
      <c r="C118" s="41">
        <v>890</v>
      </c>
      <c r="D118" s="41">
        <v>61848</v>
      </c>
      <c r="E118" s="35">
        <f>C119/D105</f>
        <v>2.3861602704314974E-2</v>
      </c>
      <c r="F118" s="35">
        <f>D118/AVERAGE(D112:D118)</f>
        <v>1.1397521659808714</v>
      </c>
    </row>
    <row r="119" spans="2:13" x14ac:dyDescent="0.25">
      <c r="B119" s="36">
        <v>44021</v>
      </c>
      <c r="C119" s="41">
        <v>960</v>
      </c>
      <c r="D119" s="41">
        <v>61067</v>
      </c>
      <c r="E119" s="35">
        <f t="shared" ref="E119:E120" si="0">C120/D106</f>
        <v>1.7926141762209413E-2</v>
      </c>
      <c r="F119" s="35">
        <f>D119/AVERAGE(D113:D119)</f>
        <v>1.114361313868613</v>
      </c>
    </row>
    <row r="120" spans="2:13" x14ac:dyDescent="0.25">
      <c r="B120" s="36">
        <v>44022</v>
      </c>
      <c r="C120" s="41">
        <v>849</v>
      </c>
      <c r="D120" s="41">
        <v>71787</v>
      </c>
      <c r="E120" s="35">
        <f t="shared" si="0"/>
        <v>1.6790531241398295E-2</v>
      </c>
      <c r="F120" s="35">
        <f t="shared" ref="F120:F121" si="1">D120/AVERAGE(D114:D120)</f>
        <v>1.26743543761681</v>
      </c>
    </row>
    <row r="121" spans="2:13" x14ac:dyDescent="0.25">
      <c r="B121" s="36">
        <v>44023</v>
      </c>
      <c r="C121" s="41">
        <v>732</v>
      </c>
      <c r="D121" s="41">
        <v>61719</v>
      </c>
      <c r="E121" s="35">
        <f t="shared" ref="E119:E121" si="2">AVERAGE(E107:E120)</f>
        <v>1.9156678652765231E-2</v>
      </c>
      <c r="F121" s="35">
        <f t="shared" si="1"/>
        <v>1.0579242760383762</v>
      </c>
      <c r="H121" s="76" t="s">
        <v>307</v>
      </c>
      <c r="I121" s="76"/>
      <c r="J121" s="76"/>
      <c r="K121" s="76"/>
      <c r="L121" s="76"/>
      <c r="M121" s="76"/>
    </row>
    <row r="122" spans="2:13" x14ac:dyDescent="0.25">
      <c r="B122" s="36">
        <v>44024</v>
      </c>
      <c r="C122" s="40">
        <f>$E$121*D108</f>
        <v>776.97572947750496</v>
      </c>
      <c r="D122" s="40">
        <f>D121*AVERAGE($F$115:$F$121)</f>
        <v>66246.510549814062</v>
      </c>
      <c r="E122" t="s">
        <v>327</v>
      </c>
      <c r="F122" s="38"/>
      <c r="H122" s="75" t="s">
        <v>309</v>
      </c>
      <c r="I122" s="75"/>
      <c r="J122" t="s">
        <v>310</v>
      </c>
      <c r="K122" t="s">
        <v>311</v>
      </c>
      <c r="L122" t="s">
        <v>312</v>
      </c>
      <c r="M122" t="s">
        <v>313</v>
      </c>
    </row>
    <row r="123" spans="2:13" x14ac:dyDescent="0.25">
      <c r="B123" s="36">
        <v>44025</v>
      </c>
      <c r="C123" s="40">
        <f t="shared" ref="C123:C142" si="3">$E$121*D109</f>
        <v>857.52956321238275</v>
      </c>
      <c r="D123" s="40">
        <f t="shared" ref="D123:D142" si="4">D122*AVERAGE($F$115:$F$121)</f>
        <v>71106.144947692374</v>
      </c>
      <c r="E123" s="38">
        <f>SUM(C$2:C123)</f>
        <v>139037.50529268989</v>
      </c>
      <c r="F123" s="38">
        <f>SUM(D$2:D123)</f>
        <v>3490856.6554975063</v>
      </c>
      <c r="I123">
        <v>365</v>
      </c>
      <c r="J123" s="38">
        <f>SUM(C2:C121)/365</f>
        <v>376.44657534246574</v>
      </c>
      <c r="K123" s="39">
        <f>J123*365</f>
        <v>137403</v>
      </c>
      <c r="L123" s="40">
        <f>328000000/J123/100</f>
        <v>8713.0557556967469</v>
      </c>
      <c r="M123" s="40">
        <f>L123/365</f>
        <v>23.871385632045882</v>
      </c>
    </row>
    <row r="124" spans="2:13" x14ac:dyDescent="0.25">
      <c r="B124" s="36">
        <v>44026</v>
      </c>
      <c r="C124" s="40">
        <f t="shared" si="3"/>
        <v>882.50987217558861</v>
      </c>
      <c r="D124" s="40">
        <f t="shared" si="4"/>
        <v>76322.266748228431</v>
      </c>
      <c r="E124" s="38">
        <f>SUM(C$2:C124)</f>
        <v>139920.01516486547</v>
      </c>
      <c r="F124" s="38">
        <f>SUM(D$2:D124)</f>
        <v>3567178.9222457348</v>
      </c>
      <c r="H124" s="37">
        <v>43831</v>
      </c>
      <c r="I124" s="41">
        <f ca="1">TODAY()-H124-1</f>
        <v>192</v>
      </c>
      <c r="J124" s="38">
        <f ca="1">SUM(C2:C121)/I124</f>
        <v>715.640625</v>
      </c>
      <c r="K124" s="38">
        <f ca="1">J124*365</f>
        <v>261208.828125</v>
      </c>
      <c r="L124" s="40">
        <f ca="1">328000000/J124/100</f>
        <v>4583.3060413528092</v>
      </c>
      <c r="M124" s="40">
        <f ca="1">L124/365</f>
        <v>12.557002853021395</v>
      </c>
    </row>
    <row r="125" spans="2:13" x14ac:dyDescent="0.25">
      <c r="B125" s="36">
        <v>44027</v>
      </c>
      <c r="C125" s="40">
        <f t="shared" si="3"/>
        <v>1003.005380901482</v>
      </c>
      <c r="D125" s="40">
        <f t="shared" si="4"/>
        <v>81921.02673928997</v>
      </c>
      <c r="E125" s="38">
        <f>SUM(C$2:C125)</f>
        <v>140923.02054576695</v>
      </c>
      <c r="F125" s="38">
        <f>SUM(D$2:D125)</f>
        <v>3649099.9489850248</v>
      </c>
      <c r="H125" s="37">
        <v>43880</v>
      </c>
      <c r="I125" s="41">
        <f ca="1">TODAY()-H125-1</f>
        <v>143</v>
      </c>
      <c r="J125" s="38">
        <f ca="1">SUM(C2:C121)/I125</f>
        <v>960.86013986013984</v>
      </c>
      <c r="K125" s="38">
        <f ca="1">J125*365</f>
        <v>350713.95104895101</v>
      </c>
      <c r="L125" s="40">
        <f ca="1">328000000/J125/100</f>
        <v>3413.6081453825609</v>
      </c>
      <c r="M125" s="40">
        <f ca="1">L125/365</f>
        <v>9.3523510832398937</v>
      </c>
    </row>
    <row r="126" spans="2:13" x14ac:dyDescent="0.25">
      <c r="B126" s="36">
        <v>44028</v>
      </c>
      <c r="C126" s="40">
        <f t="shared" si="3"/>
        <v>1098.0225070191975</v>
      </c>
      <c r="D126" s="40">
        <f t="shared" si="4"/>
        <v>87930.494047796834</v>
      </c>
      <c r="E126" s="38">
        <f>SUM(C$2:C126)</f>
        <v>142021.04305278615</v>
      </c>
      <c r="F126" s="38">
        <f>SUM(D$2:D126)</f>
        <v>3737030.4430328216</v>
      </c>
      <c r="H126" s="37">
        <v>43905</v>
      </c>
      <c r="I126" s="41">
        <f ca="1">TODAY()-H126-1</f>
        <v>118</v>
      </c>
      <c r="J126" s="38">
        <f ca="1">SUM(C3:C121)/I126</f>
        <v>1163.9406779661017</v>
      </c>
      <c r="K126" s="38">
        <f ca="1">J126*365</f>
        <v>424838.34745762713</v>
      </c>
      <c r="L126" s="40">
        <f ca="1">328000000/J126/100</f>
        <v>2818.0130328734208</v>
      </c>
      <c r="M126" s="40">
        <f ca="1">L126/365</f>
        <v>7.7205836517080018</v>
      </c>
    </row>
    <row r="127" spans="2:13" x14ac:dyDescent="0.25">
      <c r="B127" s="36">
        <v>44029</v>
      </c>
      <c r="C127" s="40">
        <f t="shared" si="3"/>
        <v>1128.5199394343997</v>
      </c>
      <c r="D127" s="40">
        <f t="shared" si="4"/>
        <v>94380.796863003867</v>
      </c>
      <c r="E127" s="38">
        <f>SUM(C$2:C127)</f>
        <v>143149.56299222054</v>
      </c>
      <c r="F127" s="38">
        <f>SUM(D$2:D127)</f>
        <v>3831411.2398958253</v>
      </c>
      <c r="H127" s="37">
        <v>43922</v>
      </c>
      <c r="I127" s="41">
        <f ca="1">TODAY()-H127-1</f>
        <v>101</v>
      </c>
      <c r="J127" s="38">
        <f ca="1">SUM(C20:C121)/I127</f>
        <v>1308.9306930693069</v>
      </c>
      <c r="K127" s="38">
        <f ca="1">J127*365</f>
        <v>477759.70297029702</v>
      </c>
      <c r="L127" s="40">
        <f ca="1">328000000/J127/100</f>
        <v>2505.8622411158681</v>
      </c>
      <c r="M127" s="40">
        <f ca="1">L127/365</f>
        <v>6.8653760030571727</v>
      </c>
    </row>
    <row r="128" spans="2:13" x14ac:dyDescent="0.25">
      <c r="B128" s="36">
        <v>44030</v>
      </c>
      <c r="C128" s="40">
        <f t="shared" si="3"/>
        <v>954.34741712345829</v>
      </c>
      <c r="D128" s="40">
        <f t="shared" si="4"/>
        <v>101304.27348279856</v>
      </c>
      <c r="E128" s="38">
        <f>SUM(C$2:C128)</f>
        <v>144103.91040934401</v>
      </c>
      <c r="F128" s="38">
        <f>SUM(D$2:D128)</f>
        <v>3932715.5133786239</v>
      </c>
      <c r="H128" t="s">
        <v>320</v>
      </c>
      <c r="J128" s="38">
        <f>SUM(C2:C19)/31</f>
        <v>167.7741935483871</v>
      </c>
    </row>
    <row r="129" spans="2:13" x14ac:dyDescent="0.25">
      <c r="B129" s="36">
        <v>44031</v>
      </c>
      <c r="C129" s="40">
        <f t="shared" si="3"/>
        <v>879.88540720015976</v>
      </c>
      <c r="D129" s="40">
        <f t="shared" si="4"/>
        <v>108735.63444027712</v>
      </c>
      <c r="E129" s="38">
        <f>SUM(C$2:C129)</f>
        <v>144983.79581654418</v>
      </c>
      <c r="F129" s="38">
        <f>SUM(D$2:D129)</f>
        <v>4041451.1478189011</v>
      </c>
      <c r="H129" t="s">
        <v>321</v>
      </c>
      <c r="J129" s="38">
        <f>AVERAGE(C20:C49)</f>
        <v>1996.5333333333333</v>
      </c>
    </row>
    <row r="130" spans="2:13" x14ac:dyDescent="0.25">
      <c r="B130" s="36">
        <v>44032</v>
      </c>
      <c r="C130" s="40">
        <f t="shared" si="3"/>
        <v>969.02143297147643</v>
      </c>
      <c r="D130" s="40">
        <f t="shared" si="4"/>
        <v>116712.13652341327</v>
      </c>
      <c r="E130" s="38">
        <f>SUM(C$2:C130)</f>
        <v>145952.81724951565</v>
      </c>
      <c r="F130" s="38">
        <f>SUM(D$2:D130)</f>
        <v>4158163.2843423146</v>
      </c>
      <c r="H130" t="s">
        <v>322</v>
      </c>
      <c r="J130" s="38">
        <f>AVERAGE(C50:C80)</f>
        <v>1410.2258064516129</v>
      </c>
    </row>
    <row r="131" spans="2:13" x14ac:dyDescent="0.25">
      <c r="B131" s="36">
        <v>44033</v>
      </c>
      <c r="C131" s="40">
        <f t="shared" si="3"/>
        <v>1062.0845778666098</v>
      </c>
      <c r="D131" s="40">
        <f t="shared" si="4"/>
        <v>125273.76956025918</v>
      </c>
      <c r="E131" s="38">
        <f>SUM(C$2:C131)</f>
        <v>147014.90182738224</v>
      </c>
      <c r="F131" s="38">
        <f>SUM(D$2:D131)</f>
        <v>4283437.0539025739</v>
      </c>
      <c r="H131" t="s">
        <v>323</v>
      </c>
      <c r="J131" s="38">
        <f>AVERAGE(C81:C110)</f>
        <v>709.0333333333333</v>
      </c>
    </row>
    <row r="132" spans="2:13" x14ac:dyDescent="0.25">
      <c r="B132" s="36">
        <v>44034</v>
      </c>
      <c r="C132" s="40">
        <f t="shared" si="3"/>
        <v>1184.8022613162241</v>
      </c>
      <c r="D132" s="40">
        <f t="shared" si="4"/>
        <v>134463.45690611782</v>
      </c>
      <c r="E132" s="38">
        <f>SUM(C$2:C132)</f>
        <v>148199.70408869846</v>
      </c>
      <c r="F132" s="38">
        <f>SUM(D$2:D132)</f>
        <v>4417900.5108086914</v>
      </c>
      <c r="H132" s="35" t="s">
        <v>328</v>
      </c>
      <c r="J132" s="38">
        <f>AVERAGE(C111:C141)</f>
        <v>999.90941757152541</v>
      </c>
    </row>
    <row r="133" spans="2:13" x14ac:dyDescent="0.25">
      <c r="B133" s="36">
        <v>44035</v>
      </c>
      <c r="C133" s="40">
        <f t="shared" si="3"/>
        <v>1169.8408952884142</v>
      </c>
      <c r="D133" s="40">
        <f t="shared" si="4"/>
        <v>144327.27063781983</v>
      </c>
      <c r="E133" s="38">
        <f>SUM(C$2:C133)</f>
        <v>149369.54498398688</v>
      </c>
      <c r="F133" s="38">
        <f>SUM(D$2:D133)</f>
        <v>4562227.7814465109</v>
      </c>
      <c r="H133" s="76" t="s">
        <v>324</v>
      </c>
      <c r="I133" s="76"/>
      <c r="J133" s="76"/>
      <c r="K133" s="76"/>
      <c r="L133" s="76"/>
      <c r="M133" s="76"/>
    </row>
    <row r="134" spans="2:13" x14ac:dyDescent="0.25">
      <c r="B134" s="36">
        <v>44036</v>
      </c>
      <c r="C134" s="40">
        <f t="shared" si="3"/>
        <v>1375.2004904460575</v>
      </c>
      <c r="D134" s="40">
        <f t="shared" si="4"/>
        <v>154914.66253397174</v>
      </c>
      <c r="E134" s="38">
        <f>SUM(C$2:C134)</f>
        <v>150744.74547443294</v>
      </c>
      <c r="F134" s="38">
        <f>SUM(D$2:D134)</f>
        <v>4717142.4439804824</v>
      </c>
      <c r="K134" t="s">
        <v>311</v>
      </c>
      <c r="L134" t="s">
        <v>325</v>
      </c>
      <c r="M134" t="s">
        <v>326</v>
      </c>
    </row>
    <row r="135" spans="2:13" x14ac:dyDescent="0.25">
      <c r="B135" s="36">
        <v>44037</v>
      </c>
      <c r="C135" s="40">
        <f t="shared" si="3"/>
        <v>1182.3310497700172</v>
      </c>
      <c r="D135" s="40">
        <f t="shared" si="4"/>
        <v>166278.71199918413</v>
      </c>
      <c r="E135" s="38">
        <f>SUM(C$2:C135)</f>
        <v>151927.07652420297</v>
      </c>
      <c r="F135" s="38">
        <f>SUM(D$2:D135)</f>
        <v>4883421.1559796669</v>
      </c>
      <c r="I135">
        <v>365</v>
      </c>
      <c r="J135" s="38">
        <f>SUM(D2:D121)/365</f>
        <v>9187.6821917808211</v>
      </c>
      <c r="K135" s="39">
        <f>J135*365</f>
        <v>3353503.9999999995</v>
      </c>
      <c r="L135" s="40">
        <f>328000000/J135</f>
        <v>35699.972327452124</v>
      </c>
      <c r="M135" s="40">
        <f>L135/365</f>
        <v>97.808143362882532</v>
      </c>
    </row>
    <row r="136" spans="2:13" x14ac:dyDescent="0.25">
      <c r="B136" s="36">
        <v>44038</v>
      </c>
      <c r="C136" s="40">
        <f t="shared" si="3"/>
        <v>1269.0631144698098</v>
      </c>
      <c r="D136" s="40">
        <f t="shared" si="4"/>
        <v>178476.39217523689</v>
      </c>
      <c r="E136" s="38">
        <f>SUM(C$2:C136)</f>
        <v>153196.13963867279</v>
      </c>
      <c r="F136" s="38">
        <f>SUM(D$2:D136)</f>
        <v>5061897.5481549036</v>
      </c>
      <c r="H136" s="37">
        <v>43831</v>
      </c>
      <c r="I136" s="41">
        <f ca="1">TODAY()-H136-1</f>
        <v>192</v>
      </c>
      <c r="J136" s="38">
        <f ca="1">SUM(D2:D121)/I136</f>
        <v>17466.166666666668</v>
      </c>
      <c r="K136" s="38">
        <f ca="1">J136*365</f>
        <v>6375150.833333334</v>
      </c>
      <c r="L136" s="40">
        <f ca="1">328000000/J136</f>
        <v>18779.163525673444</v>
      </c>
      <c r="M136" s="40">
        <f ca="1">L136/365</f>
        <v>51.449763084036832</v>
      </c>
    </row>
    <row r="137" spans="2:13" x14ac:dyDescent="0.25">
      <c r="B137" s="36">
        <v>44039</v>
      </c>
      <c r="C137" s="40">
        <f t="shared" si="3"/>
        <v>1362.1575689998888</v>
      </c>
      <c r="D137" s="40">
        <f t="shared" si="4"/>
        <v>191568.8555733175</v>
      </c>
      <c r="E137" s="38">
        <f>SUM(C$2:C137)</f>
        <v>154558.29720767267</v>
      </c>
      <c r="F137" s="38">
        <f>SUM(D$2:D137)</f>
        <v>5253466.4037282206</v>
      </c>
      <c r="H137" s="37">
        <v>43880</v>
      </c>
      <c r="I137" s="41">
        <f ca="1">TODAY()-H137-1</f>
        <v>143</v>
      </c>
      <c r="J137" s="38">
        <f ca="1">SUM(D2:D121)/I137</f>
        <v>23451.076923076922</v>
      </c>
      <c r="K137" s="38">
        <f ca="1">J137*365</f>
        <v>8559643.0769230761</v>
      </c>
      <c r="L137" s="40">
        <f ca="1">328000000/J137</f>
        <v>13986.564500892202</v>
      </c>
      <c r="M137" s="40">
        <f ca="1">L137/365</f>
        <v>38.319354796964937</v>
      </c>
    </row>
    <row r="138" spans="2:13" x14ac:dyDescent="0.25">
      <c r="B138" s="36">
        <v>44040</v>
      </c>
      <c r="C138" s="40">
        <f t="shared" si="3"/>
        <v>1462.0811381464412</v>
      </c>
      <c r="D138" s="40">
        <f t="shared" si="4"/>
        <v>205621.74065933641</v>
      </c>
      <c r="E138" s="38">
        <f>SUM(C$2:C138)</f>
        <v>156020.3783458191</v>
      </c>
      <c r="F138" s="38">
        <f>SUM(D$2:D138)</f>
        <v>5459088.1443875572</v>
      </c>
      <c r="H138" s="37">
        <v>43905</v>
      </c>
      <c r="I138" s="41">
        <f ca="1">TODAY()-H138-1</f>
        <v>118</v>
      </c>
      <c r="J138" s="38">
        <f ca="1">SUM(D3:D121)/I138</f>
        <v>28396.025423728814</v>
      </c>
      <c r="K138" s="38">
        <f ca="1">J138*365</f>
        <v>10364549.279661017</v>
      </c>
      <c r="L138" s="40">
        <f ca="1">328000000/J138</f>
        <v>11550.912323310944</v>
      </c>
      <c r="M138" s="40">
        <f ca="1">L138/365</f>
        <v>31.64633513235875</v>
      </c>
    </row>
    <row r="139" spans="2:13" x14ac:dyDescent="0.25">
      <c r="B139" s="36">
        <v>44041</v>
      </c>
      <c r="C139" s="40">
        <f t="shared" si="3"/>
        <v>1569.3347841491659</v>
      </c>
      <c r="D139" s="40">
        <f t="shared" si="4"/>
        <v>220705.50092937122</v>
      </c>
      <c r="E139" s="38">
        <f>SUM(C$2:C139)</f>
        <v>157589.71312996827</v>
      </c>
      <c r="F139" s="38">
        <f>SUM(D$2:D139)</f>
        <v>5679793.6453169286</v>
      </c>
      <c r="H139" s="37">
        <v>43922</v>
      </c>
      <c r="I139" s="41">
        <f ca="1">TODAY()-H139-1</f>
        <v>101</v>
      </c>
      <c r="J139" s="38">
        <f ca="1">SUM(D20:D121)/I139</f>
        <v>31283.346534653465</v>
      </c>
      <c r="K139" s="38">
        <f ca="1">J139*365</f>
        <v>11418421.485148516</v>
      </c>
      <c r="L139" s="40">
        <f ca="1">328000000/J139</f>
        <v>10484.811771549599</v>
      </c>
      <c r="M139" s="40">
        <f ca="1">L139/365</f>
        <v>28.725511702875615</v>
      </c>
    </row>
    <row r="140" spans="2:13" x14ac:dyDescent="0.25">
      <c r="B140" s="36">
        <v>44042</v>
      </c>
      <c r="C140" s="40">
        <f t="shared" si="3"/>
        <v>1684.4562182525299</v>
      </c>
      <c r="D140" s="40">
        <f t="shared" si="4"/>
        <v>236895.75812504397</v>
      </c>
      <c r="E140" s="38">
        <f>SUM(C$2:C140)</f>
        <v>159274.16934822081</v>
      </c>
      <c r="F140" s="38">
        <f>SUM(D$2:D140)</f>
        <v>5916689.403441973</v>
      </c>
      <c r="H140" t="s">
        <v>320</v>
      </c>
      <c r="J140" s="38">
        <f>SUM(D2:D19)/31</f>
        <v>6254.3870967741932</v>
      </c>
    </row>
    <row r="141" spans="2:13" x14ac:dyDescent="0.25">
      <c r="B141" s="36">
        <v>44043</v>
      </c>
      <c r="C141" s="40">
        <f t="shared" si="3"/>
        <v>1808.0225964964777</v>
      </c>
      <c r="D141" s="40">
        <f t="shared" si="4"/>
        <v>254273.68135966116</v>
      </c>
      <c r="E141" s="38">
        <f>SUM(C$2:C141)</f>
        <v>161082.19194471728</v>
      </c>
      <c r="F141" s="38">
        <f>SUM(D$2:D141)</f>
        <v>6170963.0848016338</v>
      </c>
      <c r="H141" t="s">
        <v>321</v>
      </c>
      <c r="J141" s="38">
        <f>AVERAGE(D20:D49)</f>
        <v>30159.1</v>
      </c>
    </row>
    <row r="142" spans="2:13" x14ac:dyDescent="0.25">
      <c r="C142" s="40">
        <f t="shared" si="3"/>
        <v>1940.6534132618178</v>
      </c>
      <c r="D142" s="40">
        <f t="shared" si="4"/>
        <v>272926.39405584754</v>
      </c>
      <c r="H142" t="s">
        <v>322</v>
      </c>
      <c r="J142" s="38">
        <f>AVERAGE(D50:D80)</f>
        <v>24332.677419354837</v>
      </c>
    </row>
    <row r="143" spans="2:13" x14ac:dyDescent="0.25">
      <c r="H143" t="s">
        <v>323</v>
      </c>
      <c r="J143" s="38">
        <f>AVERAGE(D81:D110)</f>
        <v>29125</v>
      </c>
    </row>
    <row r="144" spans="2:13" x14ac:dyDescent="0.25">
      <c r="H144" s="35" t="s">
        <v>328</v>
      </c>
      <c r="J144" s="38">
        <f>AVERAGE(D111:D141)</f>
        <v>111104.55112263338</v>
      </c>
    </row>
    <row r="145" spans="8:13" x14ac:dyDescent="0.25">
      <c r="H145" s="35" t="s">
        <v>333</v>
      </c>
      <c r="I145" s="35"/>
      <c r="J145" s="38">
        <f>AVERAGE(D111:D117)</f>
        <v>52908.714285714283</v>
      </c>
      <c r="K145" s="38">
        <f>J145*365</f>
        <v>19311680.714285713</v>
      </c>
      <c r="L145" s="40">
        <f>328000000/J145</f>
        <v>6199.3568437281465</v>
      </c>
      <c r="M145" s="40">
        <f>L145/365</f>
        <v>16.984539297885334</v>
      </c>
    </row>
  </sheetData>
  <mergeCells count="3">
    <mergeCell ref="H122:I122"/>
    <mergeCell ref="H121:M121"/>
    <mergeCell ref="H133:M133"/>
  </mergeCells>
  <phoneticPr fontId="9" type="noConversion"/>
  <conditionalFormatting sqref="C2:C1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58"/>
  <sheetViews>
    <sheetView tabSelected="1" topLeftCell="A28" zoomScaleNormal="100" workbookViewId="0">
      <selection activeCell="M145" sqref="M145"/>
    </sheetView>
  </sheetViews>
  <sheetFormatPr defaultColWidth="8.7109375" defaultRowHeight="15" x14ac:dyDescent="0.25"/>
  <cols>
    <col min="2" max="2" width="14.28515625" customWidth="1"/>
    <col min="3" max="3" width="12" customWidth="1"/>
    <col min="4" max="4" width="16.140625" customWidth="1"/>
    <col min="5" max="5" width="12" customWidth="1"/>
    <col min="6" max="6" width="14.28515625" customWidth="1"/>
    <col min="7" max="7" width="10.140625" bestFit="1" customWidth="1"/>
    <col min="8" max="8" width="4" bestFit="1" customWidth="1"/>
    <col min="9" max="9" width="4.85546875" bestFit="1" customWidth="1"/>
    <col min="10" max="10" width="12.140625" bestFit="1" customWidth="1"/>
    <col min="11" max="11" width="12.5703125" bestFit="1" customWidth="1"/>
    <col min="12" max="12" width="13.140625" bestFit="1" customWidth="1"/>
    <col min="13" max="13" width="8.140625" customWidth="1"/>
    <col min="14" max="14" width="11.7109375" customWidth="1"/>
    <col min="15" max="15" width="12.42578125" customWidth="1"/>
    <col min="16" max="16" width="13.140625" customWidth="1"/>
    <col min="1023" max="1023" width="11.5703125" customWidth="1"/>
  </cols>
  <sheetData>
    <row r="1" spans="1:7" x14ac:dyDescent="0.25">
      <c r="A1" t="s">
        <v>301</v>
      </c>
      <c r="B1" t="s">
        <v>4</v>
      </c>
      <c r="C1" t="s">
        <v>2</v>
      </c>
      <c r="D1" t="s">
        <v>302</v>
      </c>
      <c r="E1" t="s">
        <v>303</v>
      </c>
    </row>
    <row r="2" spans="1:7" x14ac:dyDescent="0.25">
      <c r="A2" t="s">
        <v>304</v>
      </c>
      <c r="B2">
        <v>0</v>
      </c>
      <c r="C2" s="35">
        <v>7</v>
      </c>
      <c r="E2" t="s">
        <v>305</v>
      </c>
      <c r="F2" t="s">
        <v>306</v>
      </c>
    </row>
    <row r="3" spans="1:7" x14ac:dyDescent="0.25">
      <c r="A3" s="36">
        <v>43905</v>
      </c>
      <c r="B3">
        <v>0</v>
      </c>
      <c r="C3" s="35">
        <v>6</v>
      </c>
      <c r="D3" t="s">
        <v>308</v>
      </c>
      <c r="E3" s="37">
        <v>16682</v>
      </c>
      <c r="F3" s="37">
        <v>23841</v>
      </c>
    </row>
    <row r="4" spans="1:7" x14ac:dyDescent="0.25">
      <c r="A4" s="36">
        <v>43906</v>
      </c>
      <c r="B4">
        <v>0</v>
      </c>
      <c r="C4" s="35">
        <v>4</v>
      </c>
      <c r="D4" t="s">
        <v>314</v>
      </c>
      <c r="E4" s="37">
        <v>15321</v>
      </c>
      <c r="F4" s="37">
        <v>22383</v>
      </c>
    </row>
    <row r="5" spans="1:7" x14ac:dyDescent="0.25">
      <c r="A5" s="36">
        <v>43907</v>
      </c>
      <c r="B5">
        <v>0</v>
      </c>
      <c r="C5" s="35">
        <v>9</v>
      </c>
      <c r="D5" t="s">
        <v>315</v>
      </c>
      <c r="E5">
        <f>E3-E4</f>
        <v>1361</v>
      </c>
      <c r="F5">
        <f>F3-F4</f>
        <v>1458</v>
      </c>
    </row>
    <row r="6" spans="1:7" x14ac:dyDescent="0.25">
      <c r="A6" s="36">
        <v>43908</v>
      </c>
      <c r="B6">
        <v>0</v>
      </c>
      <c r="C6" s="35">
        <v>13</v>
      </c>
      <c r="D6" t="s">
        <v>316</v>
      </c>
      <c r="E6">
        <f>291557</f>
        <v>291557</v>
      </c>
      <c r="F6">
        <f>140414+74524</f>
        <v>214938</v>
      </c>
    </row>
    <row r="7" spans="1:7" x14ac:dyDescent="0.25">
      <c r="A7" s="36">
        <v>43909</v>
      </c>
      <c r="B7">
        <v>0</v>
      </c>
      <c r="C7" s="35">
        <v>5</v>
      </c>
      <c r="D7" t="s">
        <v>317</v>
      </c>
      <c r="E7" s="41">
        <f>E6/E5</f>
        <v>214.2226304188097</v>
      </c>
      <c r="F7" s="41">
        <f>F6/F5</f>
        <v>147.41975308641975</v>
      </c>
    </row>
    <row r="8" spans="1:7" x14ac:dyDescent="0.25">
      <c r="A8" s="36">
        <v>43910</v>
      </c>
      <c r="B8">
        <v>0</v>
      </c>
      <c r="C8" s="35">
        <v>11</v>
      </c>
      <c r="D8" t="s">
        <v>318</v>
      </c>
      <c r="E8">
        <f>E6+113842</f>
        <v>405399</v>
      </c>
      <c r="F8">
        <f>F6+224097+59297</f>
        <v>498332</v>
      </c>
    </row>
    <row r="9" spans="1:7" x14ac:dyDescent="0.25">
      <c r="A9" s="36">
        <v>43911</v>
      </c>
      <c r="B9">
        <v>0</v>
      </c>
      <c r="C9" s="35">
        <v>10</v>
      </c>
      <c r="D9" t="s">
        <v>319</v>
      </c>
      <c r="E9" s="41">
        <f>E8/E5</f>
        <v>297.86847905951504</v>
      </c>
      <c r="F9" s="41">
        <f>F8/F5</f>
        <v>341.79149519890262</v>
      </c>
    </row>
    <row r="10" spans="1:7" x14ac:dyDescent="0.25">
      <c r="A10" s="36">
        <v>43912</v>
      </c>
      <c r="B10">
        <v>0</v>
      </c>
      <c r="C10" s="35">
        <v>13</v>
      </c>
    </row>
    <row r="11" spans="1:7" x14ac:dyDescent="0.25">
      <c r="A11" s="36">
        <v>43913</v>
      </c>
      <c r="B11">
        <v>1</v>
      </c>
      <c r="C11" s="35">
        <v>23</v>
      </c>
    </row>
    <row r="12" spans="1:7" x14ac:dyDescent="0.25">
      <c r="A12" s="36">
        <v>43914</v>
      </c>
      <c r="B12">
        <v>0</v>
      </c>
      <c r="C12" s="35">
        <v>7</v>
      </c>
    </row>
    <row r="13" spans="1:7" x14ac:dyDescent="0.25">
      <c r="A13" s="36">
        <v>43915</v>
      </c>
      <c r="B13">
        <v>0</v>
      </c>
      <c r="C13" s="35">
        <v>29</v>
      </c>
    </row>
    <row r="14" spans="1:7" x14ac:dyDescent="0.25">
      <c r="A14" s="36">
        <v>43916</v>
      </c>
      <c r="B14">
        <v>0</v>
      </c>
      <c r="C14" s="35">
        <v>21</v>
      </c>
      <c r="E14">
        <f>AVERAGE(C12:C14)/AVERAGE(C1:C14)</f>
        <v>1.5632911392405064</v>
      </c>
      <c r="F14" t="str">
        <f>IF(E14&gt;1,"Red","Green")</f>
        <v>Red</v>
      </c>
    </row>
    <row r="15" spans="1:7" x14ac:dyDescent="0.25">
      <c r="A15" s="36">
        <v>43917</v>
      </c>
      <c r="B15">
        <v>1</v>
      </c>
      <c r="C15" s="35">
        <v>29</v>
      </c>
      <c r="E15">
        <f>AVERAGE(C13:C15)/AVERAGE(C2:C15)</f>
        <v>1.9714795008912653</v>
      </c>
      <c r="F15" s="35" t="str">
        <f t="shared" ref="F15:F78" si="0">IF(E15&gt;1,"Red","Green")</f>
        <v>Red</v>
      </c>
      <c r="G15" s="35"/>
    </row>
    <row r="16" spans="1:7" x14ac:dyDescent="0.25">
      <c r="A16" s="36">
        <v>43918</v>
      </c>
      <c r="B16">
        <v>0</v>
      </c>
      <c r="C16" s="35">
        <v>27</v>
      </c>
      <c r="E16">
        <f>AVERAGE(C14:C16)/AVERAGE(C3:C16)</f>
        <v>1.7359098228663445</v>
      </c>
      <c r="F16" s="35" t="str">
        <f t="shared" si="0"/>
        <v>Red</v>
      </c>
      <c r="G16" s="35"/>
    </row>
    <row r="17" spans="1:10" x14ac:dyDescent="0.25">
      <c r="A17" s="36">
        <v>43919</v>
      </c>
      <c r="B17">
        <v>1</v>
      </c>
      <c r="C17" s="35">
        <v>44</v>
      </c>
      <c r="E17">
        <f>AVERAGE(C15:C17)/AVERAGE(C4:C17)</f>
        <v>1.9047619047619049</v>
      </c>
      <c r="F17" s="35" t="str">
        <f t="shared" si="0"/>
        <v>Red</v>
      </c>
      <c r="G17" s="35"/>
    </row>
    <row r="18" spans="1:10" x14ac:dyDescent="0.25">
      <c r="A18" s="36">
        <v>43920</v>
      </c>
      <c r="B18">
        <v>0</v>
      </c>
      <c r="C18" s="35">
        <v>56</v>
      </c>
      <c r="E18">
        <f>AVERAGE(C16:C18)/AVERAGE(C5:C18)</f>
        <v>1.9955106621773289</v>
      </c>
      <c r="F18" s="35" t="str">
        <f t="shared" si="0"/>
        <v>Red</v>
      </c>
      <c r="G18" s="35"/>
    </row>
    <row r="19" spans="1:10" x14ac:dyDescent="0.25">
      <c r="A19" s="36">
        <v>43921</v>
      </c>
      <c r="B19">
        <v>0</v>
      </c>
      <c r="C19" s="35">
        <v>53</v>
      </c>
      <c r="D19">
        <f>AVERAGE(B16:B20)/AVERAGE(C1:C15)</f>
        <v>2.9946524064171122E-2</v>
      </c>
      <c r="E19">
        <f>AVERAGE(C17:C19)/AVERAGE(C6:C19)</f>
        <v>2.0938416422287389</v>
      </c>
      <c r="F19" s="35" t="str">
        <f t="shared" si="0"/>
        <v>Red</v>
      </c>
      <c r="G19" s="35"/>
    </row>
    <row r="20" spans="1:10" x14ac:dyDescent="0.25">
      <c r="A20" s="36">
        <v>43922</v>
      </c>
      <c r="B20">
        <v>1</v>
      </c>
      <c r="C20" s="35">
        <v>48</v>
      </c>
      <c r="D20">
        <f>AVERAGE(B17:B21)/AVERAGE(C2:C16)</f>
        <v>4.2056074766355138E-2</v>
      </c>
      <c r="E20">
        <f>AVERAGE(C18:C20)/AVERAGE(C7:C20)</f>
        <v>1.948581560283688</v>
      </c>
      <c r="F20" s="35" t="str">
        <f t="shared" si="0"/>
        <v>Red</v>
      </c>
      <c r="G20" s="35"/>
    </row>
    <row r="21" spans="1:10" x14ac:dyDescent="0.25">
      <c r="A21" s="36">
        <v>43923</v>
      </c>
      <c r="B21">
        <v>1</v>
      </c>
      <c r="C21" s="35">
        <v>64</v>
      </c>
      <c r="D21">
        <f>AVERAGE(B18:B22)/AVERAGE(C3:C17)</f>
        <v>4.7808764940239043E-2</v>
      </c>
      <c r="E21">
        <f>AVERAGE(C19:C21)/AVERAGE(C8:C21)</f>
        <v>1.7701149425287355</v>
      </c>
      <c r="F21" s="35" t="str">
        <f t="shared" si="0"/>
        <v>Red</v>
      </c>
      <c r="G21" s="35"/>
    </row>
    <row r="22" spans="1:10" x14ac:dyDescent="0.25">
      <c r="A22" s="36">
        <v>43924</v>
      </c>
      <c r="B22">
        <v>2</v>
      </c>
      <c r="C22" s="35">
        <v>61</v>
      </c>
      <c r="D22">
        <f>AVERAGE(B19:B23)/AVERAGE(C4:C18)</f>
        <v>5.9800664451827239E-2</v>
      </c>
      <c r="E22">
        <f>AVERAGE(C20:C22)/AVERAGE(C9:C22)</f>
        <v>1.6646048109965634</v>
      </c>
      <c r="F22" s="35" t="str">
        <f t="shared" si="0"/>
        <v>Red</v>
      </c>
      <c r="G22" s="35"/>
    </row>
    <row r="23" spans="1:10" x14ac:dyDescent="0.25">
      <c r="A23" s="36">
        <v>43925</v>
      </c>
      <c r="B23">
        <v>2</v>
      </c>
      <c r="C23" s="35">
        <v>81</v>
      </c>
      <c r="D23">
        <f>AVERAGE(B20:B24)/AVERAGE(C5:C19)</f>
        <v>6.8571428571428575E-2</v>
      </c>
      <c r="E23">
        <f>AVERAGE(C21:C23)/AVERAGE(C10:C23)</f>
        <v>1.7290167865707435</v>
      </c>
      <c r="F23" s="35" t="str">
        <f t="shared" si="0"/>
        <v>Red</v>
      </c>
      <c r="G23" s="35"/>
    </row>
    <row r="24" spans="1:10" x14ac:dyDescent="0.25">
      <c r="A24" s="36">
        <v>43926</v>
      </c>
      <c r="B24" s="41">
        <v>2</v>
      </c>
      <c r="C24" s="35">
        <v>48</v>
      </c>
      <c r="D24">
        <f>AVERAGE(B21:B25)/AVERAGE(C6:C20)</f>
        <v>5.3984575835475578E-2</v>
      </c>
      <c r="E24">
        <f>AVERAGE(C22:C24)/AVERAGE(C11:C24)</f>
        <v>1.5002820078962211</v>
      </c>
      <c r="F24" s="35" t="str">
        <f t="shared" si="0"/>
        <v>Red</v>
      </c>
      <c r="G24" s="35"/>
    </row>
    <row r="25" spans="1:10" x14ac:dyDescent="0.25">
      <c r="A25" s="36">
        <v>43927</v>
      </c>
      <c r="B25" s="41">
        <v>0</v>
      </c>
      <c r="C25" s="35">
        <v>46</v>
      </c>
      <c r="D25">
        <f>AVERAGE(B22:B26)/AVERAGE(C7:C21)</f>
        <v>6.8181818181818191E-2</v>
      </c>
      <c r="E25">
        <f>AVERAGE(C23:C25)/AVERAGE(C12:C25)</f>
        <v>1.3300760043431055</v>
      </c>
      <c r="F25" s="35" t="str">
        <f t="shared" si="0"/>
        <v>Red</v>
      </c>
      <c r="G25" s="35"/>
    </row>
    <row r="26" spans="1:10" x14ac:dyDescent="0.25">
      <c r="A26" s="36">
        <v>43928</v>
      </c>
      <c r="B26" s="41">
        <v>4</v>
      </c>
      <c r="C26" s="35">
        <v>32</v>
      </c>
      <c r="D26">
        <f>AVERAGE(B23:B27)/AVERAGE(C8:C22)</f>
        <v>7.8629032258064516E-2</v>
      </c>
      <c r="E26">
        <f>AVERAGE(C24:C26)/AVERAGE(C13:C26)</f>
        <v>0.92018779342723001</v>
      </c>
      <c r="F26" s="35" t="str">
        <f t="shared" si="0"/>
        <v>Green</v>
      </c>
      <c r="G26" s="35"/>
      <c r="H26" s="35"/>
      <c r="I26" s="35"/>
      <c r="J26" s="35"/>
    </row>
    <row r="27" spans="1:10" x14ac:dyDescent="0.25">
      <c r="A27" s="36">
        <v>43929</v>
      </c>
      <c r="B27" s="41">
        <v>5</v>
      </c>
      <c r="C27" s="35">
        <v>41</v>
      </c>
      <c r="D27">
        <f>AVERAGE(B24:B28)/AVERAGE(C9:C23)</f>
        <v>7.4204946996466431E-2</v>
      </c>
      <c r="E27">
        <f>AVERAGE(C25:C27)/AVERAGE(C14:C27)</f>
        <v>0.8530465949820788</v>
      </c>
      <c r="F27" s="35" t="str">
        <f t="shared" si="0"/>
        <v>Green</v>
      </c>
    </row>
    <row r="28" spans="1:10" x14ac:dyDescent="0.25">
      <c r="A28" s="36">
        <v>43930</v>
      </c>
      <c r="B28" s="41">
        <v>3</v>
      </c>
      <c r="C28" s="35">
        <v>31</v>
      </c>
      <c r="D28">
        <f>AVERAGE(B25:B29)/AVERAGE(C10:C24)</f>
        <v>6.456953642384107E-2</v>
      </c>
      <c r="E28">
        <f>AVERAGE(C26:C28)/AVERAGE(C15:C28)</f>
        <v>0.73424104891578412</v>
      </c>
      <c r="F28" s="35" t="str">
        <f t="shared" si="0"/>
        <v>Green</v>
      </c>
    </row>
    <row r="29" spans="1:10" x14ac:dyDescent="0.25">
      <c r="A29" s="36">
        <v>43931</v>
      </c>
      <c r="B29" s="41">
        <v>1</v>
      </c>
      <c r="C29" s="35">
        <v>66</v>
      </c>
      <c r="D29">
        <f>AVERAGE(B26:B30)/AVERAGE(C11:C25)</f>
        <v>6.5934065934065922E-2</v>
      </c>
      <c r="E29">
        <f>AVERAGE(C27:C29)/AVERAGE(C16:C29)</f>
        <v>0.92263610315186251</v>
      </c>
      <c r="F29" s="35" t="str">
        <f t="shared" si="0"/>
        <v>Green</v>
      </c>
    </row>
    <row r="30" spans="1:10" x14ac:dyDescent="0.25">
      <c r="A30" s="36">
        <v>43932</v>
      </c>
      <c r="B30" s="41">
        <v>1</v>
      </c>
      <c r="C30" s="35">
        <v>45</v>
      </c>
      <c r="D30">
        <f>AVERAGE(B27:B31)/AVERAGE(C12:C26)</f>
        <v>4.6439628482972131E-2</v>
      </c>
      <c r="E30">
        <f>AVERAGE(C28:C30)/AVERAGE(C17:C30)</f>
        <v>0.92551210428305397</v>
      </c>
      <c r="F30" s="35" t="str">
        <f t="shared" si="0"/>
        <v>Green</v>
      </c>
    </row>
    <row r="31" spans="1:10" x14ac:dyDescent="0.25">
      <c r="A31" s="36">
        <v>43933</v>
      </c>
      <c r="B31" s="41">
        <v>0</v>
      </c>
      <c r="C31" s="35">
        <v>57</v>
      </c>
      <c r="D31">
        <f>AVERAGE(B28:B32)/AVERAGE(C13:C27)</f>
        <v>2.2058823529411763E-2</v>
      </c>
      <c r="E31">
        <f>AVERAGE(C29:C31)/AVERAGE(C18:C31)</f>
        <v>1.075445816186557</v>
      </c>
      <c r="F31" s="35" t="str">
        <f t="shared" si="0"/>
        <v>Red</v>
      </c>
    </row>
    <row r="32" spans="1:10" x14ac:dyDescent="0.25">
      <c r="A32" s="36">
        <v>43934</v>
      </c>
      <c r="B32" s="41">
        <v>0</v>
      </c>
      <c r="C32" s="35">
        <v>35</v>
      </c>
      <c r="D32">
        <f>AVERAGE(B29:B33)/AVERAGE(C14:C28)</f>
        <v>2.6392961876832842E-2</v>
      </c>
      <c r="E32">
        <f>AVERAGE(C30:C32)/AVERAGE(C19:C32)</f>
        <v>0.90301318267419961</v>
      </c>
      <c r="F32" s="35" t="str">
        <f t="shared" si="0"/>
        <v>Green</v>
      </c>
    </row>
    <row r="33" spans="1:6" x14ac:dyDescent="0.25">
      <c r="A33" s="36">
        <v>43935</v>
      </c>
      <c r="B33" s="41">
        <v>4</v>
      </c>
      <c r="C33" s="35">
        <v>73</v>
      </c>
      <c r="D33">
        <f>AVERAGE(B30:B34)/AVERAGE(C15:C29)</f>
        <v>4.1265474552957357E-2</v>
      </c>
      <c r="E33">
        <f>AVERAGE(C31:C33)/AVERAGE(C20:C33)</f>
        <v>1.0576923076923077</v>
      </c>
      <c r="F33" s="35" t="str">
        <f t="shared" si="0"/>
        <v>Red</v>
      </c>
    </row>
    <row r="34" spans="1:6" x14ac:dyDescent="0.25">
      <c r="A34" s="36">
        <v>43936</v>
      </c>
      <c r="B34" s="41">
        <v>5</v>
      </c>
      <c r="C34" s="35">
        <v>53</v>
      </c>
      <c r="D34">
        <f>AVERAGE(B31:B35)/AVERAGE(C16:C30)</f>
        <v>4.4414535666218037E-2</v>
      </c>
      <c r="E34">
        <f>AVERAGE(C32:C34)/AVERAGE(C21:C34)</f>
        <v>1.0250113688040019</v>
      </c>
      <c r="F34" s="35" t="str">
        <f t="shared" si="0"/>
        <v>Red</v>
      </c>
    </row>
    <row r="35" spans="1:6" x14ac:dyDescent="0.25">
      <c r="A35" s="36">
        <v>43937</v>
      </c>
      <c r="B35" s="41">
        <v>2</v>
      </c>
      <c r="C35" s="35">
        <v>71</v>
      </c>
      <c r="D35">
        <f>AVERAGE(B32:B36)/AVERAGE(C17:C31)</f>
        <v>5.4333764553686929E-2</v>
      </c>
      <c r="E35">
        <f>AVERAGE(C33:C35)/AVERAGE(C22:C35)</f>
        <v>1.2423423423423425</v>
      </c>
      <c r="F35" s="35" t="str">
        <f t="shared" si="0"/>
        <v>Red</v>
      </c>
    </row>
    <row r="36" spans="1:6" x14ac:dyDescent="0.25">
      <c r="A36" s="36">
        <v>43938</v>
      </c>
      <c r="B36" s="41">
        <v>3</v>
      </c>
      <c r="C36" s="35">
        <v>78</v>
      </c>
      <c r="D36">
        <f>AVERAGE(B33:B37)/AVERAGE(C18:C32)</f>
        <v>5.8900523560209431E-2</v>
      </c>
      <c r="E36">
        <f>AVERAGE(C34:C36)/AVERAGE(C23:C36)</f>
        <v>1.2452664024658739</v>
      </c>
      <c r="F36" s="35" t="str">
        <f t="shared" si="0"/>
        <v>Red</v>
      </c>
    </row>
    <row r="37" spans="1:6" x14ac:dyDescent="0.25">
      <c r="A37" s="36">
        <v>43939</v>
      </c>
      <c r="B37" s="41">
        <v>1</v>
      </c>
      <c r="C37" s="35">
        <v>56</v>
      </c>
      <c r="D37">
        <f>AVERAGE(B34:B38)/AVERAGE(C19:C33)</f>
        <v>5.3777208706786164E-2</v>
      </c>
      <c r="E37">
        <f>AVERAGE(C35:C37)/AVERAGE(C24:C37)</f>
        <v>1.3069216757741347</v>
      </c>
      <c r="F37" s="35" t="str">
        <f t="shared" si="0"/>
        <v>Red</v>
      </c>
    </row>
    <row r="38" spans="1:6" x14ac:dyDescent="0.25">
      <c r="A38" s="36">
        <v>43940</v>
      </c>
      <c r="B38" s="41">
        <v>3</v>
      </c>
      <c r="C38" s="35">
        <v>50</v>
      </c>
      <c r="D38">
        <f>AVERAGE(B35:B39)/AVERAGE(C20:C34)</f>
        <v>3.8412291933418691E-2</v>
      </c>
      <c r="E38">
        <f>AVERAGE(C36:C38)/AVERAGE(C25:C38)</f>
        <v>1.1698455949137148</v>
      </c>
      <c r="F38" s="35" t="str">
        <f t="shared" si="0"/>
        <v>Red</v>
      </c>
    </row>
    <row r="39" spans="1:6" x14ac:dyDescent="0.25">
      <c r="A39" s="36">
        <v>43941</v>
      </c>
      <c r="B39" s="41">
        <v>1</v>
      </c>
      <c r="C39" s="35">
        <v>56</v>
      </c>
      <c r="D39">
        <f>AVERAGE(B36:B40)/AVERAGE(C21:C35)</f>
        <v>2.9850746268656716E-2</v>
      </c>
      <c r="E39">
        <f>AVERAGE(C37:C39)/AVERAGE(C26:C39)</f>
        <v>1.0161290322580645</v>
      </c>
      <c r="F39" s="35" t="str">
        <f t="shared" si="0"/>
        <v>Red</v>
      </c>
    </row>
    <row r="40" spans="1:6" x14ac:dyDescent="0.25">
      <c r="A40" s="36">
        <v>43942</v>
      </c>
      <c r="B40" s="41">
        <v>0</v>
      </c>
      <c r="C40" s="35">
        <v>44</v>
      </c>
      <c r="D40">
        <f>AVERAGE(B37:B41)/AVERAGE(C22:C36)</f>
        <v>4.0342298288508563E-2</v>
      </c>
      <c r="E40">
        <f>AVERAGE(C38:C40)/AVERAGE(C27:C40)</f>
        <v>0.92592592592592593</v>
      </c>
      <c r="F40" s="35" t="str">
        <f t="shared" si="0"/>
        <v>Green</v>
      </c>
    </row>
    <row r="41" spans="1:6" x14ac:dyDescent="0.25">
      <c r="A41" s="36">
        <v>43943</v>
      </c>
      <c r="B41" s="41">
        <v>6</v>
      </c>
      <c r="C41" s="35">
        <v>99</v>
      </c>
      <c r="D41">
        <f>AVERAGE(B38:B42)/AVERAGE(C23:C37)</f>
        <v>4.797047970479705E-2</v>
      </c>
      <c r="E41">
        <f>AVERAGE(C39:C41)/AVERAGE(C28:C41)</f>
        <v>1.1408681408681407</v>
      </c>
      <c r="F41" s="35" t="str">
        <f t="shared" si="0"/>
        <v>Red</v>
      </c>
    </row>
    <row r="42" spans="1:6" x14ac:dyDescent="0.25">
      <c r="A42" s="36">
        <v>43944</v>
      </c>
      <c r="B42" s="41">
        <v>3</v>
      </c>
      <c r="C42" s="35">
        <v>84</v>
      </c>
      <c r="D42">
        <f>AVERAGE(B39:B43)/AVERAGE(C24:C38)</f>
        <v>4.6035805626598467E-2</v>
      </c>
      <c r="E42">
        <f>AVERAGE(C40:C42)/AVERAGE(C29:C42)</f>
        <v>1.221837754709727</v>
      </c>
      <c r="F42" s="35" t="str">
        <f t="shared" si="0"/>
        <v>Red</v>
      </c>
    </row>
    <row r="43" spans="1:6" x14ac:dyDescent="0.25">
      <c r="A43" s="36">
        <v>43945</v>
      </c>
      <c r="B43" s="41">
        <v>2</v>
      </c>
      <c r="C43" s="35">
        <v>53</v>
      </c>
      <c r="D43">
        <f>AVERAGE(B40:B44)/AVERAGE(C25:C39)</f>
        <v>6.8354430379746839E-2</v>
      </c>
      <c r="E43">
        <f>AVERAGE(C41:C43)/AVERAGE(C30:C43)</f>
        <v>1.2896174863387979</v>
      </c>
      <c r="F43" s="35" t="str">
        <f t="shared" si="0"/>
        <v>Red</v>
      </c>
    </row>
    <row r="44" spans="1:6" x14ac:dyDescent="0.25">
      <c r="A44" s="36">
        <v>43946</v>
      </c>
      <c r="B44" s="41">
        <v>7</v>
      </c>
      <c r="C44" s="35">
        <v>69</v>
      </c>
      <c r="D44">
        <f>AVERAGE(B41:B45)/AVERAGE(C26:C40)</f>
        <v>6.8527918781725886E-2</v>
      </c>
      <c r="E44">
        <f>AVERAGE(C42:C44)/AVERAGE(C31:C44)</f>
        <v>1.0949126803340927</v>
      </c>
      <c r="F44" s="35" t="str">
        <f t="shared" si="0"/>
        <v>Red</v>
      </c>
    </row>
    <row r="45" spans="1:6" x14ac:dyDescent="0.25">
      <c r="A45" s="36">
        <v>43947</v>
      </c>
      <c r="B45" s="41">
        <v>0</v>
      </c>
      <c r="C45" s="35">
        <v>77</v>
      </c>
      <c r="D45">
        <f>AVERAGE(B42:B46)/AVERAGE(C27:C41)</f>
        <v>4.2105263157894736E-2</v>
      </c>
      <c r="E45">
        <f>AVERAGE(C43:C45)/AVERAGE(C32:C45)</f>
        <v>1.0341499628804751</v>
      </c>
      <c r="F45" s="35" t="str">
        <f t="shared" si="0"/>
        <v>Red</v>
      </c>
    </row>
    <row r="46" spans="1:6" x14ac:dyDescent="0.25">
      <c r="A46" s="36">
        <v>43948</v>
      </c>
      <c r="B46" s="41">
        <v>0</v>
      </c>
      <c r="C46" s="35">
        <v>75</v>
      </c>
      <c r="D46">
        <f>AVERAGE(B43:B47)/AVERAGE(C28:C42)</f>
        <v>3.0066815144766147E-2</v>
      </c>
      <c r="E46">
        <f>AVERAGE(C44:C46)/AVERAGE(C33:C46)</f>
        <v>1.099502487562189</v>
      </c>
      <c r="F46" s="35" t="str">
        <f t="shared" si="0"/>
        <v>Red</v>
      </c>
    </row>
    <row r="47" spans="1:6" x14ac:dyDescent="0.25">
      <c r="A47" s="36">
        <v>43949</v>
      </c>
      <c r="B47" s="41">
        <v>0</v>
      </c>
      <c r="C47" s="35">
        <v>82</v>
      </c>
      <c r="D47">
        <f>AVERAGE(B44:B48)/AVERAGE(C29:C43)</f>
        <v>4.2391304347826085E-2</v>
      </c>
      <c r="E47">
        <f>AVERAGE(C45:C47)/AVERAGE(C34:C47)</f>
        <v>1.1531151003167899</v>
      </c>
      <c r="F47" s="35" t="str">
        <f t="shared" si="0"/>
        <v>Red</v>
      </c>
    </row>
    <row r="48" spans="1:6" x14ac:dyDescent="0.25">
      <c r="A48" s="36">
        <v>43950</v>
      </c>
      <c r="B48" s="41">
        <v>6</v>
      </c>
      <c r="C48" s="35">
        <v>50</v>
      </c>
      <c r="D48">
        <f>AVERAGE(B45:B49)/AVERAGE(C30:C44)</f>
        <v>3.9003250270855903E-2</v>
      </c>
      <c r="E48">
        <f>AVERAGE(C46:C48)/AVERAGE(C35:C48)</f>
        <v>1.0233050847457628</v>
      </c>
      <c r="F48" s="35" t="str">
        <f t="shared" si="0"/>
        <v>Red</v>
      </c>
    </row>
    <row r="49" spans="1:6" x14ac:dyDescent="0.25">
      <c r="A49" s="36">
        <v>43951</v>
      </c>
      <c r="B49" s="41">
        <v>6</v>
      </c>
      <c r="C49" s="35">
        <v>96</v>
      </c>
      <c r="D49">
        <f>AVERAGE(B46:B50)/AVERAGE(C31:C45)</f>
        <v>3.7696335078534031E-2</v>
      </c>
      <c r="E49">
        <f>AVERAGE(C47:C49)/AVERAGE(C36:C49)</f>
        <v>1.0980392156862746</v>
      </c>
      <c r="F49" s="35" t="str">
        <f t="shared" si="0"/>
        <v>Red</v>
      </c>
    </row>
    <row r="50" spans="1:6" x14ac:dyDescent="0.25">
      <c r="A50" s="36">
        <v>43952</v>
      </c>
      <c r="B50" s="41">
        <v>0</v>
      </c>
      <c r="C50" s="35">
        <v>164</v>
      </c>
      <c r="D50">
        <f>AVERAGE(B47:B51)/AVERAGE(C32:C46)</f>
        <v>4.6248715313463522E-2</v>
      </c>
      <c r="E50">
        <f>AVERAGE(C48:C50)/AVERAGE(C37:C50)</f>
        <v>1.3712480252764612</v>
      </c>
      <c r="F50" s="35" t="str">
        <f t="shared" si="0"/>
        <v>Red</v>
      </c>
    </row>
    <row r="51" spans="1:6" x14ac:dyDescent="0.25">
      <c r="A51" s="36">
        <v>43953</v>
      </c>
      <c r="B51" s="41">
        <v>3</v>
      </c>
      <c r="C51" s="35">
        <v>121</v>
      </c>
      <c r="D51">
        <f>AVERAGE(B48:B52)/AVERAGE(C33:C47)</f>
        <v>4.9999999999999996E-2</v>
      </c>
      <c r="E51">
        <f>AVERAGE(C49:C51)/AVERAGE(C38:C51)</f>
        <v>1.5874999999999999</v>
      </c>
      <c r="F51" s="35" t="str">
        <f t="shared" si="0"/>
        <v>Red</v>
      </c>
    </row>
    <row r="52" spans="1:6" x14ac:dyDescent="0.25">
      <c r="A52" s="36">
        <v>43954</v>
      </c>
      <c r="B52" s="41">
        <v>2</v>
      </c>
      <c r="C52" s="35">
        <v>90</v>
      </c>
      <c r="D52">
        <f>AVERAGE(B49:B53)/AVERAGE(C34:C48)</f>
        <v>3.3099297893681046E-2</v>
      </c>
      <c r="E52">
        <f>AVERAGE(C50:C52)/AVERAGE(C39:C52)</f>
        <v>1.5086206896551724</v>
      </c>
      <c r="F52" s="35" t="str">
        <f t="shared" si="0"/>
        <v>Red</v>
      </c>
    </row>
    <row r="53" spans="1:6" x14ac:dyDescent="0.25">
      <c r="A53" s="36">
        <v>43955</v>
      </c>
      <c r="B53" s="41">
        <v>0</v>
      </c>
      <c r="C53" s="35">
        <v>72</v>
      </c>
      <c r="D53">
        <f>AVERAGE(B50:B54)/AVERAGE(C35:C49)</f>
        <v>3.1730769230769236E-2</v>
      </c>
      <c r="E53">
        <f>AVERAGE(C51:C53)/AVERAGE(C40:C53)</f>
        <v>1.123015873015873</v>
      </c>
      <c r="F53" s="35" t="str">
        <f t="shared" si="0"/>
        <v>Red</v>
      </c>
    </row>
    <row r="54" spans="1:6" x14ac:dyDescent="0.25">
      <c r="A54" s="36">
        <v>43956</v>
      </c>
      <c r="B54" s="41">
        <v>6</v>
      </c>
      <c r="C54" s="35">
        <v>50</v>
      </c>
      <c r="D54">
        <f>AVERAGE(B51:B55)/AVERAGE(C36:C50)</f>
        <v>7.9435127978817299E-2</v>
      </c>
      <c r="E54">
        <f>AVERAGE(C52:C54)/AVERAGE(C41:C54)</f>
        <v>0.83699943598420756</v>
      </c>
      <c r="F54" s="35" t="str">
        <f t="shared" si="0"/>
        <v>Green</v>
      </c>
    </row>
    <row r="55" spans="1:6" x14ac:dyDescent="0.25">
      <c r="A55" s="36">
        <v>43957</v>
      </c>
      <c r="B55" s="41">
        <v>19</v>
      </c>
      <c r="C55" s="35">
        <v>108</v>
      </c>
      <c r="D55">
        <f>AVERAGE(B52:B56)/AVERAGE(C37:C51)</f>
        <v>7.6530612244897947E-2</v>
      </c>
      <c r="E55">
        <f>AVERAGE(C53:C55)/AVERAGE(C42:C55)</f>
        <v>0.90120347047299199</v>
      </c>
      <c r="F55" s="35" t="str">
        <f t="shared" si="0"/>
        <v>Green</v>
      </c>
    </row>
    <row r="56" spans="1:6" x14ac:dyDescent="0.25">
      <c r="A56" s="36">
        <v>43958</v>
      </c>
      <c r="B56" s="41">
        <v>3</v>
      </c>
      <c r="C56" s="35">
        <v>104</v>
      </c>
      <c r="D56">
        <f>AVERAGE(B53:B57)/AVERAGE(C38:C52)</f>
        <v>8.677685950413222E-2</v>
      </c>
      <c r="E56">
        <f>AVERAGE(C54:C56)/AVERAGE(C43:C56)</f>
        <v>1.0096339113680153</v>
      </c>
      <c r="F56" s="35" t="str">
        <f t="shared" si="0"/>
        <v>Red</v>
      </c>
    </row>
    <row r="57" spans="1:6" x14ac:dyDescent="0.25">
      <c r="A57" s="36">
        <v>43959</v>
      </c>
      <c r="B57" s="41">
        <v>7</v>
      </c>
      <c r="C57" s="35">
        <v>104</v>
      </c>
      <c r="D57">
        <f>AVERAGE(B54:B58)/AVERAGE(C39:C53)</f>
        <v>0.10957792207792207</v>
      </c>
      <c r="E57">
        <f>AVERAGE(C55:C57)/AVERAGE(C44:C57)</f>
        <v>1.1685155837295298</v>
      </c>
      <c r="F57" s="35" t="str">
        <f t="shared" si="0"/>
        <v>Red</v>
      </c>
    </row>
    <row r="58" spans="1:6" x14ac:dyDescent="0.25">
      <c r="A58" s="36">
        <v>43960</v>
      </c>
      <c r="B58" s="41">
        <v>10</v>
      </c>
      <c r="C58" s="35">
        <v>71</v>
      </c>
      <c r="D58">
        <f>AVERAGE(B55:B59)/AVERAGE(C40:C54)</f>
        <v>0.10032626427406198</v>
      </c>
      <c r="E58">
        <f>AVERAGE(C56:C58)/AVERAGE(C45:C58)</f>
        <v>1.0300632911392404</v>
      </c>
      <c r="F58" s="35" t="str">
        <f t="shared" si="0"/>
        <v>Red</v>
      </c>
    </row>
    <row r="59" spans="1:6" x14ac:dyDescent="0.25">
      <c r="A59" s="36">
        <v>43961</v>
      </c>
      <c r="B59" s="41">
        <v>2</v>
      </c>
      <c r="C59" s="35">
        <v>61</v>
      </c>
      <c r="D59">
        <f>AVERAGE(B56:B60)/AVERAGE(C41:C55)</f>
        <v>5.1162790697674425E-2</v>
      </c>
      <c r="E59">
        <f>AVERAGE(C57:C59)/AVERAGE(C46:C59)</f>
        <v>0.88247863247863256</v>
      </c>
      <c r="F59" s="35" t="str">
        <f t="shared" si="0"/>
        <v>Green</v>
      </c>
    </row>
    <row r="60" spans="1:6" x14ac:dyDescent="0.25">
      <c r="A60" s="36">
        <v>43962</v>
      </c>
      <c r="B60" s="41">
        <v>0</v>
      </c>
      <c r="C60" s="35">
        <v>89</v>
      </c>
      <c r="D60">
        <f>AVERAGE(B57:B61)/AVERAGE(C42:C56)</f>
        <v>6.4864864864864868E-2</v>
      </c>
      <c r="E60">
        <f>AVERAGE(C58:C60)/AVERAGE(C47:C60)</f>
        <v>0.81722134178552575</v>
      </c>
      <c r="F60" s="35" t="str">
        <f t="shared" si="0"/>
        <v>Green</v>
      </c>
    </row>
    <row r="61" spans="1:6" x14ac:dyDescent="0.25">
      <c r="A61" s="36">
        <v>43963</v>
      </c>
      <c r="B61" s="41">
        <v>9</v>
      </c>
      <c r="C61" s="35">
        <v>81</v>
      </c>
      <c r="D61">
        <f>AVERAGE(B58:B62)/AVERAGE(C43:C57)</f>
        <v>6.6159695817490483E-2</v>
      </c>
      <c r="E61">
        <f>AVERAGE(C59:C61)/AVERAGE(C48:C61)</f>
        <v>0.85487708168120546</v>
      </c>
      <c r="F61" s="35" t="str">
        <f t="shared" si="0"/>
        <v>Green</v>
      </c>
    </row>
    <row r="62" spans="1:6" x14ac:dyDescent="0.25">
      <c r="A62" s="36">
        <v>43964</v>
      </c>
      <c r="B62" s="41">
        <v>8</v>
      </c>
      <c r="C62" s="35">
        <v>63</v>
      </c>
      <c r="D62">
        <f>AVERAGE(B59:B63)/AVERAGE(C44:C58)</f>
        <v>4.5011252813203305E-2</v>
      </c>
      <c r="E62">
        <f>AVERAGE(C60:C62)/AVERAGE(C49:C62)</f>
        <v>0.85347985347985356</v>
      </c>
      <c r="F62" s="35" t="str">
        <f t="shared" si="0"/>
        <v>Green</v>
      </c>
    </row>
    <row r="63" spans="1:6" x14ac:dyDescent="0.25">
      <c r="A63" s="36">
        <v>43965</v>
      </c>
      <c r="B63" s="41">
        <v>1</v>
      </c>
      <c r="C63" s="35">
        <v>84</v>
      </c>
      <c r="D63">
        <f>AVERAGE(B60:B64)/AVERAGE(C45:C59)</f>
        <v>5.886792452830189E-2</v>
      </c>
      <c r="E63">
        <f>AVERAGE(C61:C63)/AVERAGE(C50:C63)</f>
        <v>0.84310618066561016</v>
      </c>
      <c r="F63" s="35" t="str">
        <f t="shared" si="0"/>
        <v>Green</v>
      </c>
    </row>
    <row r="64" spans="1:6" x14ac:dyDescent="0.25">
      <c r="A64" s="36">
        <v>43966</v>
      </c>
      <c r="B64" s="41">
        <v>8</v>
      </c>
      <c r="C64" s="35">
        <v>88</v>
      </c>
      <c r="D64">
        <f>AVERAGE(B61:B65)/AVERAGE(C46:C60)</f>
        <v>8.5265519820493629E-2</v>
      </c>
      <c r="E64">
        <f>AVERAGE(C62:C64)/AVERAGE(C51:C64)</f>
        <v>0.92467678471051151</v>
      </c>
      <c r="F64" s="35" t="str">
        <f t="shared" si="0"/>
        <v>Green</v>
      </c>
    </row>
    <row r="65" spans="1:6" x14ac:dyDescent="0.25">
      <c r="A65" s="36">
        <v>43967</v>
      </c>
      <c r="B65" s="41">
        <v>12</v>
      </c>
      <c r="C65" s="35">
        <v>98</v>
      </c>
      <c r="D65">
        <f>AVERAGE(B62:B66)/AVERAGE(C47:C61)</f>
        <v>6.7014147431124355E-2</v>
      </c>
      <c r="E65">
        <f>AVERAGE(C63:C65)/AVERAGE(C52:C65)</f>
        <v>1.0834049871023217</v>
      </c>
      <c r="F65" s="35" t="str">
        <f t="shared" si="0"/>
        <v>Red</v>
      </c>
    </row>
    <row r="66" spans="1:6" x14ac:dyDescent="0.25">
      <c r="A66" s="36">
        <v>43968</v>
      </c>
      <c r="B66" s="41">
        <v>1</v>
      </c>
      <c r="C66" s="35">
        <v>41</v>
      </c>
      <c r="D66">
        <f>AVERAGE(B63:B67)/AVERAGE(C48:C62)</f>
        <v>4.9848942598187312E-2</v>
      </c>
      <c r="E66">
        <f>AVERAGE(C64:C66)/AVERAGE(C53:C66)</f>
        <v>0.95092758827049684</v>
      </c>
      <c r="F66" s="35" t="str">
        <f t="shared" si="0"/>
        <v>Green</v>
      </c>
    </row>
    <row r="67" spans="1:6" x14ac:dyDescent="0.25">
      <c r="A67" s="36">
        <v>43969</v>
      </c>
      <c r="B67" s="41">
        <v>0</v>
      </c>
      <c r="C67" s="35">
        <v>57</v>
      </c>
      <c r="D67">
        <f>AVERAGE(B64:B68)/AVERAGE(C49:C63)</f>
        <v>6.848306332842416E-2</v>
      </c>
      <c r="E67">
        <f>AVERAGE(C65:C67)/AVERAGE(C54:C67)</f>
        <v>0.83227176220806787</v>
      </c>
      <c r="F67" s="35" t="str">
        <f t="shared" si="0"/>
        <v>Green</v>
      </c>
    </row>
    <row r="68" spans="1:6" x14ac:dyDescent="0.25">
      <c r="A68" s="36">
        <v>43970</v>
      </c>
      <c r="B68" s="41">
        <v>10</v>
      </c>
      <c r="C68" s="35">
        <v>69</v>
      </c>
      <c r="D68">
        <f>AVERAGE(B65:B69)/AVERAGE(C50:C64)</f>
        <v>6.8888888888888888E-2</v>
      </c>
      <c r="E68">
        <f>AVERAGE(C66:C68)/AVERAGE(C55:C68)</f>
        <v>0.69707811568276679</v>
      </c>
      <c r="F68" s="35" t="str">
        <f t="shared" si="0"/>
        <v>Green</v>
      </c>
    </row>
    <row r="69" spans="1:6" x14ac:dyDescent="0.25">
      <c r="A69" s="36">
        <v>43971</v>
      </c>
      <c r="B69" s="41">
        <v>8</v>
      </c>
      <c r="C69" s="35">
        <v>149</v>
      </c>
      <c r="D69">
        <f>AVERAGE(B66:B70)/AVERAGE(C51:C65)</f>
        <v>6.5420560747663545E-2</v>
      </c>
      <c r="E69">
        <f>AVERAGE(C67:C69)/AVERAGE(C56:C69)</f>
        <v>1.1072763876905378</v>
      </c>
      <c r="F69" s="35" t="str">
        <f t="shared" si="0"/>
        <v>Red</v>
      </c>
    </row>
    <row r="70" spans="1:6" x14ac:dyDescent="0.25">
      <c r="A70" s="36">
        <v>43972</v>
      </c>
      <c r="B70" s="41">
        <v>9</v>
      </c>
      <c r="C70" s="35">
        <v>67</v>
      </c>
      <c r="D70">
        <f>AVERAGE(B67:B71)/AVERAGE(C52:C66)</f>
        <v>7.9734219269102999E-2</v>
      </c>
      <c r="E70">
        <f>AVERAGE(C68:C70)/AVERAGE(C57:C70)</f>
        <v>1.1853832442067738</v>
      </c>
      <c r="F70" s="35" t="str">
        <f t="shared" si="0"/>
        <v>Red</v>
      </c>
    </row>
    <row r="71" spans="1:6" x14ac:dyDescent="0.25">
      <c r="A71" s="36">
        <v>43973</v>
      </c>
      <c r="B71" s="41">
        <v>5</v>
      </c>
      <c r="C71" s="41">
        <v>81</v>
      </c>
      <c r="D71">
        <f>AVERAGE(B68:B72)/AVERAGE(C53:C67)</f>
        <v>9.2228864218616577E-2</v>
      </c>
      <c r="E71">
        <f>AVERAGE(C69:C71)/AVERAGE(C58:C71)</f>
        <v>1.2611464968152866</v>
      </c>
      <c r="F71" s="35" t="str">
        <f t="shared" si="0"/>
        <v>Red</v>
      </c>
    </row>
    <row r="72" spans="1:6" x14ac:dyDescent="0.25">
      <c r="A72" s="36">
        <v>43974</v>
      </c>
      <c r="B72" s="41">
        <v>4</v>
      </c>
      <c r="C72" s="41">
        <v>77</v>
      </c>
      <c r="D72">
        <f>AVERAGE(B69:B73)/AVERAGE(C54:C68)</f>
        <v>6.9349315068493164E-2</v>
      </c>
      <c r="E72">
        <f>AVERAGE(C70:C72)/AVERAGE(C59:C72)</f>
        <v>0.95022624434389136</v>
      </c>
      <c r="F72" s="35" t="str">
        <f t="shared" si="0"/>
        <v>Green</v>
      </c>
    </row>
    <row r="73" spans="1:6" x14ac:dyDescent="0.25">
      <c r="A73" s="36">
        <v>43975</v>
      </c>
      <c r="B73" s="41">
        <v>1</v>
      </c>
      <c r="C73" s="41">
        <v>63</v>
      </c>
      <c r="D73" s="35">
        <f>AVERAGE(B70:B74)/AVERAGE(C55:C69)</f>
        <v>4.7355958958168902E-2</v>
      </c>
      <c r="E73">
        <f>AVERAGE(C71:C73)/AVERAGE(C60:C73)</f>
        <v>0.93164709424872039</v>
      </c>
      <c r="F73" s="35" t="str">
        <f t="shared" si="0"/>
        <v>Green</v>
      </c>
    </row>
    <row r="74" spans="1:6" x14ac:dyDescent="0.25">
      <c r="A74" s="36">
        <v>43976</v>
      </c>
      <c r="B74" s="41">
        <v>1</v>
      </c>
      <c r="C74" s="41">
        <v>50</v>
      </c>
      <c r="D74" s="35">
        <f>AVERAGE(B71:B75)/AVERAGE(C56:C70)</f>
        <v>3.6704730831973897E-2</v>
      </c>
      <c r="E74" s="35">
        <f>AVERAGE(C72:C74)/AVERAGE(C61:C74)</f>
        <v>0.83021223470661665</v>
      </c>
      <c r="F74" s="35" t="str">
        <f t="shared" si="0"/>
        <v>Green</v>
      </c>
    </row>
    <row r="75" spans="1:6" x14ac:dyDescent="0.25">
      <c r="A75" s="36">
        <v>43977</v>
      </c>
      <c r="B75" s="41">
        <v>4</v>
      </c>
      <c r="C75" s="41">
        <v>34</v>
      </c>
      <c r="D75" s="35">
        <f>AVERAGE(B72:B76)/AVERAGE(C57:C71)</f>
        <v>4.738154613466334E-2</v>
      </c>
      <c r="E75" s="35">
        <f>AVERAGE(C73:C75)/AVERAGE(C62:C75)</f>
        <v>0.67189030362389812</v>
      </c>
      <c r="F75" s="35" t="str">
        <f t="shared" si="0"/>
        <v>Green</v>
      </c>
    </row>
    <row r="76" spans="1:6" x14ac:dyDescent="0.25">
      <c r="A76" s="36">
        <v>43978</v>
      </c>
      <c r="B76" s="41">
        <v>9</v>
      </c>
      <c r="C76" s="41">
        <v>56</v>
      </c>
      <c r="D76" s="35">
        <f>AVERAGE(B73:B77)/AVERAGE(C58:C72)</f>
        <v>6.1224489795918359E-2</v>
      </c>
      <c r="E76" s="35">
        <f>AVERAGE(C74:C76)/AVERAGE(C63:C76)</f>
        <v>0.64431295200525962</v>
      </c>
      <c r="F76" s="35" t="str">
        <f t="shared" si="0"/>
        <v>Green</v>
      </c>
    </row>
    <row r="77" spans="1:6" x14ac:dyDescent="0.25">
      <c r="A77" s="36">
        <v>43979</v>
      </c>
      <c r="B77" s="41">
        <v>9</v>
      </c>
      <c r="C77" s="41">
        <v>101</v>
      </c>
      <c r="D77" s="35">
        <f>AVERAGE(B74:B78)/AVERAGE(C59:C73)</f>
        <v>7.448630136986302E-2</v>
      </c>
      <c r="E77" s="35">
        <f>AVERAGE(C75:C77)/AVERAGE(C64:C77)</f>
        <v>0.86453281603621079</v>
      </c>
      <c r="F77" s="35" t="str">
        <f t="shared" si="0"/>
        <v>Green</v>
      </c>
    </row>
    <row r="78" spans="1:6" x14ac:dyDescent="0.25">
      <c r="A78" s="36">
        <v>43980</v>
      </c>
      <c r="B78" s="41">
        <v>6</v>
      </c>
      <c r="C78" s="41">
        <v>107</v>
      </c>
      <c r="D78" s="35">
        <f>AVERAGE(B75:B79)/AVERAGE(C60:C74)</f>
        <v>8.2973206568712182E-2</v>
      </c>
      <c r="E78" s="35">
        <f>AVERAGE(C76:C78)/AVERAGE(C65:C78)</f>
        <v>1.1733333333333333</v>
      </c>
      <c r="F78" s="35" t="str">
        <f t="shared" si="0"/>
        <v>Red</v>
      </c>
    </row>
    <row r="79" spans="1:6" x14ac:dyDescent="0.25">
      <c r="A79" s="36">
        <v>43981</v>
      </c>
      <c r="B79" s="41">
        <v>4</v>
      </c>
      <c r="C79" s="41">
        <v>55</v>
      </c>
      <c r="D79" s="35">
        <f>AVERAGE(B76:B80)/AVERAGE(C61:C75)</f>
        <v>8.4392014519056258E-2</v>
      </c>
      <c r="E79" s="35">
        <f>AVERAGE(C77:C79)/AVERAGE(C66:C79)</f>
        <v>1.2188017212843429</v>
      </c>
      <c r="F79" s="35" t="str">
        <f t="shared" ref="F79:F130" si="1">IF(E79&gt;1,"Red","Green")</f>
        <v>Red</v>
      </c>
    </row>
    <row r="80" spans="1:6" x14ac:dyDescent="0.25">
      <c r="A80" s="36">
        <v>43982</v>
      </c>
      <c r="B80" s="41">
        <v>3</v>
      </c>
      <c r="C80" s="41">
        <v>106</v>
      </c>
      <c r="D80" s="35">
        <f>AVERAGE(B77:B81)/AVERAGE(C62:C76)</f>
        <v>6.1281337047353765E-2</v>
      </c>
      <c r="E80" s="35">
        <f>AVERAGE(C78:C80)/AVERAGE(C67:C80)</f>
        <v>1.1666666666666667</v>
      </c>
      <c r="F80" s="35" t="str">
        <f t="shared" si="1"/>
        <v>Red</v>
      </c>
    </row>
    <row r="81" spans="1:6" x14ac:dyDescent="0.25">
      <c r="A81" s="36">
        <v>43983</v>
      </c>
      <c r="B81" s="41">
        <v>0</v>
      </c>
      <c r="C81" s="41">
        <v>39</v>
      </c>
      <c r="D81" s="35">
        <f>AVERAGE(B78:B82)/AVERAGE(C63:C77)</f>
        <v>6.4573991031390138E-2</v>
      </c>
      <c r="E81" s="35">
        <f>AVERAGE(C79:C81)/AVERAGE(C68:C81)</f>
        <v>0.8855154965211891</v>
      </c>
      <c r="F81" s="35" t="str">
        <f t="shared" si="1"/>
        <v>Green</v>
      </c>
    </row>
    <row r="82" spans="1:6" x14ac:dyDescent="0.25">
      <c r="A82" s="36">
        <v>43984</v>
      </c>
      <c r="B82" s="41">
        <v>11</v>
      </c>
      <c r="C82" s="41">
        <v>65</v>
      </c>
      <c r="D82" s="35">
        <f>AVERAGE(B79:B83)/AVERAGE(C64:C78)</f>
        <v>7.1177504393673124E-2</v>
      </c>
      <c r="E82" s="35">
        <f>AVERAGE(C80:C82)/AVERAGE(C69:C82)</f>
        <v>0.93333333333333335</v>
      </c>
      <c r="F82" s="35" t="str">
        <f t="shared" si="1"/>
        <v>Green</v>
      </c>
    </row>
    <row r="83" spans="1:6" x14ac:dyDescent="0.25">
      <c r="A83" s="36">
        <v>43985</v>
      </c>
      <c r="B83" s="41">
        <v>9</v>
      </c>
      <c r="C83" s="41">
        <v>47</v>
      </c>
      <c r="D83" s="35">
        <f>AVERAGE(B80:B84)/AVERAGE(C65:C79)</f>
        <v>8.4162895927601802E-2</v>
      </c>
      <c r="E83" s="35">
        <f>AVERAGE(C81:C83)/AVERAGE(C70:C83)</f>
        <v>0.7433192686357244</v>
      </c>
      <c r="F83" s="35" t="str">
        <f t="shared" si="1"/>
        <v>Green</v>
      </c>
    </row>
    <row r="84" spans="1:6" x14ac:dyDescent="0.25">
      <c r="A84" s="36">
        <v>43986</v>
      </c>
      <c r="B84" s="41">
        <v>8</v>
      </c>
      <c r="C84" s="41">
        <v>81</v>
      </c>
      <c r="D84" s="35">
        <f>AVERAGE(B81:B85)/AVERAGE(C66:C80)</f>
        <v>8.8948787061994605E-2</v>
      </c>
      <c r="E84" s="35">
        <f>AVERAGE(C82:C84)/AVERAGE(C71:C84)</f>
        <v>0.9362439362439362</v>
      </c>
      <c r="F84" s="35" t="str">
        <f t="shared" si="1"/>
        <v>Green</v>
      </c>
    </row>
    <row r="85" spans="1:6" x14ac:dyDescent="0.25">
      <c r="A85" s="36">
        <v>43987</v>
      </c>
      <c r="B85" s="41">
        <v>5</v>
      </c>
      <c r="C85" s="41">
        <v>80</v>
      </c>
      <c r="D85" s="35">
        <f>AVERAGE(B82:B86)/AVERAGE(C67:C81)</f>
        <v>0.10261026102610261</v>
      </c>
      <c r="E85" s="35">
        <f>AVERAGE(C83:C85)/AVERAGE(C72:C85)</f>
        <v>1.0100589663544919</v>
      </c>
      <c r="F85" s="35" t="str">
        <f t="shared" si="1"/>
        <v>Red</v>
      </c>
    </row>
    <row r="86" spans="1:6" x14ac:dyDescent="0.25">
      <c r="A86" s="36">
        <v>43988</v>
      </c>
      <c r="B86" s="41">
        <v>5</v>
      </c>
      <c r="C86" s="41">
        <v>74</v>
      </c>
      <c r="D86" s="35">
        <f>AVERAGE(B83:B87)/AVERAGE(C68:C82)</f>
        <v>8.0428954423592505E-2</v>
      </c>
      <c r="E86" s="35">
        <f>AVERAGE(C84:C86)/AVERAGE(C73:C86)</f>
        <v>1.1447459986082114</v>
      </c>
      <c r="F86" s="35" t="str">
        <f t="shared" si="1"/>
        <v>Red</v>
      </c>
    </row>
    <row r="87" spans="1:6" x14ac:dyDescent="0.25">
      <c r="A87" s="36">
        <v>43989</v>
      </c>
      <c r="B87" s="41">
        <v>3</v>
      </c>
      <c r="C87" s="41">
        <v>26</v>
      </c>
      <c r="D87" s="35">
        <f>AVERAGE(B84:B88)/AVERAGE(C69:C83)</f>
        <v>5.7429352780309931E-2</v>
      </c>
      <c r="E87" s="35">
        <f>AVERAGE(C85:C87)/AVERAGE(C74:C87)</f>
        <v>0.91205211726384361</v>
      </c>
      <c r="F87" s="35" t="str">
        <f t="shared" si="1"/>
        <v>Green</v>
      </c>
    </row>
    <row r="88" spans="1:6" x14ac:dyDescent="0.25">
      <c r="A88" s="36">
        <v>43990</v>
      </c>
      <c r="B88" s="41">
        <v>0</v>
      </c>
      <c r="C88" s="41">
        <v>37</v>
      </c>
      <c r="D88" s="35">
        <f>AVERAGE(B85:B89)/AVERAGE(C70:C84)</f>
        <v>6.1224489795918373E-2</v>
      </c>
      <c r="E88" s="35">
        <f>AVERAGE(C86:C88)/AVERAGE(C75:C88)</f>
        <v>0.70411160058737143</v>
      </c>
      <c r="F88" s="35" t="str">
        <f t="shared" si="1"/>
        <v>Green</v>
      </c>
    </row>
    <row r="89" spans="1:6" x14ac:dyDescent="0.25">
      <c r="A89" s="36">
        <v>43991</v>
      </c>
      <c r="B89" s="41">
        <v>8</v>
      </c>
      <c r="C89" s="41">
        <v>53</v>
      </c>
      <c r="D89" s="35">
        <f>AVERAGE(B86:B90)/AVERAGE(C71:C85)</f>
        <v>6.6218809980806134E-2</v>
      </c>
      <c r="E89" s="35">
        <f>AVERAGE(C87:C89)/AVERAGE(C76:C89)</f>
        <v>0.5839626033800791</v>
      </c>
      <c r="F89" s="35" t="str">
        <f t="shared" si="1"/>
        <v>Green</v>
      </c>
    </row>
    <row r="90" spans="1:6" x14ac:dyDescent="0.25">
      <c r="A90" s="36">
        <v>43992</v>
      </c>
      <c r="B90" s="41">
        <v>7</v>
      </c>
      <c r="C90" s="41">
        <v>54</v>
      </c>
      <c r="D90" s="35">
        <f>AVERAGE(B87:B91)/AVERAGE(C72:C86)</f>
        <v>7.2463768115942032E-2</v>
      </c>
      <c r="E90" s="35">
        <f>AVERAGE(C88:C90)/AVERAGE(C77:C90)</f>
        <v>0.7264864864864865</v>
      </c>
      <c r="F90" s="35" t="str">
        <f t="shared" si="1"/>
        <v>Green</v>
      </c>
    </row>
    <row r="91" spans="1:6" x14ac:dyDescent="0.25">
      <c r="A91" s="36">
        <v>43993</v>
      </c>
      <c r="B91" s="41">
        <v>7</v>
      </c>
      <c r="C91" s="41">
        <v>34</v>
      </c>
      <c r="D91" s="35">
        <f>AVERAGE(B88:B92)/AVERAGE(C73:C87)</f>
        <v>8.8414634146341473E-2</v>
      </c>
      <c r="E91" s="35">
        <f>AVERAGE(C89:C91)/AVERAGE(C78:C91)</f>
        <v>0.76689976689976691</v>
      </c>
      <c r="F91" s="35" t="str">
        <f t="shared" si="1"/>
        <v>Green</v>
      </c>
    </row>
    <row r="92" spans="1:6" x14ac:dyDescent="0.25">
      <c r="A92" s="36">
        <v>43994</v>
      </c>
      <c r="B92" s="41">
        <v>7</v>
      </c>
      <c r="C92" s="41">
        <v>46</v>
      </c>
      <c r="D92" s="35">
        <f>AVERAGE(B89:B93)/AVERAGE(C74:C88)</f>
        <v>0.10020876826722339</v>
      </c>
      <c r="E92" s="35">
        <f>AVERAGE(C90:C92)/AVERAGE(C79:C92)</f>
        <v>0.78460895023002919</v>
      </c>
      <c r="F92" s="35" t="str">
        <f t="shared" si="1"/>
        <v>Green</v>
      </c>
    </row>
    <row r="93" spans="1:6" x14ac:dyDescent="0.25">
      <c r="A93" s="36">
        <v>43995</v>
      </c>
      <c r="B93" s="41">
        <v>3</v>
      </c>
      <c r="C93" s="41">
        <v>49</v>
      </c>
      <c r="D93" s="35">
        <f>AVERAGE(B90:B94)/AVERAGE(C75:C89)</f>
        <v>8.1165452653485959E-2</v>
      </c>
      <c r="E93" s="35">
        <f>AVERAGE(C91:C93)/AVERAGE(C80:C93)</f>
        <v>0.76106194690265483</v>
      </c>
      <c r="F93" s="35" t="str">
        <f t="shared" si="1"/>
        <v>Green</v>
      </c>
    </row>
    <row r="94" spans="1:6" x14ac:dyDescent="0.25">
      <c r="A94" s="36">
        <v>43996</v>
      </c>
      <c r="B94" s="41">
        <v>2</v>
      </c>
      <c r="C94" s="41">
        <v>21</v>
      </c>
      <c r="D94" s="35">
        <f>AVERAGE(B91:B95)/AVERAGE(C76:C90)</f>
        <v>5.810397553516819E-2</v>
      </c>
      <c r="E94" s="35">
        <f>AVERAGE(C92:C94)/AVERAGE(C81:C94)</f>
        <v>0.76676109537299331</v>
      </c>
      <c r="F94" s="35" t="str">
        <f t="shared" si="1"/>
        <v>Green</v>
      </c>
    </row>
    <row r="95" spans="1:6" x14ac:dyDescent="0.25">
      <c r="A95" s="36">
        <v>43997</v>
      </c>
      <c r="B95" s="41">
        <v>0</v>
      </c>
      <c r="C95" s="41">
        <v>27</v>
      </c>
      <c r="D95" s="35">
        <f>AVERAGE(B92:B96)/AVERAGE(C77:C91)</f>
        <v>5.6308654848800842E-2</v>
      </c>
      <c r="E95" s="35">
        <f>AVERAGE(C93:C95)/AVERAGE(C82:C95)</f>
        <v>0.65225744476464942</v>
      </c>
      <c r="F95" s="35" t="str">
        <f t="shared" si="1"/>
        <v>Green</v>
      </c>
    </row>
    <row r="96" spans="1:6" x14ac:dyDescent="0.25">
      <c r="A96" s="36">
        <v>43998</v>
      </c>
      <c r="B96" s="41">
        <v>6</v>
      </c>
      <c r="C96" s="41">
        <v>27</v>
      </c>
      <c r="D96" s="35">
        <f>AVERAGE(B93:B97)/AVERAGE(C78:C92)</f>
        <v>4.9778761061946904E-2</v>
      </c>
      <c r="E96" s="35">
        <f>AVERAGE(C94:C96)/AVERAGE(C83:C96)</f>
        <v>0.53353658536585369</v>
      </c>
      <c r="F96" s="35" t="str">
        <f t="shared" si="1"/>
        <v>Green</v>
      </c>
    </row>
    <row r="97" spans="1:6" x14ac:dyDescent="0.25">
      <c r="A97" s="36">
        <v>43999</v>
      </c>
      <c r="B97" s="41">
        <v>4</v>
      </c>
      <c r="C97" s="41">
        <v>73</v>
      </c>
      <c r="D97" s="35">
        <f>AVERAGE(B94:B98)/AVERAGE(C79:C93)</f>
        <v>4.6099290780141848E-2</v>
      </c>
      <c r="E97" s="35">
        <f>AVERAGE(C95:C97)/AVERAGE(C84:C97)</f>
        <v>0.86901270772238515</v>
      </c>
      <c r="F97" s="35" t="str">
        <f t="shared" si="1"/>
        <v>Green</v>
      </c>
    </row>
    <row r="98" spans="1:6" x14ac:dyDescent="0.25">
      <c r="A98" s="36">
        <v>44000</v>
      </c>
      <c r="B98" s="41">
        <v>1</v>
      </c>
      <c r="C98" s="41">
        <v>17</v>
      </c>
      <c r="D98" s="35">
        <f>AVERAGE(B95:B99)/AVERAGE(C80:C94)</f>
        <v>6.2807881773399007E-2</v>
      </c>
      <c r="E98" s="35">
        <f>AVERAGE(C96:C98)/AVERAGE(C85:C98)</f>
        <v>0.8834951456310679</v>
      </c>
      <c r="F98" s="35" t="str">
        <f t="shared" si="1"/>
        <v>Green</v>
      </c>
    </row>
    <row r="99" spans="1:6" x14ac:dyDescent="0.25">
      <c r="A99" s="36">
        <v>44001</v>
      </c>
      <c r="B99" s="41">
        <v>6</v>
      </c>
      <c r="C99" s="41">
        <v>37</v>
      </c>
      <c r="D99" s="35">
        <f>AVERAGE(B96:B100)/AVERAGE(C81:C95)</f>
        <v>7.7762619372442013E-2</v>
      </c>
      <c r="E99" s="35">
        <f>AVERAGE(C97:C99)/AVERAGE(C86:C99)</f>
        <v>1.0307246376811596</v>
      </c>
      <c r="F99" s="35" t="str">
        <f t="shared" si="1"/>
        <v>Red</v>
      </c>
    </row>
    <row r="100" spans="1:6" x14ac:dyDescent="0.25">
      <c r="A100" s="36">
        <v>44002</v>
      </c>
      <c r="B100" s="41">
        <v>2</v>
      </c>
      <c r="C100" s="41">
        <v>37</v>
      </c>
      <c r="D100" s="35">
        <f>AVERAGE(B97:B101)/AVERAGE(C82:C96)</f>
        <v>5.4091539528432729E-2</v>
      </c>
      <c r="E100" s="35">
        <f>AVERAGE(C98:C100)/AVERAGE(C87:C100)</f>
        <v>0.78934324659231714</v>
      </c>
      <c r="F100" s="35" t="str">
        <f t="shared" si="1"/>
        <v>Green</v>
      </c>
    </row>
    <row r="101" spans="1:6" x14ac:dyDescent="0.25">
      <c r="A101" s="36">
        <v>44003</v>
      </c>
      <c r="B101" s="41">
        <v>0</v>
      </c>
      <c r="C101" s="41">
        <v>27</v>
      </c>
      <c r="D101" s="35">
        <f>AVERAGE(B98:B102)/AVERAGE(C83:C97)</f>
        <v>3.7037037037037035E-2</v>
      </c>
      <c r="E101" s="35">
        <f>AVERAGE(C99:C101)/AVERAGE(C88:C101)</f>
        <v>0.87445887445887438</v>
      </c>
      <c r="F101" s="35" t="str">
        <f t="shared" si="1"/>
        <v>Green</v>
      </c>
    </row>
    <row r="102" spans="1:6" x14ac:dyDescent="0.25">
      <c r="A102" s="36">
        <v>44004</v>
      </c>
      <c r="B102" s="41">
        <v>0</v>
      </c>
      <c r="C102" s="41">
        <v>15</v>
      </c>
      <c r="D102" s="35">
        <f>AVERAGE(B99:B103)/AVERAGE(C84:C98)</f>
        <v>5.1502145922746781E-2</v>
      </c>
      <c r="E102" s="35">
        <f>AVERAGE(C100:C102)/AVERAGE(C89:C102)</f>
        <v>0.71308833010960659</v>
      </c>
      <c r="F102" s="35" t="str">
        <f t="shared" si="1"/>
        <v>Green</v>
      </c>
    </row>
    <row r="103" spans="1:6" x14ac:dyDescent="0.25">
      <c r="A103" s="36">
        <v>44005</v>
      </c>
      <c r="B103" s="41">
        <v>4</v>
      </c>
      <c r="C103" s="41">
        <v>15</v>
      </c>
      <c r="D103" s="35">
        <f>AVERAGE(B100:B104)/AVERAGE(C85:C99)</f>
        <v>4.5801526717557252E-2</v>
      </c>
      <c r="E103" s="35">
        <f>AVERAGE(C101:C103)/AVERAGE(C90:C103)</f>
        <v>0.55532359081419624</v>
      </c>
      <c r="F103" s="35" t="str">
        <f t="shared" si="1"/>
        <v>Green</v>
      </c>
    </row>
    <row r="104" spans="1:6" x14ac:dyDescent="0.25">
      <c r="A104" s="36">
        <v>44006</v>
      </c>
      <c r="B104" s="41">
        <v>4</v>
      </c>
      <c r="C104" s="41">
        <v>27</v>
      </c>
      <c r="D104" s="35">
        <f>AVERAGE(B101:B105)/AVERAGE(C86:C100)</f>
        <v>8.8235294117647065E-2</v>
      </c>
      <c r="E104" s="35">
        <f>AVERAGE(C102:C104)/AVERAGE(C91:C104)</f>
        <v>0.58849557522123896</v>
      </c>
      <c r="F104" s="35" t="str">
        <f t="shared" si="1"/>
        <v>Green</v>
      </c>
    </row>
    <row r="105" spans="1:6" x14ac:dyDescent="0.25">
      <c r="A105" s="36">
        <v>44007</v>
      </c>
      <c r="B105" s="41">
        <v>10</v>
      </c>
      <c r="C105" s="41">
        <v>40</v>
      </c>
      <c r="D105" s="35">
        <f>AVERAGE(B102:B106)/AVERAGE(C87:C101)</f>
        <v>0.13805309734513277</v>
      </c>
      <c r="E105" s="35">
        <f>AVERAGE(C103:C105)/AVERAGE(C92:C105)</f>
        <v>0.83551673944687044</v>
      </c>
      <c r="F105" s="35" t="str">
        <f t="shared" si="1"/>
        <v>Green</v>
      </c>
    </row>
    <row r="106" spans="1:6" x14ac:dyDescent="0.25">
      <c r="A106" s="36">
        <v>44008</v>
      </c>
      <c r="B106" s="41">
        <v>8</v>
      </c>
      <c r="C106" s="41">
        <v>34</v>
      </c>
      <c r="D106" s="35">
        <f>AVERAGE(B103:B107)/AVERAGE(C88:C102)</f>
        <v>0.15162454873646211</v>
      </c>
      <c r="E106" s="35">
        <f>AVERAGE(C104:C106)/AVERAGE(C93:C106)</f>
        <v>1.0568011958146486</v>
      </c>
      <c r="F106" s="35" t="str">
        <f t="shared" si="1"/>
        <v>Red</v>
      </c>
    </row>
    <row r="107" spans="1:6" x14ac:dyDescent="0.25">
      <c r="A107" s="36">
        <v>44009</v>
      </c>
      <c r="B107" s="41">
        <v>2</v>
      </c>
      <c r="C107" s="41">
        <v>51</v>
      </c>
      <c r="D107" s="35">
        <f>AVERAGE(B104:B108)/AVERAGE(C89:C103)</f>
        <v>0.13533834586466165</v>
      </c>
      <c r="E107" s="35">
        <f>AVERAGE(C105:C107)/AVERAGE(C94:C107)</f>
        <v>1.3020833333333333</v>
      </c>
      <c r="F107" s="35" t="str">
        <f t="shared" si="1"/>
        <v>Red</v>
      </c>
    </row>
    <row r="108" spans="1:6" x14ac:dyDescent="0.25">
      <c r="A108" s="36">
        <v>44010</v>
      </c>
      <c r="B108" s="41">
        <v>0</v>
      </c>
      <c r="C108" s="41">
        <v>31</v>
      </c>
      <c r="D108" s="35">
        <f>AVERAGE(B105:B109)/AVERAGE(C90:C104)</f>
        <v>0.11857707509881422</v>
      </c>
      <c r="E108" s="35">
        <f>AVERAGE(C106:C108)/AVERAGE(C95:C108)</f>
        <v>1.1819505094614264</v>
      </c>
      <c r="F108" s="35" t="str">
        <f t="shared" si="1"/>
        <v>Red</v>
      </c>
    </row>
    <row r="109" spans="1:6" x14ac:dyDescent="0.25">
      <c r="A109" s="36">
        <v>44011</v>
      </c>
      <c r="B109" s="41">
        <v>0</v>
      </c>
      <c r="C109" s="41">
        <v>14</v>
      </c>
      <c r="D109" s="35">
        <f>AVERAGE(B106:B110)/AVERAGE(C91:C105)</f>
        <v>8.5365853658536592E-2</v>
      </c>
      <c r="E109" s="35">
        <f>AVERAGE(C107:C109)/AVERAGE(C96:C109)</f>
        <v>1.0067415730337079</v>
      </c>
      <c r="F109" s="35" t="str">
        <f t="shared" si="1"/>
        <v>Red</v>
      </c>
    </row>
    <row r="110" spans="1:6" x14ac:dyDescent="0.25">
      <c r="A110" s="36">
        <v>44012</v>
      </c>
      <c r="B110" s="41">
        <v>4</v>
      </c>
      <c r="C110" s="41">
        <v>22</v>
      </c>
      <c r="D110" s="35">
        <f>AVERAGE(B107:B111)/AVERAGE(C92:C106)</f>
        <v>4.8780487804878057E-2</v>
      </c>
      <c r="E110" s="35">
        <f>AVERAGE(C108:C110)/AVERAGE(C97:C110)</f>
        <v>0.71060606060606057</v>
      </c>
      <c r="F110" s="35" t="str">
        <f t="shared" si="1"/>
        <v>Green</v>
      </c>
    </row>
    <row r="111" spans="1:6" x14ac:dyDescent="0.25">
      <c r="A111" s="36">
        <v>44013</v>
      </c>
      <c r="B111" s="41">
        <v>2</v>
      </c>
      <c r="C111" s="41">
        <v>20</v>
      </c>
      <c r="D111" s="35">
        <f>AVERAGE(B108:B112)/AVERAGE(C93:C107)</f>
        <v>4.8289738430583505E-2</v>
      </c>
      <c r="E111" s="35">
        <f>AVERAGE(C109:C111)/AVERAGE(C98:C111)</f>
        <v>0.67527993109388462</v>
      </c>
      <c r="F111" s="35" t="str">
        <f t="shared" si="1"/>
        <v>Green</v>
      </c>
    </row>
    <row r="112" spans="1:6" x14ac:dyDescent="0.25">
      <c r="A112" s="36">
        <v>44014</v>
      </c>
      <c r="B112" s="41">
        <v>2</v>
      </c>
      <c r="C112" s="41">
        <v>21</v>
      </c>
      <c r="D112" s="35">
        <f>AVERAGE(B109:B113)/AVERAGE(C94:C108)</f>
        <v>5.6367432150313153E-2</v>
      </c>
      <c r="E112" s="35">
        <f>AVERAGE(C110:C112)/AVERAGE(C99:C112)</f>
        <v>0.751918158567775</v>
      </c>
      <c r="F112" s="35" t="str">
        <f t="shared" si="1"/>
        <v>Green</v>
      </c>
    </row>
    <row r="113" spans="1:6" x14ac:dyDescent="0.25">
      <c r="A113" s="36">
        <v>44015</v>
      </c>
      <c r="B113" s="41">
        <v>1</v>
      </c>
      <c r="C113" s="41">
        <v>38</v>
      </c>
      <c r="D113" s="35">
        <f>AVERAGE(B110:B114)/AVERAGE(C95:C109)</f>
        <v>8.2627118644067798E-2</v>
      </c>
      <c r="E113" s="35">
        <f>AVERAGE(C111:C113)/AVERAGE(C100:C113)</f>
        <v>0.94047619047619047</v>
      </c>
      <c r="F113" s="35" t="str">
        <f t="shared" si="1"/>
        <v>Green</v>
      </c>
    </row>
    <row r="114" spans="1:6" x14ac:dyDescent="0.25">
      <c r="A114" s="36">
        <v>44016</v>
      </c>
      <c r="B114" s="41">
        <v>4</v>
      </c>
      <c r="C114" s="41">
        <v>0</v>
      </c>
      <c r="D114" s="35">
        <f>AVERAGE(B111:B115)/AVERAGE(C96:C110)</f>
        <v>6.4239828693790149E-2</v>
      </c>
      <c r="E114" s="35">
        <f>AVERAGE(C112:C114)/AVERAGE(C101:C114)</f>
        <v>0.7755868544600939</v>
      </c>
      <c r="F114" s="35" t="str">
        <f t="shared" si="1"/>
        <v>Green</v>
      </c>
    </row>
    <row r="115" spans="1:6" x14ac:dyDescent="0.25">
      <c r="A115" s="36">
        <v>44017</v>
      </c>
      <c r="B115" s="41">
        <v>1</v>
      </c>
      <c r="C115" s="41">
        <v>43</v>
      </c>
      <c r="D115" s="35">
        <f>AVERAGE(B112:B116)/AVERAGE(C97:C111)</f>
        <v>5.8695652173913045E-2</v>
      </c>
      <c r="E115" s="35">
        <f>AVERAGE(C113:C115)/AVERAGE(C102:C115)</f>
        <v>1.0188679245283019</v>
      </c>
      <c r="F115" s="35" t="str">
        <f t="shared" si="1"/>
        <v>Red</v>
      </c>
    </row>
    <row r="116" spans="1:6" x14ac:dyDescent="0.25">
      <c r="A116" s="36">
        <v>44018</v>
      </c>
      <c r="B116" s="41">
        <v>1</v>
      </c>
      <c r="C116" s="41">
        <v>21</v>
      </c>
      <c r="D116" s="35">
        <f>AVERAGE(B113:B117)/AVERAGE(C98:C112)</f>
        <v>6.6176470588235295E-2</v>
      </c>
      <c r="E116" s="35">
        <f>AVERAGE(C114:C116)/AVERAGE(C103:C116)</f>
        <v>0.79221927497789568</v>
      </c>
      <c r="F116" s="35" t="str">
        <f t="shared" si="1"/>
        <v>Green</v>
      </c>
    </row>
    <row r="117" spans="1:6" x14ac:dyDescent="0.25">
      <c r="A117" s="36">
        <v>44019</v>
      </c>
      <c r="B117" s="41">
        <v>2</v>
      </c>
      <c r="C117" s="41">
        <v>19</v>
      </c>
      <c r="D117" s="35">
        <f t="shared" ref="D117:D120" si="2">AVERAGE(B114:B118)/AVERAGE(C99:C113)</f>
        <v>6.9930069930069921E-2</v>
      </c>
      <c r="E117" s="35">
        <f>AVERAGE(C115:C117)/AVERAGE(C104:C117)</f>
        <v>1.0166229221347332</v>
      </c>
      <c r="F117" s="35" t="str">
        <f t="shared" si="1"/>
        <v>Red</v>
      </c>
    </row>
    <row r="118" spans="1:6" x14ac:dyDescent="0.25">
      <c r="A118" s="36">
        <v>44020</v>
      </c>
      <c r="B118" s="41">
        <v>2</v>
      </c>
      <c r="C118" s="41">
        <v>20</v>
      </c>
      <c r="D118" s="35">
        <f t="shared" si="2"/>
        <v>5.3571428571428568E-2</v>
      </c>
      <c r="E118" s="35">
        <f t="shared" ref="E118:E121" si="3">AVERAGE(C116:C118)/AVERAGE(C105:C118)</f>
        <v>0.74866310160427807</v>
      </c>
      <c r="F118" s="35" t="str">
        <f t="shared" si="1"/>
        <v>Green</v>
      </c>
    </row>
    <row r="119" spans="1:6" x14ac:dyDescent="0.25">
      <c r="A119" s="36">
        <v>44021</v>
      </c>
      <c r="B119" s="41">
        <v>1</v>
      </c>
      <c r="C119" s="41">
        <v>21</v>
      </c>
      <c r="D119" s="35">
        <f t="shared" si="2"/>
        <v>6.78391959798995E-2</v>
      </c>
      <c r="E119" s="35">
        <f t="shared" si="3"/>
        <v>0.78873239436619713</v>
      </c>
      <c r="F119" s="35" t="str">
        <f t="shared" si="1"/>
        <v>Green</v>
      </c>
    </row>
    <row r="120" spans="1:6" x14ac:dyDescent="0.25">
      <c r="A120" s="36">
        <v>44022</v>
      </c>
      <c r="B120" s="41">
        <v>3</v>
      </c>
      <c r="C120" s="41">
        <v>18</v>
      </c>
      <c r="D120" s="35">
        <f t="shared" si="2"/>
        <v>6.887755102040817E-2</v>
      </c>
      <c r="E120" s="35">
        <f t="shared" si="3"/>
        <v>0.81219272369714846</v>
      </c>
      <c r="F120" s="35" t="str">
        <f t="shared" si="1"/>
        <v>Green</v>
      </c>
    </row>
    <row r="121" spans="1:6" x14ac:dyDescent="0.25">
      <c r="A121" s="36">
        <v>44023</v>
      </c>
      <c r="B121" s="41">
        <v>1</v>
      </c>
      <c r="C121" s="41">
        <v>33</v>
      </c>
      <c r="D121" s="35">
        <f t="shared" ref="D121" si="4">AVERAGE(D107:D120)</f>
        <v>7.3191160614971412E-2</v>
      </c>
      <c r="E121" s="35">
        <f t="shared" si="3"/>
        <v>1.0467289719626169</v>
      </c>
      <c r="F121" s="35" t="str">
        <f t="shared" si="1"/>
        <v>Red</v>
      </c>
    </row>
    <row r="122" spans="1:6" x14ac:dyDescent="0.25">
      <c r="A122" s="36">
        <v>44024</v>
      </c>
      <c r="B122" s="40">
        <f>$D$121*AVERAGE(C115:C121)</f>
        <v>1.8297790153742852</v>
      </c>
      <c r="C122" s="40">
        <f>AVERAGE(C115:C121)*AVERAGE($E$115:$E$121)</f>
        <v>22.228668975968471</v>
      </c>
      <c r="D122" t="s">
        <v>327</v>
      </c>
      <c r="E122" s="38"/>
      <c r="F122" s="35" t="str">
        <f t="shared" si="1"/>
        <v>Green</v>
      </c>
    </row>
    <row r="123" spans="1:6" x14ac:dyDescent="0.25">
      <c r="A123" s="36">
        <v>44025</v>
      </c>
      <c r="B123" s="40">
        <f t="shared" ref="B123:B141" si="5">$D$121*AVERAGE(C116:C122)</f>
        <v>1.6125964689219094</v>
      </c>
      <c r="C123" s="40">
        <f t="shared" ref="C123:C141" si="6">AVERAGE(C116:C122)*AVERAGE($E$115:$E$121)</f>
        <v>19.590274452977265</v>
      </c>
      <c r="D123" s="38">
        <f>SUM(B$2:B123)</f>
        <v>387.44237548429624</v>
      </c>
      <c r="E123" s="38">
        <f>SUM(C$2:C123)</f>
        <v>6244.8189434289461</v>
      </c>
      <c r="F123" s="35" t="str">
        <f t="shared" si="1"/>
        <v>Red</v>
      </c>
    </row>
    <row r="124" spans="1:6" x14ac:dyDescent="0.25">
      <c r="A124" s="36">
        <v>44026</v>
      </c>
      <c r="B124" s="40">
        <f t="shared" si="5"/>
        <v>1.5978565476454569</v>
      </c>
      <c r="C124" s="40">
        <f t="shared" si="6"/>
        <v>19.411209752795926</v>
      </c>
      <c r="D124" s="38">
        <f>SUM(B$2:B124)</f>
        <v>389.04023203194168</v>
      </c>
      <c r="E124" s="38">
        <f>SUM(C$2:C124)</f>
        <v>6264.230153181742</v>
      </c>
      <c r="F124" s="35" t="str">
        <f t="shared" si="1"/>
        <v>Red</v>
      </c>
    </row>
    <row r="125" spans="1:6" x14ac:dyDescent="0.25">
      <c r="A125" s="36">
        <v>44027</v>
      </c>
      <c r="B125" s="40">
        <f t="shared" si="5"/>
        <v>1.6021561075116471</v>
      </c>
      <c r="C125" s="40">
        <f t="shared" si="6"/>
        <v>19.463442012650731</v>
      </c>
      <c r="D125" s="38">
        <f>SUM(B$2:B125)</f>
        <v>390.64238813945332</v>
      </c>
      <c r="E125" s="38">
        <f>SUM(C$2:C125)</f>
        <v>6283.6935951943924</v>
      </c>
      <c r="F125" s="35" t="str">
        <f t="shared" si="1"/>
        <v>Red</v>
      </c>
    </row>
    <row r="126" spans="1:6" x14ac:dyDescent="0.25">
      <c r="A126" s="36">
        <v>44028</v>
      </c>
      <c r="B126" s="40">
        <f t="shared" si="5"/>
        <v>1.5965459215357432</v>
      </c>
      <c r="C126" s="40">
        <f t="shared" si="6"/>
        <v>19.395287899009595</v>
      </c>
      <c r="D126" s="38">
        <f>SUM(B$2:B126)</f>
        <v>392.23893406098904</v>
      </c>
      <c r="E126" s="38">
        <f>SUM(C$2:C126)</f>
        <v>6303.0888830934018</v>
      </c>
      <c r="F126" s="35" t="str">
        <f t="shared" si="1"/>
        <v>Red</v>
      </c>
    </row>
    <row r="127" spans="1:6" x14ac:dyDescent="0.25">
      <c r="A127" s="36">
        <v>44029</v>
      </c>
      <c r="B127" s="40">
        <f t="shared" si="5"/>
        <v>1.5797672442322606</v>
      </c>
      <c r="C127" s="40">
        <f t="shared" si="6"/>
        <v>19.191455818468754</v>
      </c>
      <c r="D127" s="38">
        <f>SUM(B$2:B127)</f>
        <v>393.81870130522128</v>
      </c>
      <c r="E127" s="38">
        <f>SUM(C$2:C127)</f>
        <v>6322.2803389118708</v>
      </c>
      <c r="F127" s="35" t="str">
        <f t="shared" si="1"/>
        <v>Red</v>
      </c>
    </row>
    <row r="128" spans="1:6" x14ac:dyDescent="0.25">
      <c r="A128" s="36">
        <v>44030</v>
      </c>
      <c r="B128" s="40">
        <f t="shared" si="5"/>
        <v>1.5922249634001444</v>
      </c>
      <c r="C128" s="40">
        <f t="shared" si="6"/>
        <v>19.342795686972945</v>
      </c>
      <c r="D128" s="38">
        <f>SUM(B$2:B128)</f>
        <v>395.41092626862144</v>
      </c>
      <c r="E128" s="38">
        <f>SUM(C$2:C128)</f>
        <v>6341.6231345988435</v>
      </c>
      <c r="F128" s="35" t="str">
        <f t="shared" si="1"/>
        <v>Red</v>
      </c>
    </row>
    <row r="129" spans="1:12" x14ac:dyDescent="0.25">
      <c r="A129" s="36">
        <v>44031</v>
      </c>
      <c r="B129" s="40">
        <f t="shared" si="5"/>
        <v>1.4494268727678241</v>
      </c>
      <c r="C129" s="40">
        <f t="shared" si="6"/>
        <v>17.60804440805039</v>
      </c>
      <c r="D129" s="38">
        <f>SUM(B$2:B129)</f>
        <v>396.86035314138928</v>
      </c>
      <c r="E129" s="38">
        <f>SUM(C$2:C129)</f>
        <v>6359.2311790068943</v>
      </c>
      <c r="F129" s="35" t="str">
        <f t="shared" si="1"/>
        <v>Red</v>
      </c>
    </row>
    <row r="130" spans="1:12" x14ac:dyDescent="0.25">
      <c r="A130" s="36">
        <v>44032</v>
      </c>
      <c r="B130" s="40">
        <f t="shared" si="5"/>
        <v>1.4011141763546848</v>
      </c>
      <c r="C130" s="40">
        <f t="shared" si="6"/>
        <v>17.021128213864799</v>
      </c>
      <c r="D130" s="38">
        <f>SUM(B$2:B130)</f>
        <v>398.26146731774395</v>
      </c>
      <c r="E130" s="38">
        <f>SUM(C$2:C130)</f>
        <v>6376.2523072207587</v>
      </c>
      <c r="F130" s="35" t="str">
        <f t="shared" si="1"/>
        <v>Red</v>
      </c>
    </row>
    <row r="131" spans="1:12" x14ac:dyDescent="0.25">
      <c r="A131" s="36">
        <v>44033</v>
      </c>
      <c r="B131" s="40">
        <f t="shared" si="5"/>
        <v>1.3742514913503663</v>
      </c>
      <c r="C131" s="40">
        <f t="shared" si="6"/>
        <v>16.694792777864311</v>
      </c>
      <c r="D131" s="38">
        <f>SUM(B$2:B131)</f>
        <v>399.63571880909433</v>
      </c>
      <c r="E131" s="38">
        <f>SUM(C$2:C131)</f>
        <v>6392.9470999986233</v>
      </c>
      <c r="F131" s="79" t="s">
        <v>345</v>
      </c>
    </row>
    <row r="132" spans="1:12" x14ac:dyDescent="0.25">
      <c r="A132" s="36">
        <v>44034</v>
      </c>
      <c r="B132" s="40">
        <f t="shared" si="5"/>
        <v>1.3458489611918727</v>
      </c>
      <c r="C132" s="40">
        <f t="shared" si="6"/>
        <v>16.349750870798847</v>
      </c>
      <c r="D132" s="38">
        <f>SUM(B$2:B132)</f>
        <v>400.98156777028618</v>
      </c>
      <c r="E132" s="38">
        <f>SUM(C$2:C132)</f>
        <v>6409.2968508694221</v>
      </c>
    </row>
    <row r="133" spans="1:12" x14ac:dyDescent="0.25">
      <c r="A133" s="36">
        <v>44035</v>
      </c>
      <c r="B133" s="40">
        <f t="shared" si="5"/>
        <v>1.3132925799820592</v>
      </c>
      <c r="C133" s="40">
        <f t="shared" si="6"/>
        <v>15.954246815452384</v>
      </c>
      <c r="D133" s="38">
        <f>SUM(B$2:B133)</f>
        <v>402.29486035026821</v>
      </c>
      <c r="E133" s="38">
        <f>SUM(C$2:C133)</f>
        <v>6425.2510976848744</v>
      </c>
    </row>
    <row r="134" spans="1:12" x14ac:dyDescent="0.25">
      <c r="A134" s="36">
        <v>44036</v>
      </c>
      <c r="B134" s="40">
        <f t="shared" si="5"/>
        <v>1.2773134670350088</v>
      </c>
      <c r="C134" s="40">
        <f t="shared" si="6"/>
        <v>15.517162454428949</v>
      </c>
      <c r="D134" s="38">
        <f>SUM(B$2:B134)</f>
        <v>403.57217381730322</v>
      </c>
      <c r="E134" s="38">
        <f>SUM(C$2:C134)</f>
        <v>6440.7682601393035</v>
      </c>
    </row>
    <row r="135" spans="1:12" x14ac:dyDescent="0.25">
      <c r="A135" s="36">
        <v>44037</v>
      </c>
      <c r="B135" s="40">
        <f t="shared" si="5"/>
        <v>1.2388954962130145</v>
      </c>
      <c r="C135" s="40">
        <f t="shared" si="6"/>
        <v>15.050450163515587</v>
      </c>
      <c r="D135" s="38">
        <f>SUM(B$2:B135)</f>
        <v>404.81106931351621</v>
      </c>
      <c r="E135" s="38">
        <f>SUM(C$2:C135)</f>
        <v>6455.8187103028195</v>
      </c>
      <c r="G135" s="76" t="s">
        <v>307</v>
      </c>
      <c r="H135" s="76"/>
      <c r="I135" s="76"/>
      <c r="J135" s="76"/>
      <c r="K135" s="76"/>
      <c r="L135" s="76"/>
    </row>
    <row r="136" spans="1:12" x14ac:dyDescent="0.25">
      <c r="A136" s="36">
        <v>44038</v>
      </c>
      <c r="B136" s="40">
        <f t="shared" si="5"/>
        <v>1.1940152461241116</v>
      </c>
      <c r="C136" s="40">
        <f t="shared" si="6"/>
        <v>14.505232290536078</v>
      </c>
      <c r="D136" s="38">
        <f>SUM(B$2:B136)</f>
        <v>406.00508455964035</v>
      </c>
      <c r="E136" s="38">
        <f>SUM(C$2:C136)</f>
        <v>6470.3239425933552</v>
      </c>
      <c r="G136" s="75" t="s">
        <v>309</v>
      </c>
      <c r="H136" s="75"/>
      <c r="I136" t="s">
        <v>310</v>
      </c>
      <c r="J136" t="s">
        <v>311</v>
      </c>
      <c r="K136" t="s">
        <v>312</v>
      </c>
      <c r="L136" t="s">
        <v>313</v>
      </c>
    </row>
    <row r="137" spans="1:12" x14ac:dyDescent="0.25">
      <c r="A137" s="36">
        <v>44039</v>
      </c>
      <c r="B137" s="40">
        <f t="shared" si="5"/>
        <v>1.1615726146882441</v>
      </c>
      <c r="C137" s="40">
        <f t="shared" si="6"/>
        <v>14.111110099365508</v>
      </c>
      <c r="D137" s="38">
        <f>SUM(B$2:B137)</f>
        <v>407.16665717432858</v>
      </c>
      <c r="E137" s="38">
        <f>SUM(C$2:C137)</f>
        <v>6484.435052692721</v>
      </c>
      <c r="H137">
        <v>365</v>
      </c>
      <c r="I137" s="38">
        <f>SUM(B2:B121)/365</f>
        <v>1.0520547945205478</v>
      </c>
      <c r="J137" s="39">
        <f>I137*365</f>
        <v>383.99999999999994</v>
      </c>
      <c r="K137" s="40">
        <f>1360000/I137/100</f>
        <v>12927.083333333336</v>
      </c>
      <c r="L137" s="40">
        <f>K137/365</f>
        <v>35.416666666666671</v>
      </c>
    </row>
    <row r="138" spans="1:12" x14ac:dyDescent="0.25">
      <c r="A138" s="36">
        <v>44040</v>
      </c>
      <c r="B138" s="40">
        <f t="shared" si="5"/>
        <v>1.1311458142295596</v>
      </c>
      <c r="C138" s="40">
        <f t="shared" si="6"/>
        <v>13.741476788615358</v>
      </c>
      <c r="D138" s="38">
        <f>SUM(B$2:B138)</f>
        <v>408.29780298855815</v>
      </c>
      <c r="E138" s="38">
        <f>SUM(C$2:C138)</f>
        <v>6498.1765294813367</v>
      </c>
      <c r="G138" s="37">
        <v>43831</v>
      </c>
      <c r="H138" s="41">
        <f ca="1">TODAY()-G138-1</f>
        <v>192</v>
      </c>
      <c r="I138" s="38">
        <f ca="1">SUM(B2:B121)/H138</f>
        <v>2</v>
      </c>
      <c r="J138" s="38">
        <f ca="1">I138*365</f>
        <v>730</v>
      </c>
      <c r="K138" s="40">
        <f ca="1">1360000/I138/100</f>
        <v>6800</v>
      </c>
      <c r="L138" s="40">
        <f ca="1">K138/365</f>
        <v>18.63013698630137</v>
      </c>
    </row>
    <row r="139" spans="1:12" x14ac:dyDescent="0.25">
      <c r="A139" s="36">
        <v>44041</v>
      </c>
      <c r="B139" s="40">
        <f t="shared" si="5"/>
        <v>1.1002662963844334</v>
      </c>
      <c r="C139" s="40">
        <f t="shared" si="6"/>
        <v>13.366343740007073</v>
      </c>
      <c r="D139" s="38">
        <f>SUM(B$2:B139)</f>
        <v>409.39806928494261</v>
      </c>
      <c r="E139" s="38">
        <f>SUM(C$2:C139)</f>
        <v>6511.5428732213441</v>
      </c>
      <c r="G139" s="37">
        <v>43880</v>
      </c>
      <c r="H139" s="41">
        <f ca="1">TODAY()-G139-1</f>
        <v>143</v>
      </c>
      <c r="I139" s="38">
        <f ca="1">SUM(B2:B121)/H139</f>
        <v>2.6853146853146854</v>
      </c>
      <c r="J139" s="38">
        <f ca="1">I139*365</f>
        <v>980.13986013986016</v>
      </c>
      <c r="K139" s="40">
        <f ca="1">1360000/I139/100</f>
        <v>5064.583333333333</v>
      </c>
      <c r="L139" s="40">
        <f ca="1">K139/365</f>
        <v>13.875570776255707</v>
      </c>
    </row>
    <row r="140" spans="1:12" x14ac:dyDescent="0.25">
      <c r="A140" s="36">
        <v>44042</v>
      </c>
      <c r="B140" s="40">
        <f t="shared" si="5"/>
        <v>1.0690721491716288</v>
      </c>
      <c r="C140" s="40">
        <f t="shared" si="6"/>
        <v>12.987388485544706</v>
      </c>
      <c r="D140" s="38">
        <f>SUM(B$2:B140)</f>
        <v>410.46714143411424</v>
      </c>
      <c r="E140" s="38">
        <f>SUM(C$2:C140)</f>
        <v>6524.5302617068892</v>
      </c>
      <c r="G140" s="37">
        <v>43905</v>
      </c>
      <c r="H140" s="41">
        <f ca="1">TODAY()-G140-1</f>
        <v>118</v>
      </c>
      <c r="I140" s="38">
        <f ca="1">SUM(B3:B121)/H140</f>
        <v>3.2542372881355934</v>
      </c>
      <c r="J140" s="38">
        <f ca="1">I140*365</f>
        <v>1187.7966101694917</v>
      </c>
      <c r="K140" s="40">
        <f ca="1">1360000/I140/100</f>
        <v>4179.1666666666661</v>
      </c>
      <c r="L140" s="40">
        <f ca="1">K140/365</f>
        <v>11.449771689497716</v>
      </c>
    </row>
    <row r="141" spans="1:12" x14ac:dyDescent="0.25">
      <c r="A141" s="36">
        <v>44043</v>
      </c>
      <c r="B141" s="40">
        <f t="shared" si="5"/>
        <v>1.0380510342364662</v>
      </c>
      <c r="C141" s="40">
        <f t="shared" si="6"/>
        <v>12.610535275749779</v>
      </c>
      <c r="D141" s="38">
        <f>SUM(B$2:B141)</f>
        <v>411.50519246835069</v>
      </c>
      <c r="E141" s="38">
        <f>SUM(C$2:C141)</f>
        <v>6537.1407969826387</v>
      </c>
      <c r="G141" s="37">
        <v>43922</v>
      </c>
      <c r="H141" s="41">
        <f ca="1">TODAY()-G141-1</f>
        <v>101</v>
      </c>
      <c r="I141" s="38">
        <f ca="1">SUM(B20:B121)/H141</f>
        <v>3.7722772277227721</v>
      </c>
      <c r="J141" s="38">
        <f ca="1">I141*365</f>
        <v>1376.8811881188119</v>
      </c>
      <c r="K141" s="40">
        <f ca="1">1360000/I141/100</f>
        <v>3605.2493438320212</v>
      </c>
      <c r="L141" s="40">
        <f ca="1">K141/365</f>
        <v>9.8773954625534834</v>
      </c>
    </row>
    <row r="142" spans="1:12" x14ac:dyDescent="0.25">
      <c r="A142" s="36"/>
      <c r="B142" s="40">
        <f>SUM(B2:B141)</f>
        <v>411.50519246835069</v>
      </c>
      <c r="C142" s="40">
        <f>SUM(C2:C141)</f>
        <v>6537.1407969826387</v>
      </c>
      <c r="D142" s="38"/>
      <c r="E142" s="38"/>
      <c r="G142" t="s">
        <v>320</v>
      </c>
      <c r="I142" s="38">
        <f>SUM(B2:B19)/31</f>
        <v>9.6774193548387094E-2</v>
      </c>
    </row>
    <row r="143" spans="1:12" x14ac:dyDescent="0.25">
      <c r="A143" s="36"/>
      <c r="B143" s="40"/>
      <c r="C143" s="40"/>
      <c r="D143" s="38"/>
      <c r="E143" s="38"/>
      <c r="G143" t="s">
        <v>321</v>
      </c>
      <c r="I143" s="38">
        <f>AVERAGE(B20:B49)</f>
        <v>2.3666666666666667</v>
      </c>
    </row>
    <row r="144" spans="1:12" x14ac:dyDescent="0.25">
      <c r="G144" t="s">
        <v>322</v>
      </c>
      <c r="I144" s="38">
        <f>AVERAGE(B50:B80)</f>
        <v>5.290322580645161</v>
      </c>
    </row>
    <row r="145" spans="7:12" x14ac:dyDescent="0.25">
      <c r="G145" t="s">
        <v>323</v>
      </c>
      <c r="I145" s="38">
        <f>AVERAGE(B81:B110)</f>
        <v>4.2</v>
      </c>
    </row>
    <row r="146" spans="7:12" x14ac:dyDescent="0.25">
      <c r="G146" s="35" t="s">
        <v>328</v>
      </c>
      <c r="H146" s="35"/>
      <c r="I146" s="38">
        <f>AVERAGE(B111:B141)</f>
        <v>1.5324255634951844</v>
      </c>
    </row>
    <row r="147" spans="7:12" x14ac:dyDescent="0.25">
      <c r="G147" s="76" t="s">
        <v>324</v>
      </c>
      <c r="H147" s="76"/>
      <c r="I147" s="76"/>
      <c r="J147" s="76"/>
      <c r="K147" s="76"/>
      <c r="L147" s="76"/>
    </row>
    <row r="148" spans="7:12" x14ac:dyDescent="0.25">
      <c r="G148" s="74" t="s">
        <v>309</v>
      </c>
      <c r="H148" s="74"/>
      <c r="I148" s="35" t="s">
        <v>310</v>
      </c>
      <c r="J148" t="s">
        <v>311</v>
      </c>
      <c r="K148" t="s">
        <v>325</v>
      </c>
      <c r="L148" t="s">
        <v>326</v>
      </c>
    </row>
    <row r="149" spans="7:12" x14ac:dyDescent="0.25">
      <c r="G149" s="35"/>
      <c r="H149" s="35">
        <v>365</v>
      </c>
      <c r="I149" s="38">
        <f>SUM(C2:C121)/365</f>
        <v>16.994520547945207</v>
      </c>
      <c r="J149" s="39">
        <f>I149*365</f>
        <v>6203.0000000000009</v>
      </c>
      <c r="K149" s="40">
        <f>1360000/I149</f>
        <v>80025.793970659346</v>
      </c>
      <c r="L149" s="40">
        <f>K149/365</f>
        <v>219.24875060454616</v>
      </c>
    </row>
    <row r="150" spans="7:12" x14ac:dyDescent="0.25">
      <c r="G150" s="37">
        <v>43831</v>
      </c>
      <c r="H150" s="41">
        <f ca="1">TODAY()-G150-1</f>
        <v>192</v>
      </c>
      <c r="I150" s="38">
        <f ca="1">SUM(C2:C121)/H150</f>
        <v>32.307291666666664</v>
      </c>
      <c r="J150" s="38">
        <f ca="1">I150*365</f>
        <v>11792.161458333332</v>
      </c>
      <c r="K150" s="40">
        <f ca="1">1360000/I150</f>
        <v>42095.760116072874</v>
      </c>
      <c r="L150" s="40">
        <f ca="1">K150/365</f>
        <v>115.33084963307637</v>
      </c>
    </row>
    <row r="151" spans="7:12" x14ac:dyDescent="0.25">
      <c r="G151" s="37">
        <v>43880</v>
      </c>
      <c r="H151" s="41">
        <f ca="1">TODAY()-G151-1</f>
        <v>143</v>
      </c>
      <c r="I151" s="38">
        <f ca="1">SUM(C2:C121)/H151</f>
        <v>43.37762237762238</v>
      </c>
      <c r="J151" s="38">
        <f ca="1">I151*365</f>
        <v>15832.832167832168</v>
      </c>
      <c r="K151" s="40">
        <f ca="1">1360000/I151</f>
        <v>31352.571336450103</v>
      </c>
      <c r="L151" s="40">
        <f ca="1">K151/365</f>
        <v>85.89745571630165</v>
      </c>
    </row>
    <row r="152" spans="7:12" x14ac:dyDescent="0.25">
      <c r="G152" s="37">
        <v>43905</v>
      </c>
      <c r="H152" s="41">
        <f ca="1">TODAY()-G152-1</f>
        <v>118</v>
      </c>
      <c r="I152" s="38">
        <f ca="1">SUM(C3:C121)/H152</f>
        <v>52.508474576271183</v>
      </c>
      <c r="J152" s="38">
        <f ca="1">I152*365</f>
        <v>19165.593220338982</v>
      </c>
      <c r="K152" s="40">
        <f ca="1">1360000/I152</f>
        <v>25900.581020012913</v>
      </c>
      <c r="L152" s="40">
        <f ca="1">K152/365</f>
        <v>70.960495945240851</v>
      </c>
    </row>
    <row r="153" spans="7:12" x14ac:dyDescent="0.25">
      <c r="G153" s="37">
        <v>43922</v>
      </c>
      <c r="H153" s="41">
        <f ca="1">TODAY()-G153-1</f>
        <v>101</v>
      </c>
      <c r="I153" s="38">
        <f ca="1">SUM(C20:C121)/H153</f>
        <v>57.78217821782178</v>
      </c>
      <c r="J153" s="38">
        <f ca="1">I153*365</f>
        <v>21090.495049504949</v>
      </c>
      <c r="K153" s="40">
        <f ca="1">1360000/I153</f>
        <v>23536.668951336531</v>
      </c>
      <c r="L153" s="40">
        <f ca="1">K153/365</f>
        <v>64.484024524209673</v>
      </c>
    </row>
    <row r="154" spans="7:12" x14ac:dyDescent="0.25">
      <c r="G154" t="s">
        <v>320</v>
      </c>
      <c r="I154" s="38">
        <f>SUM(C2:C19)/31</f>
        <v>11.838709677419354</v>
      </c>
    </row>
    <row r="155" spans="7:12" x14ac:dyDescent="0.25">
      <c r="G155" t="s">
        <v>321</v>
      </c>
      <c r="I155" s="38">
        <f>AVERAGE(C20:C49)</f>
        <v>60.7</v>
      </c>
    </row>
    <row r="156" spans="7:12" x14ac:dyDescent="0.25">
      <c r="G156" t="s">
        <v>322</v>
      </c>
      <c r="I156" s="38">
        <f>AVERAGE(C50:C80)</f>
        <v>82.612903225806448</v>
      </c>
    </row>
    <row r="157" spans="7:12" x14ac:dyDescent="0.25">
      <c r="G157" t="s">
        <v>323</v>
      </c>
      <c r="I157" s="38">
        <f>AVERAGE(C81:C110)</f>
        <v>40</v>
      </c>
    </row>
    <row r="158" spans="7:12" x14ac:dyDescent="0.25">
      <c r="G158" s="35" t="s">
        <v>328</v>
      </c>
      <c r="H158" s="35"/>
      <c r="I158" s="38">
        <f>AVERAGE(C111:C141)</f>
        <v>18.972283773633464</v>
      </c>
    </row>
  </sheetData>
  <mergeCells count="3">
    <mergeCell ref="G136:H136"/>
    <mergeCell ref="G135:L135"/>
    <mergeCell ref="G147:L147"/>
  </mergeCells>
  <phoneticPr fontId="9" type="noConversion"/>
  <conditionalFormatting sqref="B2:B12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21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F131" r:id="rId1" location="stream/0" display="https://www.nhpr.org/post/explore-data-tracking-covid-19-new-hampshire - stream/0" xr:uid="{D9E88217-9589-4D5B-96E9-C0E954772FEA}"/>
  </hyperlinks>
  <pageMargins left="0.7" right="0.7" top="0.75" bottom="0.75" header="0.51180555555555496" footer="0.51180555555555496"/>
  <pageSetup firstPageNumber="0" orientation="portrait" horizontalDpi="300" verticalDpi="30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International</vt:lpstr>
      <vt:lpstr>USA</vt:lpstr>
      <vt:lpstr>USA Analysis</vt:lpstr>
      <vt:lpstr>NH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Cummings</dc:creator>
  <dc:description/>
  <cp:lastModifiedBy>Jonathan Cummings</cp:lastModifiedBy>
  <cp:revision>2</cp:revision>
  <dcterms:created xsi:type="dcterms:W3CDTF">2020-04-01T17:24:35Z</dcterms:created>
  <dcterms:modified xsi:type="dcterms:W3CDTF">2020-07-12T18:58:35Z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